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nsolidated Results" sheetId="1" state="visible" r:id="rId3"/>
    <sheet name="Receipt Point Capacities" sheetId="2" state="visible" r:id="rId4"/>
    <sheet name="Basin Allocations" sheetId="3" state="visible" r:id="rId5"/>
    <sheet name="Assign To West Contracts" sheetId="4" state="visible" r:id="rId6"/>
    <sheet name="Assign to East Contracts" sheetId="5" state="visible" r:id="rId7"/>
  </sheets>
  <externalReferences>
    <externalReference r:id="rId8"/>
    <externalReference r:id="rId9"/>
  </externalReferences>
  <definedNames>
    <definedName function="false" hidden="false" localSheetId="4" name="_xlnm.Print_Titles" vbProcedure="false">'Assign to East Contracts'!$A:$B</definedName>
    <definedName function="false" hidden="false" localSheetId="3" name="_xlnm.Print_Area" vbProcedure="false">'Assign To West Contracts'!$A$1:$DN$83</definedName>
    <definedName function="false" hidden="false" localSheetId="3" name="_xlnm.Print_Titles" vbProcedure="false">'Assign To West Contracts'!$A:$C,'Assign To West Contracts'!$1:$11</definedName>
    <definedName function="false" hidden="false" localSheetId="0" name="_xlnm.Print_Area" vbProcedure="false">'Consolidated Results'!$A$1:$DK$62</definedName>
    <definedName function="false" hidden="false" localSheetId="0" name="_xlnm.Print_Titles" vbProcedure="false">'Consolidated Results'!$A:$A,'Consolidated Results'!$1:$8</definedName>
    <definedName function="false" hidden="false" localSheetId="1" name="_xlnm.Print_Titles" vbProcedure="false">'Receipt Point Capacities'!$1:$5</definedName>
    <definedName function="false" hidden="false" name="Access_Rec_Del_From_Cust_Svcs" vbProcedure="false">#REF!</definedName>
    <definedName function="false" hidden="false" name="Anadarko_Entitlement_Percentage" vbProcedure="false">#REF!</definedName>
    <definedName function="false" hidden="false" name="Anadarko_Percentage" vbProcedure="false">#REF!</definedName>
    <definedName function="false" hidden="false" name="Anadarko_thru_Plains" vbProcedure="false">#REF!</definedName>
    <definedName function="false" hidden="false" name="Anadarko_thru_Plains_dth" vbProcedure="false">#REF!</definedName>
    <definedName function="false" hidden="false" name="Anad_Cap" vbProcedure="false">'Receipt Point Capacities'!$H$10</definedName>
    <definedName function="false" hidden="false" name="Blanco_Cap" vbProcedure="false">'Receipt Point Capacities'!$H$25</definedName>
    <definedName function="false" hidden="false" name="Blanco_thru_Plains" vbProcedure="false">#REF!</definedName>
    <definedName function="false" hidden="false" name="Bondad_Cap" vbProcedure="false">'Receipt Point Capacities'!$H$41</definedName>
    <definedName function="false" hidden="false" name="Bondad_ML_Cap" vbProcedure="false">'Receipt Point Capacities'!$H$47</definedName>
    <definedName function="false" hidden="false" name="Bondad_St_Cap" vbProcedure="false">'Receipt Point Capacities'!$H$44</definedName>
    <definedName function="false" hidden="false" name="Bondad_thru_Plains" vbProcedure="false">#REF!</definedName>
    <definedName function="false" hidden="false" name="Design_Limits_North_thru_Plains" vbProcedure="false">#REF!</definedName>
    <definedName function="false" hidden="false" name="East_End_CD_Tot" vbProcedure="false">'Assign to East Contracts'!$J$9</definedName>
    <definedName function="false" hidden="false" name="Integrate_Delv_Pts_Capacity_Mcf" vbProcedure="false">#REF!</definedName>
    <definedName function="false" hidden="false" name="Keystone" vbProcedure="false">[1]Sheet1!$B$6</definedName>
    <definedName function="false" hidden="false" name="Keystone_Cap" vbProcedure="false">'Receipt Point Capacities'!$H$51</definedName>
    <definedName function="false" hidden="false" name="North_flowing_South_thru_Plains" vbProcedure="false">#REF!</definedName>
    <definedName function="false" hidden="false" name="North_thru_Plains" vbProcedure="false">#REF!</definedName>
    <definedName function="false" hidden="false" name="North_to_South_Capacity" vbProcedure="false">#REF!</definedName>
    <definedName function="false" hidden="false" name="Percent_of_San_Juan_for_North_Flow_Only" vbProcedure="false">#REF!</definedName>
    <definedName function="false" hidden="false" name="Percent_that_can_flow_North_Eunice_to_Plains" vbProcedure="false">#REF!</definedName>
    <definedName function="false" hidden="false" name="Permain_Capacity_Available_to_be_Assigned" vbProcedure="false">#REF!</definedName>
    <definedName function="false" hidden="false" name="Permian_Entitlement_Percantage" vbProcedure="false">#REF!</definedName>
    <definedName function="false" hidden="false" name="Permian_Percantage" vbProcedure="false">#REF!</definedName>
    <definedName function="false" hidden="false" name="Plains_Cap" vbProcedure="false">'Receipt Point Capacities'!$H$127</definedName>
    <definedName function="false" hidden="false" name="Plains_South_Capacity" vbProcedure="false">#REF!</definedName>
    <definedName function="false" hidden="false" name="Plains_South_Less_FT2" vbProcedure="false">#REF!</definedName>
    <definedName function="false" hidden="false" name="Plains_thru_Plains" vbProcedure="false">#REF!</definedName>
    <definedName function="false" hidden="false" name="Quantity_of_San_Juan_Receipt_Rights_To_Be_Allocated" vbProcedure="false">'Assign To West Contracts'!$C$58</definedName>
    <definedName function="false" hidden="false" name="San_Juan_Entitlement_Percentage" vbProcedure="false">#REF!</definedName>
    <definedName function="false" hidden="false" name="San_Juan_Percentage" vbProcedure="false">#REF!</definedName>
    <definedName function="false" hidden="false" name="San_Juan_supply_thru_Plains" vbProcedure="false">#REF!</definedName>
    <definedName function="false" hidden="false" name="SumDesignbyCont" vbProcedure="false">#REF!</definedName>
    <definedName function="false" hidden="false" name="SumDesignbyContN_S" vbProcedure="false">#REF!</definedName>
    <definedName function="false" hidden="false" name="Unassigned_Entitlement_Percentage" vbProcedure="false">#REF!</definedName>
    <definedName function="false" hidden="false" name="Waha" vbProcedure="false">[1]Sheet1!$B$7</definedName>
    <definedName function="false" hidden="false" name="Waha_Cap" vbProcedure="false">'Receipt Point Capacities'!$H$154</definedName>
  </definedName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43" authorId="0">
      <text>
        <r>
          <rPr>
            <b val="true"/>
            <sz val="8"/>
            <color rgb="FF000000"/>
            <rFont val="Tahoma"/>
            <family val="0"/>
          </rPr>
          <t xml:space="preserve">Bill Healy:
</t>
        </r>
        <r>
          <rPr>
            <sz val="8"/>
            <color rgb="FF000000"/>
            <rFont val="Tahoma"/>
            <family val="0"/>
          </rPr>
          <t xml:space="preserve">Use this factor to allocate the extra space made available from 97JB and 97J4 to the EOC full requirements shippers.  This is an iterative process  - do Bondad Station first, Bondad Mainline second, the total out of the San Juan Triangle third, and this factor fourth in each iteration.  The goal to seek for is noted in cell DB61</t>
        </r>
      </text>
      <mc:AlternateContent>
        <mc:Choice Requires="v2">
          <commentPr autoFill="true" autoScale="false" colHidden="false" locked="false" rowHidden="false" textHAlign="justify" textVAlign="top">
            <anchor moveWithCells="false" sizeWithCells="false">
              <xdr:from>
                <xdr:col>3</xdr:col>
                <xdr:colOff>5</xdr:colOff>
                <xdr:row>42</xdr:row>
                <xdr:rowOff>7</xdr:rowOff>
              </xdr:from>
              <xdr:to>
                <xdr:col>6</xdr:col>
                <xdr:colOff>9</xdr:colOff>
                <xdr:row>48</xdr:row>
                <xdr:rowOff>8</xdr:rowOff>
              </xdr:to>
            </anchor>
          </commentPr>
        </mc:Choice>
        <mc:Fallback/>
      </mc:AlternateContent>
    </comment>
    <comment ref="DA55" authorId="0">
      <text>
        <r>
          <rPr>
            <b val="true"/>
            <sz val="8"/>
            <color rgb="FF000000"/>
            <rFont val="Tahoma"/>
            <family val="0"/>
          </rPr>
          <t xml:space="preserve">Bill Healy:
</t>
        </r>
        <r>
          <rPr>
            <sz val="8"/>
            <color rgb="FF000000"/>
            <rFont val="Tahoma"/>
            <family val="0"/>
          </rPr>
          <t xml:space="preserve">Iteratively run goal seek on the three cells adjacent to the error messages until you get all three cells to balance to the adjacent goals.</t>
        </r>
      </text>
      <mc:AlternateContent>
        <mc:Choice Requires="v2">
          <commentPr autoFill="true" autoScale="false" colHidden="false" locked="false" rowHidden="false" textHAlign="justify" textVAlign="top">
            <anchor moveWithCells="false" sizeWithCells="false">
              <xdr:from>
                <xdr:col>102</xdr:col>
                <xdr:colOff>73</xdr:colOff>
                <xdr:row>49</xdr:row>
                <xdr:rowOff>9</xdr:rowOff>
              </xdr:from>
              <xdr:to>
                <xdr:col>109</xdr:col>
                <xdr:colOff>41</xdr:colOff>
                <xdr:row>53</xdr:row>
                <xdr:rowOff>13</xdr:rowOff>
              </xdr:to>
            </anchor>
          </commentPr>
        </mc:Choice>
        <mc:Fallback/>
      </mc:AlternateContent>
    </comment>
    <comment ref="DA57" authorId="0">
      <text>
        <r>
          <rPr>
            <b val="true"/>
            <sz val="8"/>
            <color rgb="FF000000"/>
            <rFont val="Tahoma"/>
            <family val="0"/>
          </rPr>
          <t xml:space="preserve">Bill Healy:
</t>
        </r>
        <r>
          <rPr>
            <sz val="8"/>
            <color rgb="FF000000"/>
            <rFont val="Tahoma"/>
            <family val="0"/>
          </rPr>
          <t xml:space="preserve">Iteratively run goal seek on the three cells adjacent to the error messages until you get all three cells to balance to the adjacent goals.</t>
        </r>
      </text>
      <mc:AlternateContent>
        <mc:Choice Requires="v2">
          <commentPr autoFill="true" autoScale="false" colHidden="false" locked="false" rowHidden="false" textHAlign="justify" textVAlign="top">
            <anchor moveWithCells="false" sizeWithCells="false">
              <xdr:from>
                <xdr:col>102</xdr:col>
                <xdr:colOff>98</xdr:colOff>
                <xdr:row>52</xdr:row>
                <xdr:rowOff>14</xdr:rowOff>
              </xdr:from>
              <xdr:to>
                <xdr:col>109</xdr:col>
                <xdr:colOff>67</xdr:colOff>
                <xdr:row>57</xdr:row>
                <xdr:rowOff>1</xdr:rowOff>
              </xdr:to>
            </anchor>
          </commentPr>
        </mc:Choice>
        <mc:Fallback/>
      </mc:AlternateContent>
    </comment>
    <comment ref="DA59" authorId="0">
      <text>
        <r>
          <rPr>
            <b val="true"/>
            <sz val="8"/>
            <color rgb="FF000000"/>
            <rFont val="Tahoma"/>
            <family val="0"/>
          </rPr>
          <t xml:space="preserve">Bill Healy:
</t>
        </r>
        <r>
          <rPr>
            <sz val="8"/>
            <color rgb="FF000000"/>
            <rFont val="Tahoma"/>
            <family val="0"/>
          </rPr>
          <t xml:space="preserve">Iteratively run goal seek on the three cells adjacent to the error messages until you get all three cells to balance to the adjacent goals.
</t>
        </r>
      </text>
      <mc:AlternateContent>
        <mc:Choice Requires="v2">
          <commentPr autoFill="true" autoScale="false" colHidden="false" locked="false" rowHidden="false" textHAlign="justify" textVAlign="top">
            <anchor moveWithCells="false" sizeWithCells="false">
              <xdr:from>
                <xdr:col>102</xdr:col>
                <xdr:colOff>69</xdr:colOff>
                <xdr:row>62</xdr:row>
                <xdr:rowOff>1</xdr:rowOff>
              </xdr:from>
              <xdr:to>
                <xdr:col>109</xdr:col>
                <xdr:colOff>37</xdr:colOff>
                <xdr:row>66</xdr:row>
                <xdr:rowOff>6</xdr:rowOff>
              </xdr:to>
            </anchor>
          </commentPr>
        </mc:Choice>
        <mc:Fallback/>
      </mc:AlternateContent>
    </comment>
    <comment ref="DK22" authorId="0">
      <text>
        <r>
          <rPr>
            <b val="true"/>
            <sz val="8"/>
            <color rgb="FF000000"/>
            <rFont val="Tahoma"/>
            <family val="0"/>
          </rPr>
          <t xml:space="preserve">Bill Healy:
</t>
        </r>
        <r>
          <rPr>
            <sz val="8"/>
            <color rgb="FF000000"/>
            <rFont val="Tahoma"/>
            <family val="0"/>
          </rPr>
          <t xml:space="preserve">This is the last goal seek you should do.  Adjusting this value will not affect the prior San Juan Basin calculations.   Goal seek on this cell, changing the value in cell H15 of the Basin Allocation spreadsheet until you eliminate the need to expand between Keystone and Waha.</t>
        </r>
      </text>
      <mc:AlternateContent>
        <mc:Choice Requires="v2">
          <commentPr autoFill="true" autoScale="false" colHidden="false" locked="false" rowHidden="false" textHAlign="justify" textVAlign="top">
            <anchor moveWithCells="false" sizeWithCells="false">
              <xdr:from>
                <xdr:col>111</xdr:col>
                <xdr:colOff>44</xdr:colOff>
                <xdr:row>21</xdr:row>
                <xdr:rowOff>16</xdr:rowOff>
              </xdr:from>
              <xdr:to>
                <xdr:col>113</xdr:col>
                <xdr:colOff>167</xdr:colOff>
                <xdr:row>27</xdr:row>
                <xdr:rowOff>17</xdr:rowOff>
              </xdr:to>
            </anchor>
          </commentPr>
        </mc:Choice>
        <mc:Fallback/>
      </mc:AlternateContent>
    </comment>
    <comment ref="DM18" authorId="0">
      <text>
        <r>
          <rPr>
            <b val="true"/>
            <sz val="8"/>
            <color rgb="FF000000"/>
            <rFont val="Tahoma"/>
            <family val="0"/>
          </rPr>
          <t xml:space="preserve">Bill Healy:
</t>
        </r>
        <r>
          <rPr>
            <sz val="8"/>
            <color rgb="FF000000"/>
            <rFont val="Tahoma"/>
            <family val="0"/>
          </rPr>
          <t xml:space="preserve">Assume 750 MMcf/d of the southern system west flow capacity is attributable to the High Pressure line. 
</t>
        </r>
      </text>
      <mc:AlternateContent>
        <mc:Choice Requires="v2">
          <commentPr autoFill="true" autoScale="false" colHidden="false" locked="false" rowHidden="false" textHAlign="justify" textVAlign="top">
            <anchor moveWithCells="false" sizeWithCells="false">
              <xdr:from>
                <xdr:col>117</xdr:col>
                <xdr:colOff>29</xdr:colOff>
                <xdr:row>9</xdr:row>
                <xdr:rowOff>1</xdr:rowOff>
              </xdr:from>
              <xdr:to>
                <xdr:col>118</xdr:col>
                <xdr:colOff>-199</xdr:colOff>
                <xdr:row>13</xdr:row>
                <xdr:rowOff>9</xdr:rowOff>
              </xdr:to>
            </anchor>
          </commentPr>
        </mc:Choice>
        <mc:Fallback/>
      </mc:AlternateContent>
    </comment>
  </commentList>
</comments>
</file>

<file path=xl/sharedStrings.xml><?xml version="1.0" encoding="utf-8"?>
<sst xmlns="http://schemas.openxmlformats.org/spreadsheetml/2006/main" count="1749" uniqueCount="702">
  <si>
    <t xml:space="preserve">Shipper</t>
  </si>
  <si>
    <t xml:space="preserve">Traditional Mainline CD &amp; BD</t>
  </si>
  <si>
    <t xml:space="preserve">Total Turned Back CD &amp; BD</t>
  </si>
  <si>
    <t xml:space="preserve">West Flow Grand Total</t>
  </si>
  <si>
    <t xml:space="preserve">K N Marketing, L.P. (9KEE)</t>
  </si>
  <si>
    <t xml:space="preserve">WTG (9L6T)</t>
  </si>
  <si>
    <t xml:space="preserve">Phillips Petroleum Company (9JPJ)</t>
  </si>
  <si>
    <t xml:space="preserve">KN Marketing, L.P. (9L32)</t>
  </si>
  <si>
    <t xml:space="preserve">Richardson Products II, Ltd. (9LAR)</t>
  </si>
  <si>
    <t xml:space="preserve">Tenaska Marketing Ventures (9L9J)</t>
  </si>
  <si>
    <t xml:space="preserve">Tenaska Marketing Ventures (9L9B)</t>
  </si>
  <si>
    <t xml:space="preserve">Total East End CD &amp; BD</t>
  </si>
  <si>
    <t xml:space="preserve">System-Wide</t>
  </si>
  <si>
    <t xml:space="preserve">R/S </t>
  </si>
  <si>
    <t xml:space="preserve">FT1</t>
  </si>
  <si>
    <t xml:space="preserve">Grand Totals</t>
  </si>
  <si>
    <t xml:space="preserve">Begin Date</t>
  </si>
  <si>
    <t xml:space="preserve">End Date</t>
  </si>
  <si>
    <t xml:space="preserve">Receipt</t>
  </si>
  <si>
    <t xml:space="preserve">Anadarko</t>
  </si>
  <si>
    <t xml:space="preserve">Permian</t>
  </si>
  <si>
    <t xml:space="preserve">Primary Del Pts.</t>
  </si>
  <si>
    <t xml:space="preserve"> </t>
  </si>
  <si>
    <t xml:space="preserve">IWTGAMER</t>
  </si>
  <si>
    <t xml:space="preserve">IWTG DAL</t>
  </si>
  <si>
    <t xml:space="preserve">IPHHUTCH</t>
  </si>
  <si>
    <t xml:space="preserve">NN Sprayberry</t>
  </si>
  <si>
    <t xml:space="preserve">Borger</t>
  </si>
  <si>
    <t xml:space="preserve">Felmac</t>
  </si>
  <si>
    <t xml:space="preserve">INNDUMAS</t>
  </si>
  <si>
    <t xml:space="preserve">Mcf/d Entitlements</t>
  </si>
  <si>
    <t xml:space="preserve">Receipt Right Assignments</t>
  </si>
  <si>
    <t xml:space="preserve">From Anadarko Pool</t>
  </si>
  <si>
    <t xml:space="preserve">From Bondad Station</t>
  </si>
  <si>
    <t xml:space="preserve">From Bondad Mainline</t>
  </si>
  <si>
    <t xml:space="preserve">From Blanco</t>
  </si>
  <si>
    <t xml:space="preserve">From Plains</t>
  </si>
  <si>
    <t xml:space="preserve">From Keystone</t>
  </si>
  <si>
    <t xml:space="preserve">From Waha</t>
  </si>
  <si>
    <t xml:space="preserve">Total Assigned</t>
  </si>
  <si>
    <t xml:space="preserve">Total Unassigned</t>
  </si>
  <si>
    <t xml:space="preserve">Percentage By Basin</t>
  </si>
  <si>
    <t xml:space="preserve">San Juan</t>
  </si>
  <si>
    <t xml:space="preserve">Total</t>
  </si>
  <si>
    <t xml:space="preserve">Percentage By Pooling Area</t>
  </si>
  <si>
    <t xml:space="preserve">From Anadarko </t>
  </si>
  <si>
    <t xml:space="preserve">Allocation At Topock</t>
  </si>
  <si>
    <t xml:space="preserve">Delivered to SoCal</t>
  </si>
  <si>
    <t xml:space="preserve">Delivered to PG&amp;E</t>
  </si>
  <si>
    <t xml:space="preserve">Delivered to Mojave</t>
  </si>
  <si>
    <t xml:space="preserve">Old Location Code</t>
  </si>
  <si>
    <t xml:space="preserve">DRN Code</t>
  </si>
  <si>
    <t xml:space="preserve">Basin Flow Direction</t>
  </si>
  <si>
    <t xml:space="preserve">Description</t>
  </si>
  <si>
    <t xml:space="preserve">Supply Area</t>
  </si>
  <si>
    <t xml:space="preserve">Capacity Mcf</t>
  </si>
  <si>
    <t xml:space="preserve">Basin total Available</t>
  </si>
  <si>
    <t xml:space="preserve">OLD LOCATION</t>
  </si>
  <si>
    <t xml:space="preserve">DRN  </t>
  </si>
  <si>
    <t xml:space="preserve">FLOW</t>
  </si>
  <si>
    <t xml:space="preserve">SUPPLY</t>
  </si>
  <si>
    <t xml:space="preserve">CAPACITY</t>
  </si>
  <si>
    <t xml:space="preserve">Basin Total</t>
  </si>
  <si>
    <t xml:space="preserve">CODE</t>
  </si>
  <si>
    <t xml:space="preserve">BASIN</t>
  </si>
  <si>
    <t xml:space="preserve">DIRECTION</t>
  </si>
  <si>
    <t xml:space="preserve">DESCRIPTION</t>
  </si>
  <si>
    <t xml:space="preserve">AREA</t>
  </si>
  <si>
    <t xml:space="preserve">Mcf</t>
  </si>
  <si>
    <t xml:space="preserve">Available</t>
  </si>
  <si>
    <t xml:space="preserve">ANADARKO</t>
  </si>
  <si>
    <t xml:space="preserve">A </t>
  </si>
  <si>
    <t xml:space="preserve">B</t>
  </si>
  <si>
    <t xml:space="preserve">Anadarko                  </t>
  </si>
  <si>
    <t xml:space="preserve">IBIGBLUE</t>
  </si>
  <si>
    <t xml:space="preserve">CIG Big Blue</t>
  </si>
  <si>
    <t xml:space="preserve">IGRAYWST</t>
  </si>
  <si>
    <t xml:space="preserve">Westar Gray</t>
  </si>
  <si>
    <t xml:space="preserve">ILEARWAS</t>
  </si>
  <si>
    <t xml:space="preserve">Lear Washita</t>
  </si>
  <si>
    <t xml:space="preserve">ILEEDE  </t>
  </si>
  <si>
    <t xml:space="preserve">R</t>
  </si>
  <si>
    <t xml:space="preserve">Leede Plant</t>
  </si>
  <si>
    <t xml:space="preserve">IML20EST</t>
  </si>
  <si>
    <t xml:space="preserve">EPFS 20" </t>
  </si>
  <si>
    <t xml:space="preserve">INGCBECK</t>
  </si>
  <si>
    <t xml:space="preserve">Transok Beckham</t>
  </si>
  <si>
    <t xml:space="preserve">INGPLW#7</t>
  </si>
  <si>
    <t xml:space="preserve">NGPL Washita #7</t>
  </si>
  <si>
    <t xml:space="preserve">N.N. Sunray</t>
  </si>
  <si>
    <t xml:space="preserve">INORAM  </t>
  </si>
  <si>
    <t xml:space="preserve">Noram R/D Point</t>
  </si>
  <si>
    <t xml:space="preserve">IVHCCPD3</t>
  </si>
  <si>
    <t xml:space="preserve">Aquila #3 CPD</t>
  </si>
  <si>
    <t xml:space="preserve">IVHCPLNT</t>
  </si>
  <si>
    <t xml:space="preserve">Hydrocarbons Plt</t>
  </si>
  <si>
    <t xml:space="preserve">WTG Dalhart</t>
  </si>
  <si>
    <t xml:space="preserve">Count</t>
  </si>
  <si>
    <t xml:space="preserve">BLANCO</t>
  </si>
  <si>
    <t xml:space="preserve">S </t>
  </si>
  <si>
    <t xml:space="preserve">Blanco                    </t>
  </si>
  <si>
    <t xml:space="preserve">IDKALSJT</t>
  </si>
  <si>
    <t xml:space="preserve">Louis Dreyfus CPD</t>
  </si>
  <si>
    <t xml:space="preserve">IEXCPT37</t>
  </si>
  <si>
    <t xml:space="preserve">Williams #37</t>
  </si>
  <si>
    <t xml:space="preserve">IGCNMX37</t>
  </si>
  <si>
    <t xml:space="preserve">PNM #37</t>
  </si>
  <si>
    <t xml:space="preserve">IGLPGCNM</t>
  </si>
  <si>
    <t xml:space="preserve">Gallup-Grants(PNM)</t>
  </si>
  <si>
    <t xml:space="preserve">IMILAGRO</t>
  </si>
  <si>
    <t xml:space="preserve">Milagro Plant</t>
  </si>
  <si>
    <t xml:space="preserve">IMOITRKA</t>
  </si>
  <si>
    <t xml:space="preserve">Val Verde</t>
  </si>
  <si>
    <t xml:space="preserve">INWPLBLA</t>
  </si>
  <si>
    <t xml:space="preserve">TW 30" @ Blanco</t>
  </si>
  <si>
    <t xml:space="preserve">IOMNIBUS</t>
  </si>
  <si>
    <t xml:space="preserve">Headington Oil</t>
  </si>
  <si>
    <t xml:space="preserve">IRIOPUER</t>
  </si>
  <si>
    <t xml:space="preserve">Rio Puerco</t>
  </si>
  <si>
    <t xml:space="preserve">ISJCMPLX</t>
  </si>
  <si>
    <t xml:space="preserve">San Juan Complex</t>
  </si>
  <si>
    <t xml:space="preserve">ISJMNLIN</t>
  </si>
  <si>
    <t xml:space="preserve">Texaco Tocito</t>
  </si>
  <si>
    <t xml:space="preserve">ISJRVPLT</t>
  </si>
  <si>
    <t xml:space="preserve">SJ River Plant</t>
  </si>
  <si>
    <t xml:space="preserve">ITCOLBLA</t>
  </si>
  <si>
    <t xml:space="preserve">TransColorado</t>
  </si>
  <si>
    <t xml:space="preserve">BONDAD</t>
  </si>
  <si>
    <t xml:space="preserve">Bondad                    </t>
  </si>
  <si>
    <t xml:space="preserve">IAMOCOAL</t>
  </si>
  <si>
    <t xml:space="preserve">Amoco Florida R.</t>
  </si>
  <si>
    <t xml:space="preserve">IBLINELM</t>
  </si>
  <si>
    <t xml:space="preserve">Elm Ridge B Line</t>
  </si>
  <si>
    <t xml:space="preserve">Bondad St</t>
  </si>
  <si>
    <t xml:space="preserve">IIGNACIO</t>
  </si>
  <si>
    <t xml:space="preserve">Northwest P/L</t>
  </si>
  <si>
    <t xml:space="preserve">IMOIJACK</t>
  </si>
  <si>
    <t xml:space="preserve">Jack Rabbitt</t>
  </si>
  <si>
    <t xml:space="preserve">IWMSFLOR</t>
  </si>
  <si>
    <t xml:space="preserve">Williams Florida R.</t>
  </si>
  <si>
    <t xml:space="preserve">Bondad ML</t>
  </si>
  <si>
    <t xml:space="preserve">IWMSMAQ </t>
  </si>
  <si>
    <t xml:space="preserve">La Maquina</t>
  </si>
  <si>
    <t xml:space="preserve">IWSTCOAL</t>
  </si>
  <si>
    <t xml:space="preserve">Ark. Jct. Plant</t>
  </si>
  <si>
    <t xml:space="preserve">KEYSTONE</t>
  </si>
  <si>
    <t xml:space="preserve">P </t>
  </si>
  <si>
    <t xml:space="preserve">Keystone                  </t>
  </si>
  <si>
    <t xml:space="preserve">IANTECPD</t>
  </si>
  <si>
    <t xml:space="preserve">Antelope CPD</t>
  </si>
  <si>
    <t xml:space="preserve">IARCOMID</t>
  </si>
  <si>
    <t xml:space="preserve">Midland Plant Fuel</t>
  </si>
  <si>
    <t xml:space="preserve">IARCOPUC</t>
  </si>
  <si>
    <t xml:space="preserve">Arco Puckett</t>
  </si>
  <si>
    <t xml:space="preserve">IBARNHRT</t>
  </si>
  <si>
    <t xml:space="preserve">Davis Barnhart</t>
  </si>
  <si>
    <t xml:space="preserve">IBBSEDDY</t>
  </si>
  <si>
    <t xml:space="preserve">Bettis Boyle</t>
  </si>
  <si>
    <t xml:space="preserve">IBTALEA </t>
  </si>
  <si>
    <t xml:space="preserve">BTA Oil Lea</t>
  </si>
  <si>
    <t xml:space="preserve">ICABHOBS</t>
  </si>
  <si>
    <t xml:space="preserve">Hobbs Plant</t>
  </si>
  <si>
    <t xml:space="preserve">ICABWALT</t>
  </si>
  <si>
    <t xml:space="preserve">Walton Plant</t>
  </si>
  <si>
    <t xml:space="preserve">ICONSTER</t>
  </si>
  <si>
    <t xml:space="preserve">Sterling Plant</t>
  </si>
  <si>
    <t xml:space="preserve">ICROCKT1</t>
  </si>
  <si>
    <t xml:space="preserve">Permian Benedum</t>
  </si>
  <si>
    <t xml:space="preserve">ICULBSON</t>
  </si>
  <si>
    <t xml:space="preserve">Shoreham Culberson</t>
  </si>
  <si>
    <t xml:space="preserve">IEDWJAMI</t>
  </si>
  <si>
    <t xml:space="preserve">Jameson Line</t>
  </si>
  <si>
    <t xml:space="preserve">IEPFSEUN</t>
  </si>
  <si>
    <t xml:space="preserve">EPFS CPD</t>
  </si>
  <si>
    <t xml:space="preserve">IEU-PECS</t>
  </si>
  <si>
    <t xml:space="preserve">EPFS 1100 ML</t>
  </si>
  <si>
    <t xml:space="preserve">IEXSNYDR</t>
  </si>
  <si>
    <t xml:space="preserve">Oryx Snyder</t>
  </si>
  <si>
    <t xml:space="preserve">IGCNMMON</t>
  </si>
  <si>
    <t xml:space="preserve">PNM Monument</t>
  </si>
  <si>
    <t xml:space="preserve">IGRAMARI</t>
  </si>
  <si>
    <t xml:space="preserve">Llano Grama Ridge</t>
  </si>
  <si>
    <t xml:space="preserve">IHANCPD1</t>
  </si>
  <si>
    <t xml:space="preserve">Hanover Plant</t>
  </si>
  <si>
    <t xml:space="preserve">IHAYHOLO</t>
  </si>
  <si>
    <t xml:space="preserve">Hay Hollow</t>
  </si>
  <si>
    <t xml:space="preserve">IHUNTCUL</t>
  </si>
  <si>
    <t xml:space="preserve">Huntington Culberson Co.</t>
  </si>
  <si>
    <t xml:space="preserve">IHYBENDM</t>
  </si>
  <si>
    <t xml:space="preserve">Benedum Plant</t>
  </si>
  <si>
    <t xml:space="preserve">IJALCPLX</t>
  </si>
  <si>
    <t xml:space="preserve">Richardson Jal #3</t>
  </si>
  <si>
    <t xml:space="preserve">ILINAM</t>
  </si>
  <si>
    <t xml:space="preserve">Linam Ranch</t>
  </si>
  <si>
    <t xml:space="preserve">ILONESTR</t>
  </si>
  <si>
    <t xml:space="preserve">Lone Star Sweetie Pk</t>
  </si>
  <si>
    <t xml:space="preserve">IMARTCP1</t>
  </si>
  <si>
    <t xml:space="preserve">Martin Co CPD</t>
  </si>
  <si>
    <t xml:space="preserve">IMIDKIFF</t>
  </si>
  <si>
    <t xml:space="preserve">Midkiff Plant</t>
  </si>
  <si>
    <t xml:space="preserve">IMIDWAY </t>
  </si>
  <si>
    <t xml:space="preserve">Midway Lane Plant</t>
  </si>
  <si>
    <t xml:space="preserve">IMLEUNIC</t>
  </si>
  <si>
    <t xml:space="preserve">Carlsbad to Eunice</t>
  </si>
  <si>
    <t xml:space="preserve">IMLSCARL</t>
  </si>
  <si>
    <t xml:space="preserve">Carlsbad to Pecos</t>
  </si>
  <si>
    <t xml:space="preserve">IMOBILPE</t>
  </si>
  <si>
    <t xml:space="preserve">Pegasus Plant</t>
  </si>
  <si>
    <t xml:space="preserve">IMOSS X </t>
  </si>
  <si>
    <t xml:space="preserve">Moss Crossover</t>
  </si>
  <si>
    <t xml:space="preserve">INGPLLEA</t>
  </si>
  <si>
    <t xml:space="preserve">NGPL Lea Co</t>
  </si>
  <si>
    <t xml:space="preserve">INITROTC</t>
  </si>
  <si>
    <t xml:space="preserve">Nitrotec Energy </t>
  </si>
  <si>
    <t xml:space="preserve">INNKEYST</t>
  </si>
  <si>
    <t xml:space="preserve">N.N. Winkler</t>
  </si>
  <si>
    <t xml:space="preserve">INNSCHLE</t>
  </si>
  <si>
    <t xml:space="preserve">N.N. Schleicher</t>
  </si>
  <si>
    <t xml:space="preserve">IORYXLEA</t>
  </si>
  <si>
    <t xml:space="preserve">Oryx CPD #1</t>
  </si>
  <si>
    <t xml:space="preserve">IPEACHML</t>
  </si>
  <si>
    <t xml:space="preserve">Peach Ridge P/L</t>
  </si>
  <si>
    <t xml:space="preserve">IPECSCPD</t>
  </si>
  <si>
    <t xml:space="preserve">Pecos Co CPD</t>
  </si>
  <si>
    <t xml:space="preserve">IPENWELL</t>
  </si>
  <si>
    <t xml:space="preserve">Penwell Energy </t>
  </si>
  <si>
    <t xml:space="preserve">IPHEUNIC</t>
  </si>
  <si>
    <t xml:space="preserve">GPM EUNICE</t>
  </si>
  <si>
    <t xml:space="preserve">IPHFULTN</t>
  </si>
  <si>
    <t xml:space="preserve">GPM Fullerton</t>
  </si>
  <si>
    <t xml:space="preserve">IPHGOLDS</t>
  </si>
  <si>
    <t xml:space="preserve">GPM Goldsmith</t>
  </si>
  <si>
    <t xml:space="preserve">IPHLEE  </t>
  </si>
  <si>
    <t xml:space="preserve">GPM Lee</t>
  </si>
  <si>
    <t xml:space="preserve">IPHSPBRY</t>
  </si>
  <si>
    <t xml:space="preserve">GPM Sprayberry</t>
  </si>
  <si>
    <t xml:space="preserve">IPINCPD2</t>
  </si>
  <si>
    <t xml:space="preserve">Pinnacle #2</t>
  </si>
  <si>
    <t xml:space="preserve">IPITCHFK</t>
  </si>
  <si>
    <t xml:space="preserve">Pitchfork CPD</t>
  </si>
  <si>
    <t xml:space="preserve">IPOKLAKE</t>
  </si>
  <si>
    <t xml:space="preserve">Poker Lake</t>
  </si>
  <si>
    <t xml:space="preserve">IRATLESN</t>
  </si>
  <si>
    <t xml:space="preserve">Rattlesnake Flat</t>
  </si>
  <si>
    <t xml:space="preserve">ISAMECPD</t>
  </si>
  <si>
    <t xml:space="preserve">Samedan CPD #1</t>
  </si>
  <si>
    <t xml:space="preserve">ISCHLEI1</t>
  </si>
  <si>
    <t xml:space="preserve">Jeffers Benedum</t>
  </si>
  <si>
    <t xml:space="preserve">ISCHLEI2</t>
  </si>
  <si>
    <t xml:space="preserve">Lively Benedum</t>
  </si>
  <si>
    <t xml:space="preserve">ISHOZONA</t>
  </si>
  <si>
    <t xml:space="preserve">Citation Ozona</t>
  </si>
  <si>
    <t xml:space="preserve">ISIDRICH</t>
  </si>
  <si>
    <t xml:space="preserve">Richardson Keystone</t>
  </si>
  <si>
    <t xml:space="preserve">ISONORA </t>
  </si>
  <si>
    <t xml:space="preserve">Sonora Plant</t>
  </si>
  <si>
    <t xml:space="preserve">ISOTAL#1</t>
  </si>
  <si>
    <t xml:space="preserve">Sonat Exploration</t>
  </si>
  <si>
    <t xml:space="preserve">ISTERLIN</t>
  </si>
  <si>
    <t xml:space="preserve">Rockland PL</t>
  </si>
  <si>
    <t xml:space="preserve">ISUNJAME</t>
  </si>
  <si>
    <t xml:space="preserve">Liquid Energy Jameson</t>
  </si>
  <si>
    <t xml:space="preserve">ITEXFULR</t>
  </si>
  <si>
    <t xml:space="preserve">Fuller Plant</t>
  </si>
  <si>
    <t xml:space="preserve">ITEXHARV</t>
  </si>
  <si>
    <t xml:space="preserve">Tex-Harvey </t>
  </si>
  <si>
    <t xml:space="preserve">ITEXKERM</t>
  </si>
  <si>
    <t xml:space="preserve">Kermit Plant</t>
  </si>
  <si>
    <t xml:space="preserve">ITEXMABE</t>
  </si>
  <si>
    <t xml:space="preserve">Mabee Plant</t>
  </si>
  <si>
    <t xml:space="preserve">ITEXNEUN</t>
  </si>
  <si>
    <t xml:space="preserve">Texaco Eunice</t>
  </si>
  <si>
    <t xml:space="preserve">ITEXON  </t>
  </si>
  <si>
    <t xml:space="preserve">WTG Texon</t>
  </si>
  <si>
    <t xml:space="preserve">IUTBENED</t>
  </si>
  <si>
    <t xml:space="preserve">Western Benedum</t>
  </si>
  <si>
    <t xml:space="preserve">IUTDOLHD</t>
  </si>
  <si>
    <t xml:space="preserve">Dollarhide Plant</t>
  </si>
  <si>
    <t xml:space="preserve">Keystone</t>
  </si>
  <si>
    <t xml:space="preserve">IVALEROS</t>
  </si>
  <si>
    <t xml:space="preserve">Valerow Sweet Pk.</t>
  </si>
  <si>
    <t xml:space="preserve">IVALEROZ</t>
  </si>
  <si>
    <t xml:space="preserve">Ozona Plant</t>
  </si>
  <si>
    <t xml:space="preserve">IVEALMOR</t>
  </si>
  <si>
    <t xml:space="preserve">Vealmoor Plant Bi-directional</t>
  </si>
  <si>
    <t xml:space="preserve">IW41-037</t>
  </si>
  <si>
    <t xml:space="preserve">Martin Co R/D</t>
  </si>
  <si>
    <t xml:space="preserve">IWAREUNI</t>
  </si>
  <si>
    <t xml:space="preserve">Warren Eunice</t>
  </si>
  <si>
    <t xml:space="preserve">IWARMONU</t>
  </si>
  <si>
    <t xml:space="preserve">Warren Monument</t>
  </si>
  <si>
    <t xml:space="preserve">IWARWADD</t>
  </si>
  <si>
    <t xml:space="preserve">Waddell Plant</t>
  </si>
  <si>
    <t xml:space="preserve">IYTSALTX</t>
  </si>
  <si>
    <t xml:space="preserve">Yates Eddy</t>
  </si>
  <si>
    <t xml:space="preserve">PLAINS</t>
  </si>
  <si>
    <t xml:space="preserve">Plains                    </t>
  </si>
  <si>
    <t xml:space="preserve">DUCRIP</t>
  </si>
  <si>
    <t xml:space="preserve">Denver CO2 Plt</t>
  </si>
  <si>
    <t xml:space="preserve">IAMSLAUG</t>
  </si>
  <si>
    <t xml:space="preserve">Slaughter Plant</t>
  </si>
  <si>
    <t xml:space="preserve">IBAGLEY </t>
  </si>
  <si>
    <t xml:space="preserve">Bagley CPD</t>
  </si>
  <si>
    <t xml:space="preserve">IBHPCHAV</t>
  </si>
  <si>
    <t xml:space="preserve">Puffer State</t>
  </si>
  <si>
    <t xml:space="preserve">IBRNCHAV</t>
  </si>
  <si>
    <t xml:space="preserve">Barnhart Chaves</t>
  </si>
  <si>
    <t xml:space="preserve">ICHAVS#1</t>
  </si>
  <si>
    <t xml:space="preserve">Yates Hanland</t>
  </si>
  <si>
    <t xml:space="preserve">ICHAVS#2</t>
  </si>
  <si>
    <t xml:space="preserve">Comanche P/L</t>
  </si>
  <si>
    <t xml:space="preserve">ICHAVS#3</t>
  </si>
  <si>
    <t xml:space="preserve">McKay Oil</t>
  </si>
  <si>
    <t xml:space="preserve">ICHAVS#4</t>
  </si>
  <si>
    <t xml:space="preserve">IDENTON </t>
  </si>
  <si>
    <t xml:space="preserve">Davis Denton</t>
  </si>
  <si>
    <t xml:space="preserve">IMCDONLD</t>
  </si>
  <si>
    <t xml:space="preserve">McDonald CPD</t>
  </si>
  <si>
    <t xml:space="preserve">IMESCWOG</t>
  </si>
  <si>
    <t xml:space="preserve">Mescalero CPD</t>
  </si>
  <si>
    <t xml:space="preserve">IMEWLUSK</t>
  </si>
  <si>
    <t xml:space="preserve">Lusk Line CPD #1</t>
  </si>
  <si>
    <t xml:space="preserve">IMLNCARL</t>
  </si>
  <si>
    <t xml:space="preserve">Carlsbad to Lusk</t>
  </si>
  <si>
    <t xml:space="preserve">INGPLUSK</t>
  </si>
  <si>
    <t xml:space="preserve">NGPL Lusk</t>
  </si>
  <si>
    <t xml:space="preserve">INN26PLA</t>
  </si>
  <si>
    <t xml:space="preserve">N.N. 26 Hobbs</t>
  </si>
  <si>
    <t xml:space="preserve">INN30PLA</t>
  </si>
  <si>
    <t xml:space="preserve">N.N. 30 Sprayberry</t>
  </si>
  <si>
    <t xml:space="preserve">IPARMER </t>
  </si>
  <si>
    <t xml:space="preserve">NGPL Parmer</t>
  </si>
  <si>
    <t xml:space="preserve">ISHORE46</t>
  </si>
  <si>
    <t xml:space="preserve">North 46 CPD</t>
  </si>
  <si>
    <t xml:space="preserve">IW40-043</t>
  </si>
  <si>
    <t xml:space="preserve">Felmac R/D</t>
  </si>
  <si>
    <t xml:space="preserve">IW41-039</t>
  </si>
  <si>
    <t xml:space="preserve">Westar Umbarger </t>
  </si>
  <si>
    <t xml:space="preserve">IW41-056</t>
  </si>
  <si>
    <t xml:space="preserve">Westar Amherst </t>
  </si>
  <si>
    <t xml:space="preserve">IWARSAUD</t>
  </si>
  <si>
    <t xml:space="preserve">Saunders Plant</t>
  </si>
  <si>
    <t xml:space="preserve">IWHITE46</t>
  </si>
  <si>
    <t xml:space="preserve">White Ranch CPD</t>
  </si>
  <si>
    <t xml:space="preserve">WAHA</t>
  </si>
  <si>
    <t xml:space="preserve">Waha                      </t>
  </si>
  <si>
    <t xml:space="preserve">ICOATCPD</t>
  </si>
  <si>
    <t xml:space="preserve">Coates CPD</t>
  </si>
  <si>
    <t xml:space="preserve">IDELHIWA</t>
  </si>
  <si>
    <t xml:space="preserve">Delhi Waha</t>
  </si>
  <si>
    <t xml:space="preserve">ILONEWA </t>
  </si>
  <si>
    <t xml:space="preserve">Lonestar Waha</t>
  </si>
  <si>
    <t xml:space="preserve">IMLTERPK</t>
  </si>
  <si>
    <t xml:space="preserve">Terrell Co. CPD</t>
  </si>
  <si>
    <t xml:space="preserve">IMLWAHA </t>
  </si>
  <si>
    <t xml:space="preserve">EPFS Waha </t>
  </si>
  <si>
    <t xml:space="preserve">IMOBILCO</t>
  </si>
  <si>
    <t xml:space="preserve">Coyanosa Plant</t>
  </si>
  <si>
    <t xml:space="preserve">IMOBILWA</t>
  </si>
  <si>
    <t xml:space="preserve">Waha Plant</t>
  </si>
  <si>
    <t xml:space="preserve">INNWAHA</t>
  </si>
  <si>
    <t xml:space="preserve">N.N. Waha</t>
  </si>
  <si>
    <t xml:space="preserve">IOASISWA</t>
  </si>
  <si>
    <t xml:space="preserve">Oasis P/L Waha</t>
  </si>
  <si>
    <t xml:space="preserve">IPUCKETT</t>
  </si>
  <si>
    <t xml:space="preserve">Puckett Plant</t>
  </si>
  <si>
    <t xml:space="preserve">ITER-PUK</t>
  </si>
  <si>
    <t xml:space="preserve">EPFS Terrell Co.</t>
  </si>
  <si>
    <t xml:space="preserve">ITERRELL</t>
  </si>
  <si>
    <t xml:space="preserve">Shell Terrell</t>
  </si>
  <si>
    <t xml:space="preserve">IVALEROW</t>
  </si>
  <si>
    <t xml:space="preserve">Valero Waha</t>
  </si>
  <si>
    <t xml:space="preserve">IWESTARW</t>
  </si>
  <si>
    <t xml:space="preserve">Westar Waha</t>
  </si>
  <si>
    <t xml:space="preserve">IYUCBUTE</t>
  </si>
  <si>
    <t xml:space="preserve">Helmrich/Payne</t>
  </si>
  <si>
    <t xml:space="preserve">Total Count</t>
  </si>
  <si>
    <t xml:space="preserve">Totals</t>
  </si>
  <si>
    <t xml:space="preserve">Calculate Pooling Area Market Shares Based on Receipt Capacity</t>
  </si>
  <si>
    <t xml:space="preserve">DRN</t>
  </si>
  <si>
    <t xml:space="preserve">Design Limit</t>
  </si>
  <si>
    <t xml:space="preserve">Shippers with Permian Only</t>
  </si>
  <si>
    <t xml:space="preserve">Adjusted Percentages to Eliminate</t>
  </si>
  <si>
    <t xml:space="preserve">Shippers with SJ Only</t>
  </si>
  <si>
    <t xml:space="preserve">BONDADST</t>
  </si>
  <si>
    <t xml:space="preserve">Keystone to Waha Constraint</t>
  </si>
  <si>
    <t xml:space="preserve">BONDAD ML</t>
  </si>
  <si>
    <t xml:space="preserve">Adjustment</t>
  </si>
  <si>
    <t xml:space="preserve">decrease by adjustment</t>
  </si>
  <si>
    <t xml:space="preserve">increase by adjustment</t>
  </si>
  <si>
    <t xml:space="preserve">FR</t>
  </si>
  <si>
    <t xml:space="preserve">Summary of Full CD/BD Allocation Study In Dth/d Unless Noted Otherwise</t>
  </si>
  <si>
    <t xml:space="preserve">Aera Energy LLC (97YK)</t>
  </si>
  <si>
    <t xml:space="preserve">Block III Capacity Available From Amoco Energy Trading July 2000</t>
  </si>
  <si>
    <t xml:space="preserve">Apache Nitrogen Products, Inc. (97VV)</t>
  </si>
  <si>
    <t xml:space="preserve">Arizona Electric Power Cooperative, Inc. (9838)</t>
  </si>
  <si>
    <t xml:space="preserve">Arizona Public Service Company (97ZC)</t>
  </si>
  <si>
    <t xml:space="preserve">ASARCO Incorporated  Texas (9834)</t>
  </si>
  <si>
    <t xml:space="preserve">ASARCO Incorporated  Arizona (982A)</t>
  </si>
  <si>
    <t xml:space="preserve">BHP Copper Inc. (97ZU)</t>
  </si>
  <si>
    <t xml:space="preserve">Black Mountain Gas Company (982D)</t>
  </si>
  <si>
    <t xml:space="preserve">Burlington Resources Marketing Inc. (97YW)</t>
  </si>
  <si>
    <t xml:space="preserve">Burlington Resources Marketing Inc. (97YG)</t>
  </si>
  <si>
    <t xml:space="preserve">Chemical Lime Company of Arizona (982F)</t>
  </si>
  <si>
    <t xml:space="preserve">Citizens Utilities Company (97ZH) North</t>
  </si>
  <si>
    <t xml:space="preserve">Citizens Utilities Company (97ZH) South</t>
  </si>
  <si>
    <t xml:space="preserve">City of Benson, Arizona (982B)</t>
  </si>
  <si>
    <t xml:space="preserve">City of Big Lake, Texas (982C)</t>
  </si>
  <si>
    <t xml:space="preserve">City of Deming, Texas (982H)</t>
  </si>
  <si>
    <t xml:space="preserve">City of Denver City, Texas (97ZF)</t>
  </si>
  <si>
    <t xml:space="preserve">City of Goldsmith, Texas (9825)</t>
  </si>
  <si>
    <t xml:space="preserve">City of Las Cruces, New Mexico (982M)</t>
  </si>
  <si>
    <t xml:space="preserve">City of Lordsburg, New Mexico (982N)</t>
  </si>
  <si>
    <t xml:space="preserve">City of Los Angeles DWP (9836)</t>
  </si>
  <si>
    <t xml:space="preserve">City of Mesa, Arizona (97ZV)</t>
  </si>
  <si>
    <t xml:space="preserve">City of Morton, Texas (97ZT)</t>
  </si>
  <si>
    <t xml:space="preserve">City of Plains, Texas (97ZE)</t>
  </si>
  <si>
    <t xml:space="preserve">City of Safford, Arizona (9824)</t>
  </si>
  <si>
    <t xml:space="preserve">City of Socorro, New Mexico (9828)</t>
  </si>
  <si>
    <t xml:space="preserve">City of Spur, Texas (982R)</t>
  </si>
  <si>
    <t xml:space="preserve">City of Whiteface, Texas (97ZD)</t>
  </si>
  <si>
    <t xml:space="preserve">City of Willcox, Arizona (97YU)</t>
  </si>
  <si>
    <t xml:space="preserve">Corona, New Mexico, Village of (9829)</t>
  </si>
  <si>
    <t xml:space="preserve">Cyprus Miami Mining Corporation (982G)</t>
  </si>
  <si>
    <t xml:space="preserve">Dumas, Texas, City of (97ZQ)</t>
  </si>
  <si>
    <t xml:space="preserve">Duncan Rural Services Corporation (982J)</t>
  </si>
  <si>
    <t xml:space="preserve">El Paso Electric Company (9827)</t>
  </si>
  <si>
    <t xml:space="preserve">EMW Gas Association (982K)</t>
  </si>
  <si>
    <t xml:space="preserve">Graham County Utilities, Inc. (97ZP)</t>
  </si>
  <si>
    <t xml:space="preserve">K N Marketing, L.P. (982W) North</t>
  </si>
  <si>
    <t xml:space="preserve">K N Marketing, L.P. (982W) South</t>
  </si>
  <si>
    <t xml:space="preserve">McLean, Texas, City of (97ZM)</t>
  </si>
  <si>
    <t xml:space="preserve">MGI Supply, Ltd. (Naco) (97ZZ)</t>
  </si>
  <si>
    <t xml:space="preserve">Mission Energy Fuel Company (97YX)</t>
  </si>
  <si>
    <t xml:space="preserve">Natural Gas Processing Co. (Capitan) (97YR)</t>
  </si>
  <si>
    <t xml:space="preserve">Natural Gas Processing Co. (Capitan) (982E)</t>
  </si>
  <si>
    <t xml:space="preserve">Navajo Tribal Utility Authority (Prod Area) (97ZY)</t>
  </si>
  <si>
    <t xml:space="preserve">Navajo Tribal Utility Authority (Arizona) (97ZY)</t>
  </si>
  <si>
    <t xml:space="preserve">North Bailey Cooperative Society (97ZW)</t>
  </si>
  <si>
    <t xml:space="preserve">Phelps Dodge Corporation (New Mexico) (97Z7)</t>
  </si>
  <si>
    <t xml:space="preserve">Phelps Dodge Corporation (Arizona) (97Z7)</t>
  </si>
  <si>
    <t xml:space="preserve">Phelps Dodge Corporation (Texas) (97Z7)</t>
  </si>
  <si>
    <t xml:space="preserve">PNM Gas Services (Production Area) (97VW) North</t>
  </si>
  <si>
    <t xml:space="preserve">PNM Gas Services (New Mexico) (97VW) North</t>
  </si>
  <si>
    <t xml:space="preserve">PNM Gas Services (New Mexico) (97VW) South</t>
  </si>
  <si>
    <t xml:space="preserve">Rio Grande Natural Gas Association (9823)</t>
  </si>
  <si>
    <t xml:space="preserve">Saguaro Power Company (97YE)</t>
  </si>
  <si>
    <t xml:space="preserve">Salt River Project (9826)</t>
  </si>
  <si>
    <t xml:space="preserve">San Diego Gas and Electric Company (9844)</t>
  </si>
  <si>
    <t xml:space="preserve">Southdown, Inc. (982Q)</t>
  </si>
  <si>
    <t xml:space="preserve">Southern California Edison Company (97YV)</t>
  </si>
  <si>
    <t xml:space="preserve">Southern California Gas Company (97VT) North</t>
  </si>
  <si>
    <t xml:space="preserve">Southern California Gas Company (97VT) South</t>
  </si>
  <si>
    <t xml:space="preserve">Southern Union Gas Company (P.A.) (97VX) North</t>
  </si>
  <si>
    <t xml:space="preserve">Southern Union Gas Company (P.A.) (97VX) South</t>
  </si>
  <si>
    <t xml:space="preserve">Southern Union Gas Company (Texas) (97VX)</t>
  </si>
  <si>
    <t xml:space="preserve">Southwest Gas Corporation (Nevada) (97ZL)</t>
  </si>
  <si>
    <t xml:space="preserve">Southwest Gas Corporation (Arizona) (97ZK) North</t>
  </si>
  <si>
    <t xml:space="preserve">Southwest Gas Corporation (Arizona) (97ZK) South</t>
  </si>
  <si>
    <t xml:space="preserve">Sterling Natural Gas, Inc. (982T)</t>
  </si>
  <si>
    <t xml:space="preserve">Texaco Natural Gas Inc. (97YF)</t>
  </si>
  <si>
    <t xml:space="preserve">Texola, Town of (97Z8)</t>
  </si>
  <si>
    <t xml:space="preserve">Town of Mountainair, New Mexico (983K)</t>
  </si>
  <si>
    <t xml:space="preserve">U.S. Borax &amp; Chemical Corporation (97YH)</t>
  </si>
  <si>
    <t xml:space="preserve">West Texas Gas, Inc. (982V)</t>
  </si>
  <si>
    <t xml:space="preserve">Zia Natural Gas Company (97ZG)</t>
  </si>
  <si>
    <t xml:space="preserve">Conoco 9DWE</t>
  </si>
  <si>
    <t xml:space="preserve">Enron 9E3X</t>
  </si>
  <si>
    <t xml:space="preserve">KN 9DQH</t>
  </si>
  <si>
    <t xml:space="preserve">PG&amp;E 9E4T</t>
  </si>
  <si>
    <t xml:space="preserve">Phillips 9DR2</t>
  </si>
  <si>
    <t xml:space="preserve">Williams 9J6Z</t>
  </si>
  <si>
    <t xml:space="preserve">Amoco 9JA3 North</t>
  </si>
  <si>
    <t xml:space="preserve">Amoco 9JA3 South</t>
  </si>
  <si>
    <t xml:space="preserve">KN 9JA2 North</t>
  </si>
  <si>
    <t xml:space="preserve">KN 9JA2 South</t>
  </si>
  <si>
    <t xml:space="preserve">Pimalco 9F8B</t>
  </si>
  <si>
    <t xml:space="preserve">Williams 9HFB</t>
  </si>
  <si>
    <t xml:space="preserve">Williams 9KZR</t>
  </si>
  <si>
    <t xml:space="preserve">Giant 9G55</t>
  </si>
  <si>
    <t xml:space="preserve">Block III  El Paso Merchant Energy  (9LBP)  </t>
  </si>
  <si>
    <t xml:space="preserve">Block III  Unsubscribed     To Ehrenberg</t>
  </si>
  <si>
    <t xml:space="preserve">Block II El Paso Merchant Energy (9LBN) </t>
  </si>
  <si>
    <t xml:space="preserve">Block II  Unsubscribed     To Topock</t>
  </si>
  <si>
    <t xml:space="preserve">Colorado Greenhouse 9JVC</t>
  </si>
  <si>
    <t xml:space="preserve">MGI 9KXX</t>
  </si>
  <si>
    <t xml:space="preserve">Block I El Paso Merchant Energy (9LBM)</t>
  </si>
  <si>
    <t xml:space="preserve">Block I El Paso Merchant Energy (9LCG)</t>
  </si>
  <si>
    <t xml:space="preserve">Block I Unsubscribed    To Ehrenberg</t>
  </si>
  <si>
    <t xml:space="preserve">Minimum</t>
  </si>
  <si>
    <t xml:space="preserve">Maximum</t>
  </si>
  <si>
    <t xml:space="preserve">San Juan Mcf/d</t>
  </si>
  <si>
    <t xml:space="preserve">Permian Mcf/d</t>
  </si>
  <si>
    <t xml:space="preserve">MMcf/d</t>
  </si>
  <si>
    <t xml:space="preserve">FT2</t>
  </si>
  <si>
    <t xml:space="preserve">Topock Shippers</t>
  </si>
  <si>
    <t xml:space="preserve">San Juan Gas That Must Flow East on PSJXO</t>
  </si>
  <si>
    <t xml:space="preserve">San Juan - Valve City West</t>
  </si>
  <si>
    <t xml:space="preserve">Flow South Through Plains</t>
  </si>
  <si>
    <t xml:space="preserve">PSJXO east + Plains To South - EOCNML EE Deliveries</t>
  </si>
  <si>
    <t xml:space="preserve">??</t>
  </si>
  <si>
    <t xml:space="preserve">Flow West on Southern MLs</t>
  </si>
  <si>
    <t xml:space="preserve">Permian (Except Plains South) + South Flow Thru Plains - EOC SML EE Deliveries</t>
  </si>
  <si>
    <t xml:space="preserve">System</t>
  </si>
  <si>
    <t xml:space="preserve">SJ</t>
  </si>
  <si>
    <t xml:space="preserve">A&amp;P</t>
  </si>
  <si>
    <t xml:space="preserve">DPG&amp;ETOP, DSCALTOP,DSWG TOP, DMOJAVE</t>
  </si>
  <si>
    <t xml:space="preserve">Various</t>
  </si>
  <si>
    <t xml:space="preserve">DAPOWWIL</t>
  </si>
  <si>
    <t xml:space="preserve">DAEPCWIL</t>
  </si>
  <si>
    <t xml:space="preserve">DAPSPHX, DAPSYUM</t>
  </si>
  <si>
    <t xml:space="preserve">DASARELP</t>
  </si>
  <si>
    <t xml:space="preserve">DASARS-H, DKENNS-H</t>
  </si>
  <si>
    <t xml:space="preserve">DMAGMS-H</t>
  </si>
  <si>
    <t xml:space="preserve">DBMTNPHX</t>
  </si>
  <si>
    <t xml:space="preserve">DSCALEHR</t>
  </si>
  <si>
    <t xml:space="preserve">DPG&amp;ETOP, DSCALTOP,DSWGTOP, DMOJAVE</t>
  </si>
  <si>
    <t xml:space="preserve">DPAULWL</t>
  </si>
  <si>
    <t xml:space="preserve">DBENSTUS</t>
  </si>
  <si>
    <t xml:space="preserve">DBIGLSUT</t>
  </si>
  <si>
    <t xml:space="preserve">DDEM AFT</t>
  </si>
  <si>
    <t xml:space="preserve">DDENVJAL</t>
  </si>
  <si>
    <t xml:space="preserve">DGOLDSNY</t>
  </si>
  <si>
    <t xml:space="preserve">DLASCLAS</t>
  </si>
  <si>
    <t xml:space="preserve">DLORDAFT</t>
  </si>
  <si>
    <t xml:space="preserve">DPG&amp;ETOP, DSCALTOP, DSWG TOP, DMOJAVE</t>
  </si>
  <si>
    <t xml:space="preserve">DMESAPHX, DMESAS-H</t>
  </si>
  <si>
    <t xml:space="preserve">DMORTDIS</t>
  </si>
  <si>
    <t xml:space="preserve">DPLNSDIS</t>
  </si>
  <si>
    <t xml:space="preserve">DSAFFG-M</t>
  </si>
  <si>
    <t xml:space="preserve">DSOCRSCG</t>
  </si>
  <si>
    <t xml:space="preserve">DSPURSNY</t>
  </si>
  <si>
    <t xml:space="preserve">DWHITDIS</t>
  </si>
  <si>
    <t xml:space="preserve">DWLCXWIL</t>
  </si>
  <si>
    <t xml:space="preserve">DCOROSJX</t>
  </si>
  <si>
    <t xml:space="preserve">DINSPG-M</t>
  </si>
  <si>
    <t xml:space="preserve">DDUMSDIN</t>
  </si>
  <si>
    <t xml:space="preserve">DDUN G-M</t>
  </si>
  <si>
    <t xml:space="preserve">DEPECAFT, DEPECELP</t>
  </si>
  <si>
    <t xml:space="preserve">DEMW EMW</t>
  </si>
  <si>
    <t xml:space="preserve">DGRHMG-M, DGRHMWIL</t>
  </si>
  <si>
    <t xml:space="preserve">DMCLNPAN</t>
  </si>
  <si>
    <t xml:space="preserve">DPMEXWIL</t>
  </si>
  <si>
    <t xml:space="preserve">DCCNGCPT, INGPLLUK, IW40-043, INN30PLA</t>
  </si>
  <si>
    <t xml:space="preserve">DCCNGCPT</t>
  </si>
  <si>
    <t xml:space="preserve">DNTUAJST</t>
  </si>
  <si>
    <t xml:space="preserve">DNTUASJE</t>
  </si>
  <si>
    <t xml:space="preserve">DCOOPFAR - North Bailey</t>
  </si>
  <si>
    <t xml:space="preserve">DPD HUR, DPD SIL, DPD AFT</t>
  </si>
  <si>
    <t xml:space="preserve">DPD TUS, DPD WIL, DPD G-M</t>
  </si>
  <si>
    <t xml:space="preserve">DWGI ELP,  DGCNMSJT,  DGULFSJT</t>
  </si>
  <si>
    <t xml:space="preserve">DRIOGLAS</t>
  </si>
  <si>
    <t xml:space="preserve">DSRP PHX</t>
  </si>
  <si>
    <t xml:space="preserve">DSWPCELP, Southwest Portland</t>
  </si>
  <si>
    <t xml:space="preserve">DPG&amp;ETOP, DSCALTOP, DMOJAVE</t>
  </si>
  <si>
    <t xml:space="preserve">DSUG UPT, DSUG KWX, DSUG PAN</t>
  </si>
  <si>
    <t xml:space="preserve">DSUG 311, DSUG ELP, DWGI ELP, DSUG EPE</t>
  </si>
  <si>
    <t xml:space="preserve">DSWG TOP</t>
  </si>
  <si>
    <t xml:space="preserve">DRAM MID</t>
  </si>
  <si>
    <t xml:space="preserve">DTXOLPAN</t>
  </si>
  <si>
    <t xml:space="preserve">DMTNSJX</t>
  </si>
  <si>
    <t xml:space="preserve">DJAL JAL, Jal </t>
  </si>
  <si>
    <t xml:space="preserve">Waha</t>
  </si>
  <si>
    <t xml:space="preserve">Waha &amp; Sprayberry</t>
  </si>
  <si>
    <t xml:space="preserve">Havasu Contract Phillips Hutchinson</t>
  </si>
  <si>
    <t xml:space="preserve">Topock</t>
  </si>
  <si>
    <t xml:space="preserve">Maricopa AZ</t>
  </si>
  <si>
    <t xml:space="preserve">Wingate</t>
  </si>
  <si>
    <t xml:space="preserve">PG&amp;E Topock</t>
  </si>
  <si>
    <t xml:space="preserve">Cibola New Mexico</t>
  </si>
  <si>
    <t xml:space="preserve">Hueco</t>
  </si>
  <si>
    <t xml:space="preserve">EOC or California Shipper</t>
  </si>
  <si>
    <t xml:space="preserve">CA</t>
  </si>
  <si>
    <t xml:space="preserve">EOC</t>
  </si>
  <si>
    <t xml:space="preserve">Check Deliveries</t>
  </si>
  <si>
    <t xml:space="preserve">Mcf/d</t>
  </si>
  <si>
    <t xml:space="preserve">EOC Delivery  Identifier</t>
  </si>
  <si>
    <t xml:space="preserve">Valve City West</t>
  </si>
  <si>
    <t xml:space="preserve">Dth Entitlements</t>
  </si>
  <si>
    <t xml:space="preserve">Flow West on So. ML</t>
  </si>
  <si>
    <t xml:space="preserve">MMcf/d Entitlements</t>
  </si>
  <si>
    <t xml:space="preserve">FT2 Somewhere</t>
  </si>
  <si>
    <t xml:space="preserve">Receipt Rights By Basin</t>
  </si>
  <si>
    <t xml:space="preserve">FT1 Systemwide</t>
  </si>
  <si>
    <t xml:space="preserve">CD/BD By Delivery Point Location </t>
  </si>
  <si>
    <t xml:space="preserve">Approximate System Loading Versus Capacity</t>
  </si>
  <si>
    <t xml:space="preserve">Valve City West - Valve City West Capacity</t>
  </si>
  <si>
    <t xml:space="preserve">ITOPOCK</t>
  </si>
  <si>
    <t xml:space="preserve">Flow South Through Plains - Plains South Capacity</t>
  </si>
  <si>
    <t xml:space="preserve">North System</t>
  </si>
  <si>
    <t xml:space="preserve">Flow West on So. ML - Southern System West</t>
  </si>
  <si>
    <t xml:space="preserve">South System</t>
  </si>
  <si>
    <t xml:space="preserve">Assume</t>
  </si>
  <si>
    <t xml:space="preserve">Flow west on Low Pressure Line from Pecos River</t>
  </si>
  <si>
    <t xml:space="preserve">Flow west on High Pressure Line From Waha</t>
  </si>
  <si>
    <t xml:space="preserve">Total FT2 Contract Rights in MMcf/d</t>
  </si>
  <si>
    <t xml:space="preserve">Waha West  + EOCSMLEE - Waha Pool Receipts</t>
  </si>
  <si>
    <t xml:space="preserve">Current Capacity from Keystone to Waha</t>
  </si>
  <si>
    <t xml:space="preserve">Mcf/d Additional needed from Keystone to Waha</t>
  </si>
  <si>
    <t xml:space="preserve">Mainline Fuel Factor To Adjust Capacities</t>
  </si>
  <si>
    <t xml:space="preserve">Note - all conversions between Dth and MMcf use a heating value of 1023 BTU/cf </t>
  </si>
  <si>
    <t xml:space="preserve">Constraint</t>
  </si>
  <si>
    <t xml:space="preserve">MMcf/d less fuel</t>
  </si>
  <si>
    <t xml:space="preserve">Mcf/d less FT2</t>
  </si>
  <si>
    <t xml:space="preserve">San Juan Triangle</t>
  </si>
  <si>
    <t xml:space="preserve">Total EOC FR Rights</t>
  </si>
  <si>
    <t xml:space="preserve">Bondad Sta.</t>
  </si>
  <si>
    <t xml:space="preserve">Bondad Line Total</t>
  </si>
  <si>
    <t xml:space="preserve">Other Shippers</t>
  </si>
  <si>
    <t xml:space="preserve">On FT-2</t>
  </si>
  <si>
    <t xml:space="preserve">Anadarko South</t>
  </si>
  <si>
    <t xml:space="preserve">From San Juan</t>
  </si>
  <si>
    <t xml:space="preserve">Plains South</t>
  </si>
  <si>
    <t xml:space="preserve">From Permian</t>
  </si>
  <si>
    <t xml:space="preserve">Southern System West</t>
  </si>
  <si>
    <t xml:space="preserve">Summary of Capacity Right Changes Made in This Study Dth</t>
  </si>
  <si>
    <t xml:space="preserve">Each FT1 Systemwide Shipper's Pro Rata Share of Receipt Capacity Is:</t>
  </si>
  <si>
    <t xml:space="preserve">Amoco 97JB Eliminated</t>
  </si>
  <si>
    <t xml:space="preserve">Burlington Resources 97J4 Eliminated</t>
  </si>
  <si>
    <t xml:space="preserve">Headed North</t>
  </si>
  <si>
    <t xml:space="preserve">San Juan Receipt Rights To Reallocate</t>
  </si>
  <si>
    <t xml:space="preserve">San Juan Receipt Rights in Mcf/d</t>
  </si>
  <si>
    <t xml:space="preserve">Headed North to Topock</t>
  </si>
  <si>
    <t xml:space="preserve">Son of Havasu CDs to be upgraded in SJ</t>
  </si>
  <si>
    <t xml:space="preserve">Bondad Sta. Capacity Limit Factor</t>
  </si>
  <si>
    <t xml:space="preserve">San Juan Rights redirected to EOC FT-1</t>
  </si>
  <si>
    <t xml:space="preserve">Bondad ML Capacity Limit Factor</t>
  </si>
  <si>
    <t xml:space="preserve">Headed South</t>
  </si>
  <si>
    <t xml:space="preserve">SJ Rights Allocated to EOC FT-1 in base</t>
  </si>
  <si>
    <t xml:space="preserve">Blanco Capacity Limit Factor</t>
  </si>
  <si>
    <t xml:space="preserve">Plains Pool Headed South</t>
  </si>
  <si>
    <t xml:space="preserve">New Target for EOC FT-1 SJ Rights</t>
  </si>
  <si>
    <t xml:space="preserve">EOC Full Requirements Increase Factor</t>
  </si>
  <si>
    <t xml:space="preserve">Rights Assigned by Pooling Area</t>
  </si>
  <si>
    <t xml:space="preserve">Bondad Sta. To South</t>
  </si>
  <si>
    <t xml:space="preserve">Bondad Ml to South</t>
  </si>
  <si>
    <t xml:space="preserve">Topock Deliveries</t>
  </si>
  <si>
    <t xml:space="preserve">Blanco to South</t>
  </si>
  <si>
    <t xml:space="preserve">Ehrenberg Deliveries</t>
  </si>
  <si>
    <t xml:space="preserve">Bondad Ml.</t>
  </si>
  <si>
    <t xml:space="preserve">Total to South</t>
  </si>
  <si>
    <t xml:space="preserve">Total California</t>
  </si>
  <si>
    <t xml:space="preserve">Blanco</t>
  </si>
  <si>
    <t xml:space="preserve">Bondad Sta. to North</t>
  </si>
  <si>
    <t xml:space="preserve">Southwest Gas Nevada Deliveries</t>
  </si>
  <si>
    <t xml:space="preserve">Plains</t>
  </si>
  <si>
    <t xml:space="preserve">Bondad Ml to North</t>
  </si>
  <si>
    <t xml:space="preserve">EOC South ML East End Deliveries</t>
  </si>
  <si>
    <t xml:space="preserve">EOCSMLEE</t>
  </si>
  <si>
    <t xml:space="preserve">Blanco to North</t>
  </si>
  <si>
    <t xml:space="preserve">EOC South ML West Flow Deliveries</t>
  </si>
  <si>
    <t xml:space="preserve">EOCSML</t>
  </si>
  <si>
    <t xml:space="preserve">Total to North</t>
  </si>
  <si>
    <t xml:space="preserve">EOC North ML East End Deliveries</t>
  </si>
  <si>
    <t xml:space="preserve">EOCNMLEE</t>
  </si>
  <si>
    <t xml:space="preserve">EOC North ML West Flow Deliveries (w/o SWG NV)</t>
  </si>
  <si>
    <t xml:space="preserve">EOCNML</t>
  </si>
  <si>
    <t xml:space="preserve">Grand Total</t>
  </si>
  <si>
    <t xml:space="preserve">Total Bondad Sta.</t>
  </si>
  <si>
    <t xml:space="preserve">Total EOC Deliveries</t>
  </si>
  <si>
    <t xml:space="preserve">Total Bondad Ml.</t>
  </si>
  <si>
    <t xml:space="preserve">Total Bondad Line</t>
  </si>
  <si>
    <t xml:space="preserve">Total San Juan Rights Assigned</t>
  </si>
  <si>
    <t xml:space="preserve">EOC FR SJ Rights</t>
  </si>
  <si>
    <t xml:space="preserve">Target</t>
  </si>
  <si>
    <t xml:space="preserve">Rights Remaining to be Assigned in Mcf/d</t>
  </si>
  <si>
    <t xml:space="preserve">Plains to South Line</t>
  </si>
  <si>
    <t xml:space="preserve">Keystone to South Line</t>
  </si>
  <si>
    <t xml:space="preserve">Waha to South Line</t>
  </si>
  <si>
    <t xml:space="preserve">Permian to South Line</t>
  </si>
  <si>
    <t xml:space="preserve">Plains to North Line</t>
  </si>
  <si>
    <t xml:space="preserve">Keystone to North Line</t>
  </si>
  <si>
    <t xml:space="preserve">Waha to North Line</t>
  </si>
  <si>
    <t xml:space="preserve">Permian to North Line</t>
  </si>
  <si>
    <t xml:space="preserve">Total Permian Rights Assigned</t>
  </si>
  <si>
    <t xml:space="preserve">Receipt Rights Not Assigned</t>
  </si>
  <si>
    <t xml:space="preserve">Total Assigned and FT-2 Rights</t>
  </si>
  <si>
    <t xml:space="preserve">Percentage of Rights Assigned </t>
  </si>
  <si>
    <t xml:space="preserve">For Topock Shipper Allocations</t>
  </si>
  <si>
    <t xml:space="preserve">To SoCal</t>
  </si>
  <si>
    <t xml:space="preserve">To PG&amp;E</t>
  </si>
  <si>
    <t xml:space="preserve">To Mojave</t>
  </si>
  <si>
    <t xml:space="preserve">Allocation of Rights to Receipt and Delivery Combinations for Topock Shippers</t>
  </si>
  <si>
    <t xml:space="preserve">SoCal</t>
  </si>
  <si>
    <t xml:space="preserve">PG&amp;E</t>
  </si>
  <si>
    <t xml:space="preserve">Mojave</t>
  </si>
  <si>
    <t xml:space="preserve">East End Contracts</t>
  </si>
  <si>
    <r>
      <rPr>
        <sz val="10"/>
        <rFont val="Arial"/>
        <family val="0"/>
      </rPr>
      <t xml:space="preserve">Tenaska Marketing Ventures (</t>
    </r>
    <r>
      <rPr>
        <sz val="10"/>
        <rFont val="Arial"/>
        <family val="2"/>
      </rPr>
      <t xml:space="preserve">9L9J</t>
    </r>
    <r>
      <rPr>
        <sz val="10"/>
        <rFont val="Arial"/>
        <family val="0"/>
      </rPr>
      <t xml:space="preserve">)</t>
    </r>
  </si>
  <si>
    <r>
      <rPr>
        <sz val="10"/>
        <rFont val="Arial"/>
        <family val="0"/>
      </rPr>
      <t xml:space="preserve">Tenaska Marketing Ventures (</t>
    </r>
    <r>
      <rPr>
        <sz val="10"/>
        <rFont val="Arial"/>
        <family val="2"/>
      </rPr>
      <t xml:space="preserve">9L9B</t>
    </r>
    <r>
      <rPr>
        <sz val="10"/>
        <rFont val="Arial"/>
        <family val="0"/>
      </rPr>
      <t xml:space="preserve">)</t>
    </r>
  </si>
  <si>
    <t xml:space="preserve">West Flow On S. Line</t>
  </si>
  <si>
    <t xml:space="preserve">Notes</t>
  </si>
  <si>
    <t xml:space="preserve">in &amp;  out Anadarko</t>
  </si>
  <si>
    <t xml:space="preserve">N thru Plains</t>
  </si>
  <si>
    <t xml:space="preserve">N to Plains</t>
  </si>
  <si>
    <t xml:space="preserve">Assign Receipt Rights Proportionally Among Permian Pooling Areas</t>
  </si>
  <si>
    <t xml:space="preserve">Plains Pooling Area</t>
  </si>
  <si>
    <t xml:space="preserve">Keystone Pooling Area</t>
  </si>
  <si>
    <t xml:space="preserve">Waha Pooling Area</t>
  </si>
  <si>
    <t xml:space="preserve">Assign Anadarko Receipt Rights to Appropriate Shippers</t>
  </si>
  <si>
    <t xml:space="preserve">Anadarko Pooling Area</t>
  </si>
  <si>
    <t xml:space="preserve">Total Receipt Rights Assigned</t>
  </si>
  <si>
    <t xml:space="preserve">Keystone and Waha Flowing North Through Plains</t>
  </si>
</sst>
</file>

<file path=xl/styles.xml><?xml version="1.0" encoding="utf-8"?>
<styleSheet xmlns="http://schemas.openxmlformats.org/spreadsheetml/2006/main">
  <numFmts count="18">
    <numFmt numFmtId="164" formatCode="General"/>
    <numFmt numFmtId="165" formatCode="_(* #,##0.00_);_(* \(#,##0.00\);_(* \-??_);_(@_)"/>
    <numFmt numFmtId="166" formatCode="_(* #,##0_);_(* \(#,##0\);_(* \-??_);_(@_)"/>
    <numFmt numFmtId="167" formatCode="#,##0"/>
    <numFmt numFmtId="168" formatCode="mm/dd/yy"/>
    <numFmt numFmtId="169" formatCode="_(* #,##0_);_(* \(#,##0\);_(* \-_);_(@_)"/>
    <numFmt numFmtId="170" formatCode="0%"/>
    <numFmt numFmtId="171" formatCode="0"/>
    <numFmt numFmtId="172" formatCode="0.00%"/>
    <numFmt numFmtId="173" formatCode="_(\$* #,##0.00_);_(\$* \(#,##0.00\);_(\$* \-??_);_(@_)"/>
    <numFmt numFmtId="174" formatCode="[$-409]m/d/yyyy"/>
    <numFmt numFmtId="175" formatCode="0.0000%"/>
    <numFmt numFmtId="176" formatCode="#,##0.0000"/>
    <numFmt numFmtId="177" formatCode="_(* #,##0.000000_);_(* \(#,##0.000000\);_(* \-??_);_(@_)"/>
    <numFmt numFmtId="178" formatCode="_(* #,##0.000_);_(* \(#,##0.000\);_(* \-??_);_(@_)"/>
    <numFmt numFmtId="179" formatCode="_(* #,##0.0000_);_(* \(#,##0.0000\);_(* \-??_);_(@_)"/>
    <numFmt numFmtId="180" formatCode="@"/>
    <numFmt numFmtId="181" formatCode="_(* #,##0.0000_);_(* \(#,##0.0000\);_(* \-????_);_(@_)"/>
  </numFmts>
  <fonts count="17">
    <font>
      <sz val="10"/>
      <name val="Arial"/>
      <family val="0"/>
    </font>
    <font>
      <sz val="10"/>
      <name val="Arial"/>
      <family val="0"/>
    </font>
    <font>
      <sz val="10"/>
      <name val="Arial"/>
      <family val="0"/>
    </font>
    <font>
      <sz val="10"/>
      <name val="Arial"/>
      <family val="0"/>
    </font>
    <font>
      <sz val="10"/>
      <color rgb="FF000000"/>
      <name val="MS Sans Serif"/>
      <family val="0"/>
    </font>
    <font>
      <sz val="10"/>
      <name val="Arial"/>
      <family val="2"/>
    </font>
    <font>
      <b val="true"/>
      <sz val="10"/>
      <name val="Arial"/>
      <family val="2"/>
    </font>
    <font>
      <b val="true"/>
      <sz val="10"/>
      <name val="Arial"/>
      <family val="0"/>
    </font>
    <font>
      <sz val="10"/>
      <color rgb="FFFF0000"/>
      <name val="Arial"/>
      <family val="2"/>
    </font>
    <font>
      <sz val="10"/>
      <color rgb="FF003366"/>
      <name val="Arial"/>
      <family val="2"/>
    </font>
    <font>
      <sz val="10"/>
      <color rgb="FF000000"/>
      <name val="Arial"/>
      <family val="2"/>
    </font>
    <font>
      <sz val="8"/>
      <name val="Arial"/>
      <family val="2"/>
    </font>
    <font>
      <b val="true"/>
      <sz val="8"/>
      <name val="Arial"/>
      <family val="2"/>
    </font>
    <font>
      <b val="true"/>
      <i val="true"/>
      <sz val="10"/>
      <name val="Arial"/>
      <family val="2"/>
    </font>
    <font>
      <sz val="10"/>
      <name val="Times New Roman"/>
      <family val="1"/>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FFFF00"/>
        <bgColor rgb="FFFFFF00"/>
      </patternFill>
    </fill>
  </fills>
  <borders count="15">
    <border diagonalUp="false" diagonalDown="false">
      <left/>
      <right/>
      <top/>
      <bottom/>
      <diagonal/>
    </border>
    <border diagonalUp="false" diagonalDown="false">
      <left/>
      <right/>
      <top style="thick"/>
      <bottom/>
      <diagonal/>
    </border>
    <border diagonalUp="false" diagonalDown="false">
      <left/>
      <right/>
      <top/>
      <bottom style="thick"/>
      <diagonal/>
    </border>
    <border diagonalUp="false" diagonalDown="false">
      <left/>
      <right/>
      <top style="thin"/>
      <bottom style="double"/>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thin"/>
      <bottom style="thin"/>
      <diagonal/>
    </border>
    <border diagonalUp="false" diagonalDown="false">
      <left/>
      <right style="medium"/>
      <top style="thin"/>
      <bottom style="double"/>
      <diagonal/>
    </border>
    <border diagonalUp="false" diagonalDown="false">
      <left/>
      <right/>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true" indent="0" shrinkToFit="false"/>
      <protection locked="true" hidden="false"/>
    </xf>
    <xf numFmtId="166" fontId="5" fillId="0" borderId="0" xfId="15" applyFont="true" applyBorder="true" applyAlignment="true" applyProtection="tru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5" fillId="2" borderId="0" xfId="0" applyFont="true" applyBorder="false" applyAlignment="true" applyProtection="false">
      <alignment horizontal="center" vertical="bottom" textRotation="0" wrapText="true" indent="0" shrinkToFit="false"/>
      <protection locked="true" hidden="false"/>
    </xf>
    <xf numFmtId="164" fontId="5" fillId="2"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6" fontId="5"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right" vertical="bottom" textRotation="0" wrapText="false" indent="0" shrinkToFit="false"/>
      <protection locked="true" hidden="false"/>
    </xf>
    <xf numFmtId="168" fontId="5" fillId="0" borderId="0" xfId="15" applyFont="true" applyBorder="true" applyAlignment="true" applyProtection="true">
      <alignment horizontal="center"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8" fontId="5" fillId="2"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9" fontId="6" fillId="0" borderId="0" xfId="0" applyFont="true" applyBorder="true" applyAlignment="true" applyProtection="false">
      <alignment horizontal="center" vertical="bottom" textRotation="0" wrapText="true" indent="0" shrinkToFit="false"/>
      <protection locked="true" hidden="false"/>
    </xf>
    <xf numFmtId="169" fontId="6" fillId="0" borderId="0" xfId="15" applyFont="true" applyBorder="true" applyAlignment="true" applyProtection="true">
      <alignment horizontal="general" vertical="bottom" textRotation="0" wrapText="true" indent="0" shrinkToFit="false"/>
      <protection locked="true" hidden="false"/>
    </xf>
    <xf numFmtId="165" fontId="5" fillId="0" borderId="0" xfId="15" applyFont="true" applyBorder="true" applyAlignment="true" applyProtection="true">
      <alignment horizontal="right" vertical="bottom" textRotation="0" wrapText="false" indent="0" shrinkToFit="false"/>
      <protection locked="true" hidden="false"/>
    </xf>
    <xf numFmtId="166" fontId="6" fillId="0" borderId="0" xfId="15" applyFont="true" applyBorder="true" applyAlignment="true" applyProtection="true">
      <alignment horizontal="center" vertical="bottom" textRotation="0" wrapText="false" indent="0" shrinkToFit="false"/>
      <protection locked="true" hidden="false"/>
    </xf>
    <xf numFmtId="169" fontId="6" fillId="0" borderId="0" xfId="15" applyFont="true" applyBorder="true" applyAlignment="true" applyProtection="tru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6" fontId="6" fillId="0" borderId="0" xfId="15" applyFont="true" applyBorder="true" applyAlignment="true" applyProtection="tru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70" fontId="5" fillId="0" borderId="0" xfId="19" applyFont="true" applyBorder="true" applyAlignment="true" applyProtection="tru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7" fontId="0" fillId="0" borderId="1"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5" fontId="6"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bottom" textRotation="0" wrapText="false" indent="0" shrinkToFit="false"/>
      <protection locked="true" hidden="false"/>
    </xf>
    <xf numFmtId="165" fontId="6" fillId="0" borderId="2" xfId="15" applyFont="true" applyBorder="true" applyAlignment="true" applyProtection="tru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1" fontId="0"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5" fontId="8" fillId="0" borderId="0" xfId="15" applyFont="true" applyBorder="true" applyAlignment="true" applyProtection="true">
      <alignment horizontal="right"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71"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4" fontId="0" fillId="0" borderId="0" xfId="0" applyFont="true" applyBorder="false" applyAlignment="true" applyProtection="true">
      <alignment horizontal="left" vertical="bottom" textRotation="0" wrapText="false" indent="0" shrinkToFit="false"/>
      <protection locked="false" hidden="false"/>
    </xf>
    <xf numFmtId="169" fontId="0"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71"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4" fontId="0" fillId="0" borderId="0" xfId="0" applyFont="true" applyBorder="false" applyAlignment="true" applyProtection="true">
      <alignment horizontal="left" vertical="bottom" textRotation="0" wrapText="false" indent="0" shrinkToFit="false"/>
      <protection locked="false" hidden="false"/>
    </xf>
    <xf numFmtId="171" fontId="0" fillId="0" borderId="0" xfId="0" applyFont="fals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71" fontId="5" fillId="0" borderId="0" xfId="0" applyFont="true" applyBorder="false" applyAlignment="true" applyProtection="true">
      <alignment horizontal="general"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true">
      <alignment horizontal="left" vertical="bottom" textRotation="0" wrapText="false" indent="0" shrinkToFit="false"/>
      <protection locked="false" hidden="false"/>
    </xf>
    <xf numFmtId="171" fontId="0" fillId="0" borderId="0" xfId="0" applyFont="true" applyBorder="false" applyAlignment="true" applyProtection="true">
      <alignment horizontal="general" vertical="bottom" textRotation="0" wrapText="fals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10" fillId="0" borderId="0" xfId="20" applyFont="true" applyBorder="true" applyAlignment="true" applyProtection="false">
      <alignment horizontal="right" vertical="bottom" textRotation="0" wrapText="false" indent="0" shrinkToFit="false"/>
      <protection locked="true" hidden="false"/>
    </xf>
    <xf numFmtId="166" fontId="10"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general" vertical="bottom" textRotation="0" wrapText="false" indent="0" shrinkToFit="false"/>
      <protection locked="true" hidden="false"/>
    </xf>
    <xf numFmtId="172" fontId="5"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right" vertical="bottom" textRotation="0" wrapText="false" indent="0" shrinkToFit="false"/>
      <protection locked="true" hidden="false"/>
    </xf>
    <xf numFmtId="170" fontId="5" fillId="0" borderId="0" xfId="19"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true" indent="0" shrinkToFit="false"/>
      <protection locked="true" hidden="false"/>
    </xf>
    <xf numFmtId="173" fontId="5" fillId="0" borderId="0" xfId="17"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74" fontId="5" fillId="0" borderId="0" xfId="0" applyFont="true" applyBorder="true" applyAlignment="true" applyProtection="false">
      <alignment horizontal="center" vertical="bottom" textRotation="0" wrapText="false" indent="0" shrinkToFit="false"/>
      <protection locked="true" hidden="false"/>
    </xf>
    <xf numFmtId="174" fontId="5" fillId="0" borderId="0" xfId="0" applyFont="true" applyBorder="false" applyAlignment="true" applyProtection="false">
      <alignment horizontal="center" vertical="bottom" textRotation="0" wrapText="false" indent="0" shrinkToFit="false"/>
      <protection locked="true" hidden="false"/>
    </xf>
    <xf numFmtId="169"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right" vertical="bottom" textRotation="0" wrapText="true" indent="0" shrinkToFit="false"/>
      <protection locked="true" hidden="false"/>
    </xf>
    <xf numFmtId="164" fontId="11" fillId="0" borderId="0" xfId="0" applyFont="true" applyBorder="true" applyAlignment="true" applyProtection="false">
      <alignment horizontal="right"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fals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true" indent="0" shrinkToFit="false"/>
      <protection locked="true" hidden="false"/>
    </xf>
    <xf numFmtId="169" fontId="11" fillId="0" borderId="0" xfId="0" applyFont="true" applyBorder="fals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69" fontId="5" fillId="2"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true" applyAlignment="true" applyProtection="false">
      <alignment horizontal="center" vertical="bottom" textRotation="0" wrapText="true" indent="0" shrinkToFit="false"/>
      <protection locked="true" hidden="false"/>
    </xf>
    <xf numFmtId="169" fontId="5" fillId="0" borderId="0" xfId="15" applyFont="true" applyBorder="true" applyAlignment="true" applyProtection="tru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true" applyAlignment="false" applyProtection="false">
      <alignment horizontal="general" vertical="bottom" textRotation="0" wrapText="false" indent="0" shrinkToFit="false"/>
      <protection locked="true" hidden="false"/>
    </xf>
    <xf numFmtId="169" fontId="0" fillId="0" borderId="3" xfId="0" applyFont="true" applyBorder="true" applyAlignment="false" applyProtection="false">
      <alignment horizontal="general" vertical="bottom" textRotation="0" wrapText="false" indent="0" shrinkToFit="false"/>
      <protection locked="true" hidden="false"/>
    </xf>
    <xf numFmtId="176" fontId="5" fillId="0" borderId="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6" fontId="0" fillId="0" borderId="5" xfId="15"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6" fontId="5" fillId="0" borderId="6" xfId="15"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right" vertical="bottom" textRotation="0" wrapText="false" indent="0" shrinkToFit="false"/>
      <protection locked="true" hidden="false"/>
    </xf>
    <xf numFmtId="164" fontId="0" fillId="0" borderId="9" xfId="0" applyFont="true" applyBorder="true" applyAlignment="true" applyProtection="false">
      <alignment horizontal="right" vertical="bottom" textRotation="0" wrapText="false" indent="0" shrinkToFit="false"/>
      <protection locked="true" hidden="false"/>
    </xf>
    <xf numFmtId="166" fontId="0" fillId="0" borderId="10"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4" fontId="5" fillId="0" borderId="11" xfId="0" applyFont="true" applyBorder="true" applyAlignment="false" applyProtection="false">
      <alignment horizontal="general" vertical="bottom" textRotation="0" wrapText="false" indent="0" shrinkToFit="false"/>
      <protection locked="true" hidden="false"/>
    </xf>
    <xf numFmtId="172" fontId="5" fillId="0" borderId="0" xfId="19" applyFont="true" applyBorder="true" applyAlignment="true" applyProtection="true">
      <alignment horizontal="right" vertical="bottom" textRotation="0" wrapText="false" indent="0" shrinkToFit="false"/>
      <protection locked="true" hidden="false"/>
    </xf>
    <xf numFmtId="166" fontId="5"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top" textRotation="0" wrapText="true" indent="0" shrinkToFit="false"/>
      <protection locked="true" hidden="false"/>
    </xf>
    <xf numFmtId="177" fontId="5" fillId="0" borderId="0" xfId="0" applyFont="true" applyBorder="false" applyAlignment="false" applyProtection="false">
      <alignment horizontal="general" vertical="bottom" textRotation="0" wrapText="false" indent="0" shrinkToFit="false"/>
      <protection locked="true" hidden="false"/>
    </xf>
    <xf numFmtId="172" fontId="6" fillId="0" borderId="0" xfId="15" applyFont="true" applyBorder="true" applyAlignment="true" applyProtection="true">
      <alignment horizontal="general" vertical="bottom" textRotation="0" wrapText="false" indent="0" shrinkToFit="false"/>
      <protection locked="true" hidden="false"/>
    </xf>
    <xf numFmtId="177" fontId="6" fillId="0" borderId="0" xfId="15" applyFont="true" applyBorder="true" applyAlignment="true" applyProtection="true">
      <alignment horizontal="general" vertical="bottom" textRotation="0" wrapText="false" indent="0" shrinkToFit="false"/>
      <protection locked="true" hidden="false"/>
    </xf>
    <xf numFmtId="177" fontId="5" fillId="0" borderId="0" xfId="15"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6" fontId="5" fillId="0" borderId="12" xfId="15" applyFont="true" applyBorder="true" applyAlignment="true" applyProtection="true">
      <alignment horizontal="general" vertical="bottom" textRotation="0" wrapText="false" indent="0" shrinkToFit="false"/>
      <protection locked="true" hidden="false"/>
    </xf>
    <xf numFmtId="166" fontId="5" fillId="0" borderId="8" xfId="15" applyFont="true" applyBorder="true" applyAlignment="true" applyProtection="true">
      <alignment horizontal="general" vertical="bottom" textRotation="0" wrapText="false" indent="0" shrinkToFit="false"/>
      <protection locked="true" hidden="false"/>
    </xf>
    <xf numFmtId="178"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8"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6" fontId="0" fillId="0" borderId="13"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9" fontId="0" fillId="0" borderId="8" xfId="0" applyFont="false" applyBorder="true" applyAlignment="false" applyProtection="false">
      <alignment horizontal="general" vertical="bottom" textRotation="0" wrapText="false" indent="0" shrinkToFit="false"/>
      <protection locked="true" hidden="false"/>
    </xf>
    <xf numFmtId="179" fontId="5" fillId="0" borderId="0" xfId="15" applyFont="true" applyBorder="true" applyAlignment="true" applyProtection="true">
      <alignment horizontal="right" vertical="bottom" textRotation="0" wrapText="false" indent="0" shrinkToFit="false"/>
      <protection locked="true" hidden="false"/>
    </xf>
    <xf numFmtId="166"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6" fontId="0" fillId="0" borderId="11" xfId="0" applyFont="false" applyBorder="tru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general" vertical="bottom" textRotation="0" wrapText="false" indent="0" shrinkToFit="false"/>
      <protection locked="true" hidden="false"/>
    </xf>
    <xf numFmtId="166" fontId="6" fillId="0" borderId="0" xfId="15" applyFont="true" applyBorder="true" applyAlignment="true" applyProtection="true">
      <alignment horizontal="left" vertical="bottom" textRotation="0" wrapText="false" indent="0" shrinkToFit="false"/>
      <protection locked="true" hidden="false"/>
    </xf>
    <xf numFmtId="166" fontId="0" fillId="0" borderId="3" xfId="0" applyFont="true" applyBorder="true" applyAlignment="false" applyProtection="false">
      <alignment horizontal="general" vertical="bottom" textRotation="0" wrapText="false" indent="0" shrinkToFit="false"/>
      <protection locked="true" hidden="false"/>
    </xf>
    <xf numFmtId="164" fontId="6" fillId="0" borderId="14" xfId="0" applyFont="true" applyBorder="true" applyAlignment="false" applyProtection="false">
      <alignment horizontal="general" vertical="bottom" textRotation="0" wrapText="false" indent="0" shrinkToFit="false"/>
      <protection locked="true" hidden="false"/>
    </xf>
    <xf numFmtId="165" fontId="5" fillId="0" borderId="14" xfId="15" applyFont="true" applyBorder="true" applyAlignment="true" applyProtection="true">
      <alignment horizontal="general" vertical="bottom" textRotation="0" wrapText="false" indent="0" shrinkToFit="false"/>
      <protection locked="true" hidden="false"/>
    </xf>
    <xf numFmtId="165" fontId="5" fillId="0" borderId="14" xfId="15" applyFont="true" applyBorder="true" applyAlignment="true" applyProtection="true">
      <alignment horizontal="right" vertical="bottom" textRotation="0" wrapText="false" indent="0" shrinkToFit="false"/>
      <protection locked="true" hidden="false"/>
    </xf>
    <xf numFmtId="171" fontId="5" fillId="0" borderId="14" xfId="0" applyFont="true" applyBorder="true" applyAlignment="false" applyProtection="false">
      <alignment horizontal="general" vertical="bottom" textRotation="0" wrapText="false" indent="0" shrinkToFit="false"/>
      <protection locked="true" hidden="false"/>
    </xf>
    <xf numFmtId="166" fontId="6" fillId="0" borderId="14" xfId="15" applyFont="true" applyBorder="true" applyAlignment="true" applyProtection="true">
      <alignment horizontal="general" vertical="bottom" textRotation="0" wrapText="false" indent="0" shrinkToFit="false"/>
      <protection locked="true" hidden="false"/>
    </xf>
    <xf numFmtId="169" fontId="6" fillId="0" borderId="14" xfId="15" applyFont="true" applyBorder="true" applyAlignment="true" applyProtection="true">
      <alignment horizontal="general" vertical="bottom" textRotation="0" wrapText="false" indent="0" shrinkToFit="false"/>
      <protection locked="true" hidden="false"/>
    </xf>
    <xf numFmtId="169" fontId="5" fillId="0" borderId="14" xfId="15" applyFont="true" applyBorder="true" applyAlignment="true" applyProtection="true">
      <alignment horizontal="general" vertical="bottom" textRotation="0" wrapText="false" indent="0" shrinkToFit="false"/>
      <protection locked="true" hidden="false"/>
    </xf>
    <xf numFmtId="166" fontId="5" fillId="0" borderId="14" xfId="15" applyFont="true" applyBorder="true" applyAlignment="true" applyProtection="true">
      <alignment horizontal="general" vertical="bottom" textRotation="0" wrapText="false" indent="0" shrinkToFit="false"/>
      <protection locked="true" hidden="false"/>
    </xf>
    <xf numFmtId="165" fontId="5" fillId="0" borderId="0" xfId="15" applyFont="true" applyBorder="true" applyAlignment="true" applyProtection="true">
      <alignment horizontal="right" vertical="bottom"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80" fontId="6" fillId="0" borderId="0" xfId="15" applyFont="true" applyBorder="true" applyAlignment="true" applyProtection="true">
      <alignment horizontal="general" vertical="bottom" textRotation="0" wrapText="false" indent="0" shrinkToFit="false"/>
      <protection locked="true" hidden="false"/>
    </xf>
    <xf numFmtId="180" fontId="6" fillId="0" borderId="14" xfId="15" applyFont="true" applyBorder="true" applyAlignment="true" applyProtection="true">
      <alignment horizontal="general" vertical="bottom" textRotation="0" wrapText="false" indent="0" shrinkToFit="false"/>
      <protection locked="true" hidden="false"/>
    </xf>
    <xf numFmtId="165" fontId="5" fillId="0" borderId="14" xfId="15" applyFont="true" applyBorder="true" applyAlignment="true" applyProtection="tru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left" vertical="bottom" textRotation="0" wrapText="false" indent="0" shrinkToFit="false"/>
      <protection locked="true" hidden="false"/>
    </xf>
    <xf numFmtId="166" fontId="5" fillId="0" borderId="14" xfId="15" applyFont="true" applyBorder="true" applyAlignment="true" applyProtection="true">
      <alignment horizontal="right" vertical="bottom" textRotation="0" wrapText="false" indent="0" shrinkToFit="false"/>
      <protection locked="true" hidden="false"/>
    </xf>
    <xf numFmtId="170" fontId="5" fillId="0" borderId="14" xfId="19" applyFont="true" applyBorder="true" applyAlignment="true" applyProtection="true">
      <alignment horizontal="general" vertical="bottom" textRotation="0" wrapText="false" indent="0" shrinkToFit="false"/>
      <protection locked="true" hidden="false"/>
    </xf>
    <xf numFmtId="172" fontId="5" fillId="0" borderId="14" xfId="19" applyFont="true" applyBorder="true" applyAlignment="true" applyProtection="true">
      <alignment horizontal="general" vertical="bottom" textRotation="0" wrapText="false" indent="0" shrinkToFit="false"/>
      <protection locked="true" hidden="false"/>
    </xf>
    <xf numFmtId="170" fontId="14" fillId="0" borderId="0" xfId="19"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top" textRotation="0" wrapText="true" indent="0" shrinkToFit="false"/>
      <protection locked="true" hidden="false"/>
    </xf>
    <xf numFmtId="166" fontId="5" fillId="2" borderId="0" xfId="15" applyFont="true" applyBorder="true" applyAlignment="true" applyProtection="true">
      <alignment horizontal="general" vertical="bottom" textRotation="0" wrapText="false" indent="0" shrinkToFit="false"/>
      <protection locked="true" hidden="false"/>
    </xf>
    <xf numFmtId="166" fontId="0" fillId="0" borderId="0" xfId="15" applyFont="true" applyBorder="true" applyAlignment="true" applyProtection="true">
      <alignment horizontal="left" vertical="bottom" textRotation="0" wrapText="false" indent="0" shrinkToFit="false"/>
      <protection locked="true" hidden="false"/>
    </xf>
    <xf numFmtId="166" fontId="5" fillId="0" borderId="0" xfId="15" applyFont="true" applyBorder="true" applyAlignment="true" applyProtection="tru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true" indent="0" shrinkToFit="false"/>
      <protection locked="true" hidden="false"/>
    </xf>
    <xf numFmtId="171" fontId="5" fillId="0" borderId="0" xfId="0" applyFont="true" applyBorder="false" applyAlignment="true" applyProtection="false">
      <alignment horizontal="left" vertical="bottom" textRotation="0" wrapText="false" indent="0" shrinkToFit="false"/>
      <protection locked="true" hidden="false"/>
    </xf>
    <xf numFmtId="169" fontId="5" fillId="0" borderId="0" xfId="0" applyFont="true" applyBorder="false" applyAlignment="true" applyProtection="false">
      <alignment horizontal="right" vertical="bottom" textRotation="0" wrapText="false" indent="0" shrinkToFit="false"/>
      <protection locked="true" hidden="false"/>
    </xf>
    <xf numFmtId="170" fontId="5" fillId="2" borderId="0" xfId="19" applyFont="true" applyBorder="true" applyAlignment="true" applyProtection="true">
      <alignment horizontal="general" vertical="bottom" textRotation="0" wrapText="false" indent="0" shrinkToFit="false"/>
      <protection locked="true" hidden="false"/>
    </xf>
    <xf numFmtId="170" fontId="0" fillId="0" borderId="0" xfId="19" applyFont="true" applyBorder="true" applyAlignment="true" applyProtection="true">
      <alignment horizontal="general" vertical="bottom" textRotation="0" wrapText="false" indent="0" shrinkToFit="false"/>
      <protection locked="true" hidden="false"/>
    </xf>
    <xf numFmtId="170" fontId="6" fillId="0" borderId="0" xfId="19" applyFont="tru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74" fontId="0" fillId="0" borderId="0" xfId="0" applyFont="false" applyBorder="true" applyAlignment="true" applyProtection="false">
      <alignment horizontal="center" vertical="bottom" textRotation="0" wrapText="false" indent="0" shrinkToFit="false"/>
      <protection locked="true" hidden="false"/>
    </xf>
    <xf numFmtId="181"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true" indent="0" shrinkToFit="false"/>
      <protection locked="true" hidden="false"/>
    </xf>
    <xf numFmtId="172"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Rent Ent Allocation"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T:/PEOPLE/WALKER/Filing%20February%209%202000/Final%20documents/Norms%20Permian%20allocation.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June%2012%20Proposal%20%20With%20J4JB.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ceipt Point Capacities"/>
      <sheetName val="Basin Allocations"/>
      <sheetName val="Contract Reconciliation"/>
      <sheetName val="Assign To West Contracts"/>
      <sheetName val="Assign to East Contracts"/>
      <sheetName val="Consolidated Results"/>
    </sheetNames>
    <sheetDataSet>
      <sheetData sheetId="0"/>
      <sheetData sheetId="1"/>
      <sheetData sheetId="2"/>
      <sheetData sheetId="3"/>
      <sheetData sheetId="4"/>
      <sheetData sheetId="5">
        <row r="8">
          <cell r="D8">
            <v>34986.6</v>
          </cell>
          <cell r="E8">
            <v>26393</v>
          </cell>
        </row>
        <row r="8">
          <cell r="N8">
            <v>30690</v>
          </cell>
          <cell r="O8">
            <v>276210</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24.41"/>
    <col collapsed="false" customWidth="true" hidden="false" outlineLevel="0" max="76" min="2" style="1" width="15.7"/>
    <col collapsed="false" customWidth="true" hidden="false" outlineLevel="0" max="77" min="77" style="1" width="2.7"/>
    <col collapsed="false" customWidth="true" hidden="false" outlineLevel="0" max="101" min="78" style="1" width="15.7"/>
    <col collapsed="false" customWidth="true" hidden="false" outlineLevel="0" max="102" min="102" style="1" width="2.7"/>
    <col collapsed="false" customWidth="true" hidden="false" outlineLevel="0" max="103" min="103" style="1" width="15.7"/>
    <col collapsed="false" customWidth="true" hidden="false" outlineLevel="0" max="104" min="104" style="1" width="2.7"/>
    <col collapsed="false" customWidth="true" hidden="false" outlineLevel="0" max="112" min="105" style="1" width="15.7"/>
    <col collapsed="false" customWidth="true" hidden="false" outlineLevel="0" max="113" min="113" style="1" width="2.7"/>
    <col collapsed="false" customWidth="true" hidden="false" outlineLevel="0" max="114" min="114" style="1" width="15.7"/>
    <col collapsed="false" customWidth="true" hidden="false" outlineLevel="0" max="115" min="115" style="1" width="2.7"/>
    <col collapsed="false" customWidth="false" hidden="false" outlineLevel="0" max="257" min="116" style="1" width="9.14"/>
  </cols>
  <sheetData>
    <row r="1" customFormat="false" ht="22.5" hidden="false" customHeight="true" outlineLevel="0" collapsed="false">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3"/>
      <c r="BY1" s="4"/>
      <c r="BZ1" s="5"/>
      <c r="CA1" s="5"/>
      <c r="CB1" s="5"/>
      <c r="CC1" s="5"/>
      <c r="CD1" s="5"/>
      <c r="CE1" s="5"/>
      <c r="CF1" s="5"/>
      <c r="CG1" s="5"/>
      <c r="CH1" s="5"/>
      <c r="CI1" s="5"/>
      <c r="CJ1" s="5"/>
      <c r="CK1" s="5"/>
      <c r="CL1" s="5"/>
      <c r="CM1" s="5"/>
      <c r="CN1" s="5"/>
      <c r="CO1" s="5"/>
      <c r="CP1" s="5"/>
      <c r="CQ1" s="5"/>
      <c r="CR1" s="5"/>
      <c r="CS1" s="5"/>
      <c r="CT1" s="5"/>
      <c r="CU1" s="5"/>
      <c r="CV1" s="5"/>
      <c r="CW1" s="5"/>
      <c r="CX1" s="4"/>
      <c r="CY1" s="3"/>
      <c r="CZ1" s="4"/>
      <c r="DI1" s="4"/>
      <c r="DJ1" s="6"/>
      <c r="DK1" s="4"/>
    </row>
    <row r="2" customFormat="false" ht="63.75" hidden="false" customHeight="false" outlineLevel="0" collapsed="false">
      <c r="A2" s="7" t="s">
        <v>0</v>
      </c>
      <c r="B2" s="8" t="str">
        <f aca="false">'Assign To West Contracts'!D2</f>
        <v>Aera Energy LLC (97YK)</v>
      </c>
      <c r="C2" s="8" t="str">
        <f aca="false">'Assign To West Contracts'!E2</f>
        <v>Block III Capacity Available From Amoco Energy Trading July 2000</v>
      </c>
      <c r="D2" s="8" t="str">
        <f aca="false">'Assign To West Contracts'!F2</f>
        <v>Apache Nitrogen Products, Inc. (97VV)</v>
      </c>
      <c r="E2" s="8" t="str">
        <f aca="false">'Assign To West Contracts'!G2</f>
        <v>Arizona Electric Power Cooperative, Inc. (9838)</v>
      </c>
      <c r="F2" s="8" t="str">
        <f aca="false">'Assign To West Contracts'!H2</f>
        <v>Arizona Public Service Company (97ZC)</v>
      </c>
      <c r="G2" s="8" t="str">
        <f aca="false">'Assign To West Contracts'!I2</f>
        <v>ASARCO Incorporated  Texas (9834)</v>
      </c>
      <c r="H2" s="8" t="str">
        <f aca="false">'Assign To West Contracts'!J2</f>
        <v>ASARCO Incorporated  Arizona (982A)</v>
      </c>
      <c r="I2" s="8" t="str">
        <f aca="false">'Assign To West Contracts'!K2</f>
        <v>BHP Copper Inc. (97ZU)</v>
      </c>
      <c r="J2" s="8" t="str">
        <f aca="false">'Assign To West Contracts'!L2</f>
        <v>Black Mountain Gas Company (982D)</v>
      </c>
      <c r="K2" s="8" t="str">
        <f aca="false">'Assign To West Contracts'!M2</f>
        <v>Burlington Resources Marketing Inc. (97YW)</v>
      </c>
      <c r="L2" s="8" t="str">
        <f aca="false">'Assign To West Contracts'!N2</f>
        <v>Burlington Resources Marketing Inc. (97YG)</v>
      </c>
      <c r="M2" s="8" t="str">
        <f aca="false">'Assign To West Contracts'!O2</f>
        <v>Chemical Lime Company of Arizona (982F)</v>
      </c>
      <c r="N2" s="8" t="str">
        <f aca="false">'Assign To West Contracts'!P2</f>
        <v>Citizens Utilities Company (97ZH) North</v>
      </c>
      <c r="O2" s="8" t="str">
        <f aca="false">'Assign To West Contracts'!Q2</f>
        <v>Citizens Utilities Company (97ZH) South</v>
      </c>
      <c r="P2" s="8" t="str">
        <f aca="false">'Assign To West Contracts'!R2</f>
        <v>City of Benson, Arizona (982B)</v>
      </c>
      <c r="Q2" s="8" t="str">
        <f aca="false">'Assign To West Contracts'!S2</f>
        <v>City of Big Lake, Texas (982C)</v>
      </c>
      <c r="R2" s="8" t="str">
        <f aca="false">'Assign To West Contracts'!T2</f>
        <v>City of Deming, Texas (982H)</v>
      </c>
      <c r="S2" s="8" t="str">
        <f aca="false">'Assign To West Contracts'!U2</f>
        <v>City of Denver City, Texas (97ZF)</v>
      </c>
      <c r="T2" s="8" t="str">
        <f aca="false">'Assign To West Contracts'!V2</f>
        <v>City of Goldsmith, Texas (9825)</v>
      </c>
      <c r="U2" s="8" t="str">
        <f aca="false">'Assign To West Contracts'!W2</f>
        <v>City of Las Cruces, New Mexico (982M)</v>
      </c>
      <c r="V2" s="8" t="str">
        <f aca="false">'Assign To West Contracts'!X2</f>
        <v>City of Lordsburg, New Mexico (982N)</v>
      </c>
      <c r="W2" s="8" t="str">
        <f aca="false">'Assign To West Contracts'!Y2</f>
        <v>City of Los Angeles DWP (9836)</v>
      </c>
      <c r="X2" s="8" t="str">
        <f aca="false">'Assign To West Contracts'!Z2</f>
        <v>City of Mesa, Arizona (97ZV)</v>
      </c>
      <c r="Y2" s="8" t="str">
        <f aca="false">'Assign To West Contracts'!AA2</f>
        <v>City of Morton, Texas (97ZT)</v>
      </c>
      <c r="Z2" s="8" t="str">
        <f aca="false">'Assign To West Contracts'!AB2</f>
        <v>City of Plains, Texas (97ZE)</v>
      </c>
      <c r="AA2" s="8" t="str">
        <f aca="false">'Assign To West Contracts'!AC2</f>
        <v>City of Safford, Arizona (9824)</v>
      </c>
      <c r="AB2" s="8" t="str">
        <f aca="false">'Assign To West Contracts'!AD2</f>
        <v>City of Socorro, New Mexico (9828)</v>
      </c>
      <c r="AC2" s="8" t="str">
        <f aca="false">'Assign To West Contracts'!AE2</f>
        <v>City of Spur, Texas (982R)</v>
      </c>
      <c r="AD2" s="8" t="str">
        <f aca="false">'Assign To West Contracts'!AF2</f>
        <v>City of Whiteface, Texas (97ZD)</v>
      </c>
      <c r="AE2" s="8" t="str">
        <f aca="false">'Assign To West Contracts'!AG2</f>
        <v>City of Willcox, Arizona (97YU)</v>
      </c>
      <c r="AF2" s="8" t="str">
        <f aca="false">'Assign To West Contracts'!AH2</f>
        <v>Corona, New Mexico, Village of (9829)</v>
      </c>
      <c r="AG2" s="8" t="str">
        <f aca="false">'Assign To West Contracts'!AI2</f>
        <v>Cyprus Miami Mining Corporation (982G)</v>
      </c>
      <c r="AH2" s="8" t="str">
        <f aca="false">'Assign To West Contracts'!AJ2</f>
        <v>Dumas, Texas, City of (97ZQ)</v>
      </c>
      <c r="AI2" s="8" t="str">
        <f aca="false">'Assign To West Contracts'!AK2</f>
        <v>Duncan Rural Services Corporation (982J)</v>
      </c>
      <c r="AJ2" s="8" t="str">
        <f aca="false">'Assign To West Contracts'!AL2</f>
        <v>El Paso Electric Company (9827)</v>
      </c>
      <c r="AK2" s="8" t="str">
        <f aca="false">'Assign To West Contracts'!AM2</f>
        <v>EMW Gas Association (982K)</v>
      </c>
      <c r="AL2" s="8" t="str">
        <f aca="false">'Assign To West Contracts'!AN2</f>
        <v>Graham County Utilities, Inc. (97ZP)</v>
      </c>
      <c r="AM2" s="8" t="str">
        <f aca="false">'Assign To West Contracts'!AO2</f>
        <v>K N Marketing, L.P. (982W) North</v>
      </c>
      <c r="AN2" s="8" t="str">
        <f aca="false">'Assign To West Contracts'!AP2</f>
        <v>K N Marketing, L.P. (982W) South</v>
      </c>
      <c r="AO2" s="8" t="str">
        <f aca="false">'Assign To West Contracts'!AQ2</f>
        <v>McLean, Texas, City of (97ZM)</v>
      </c>
      <c r="AP2" s="8" t="str">
        <f aca="false">'Assign To West Contracts'!AR2</f>
        <v>MGI Supply, Ltd. (Naco) (97ZZ)</v>
      </c>
      <c r="AQ2" s="8" t="str">
        <f aca="false">'Assign To West Contracts'!AS2</f>
        <v>Mission Energy Fuel Company (97YX)</v>
      </c>
      <c r="AR2" s="8" t="str">
        <f aca="false">'Assign To West Contracts'!AT2</f>
        <v>Natural Gas Processing Co. (Capitan) (97YR)</v>
      </c>
      <c r="AS2" s="8" t="str">
        <f aca="false">'Assign To West Contracts'!AU2</f>
        <v>Natural Gas Processing Co. (Capitan) (982E)</v>
      </c>
      <c r="AT2" s="8" t="str">
        <f aca="false">'Assign To West Contracts'!AV2</f>
        <v>Navajo Tribal Utility Authority (Prod Area) (97ZY)</v>
      </c>
      <c r="AU2" s="8" t="str">
        <f aca="false">'Assign To West Contracts'!AW2</f>
        <v>Navajo Tribal Utility Authority (Arizona) (97ZY)</v>
      </c>
      <c r="AV2" s="8" t="str">
        <f aca="false">'Assign To West Contracts'!AX2</f>
        <v>North Bailey Cooperative Society (97ZW)</v>
      </c>
      <c r="AW2" s="8" t="str">
        <f aca="false">'Assign To West Contracts'!AY2</f>
        <v>Phelps Dodge Corporation (New Mexico) (97Z7)</v>
      </c>
      <c r="AX2" s="8" t="str">
        <f aca="false">'Assign To West Contracts'!AZ2</f>
        <v>Phelps Dodge Corporation (Arizona) (97Z7)</v>
      </c>
      <c r="AY2" s="8" t="str">
        <f aca="false">'Assign To West Contracts'!BA2</f>
        <v>Phelps Dodge Corporation (Texas) (97Z7)</v>
      </c>
      <c r="AZ2" s="8" t="str">
        <f aca="false">'Assign To West Contracts'!BB2</f>
        <v>PNM Gas Services (Production Area) (97VW) North</v>
      </c>
      <c r="BA2" s="8" t="str">
        <f aca="false">'Assign To West Contracts'!BC2</f>
        <v>PNM Gas Services (New Mexico) (97VW) North</v>
      </c>
      <c r="BB2" s="8" t="str">
        <f aca="false">'Assign To West Contracts'!BD2</f>
        <v>PNM Gas Services (New Mexico) (97VW) South</v>
      </c>
      <c r="BC2" s="8" t="str">
        <f aca="false">'Assign To West Contracts'!BE2</f>
        <v>Rio Grande Natural Gas Association (9823)</v>
      </c>
      <c r="BD2" s="8" t="str">
        <f aca="false">'Assign To West Contracts'!BF2</f>
        <v>Saguaro Power Company (97YE)</v>
      </c>
      <c r="BE2" s="8" t="str">
        <f aca="false">'Assign To West Contracts'!BG2</f>
        <v>Salt River Project (9826)</v>
      </c>
      <c r="BF2" s="8" t="str">
        <f aca="false">'Assign To West Contracts'!BH2</f>
        <v>San Diego Gas and Electric Company (9844)</v>
      </c>
      <c r="BG2" s="8" t="str">
        <f aca="false">'Assign To West Contracts'!BI2</f>
        <v>Southdown, Inc. (982Q)</v>
      </c>
      <c r="BH2" s="8" t="str">
        <f aca="false">'Assign To West Contracts'!BJ2</f>
        <v>Southern California Edison Company (97YV)</v>
      </c>
      <c r="BI2" s="8" t="str">
        <f aca="false">'Assign To West Contracts'!BK2</f>
        <v>Southern California Gas Company (97VT) North</v>
      </c>
      <c r="BJ2" s="8" t="str">
        <f aca="false">'Assign To West Contracts'!BL2</f>
        <v>Southern California Gas Company (97VT) South</v>
      </c>
      <c r="BK2" s="8" t="str">
        <f aca="false">'Assign To West Contracts'!BM2</f>
        <v>Southern Union Gas Company (P.A.) (97VX) North</v>
      </c>
      <c r="BL2" s="8" t="str">
        <f aca="false">'Assign To West Contracts'!BN2</f>
        <v>Southern Union Gas Company (P.A.) (97VX) South</v>
      </c>
      <c r="BM2" s="8" t="str">
        <f aca="false">'Assign To West Contracts'!BO2</f>
        <v>Southern Union Gas Company (Texas) (97VX)</v>
      </c>
      <c r="BN2" s="8" t="str">
        <f aca="false">'Assign To West Contracts'!BP2</f>
        <v>Southwest Gas Corporation (Nevada) (97ZL)</v>
      </c>
      <c r="BO2" s="8" t="str">
        <f aca="false">'Assign To West Contracts'!BQ2</f>
        <v>Southwest Gas Corporation (Arizona) (97ZK) North</v>
      </c>
      <c r="BP2" s="8" t="str">
        <f aca="false">'Assign To West Contracts'!BR2</f>
        <v>Southwest Gas Corporation (Arizona) (97ZK) South</v>
      </c>
      <c r="BQ2" s="8" t="str">
        <f aca="false">'Assign To West Contracts'!BS2</f>
        <v>Sterling Natural Gas, Inc. (982T)</v>
      </c>
      <c r="BR2" s="8" t="str">
        <f aca="false">'Assign To West Contracts'!BT2</f>
        <v>Texaco Natural Gas Inc. (97YF)</v>
      </c>
      <c r="BS2" s="8" t="str">
        <f aca="false">'Assign To West Contracts'!BU2</f>
        <v>Texola, Town of (97Z8)</v>
      </c>
      <c r="BT2" s="8" t="str">
        <f aca="false">'Assign To West Contracts'!BV2</f>
        <v>Town of Mountainair, New Mexico (983K)</v>
      </c>
      <c r="BU2" s="8" t="str">
        <f aca="false">'Assign To West Contracts'!BW2</f>
        <v>U.S. Borax &amp; Chemical Corporation (97YH)</v>
      </c>
      <c r="BV2" s="8" t="str">
        <f aca="false">'Assign To West Contracts'!BX2</f>
        <v>West Texas Gas, Inc. (982V)</v>
      </c>
      <c r="BW2" s="8" t="str">
        <f aca="false">'Assign To West Contracts'!BY2</f>
        <v>Zia Natural Gas Company (97ZG)</v>
      </c>
      <c r="BX2" s="9" t="s">
        <v>1</v>
      </c>
      <c r="BY2" s="10"/>
      <c r="BZ2" s="8" t="str">
        <f aca="false">'Assign To West Contracts'!CB2</f>
        <v>Conoco 9DWE</v>
      </c>
      <c r="CA2" s="8" t="str">
        <f aca="false">'Assign To West Contracts'!CC2</f>
        <v>Enron 9E3X</v>
      </c>
      <c r="CB2" s="8" t="str">
        <f aca="false">'Assign To West Contracts'!CD2</f>
        <v>KN 9DQH</v>
      </c>
      <c r="CC2" s="8" t="str">
        <f aca="false">'Assign To West Contracts'!CE2</f>
        <v>PG&amp;E 9E4T</v>
      </c>
      <c r="CD2" s="8" t="str">
        <f aca="false">'Assign To West Contracts'!CF2</f>
        <v>Phillips 9DR2</v>
      </c>
      <c r="CE2" s="8" t="str">
        <f aca="false">'Assign To West Contracts'!CG2</f>
        <v>Williams 9J6Z</v>
      </c>
      <c r="CF2" s="8" t="str">
        <f aca="false">'Assign To West Contracts'!CH2</f>
        <v>Amoco 9JA3 North</v>
      </c>
      <c r="CG2" s="8" t="str">
        <f aca="false">'Assign To West Contracts'!CI2</f>
        <v>Amoco 9JA3 South</v>
      </c>
      <c r="CH2" s="8" t="str">
        <f aca="false">'Assign To West Contracts'!CJ2</f>
        <v>KN 9JA2 North</v>
      </c>
      <c r="CI2" s="8" t="str">
        <f aca="false">'Assign To West Contracts'!CK2</f>
        <v>KN 9JA2 South</v>
      </c>
      <c r="CJ2" s="8" t="str">
        <f aca="false">'Assign To West Contracts'!CL2</f>
        <v>Pimalco 9F8B</v>
      </c>
      <c r="CK2" s="8" t="str">
        <f aca="false">'Assign To West Contracts'!CM2</f>
        <v>Williams 9HFB</v>
      </c>
      <c r="CL2" s="8" t="str">
        <f aca="false">'Assign To West Contracts'!CN2</f>
        <v>Williams 9KZR</v>
      </c>
      <c r="CM2" s="8" t="str">
        <f aca="false">'Assign To West Contracts'!CO2</f>
        <v>Giant 9G55</v>
      </c>
      <c r="CN2" s="8" t="str">
        <f aca="false">'Assign To West Contracts'!CP2</f>
        <v>Block III  El Paso Merchant Energy  (9LBP)  </v>
      </c>
      <c r="CO2" s="8" t="str">
        <f aca="false">'Assign To West Contracts'!CQ2</f>
        <v>Block III  Unsubscribed     To Ehrenberg</v>
      </c>
      <c r="CP2" s="8" t="str">
        <f aca="false">'Assign To West Contracts'!CR2</f>
        <v>Block II El Paso Merchant Energy (9LBN) </v>
      </c>
      <c r="CQ2" s="8" t="str">
        <f aca="false">'Assign To West Contracts'!CS2</f>
        <v>Block II  Unsubscribed     To Topock</v>
      </c>
      <c r="CR2" s="8" t="str">
        <f aca="false">'Assign To West Contracts'!CT2</f>
        <v>Colorado Greenhouse 9JVC</v>
      </c>
      <c r="CS2" s="8" t="str">
        <f aca="false">'Assign To West Contracts'!CU2</f>
        <v>MGI 9KXX</v>
      </c>
      <c r="CT2" s="8" t="str">
        <f aca="false">'Assign To West Contracts'!CV2</f>
        <v>Block I El Paso Merchant Energy (9LBM)</v>
      </c>
      <c r="CU2" s="8" t="str">
        <f aca="false">'Assign To West Contracts'!CW2</f>
        <v>Block I El Paso Merchant Energy (9LCG)</v>
      </c>
      <c r="CV2" s="8" t="str">
        <f aca="false">'Assign To West Contracts'!CX2</f>
        <v>Block I Unsubscribed    To Ehrenberg</v>
      </c>
      <c r="CW2" s="9" t="s">
        <v>2</v>
      </c>
      <c r="CX2" s="11"/>
      <c r="CY2" s="9" t="s">
        <v>3</v>
      </c>
      <c r="CZ2" s="11"/>
      <c r="DA2" s="12" t="s">
        <v>4</v>
      </c>
      <c r="DB2" s="12" t="s">
        <v>5</v>
      </c>
      <c r="DC2" s="12" t="s">
        <v>6</v>
      </c>
      <c r="DD2" s="12" t="s">
        <v>7</v>
      </c>
      <c r="DE2" s="12" t="s">
        <v>8</v>
      </c>
      <c r="DF2" s="12" t="s">
        <v>9</v>
      </c>
      <c r="DG2" s="12" t="s">
        <v>10</v>
      </c>
      <c r="DH2" s="9" t="s">
        <v>11</v>
      </c>
      <c r="DI2" s="11"/>
      <c r="DJ2" s="13" t="s">
        <v>12</v>
      </c>
      <c r="DK2" s="11"/>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customFormat="false" ht="12.75" hidden="false" customHeight="false" outlineLevel="0" collapsed="false">
      <c r="A3" s="15" t="s">
        <v>13</v>
      </c>
      <c r="B3" s="16" t="str">
        <f aca="false">'Assign To West Contracts'!D3</f>
        <v>FT1</v>
      </c>
      <c r="C3" s="16" t="str">
        <f aca="false">'Assign To West Contracts'!E3</f>
        <v>FT1</v>
      </c>
      <c r="D3" s="16" t="str">
        <f aca="false">'Assign To West Contracts'!F3</f>
        <v>FT2</v>
      </c>
      <c r="E3" s="16" t="str">
        <f aca="false">'Assign To West Contracts'!G3</f>
        <v>FT1</v>
      </c>
      <c r="F3" s="16" t="str">
        <f aca="false">'Assign To West Contracts'!H3</f>
        <v>FT1</v>
      </c>
      <c r="G3" s="16" t="str">
        <f aca="false">'Assign To West Contracts'!I3</f>
        <v>FT1</v>
      </c>
      <c r="H3" s="16" t="str">
        <f aca="false">'Assign To West Contracts'!J3</f>
        <v>FT1</v>
      </c>
      <c r="I3" s="16" t="str">
        <f aca="false">'Assign To West Contracts'!K3</f>
        <v>FT1</v>
      </c>
      <c r="J3" s="16" t="str">
        <f aca="false">'Assign To West Contracts'!L3</f>
        <v>FT2</v>
      </c>
      <c r="K3" s="16" t="str">
        <f aca="false">'Assign To West Contracts'!M3</f>
        <v>FT1</v>
      </c>
      <c r="L3" s="16" t="str">
        <f aca="false">'Assign To West Contracts'!N3</f>
        <v>FT1</v>
      </c>
      <c r="M3" s="16" t="str">
        <f aca="false">'Assign To West Contracts'!O3</f>
        <v>FT1</v>
      </c>
      <c r="N3" s="16" t="str">
        <f aca="false">'Assign To West Contracts'!P3</f>
        <v>FT1</v>
      </c>
      <c r="O3" s="16" t="str">
        <f aca="false">'Assign To West Contracts'!Q3</f>
        <v>FT1</v>
      </c>
      <c r="P3" s="16" t="str">
        <f aca="false">'Assign To West Contracts'!R3</f>
        <v>FT2</v>
      </c>
      <c r="Q3" s="16" t="str">
        <f aca="false">'Assign To West Contracts'!S3</f>
        <v>FT2</v>
      </c>
      <c r="R3" s="16" t="str">
        <f aca="false">'Assign To West Contracts'!T3</f>
        <v>FT2</v>
      </c>
      <c r="S3" s="16" t="str">
        <f aca="false">'Assign To West Contracts'!U3</f>
        <v>FT2</v>
      </c>
      <c r="T3" s="16" t="str">
        <f aca="false">'Assign To West Contracts'!V3</f>
        <v>FT2</v>
      </c>
      <c r="U3" s="16" t="str">
        <f aca="false">'Assign To West Contracts'!W3</f>
        <v>FT1</v>
      </c>
      <c r="V3" s="16" t="str">
        <f aca="false">'Assign To West Contracts'!X3</f>
        <v>FT1</v>
      </c>
      <c r="W3" s="16" t="str">
        <f aca="false">'Assign To West Contracts'!Y3</f>
        <v>FT1</v>
      </c>
      <c r="X3" s="16" t="str">
        <f aca="false">'Assign To West Contracts'!Z3</f>
        <v>FT1</v>
      </c>
      <c r="Y3" s="16" t="str">
        <f aca="false">'Assign To West Contracts'!AA3</f>
        <v>FT2</v>
      </c>
      <c r="Z3" s="16" t="str">
        <f aca="false">'Assign To West Contracts'!AB3</f>
        <v>FT2</v>
      </c>
      <c r="AA3" s="16" t="str">
        <f aca="false">'Assign To West Contracts'!AC3</f>
        <v>FT2</v>
      </c>
      <c r="AB3" s="16" t="str">
        <f aca="false">'Assign To West Contracts'!AD3</f>
        <v>FT2</v>
      </c>
      <c r="AC3" s="16" t="str">
        <f aca="false">'Assign To West Contracts'!AE3</f>
        <v>FT2</v>
      </c>
      <c r="AD3" s="16" t="str">
        <f aca="false">'Assign To West Contracts'!AF3</f>
        <v>FT2</v>
      </c>
      <c r="AE3" s="16" t="str">
        <f aca="false">'Assign To West Contracts'!AG3</f>
        <v>FT2</v>
      </c>
      <c r="AF3" s="16" t="str">
        <f aca="false">'Assign To West Contracts'!AH3</f>
        <v>FT2</v>
      </c>
      <c r="AG3" s="16" t="str">
        <f aca="false">'Assign To West Contracts'!AI3</f>
        <v>FT1</v>
      </c>
      <c r="AH3" s="16" t="str">
        <f aca="false">'Assign To West Contracts'!AJ3</f>
        <v>FT2</v>
      </c>
      <c r="AI3" s="16" t="str">
        <f aca="false">'Assign To West Contracts'!AK3</f>
        <v>FT2</v>
      </c>
      <c r="AJ3" s="16" t="str">
        <f aca="false">'Assign To West Contracts'!AL3</f>
        <v>FT1</v>
      </c>
      <c r="AK3" s="16" t="str">
        <f aca="false">'Assign To West Contracts'!AM3</f>
        <v>FT2</v>
      </c>
      <c r="AL3" s="16" t="str">
        <f aca="false">'Assign To West Contracts'!AN3</f>
        <v>FT2</v>
      </c>
      <c r="AM3" s="16" t="str">
        <f aca="false">'Assign To West Contracts'!AO3</f>
        <v>FT1</v>
      </c>
      <c r="AN3" s="16" t="str">
        <f aca="false">'Assign To West Contracts'!AP3</f>
        <v>FT1</v>
      </c>
      <c r="AO3" s="16" t="str">
        <f aca="false">'Assign To West Contracts'!AQ3</f>
        <v>FT2</v>
      </c>
      <c r="AP3" s="16" t="str">
        <f aca="false">'Assign To West Contracts'!AR3</f>
        <v>FT1</v>
      </c>
      <c r="AQ3" s="16" t="str">
        <f aca="false">'Assign To West Contracts'!AS3</f>
        <v>FT1</v>
      </c>
      <c r="AR3" s="16" t="str">
        <f aca="false">'Assign To West Contracts'!AT3</f>
        <v>FT1</v>
      </c>
      <c r="AS3" s="16" t="str">
        <f aca="false">'Assign To West Contracts'!AU3</f>
        <v>FT2</v>
      </c>
      <c r="AT3" s="16" t="str">
        <f aca="false">'Assign To West Contracts'!AV3</f>
        <v>FT1</v>
      </c>
      <c r="AU3" s="16" t="str">
        <f aca="false">'Assign To West Contracts'!AW3</f>
        <v>FT1</v>
      </c>
      <c r="AV3" s="16" t="str">
        <f aca="false">'Assign To West Contracts'!AX3</f>
        <v>FT2</v>
      </c>
      <c r="AW3" s="16" t="str">
        <f aca="false">'Assign To West Contracts'!AY3</f>
        <v>FT1</v>
      </c>
      <c r="AX3" s="16" t="str">
        <f aca="false">'Assign To West Contracts'!AZ3</f>
        <v>FT1</v>
      </c>
      <c r="AY3" s="16" t="str">
        <f aca="false">'Assign To West Contracts'!BA3</f>
        <v>FT1</v>
      </c>
      <c r="AZ3" s="16" t="str">
        <f aca="false">'Assign To West Contracts'!BB3</f>
        <v>FT1</v>
      </c>
      <c r="BA3" s="16" t="str">
        <f aca="false">'Assign To West Contracts'!BC3</f>
        <v>FT1</v>
      </c>
      <c r="BB3" s="16" t="str">
        <f aca="false">'Assign To West Contracts'!BD3</f>
        <v>FT1</v>
      </c>
      <c r="BC3" s="16" t="str">
        <f aca="false">'Assign To West Contracts'!BE3</f>
        <v>FT2</v>
      </c>
      <c r="BD3" s="16" t="str">
        <f aca="false">'Assign To West Contracts'!BF3</f>
        <v>FT1</v>
      </c>
      <c r="BE3" s="16" t="str">
        <f aca="false">'Assign To West Contracts'!BG3</f>
        <v>FT1</v>
      </c>
      <c r="BF3" s="16" t="str">
        <f aca="false">'Assign To West Contracts'!BH3</f>
        <v>FT1</v>
      </c>
      <c r="BG3" s="16" t="str">
        <f aca="false">'Assign To West Contracts'!BI3</f>
        <v>FT1</v>
      </c>
      <c r="BH3" s="16" t="str">
        <f aca="false">'Assign To West Contracts'!BJ3</f>
        <v>FT1</v>
      </c>
      <c r="BI3" s="16" t="str">
        <f aca="false">'Assign To West Contracts'!BK3</f>
        <v>FT1</v>
      </c>
      <c r="BJ3" s="16" t="str">
        <f aca="false">'Assign To West Contracts'!BL3</f>
        <v>FT1</v>
      </c>
      <c r="BK3" s="16" t="str">
        <f aca="false">'Assign To West Contracts'!BM3</f>
        <v>FT1</v>
      </c>
      <c r="BL3" s="16" t="str">
        <f aca="false">'Assign To West Contracts'!BN3</f>
        <v>FT1</v>
      </c>
      <c r="BM3" s="16" t="str">
        <f aca="false">'Assign To West Contracts'!BO3</f>
        <v>FT1</v>
      </c>
      <c r="BN3" s="16" t="str">
        <f aca="false">'Assign To West Contracts'!BP3</f>
        <v>FT1</v>
      </c>
      <c r="BO3" s="16" t="str">
        <f aca="false">'Assign To West Contracts'!BQ3</f>
        <v>FT1</v>
      </c>
      <c r="BP3" s="16" t="str">
        <f aca="false">'Assign To West Contracts'!BR3</f>
        <v>FT1</v>
      </c>
      <c r="BQ3" s="16" t="str">
        <f aca="false">'Assign To West Contracts'!BS3</f>
        <v>FT2</v>
      </c>
      <c r="BR3" s="16" t="str">
        <f aca="false">'Assign To West Contracts'!BT3</f>
        <v>FT1</v>
      </c>
      <c r="BS3" s="16" t="str">
        <f aca="false">'Assign To West Contracts'!BU3</f>
        <v>FT2</v>
      </c>
      <c r="BT3" s="16" t="str">
        <f aca="false">'Assign To West Contracts'!BV3</f>
        <v>FT2</v>
      </c>
      <c r="BU3" s="16" t="str">
        <f aca="false">'Assign To West Contracts'!BW3</f>
        <v>FT1</v>
      </c>
      <c r="BV3" s="16" t="str">
        <f aca="false">'Assign To West Contracts'!BX3</f>
        <v>FT1</v>
      </c>
      <c r="BW3" s="16" t="str">
        <f aca="false">'Assign To West Contracts'!BY3</f>
        <v>FT2</v>
      </c>
      <c r="BX3" s="17"/>
      <c r="BY3" s="18"/>
      <c r="BZ3" s="16" t="str">
        <f aca="false">'Assign To West Contracts'!CB3</f>
        <v>FT1</v>
      </c>
      <c r="CA3" s="16" t="str">
        <f aca="false">'Assign To West Contracts'!CC3</f>
        <v>FT1</v>
      </c>
      <c r="CB3" s="16" t="str">
        <f aca="false">'Assign To West Contracts'!CD3</f>
        <v>FT1</v>
      </c>
      <c r="CC3" s="16" t="str">
        <f aca="false">'Assign To West Contracts'!CE3</f>
        <v>FT1</v>
      </c>
      <c r="CD3" s="16" t="str">
        <f aca="false">'Assign To West Contracts'!CF3</f>
        <v>FT1</v>
      </c>
      <c r="CE3" s="16" t="str">
        <f aca="false">'Assign To West Contracts'!CG3</f>
        <v>FT1</v>
      </c>
      <c r="CF3" s="16" t="str">
        <f aca="false">'Assign To West Contracts'!CH3</f>
        <v>FT1</v>
      </c>
      <c r="CG3" s="16" t="str">
        <f aca="false">'Assign To West Contracts'!CI3</f>
        <v>FT1</v>
      </c>
      <c r="CH3" s="16" t="str">
        <f aca="false">'Assign To West Contracts'!CJ3</f>
        <v>FT1</v>
      </c>
      <c r="CI3" s="16" t="str">
        <f aca="false">'Assign To West Contracts'!CK3</f>
        <v>FT1</v>
      </c>
      <c r="CJ3" s="16" t="str">
        <f aca="false">'Assign To West Contracts'!CL3</f>
        <v>FT1</v>
      </c>
      <c r="CK3" s="16" t="str">
        <f aca="false">'Assign To West Contracts'!CM3</f>
        <v>FT1</v>
      </c>
      <c r="CL3" s="16" t="str">
        <f aca="false">'Assign To West Contracts'!CN3</f>
        <v>FT1</v>
      </c>
      <c r="CM3" s="16" t="str">
        <f aca="false">'Assign To West Contracts'!CO3</f>
        <v>FT1</v>
      </c>
      <c r="CN3" s="16" t="str">
        <f aca="false">'Assign To West Contracts'!CP3</f>
        <v>FT1</v>
      </c>
      <c r="CO3" s="16" t="str">
        <f aca="false">'Assign To West Contracts'!CQ3</f>
        <v>FT1</v>
      </c>
      <c r="CP3" s="16" t="str">
        <f aca="false">'Assign To West Contracts'!CR3</f>
        <v>FT1</v>
      </c>
      <c r="CQ3" s="16" t="str">
        <f aca="false">'Assign To West Contracts'!CS3</f>
        <v>FT1</v>
      </c>
      <c r="CR3" s="16" t="str">
        <f aca="false">'Assign To West Contracts'!CT3</f>
        <v>FT1</v>
      </c>
      <c r="CS3" s="16" t="str">
        <f aca="false">'Assign To West Contracts'!CU3</f>
        <v>FT1</v>
      </c>
      <c r="CT3" s="16" t="str">
        <f aca="false">'Assign To West Contracts'!CV3</f>
        <v>FT1</v>
      </c>
      <c r="CU3" s="16" t="str">
        <f aca="false">'Assign To West Contracts'!CW3</f>
        <v>FT1</v>
      </c>
      <c r="CV3" s="16" t="str">
        <f aca="false">'Assign To West Contracts'!CX3</f>
        <v>FT1</v>
      </c>
      <c r="CW3" s="17"/>
      <c r="CX3" s="4"/>
      <c r="CY3" s="19"/>
      <c r="CZ3" s="4"/>
      <c r="DA3" s="20" t="s">
        <v>14</v>
      </c>
      <c r="DB3" s="20" t="s">
        <v>14</v>
      </c>
      <c r="DC3" s="20" t="s">
        <v>14</v>
      </c>
      <c r="DD3" s="20" t="s">
        <v>14</v>
      </c>
      <c r="DE3" s="20" t="s">
        <v>14</v>
      </c>
      <c r="DF3" s="20" t="s">
        <v>14</v>
      </c>
      <c r="DG3" s="20" t="s">
        <v>14</v>
      </c>
      <c r="DH3" s="17"/>
      <c r="DI3" s="4"/>
      <c r="DJ3" s="6" t="s">
        <v>15</v>
      </c>
      <c r="DK3" s="4"/>
    </row>
    <row r="4" customFormat="false" ht="12.75" hidden="false" customHeight="false" outlineLevel="0" collapsed="false">
      <c r="A4" s="21" t="s">
        <v>16</v>
      </c>
      <c r="B4" s="22" t="n">
        <f aca="false">'Assign To West Contracts'!D4</f>
        <v>33695</v>
      </c>
      <c r="C4" s="22" t="n">
        <f aca="false">'Assign To West Contracts'!E4</f>
        <v>36708</v>
      </c>
      <c r="D4" s="22" t="n">
        <f aca="false">'Assign To West Contracts'!F4</f>
        <v>33482</v>
      </c>
      <c r="E4" s="22" t="n">
        <f aca="false">'Assign To West Contracts'!G4</f>
        <v>33512</v>
      </c>
      <c r="F4" s="22" t="n">
        <f aca="false">'Assign To West Contracts'!H4</f>
        <v>33512</v>
      </c>
      <c r="G4" s="22" t="n">
        <f aca="false">'Assign To West Contracts'!I4</f>
        <v>33512</v>
      </c>
      <c r="H4" s="22" t="n">
        <f aca="false">'Assign To West Contracts'!J4</f>
        <v>33512</v>
      </c>
      <c r="I4" s="22" t="n">
        <f aca="false">'Assign To West Contracts'!K4</f>
        <v>33512</v>
      </c>
      <c r="J4" s="22" t="n">
        <f aca="false">'Assign To West Contracts'!L4</f>
        <v>33543</v>
      </c>
      <c r="K4" s="22" t="n">
        <f aca="false">'Assign To West Contracts'!M4</f>
        <v>33664</v>
      </c>
      <c r="L4" s="22" t="n">
        <f aca="false">'Assign To West Contracts'!N4</f>
        <v>33695</v>
      </c>
      <c r="M4" s="22" t="n">
        <f aca="false">'Assign To West Contracts'!O4</f>
        <v>33512</v>
      </c>
      <c r="N4" s="22" t="n">
        <f aca="false">'Assign To West Contracts'!P4</f>
        <v>33482</v>
      </c>
      <c r="O4" s="22" t="n">
        <f aca="false">'Assign To West Contracts'!Q4</f>
        <v>33482</v>
      </c>
      <c r="P4" s="22" t="n">
        <f aca="false">'Assign To West Contracts'!R4</f>
        <v>33512</v>
      </c>
      <c r="Q4" s="22" t="n">
        <f aca="false">'Assign To West Contracts'!S4</f>
        <v>33512</v>
      </c>
      <c r="R4" s="22" t="n">
        <f aca="false">'Assign To West Contracts'!T4</f>
        <v>33512</v>
      </c>
      <c r="S4" s="22" t="n">
        <f aca="false">'Assign To West Contracts'!U4</f>
        <v>33482</v>
      </c>
      <c r="T4" s="22" t="n">
        <f aca="false">'Assign To West Contracts'!V4</f>
        <v>33482</v>
      </c>
      <c r="U4" s="22" t="n">
        <f aca="false">'Assign To West Contracts'!W4</f>
        <v>33543</v>
      </c>
      <c r="V4" s="22" t="n">
        <f aca="false">'Assign To West Contracts'!X4</f>
        <v>33573</v>
      </c>
      <c r="W4" s="22" t="n">
        <f aca="false">'Assign To West Contracts'!Y4</f>
        <v>33695</v>
      </c>
      <c r="X4" s="22" t="n">
        <f aca="false">'Assign To West Contracts'!Z4</f>
        <v>33543</v>
      </c>
      <c r="Y4" s="22" t="n">
        <f aca="false">'Assign To West Contracts'!AA4</f>
        <v>33482</v>
      </c>
      <c r="Z4" s="22" t="n">
        <f aca="false">'Assign To West Contracts'!AB4</f>
        <v>33512</v>
      </c>
      <c r="AA4" s="22" t="n">
        <f aca="false">'Assign To West Contracts'!AC4</f>
        <v>33573</v>
      </c>
      <c r="AB4" s="22" t="n">
        <f aca="false">'Assign To West Contracts'!AD4</f>
        <v>33512</v>
      </c>
      <c r="AC4" s="22" t="n">
        <f aca="false">'Assign To West Contracts'!AE4</f>
        <v>33543</v>
      </c>
      <c r="AD4" s="22" t="n">
        <f aca="false">'Assign To West Contracts'!AF4</f>
        <v>33482</v>
      </c>
      <c r="AE4" s="22" t="n">
        <f aca="false">'Assign To West Contracts'!AG4</f>
        <v>33512</v>
      </c>
      <c r="AF4" s="22" t="n">
        <f aca="false">'Assign To West Contracts'!AH4</f>
        <v>33482</v>
      </c>
      <c r="AG4" s="22" t="n">
        <f aca="false">'Assign To West Contracts'!AI4</f>
        <v>33543</v>
      </c>
      <c r="AH4" s="22" t="n">
        <f aca="false">'Assign To West Contracts'!AJ4</f>
        <v>33482</v>
      </c>
      <c r="AI4" s="22" t="n">
        <f aca="false">'Assign To West Contracts'!AK4</f>
        <v>33543</v>
      </c>
      <c r="AJ4" s="22" t="n">
        <f aca="false">'Assign To West Contracts'!AL4</f>
        <v>33482</v>
      </c>
      <c r="AK4" s="22" t="n">
        <f aca="false">'Assign To West Contracts'!AM4</f>
        <v>33543</v>
      </c>
      <c r="AL4" s="22" t="n">
        <f aca="false">'Assign To West Contracts'!AN4</f>
        <v>33482</v>
      </c>
      <c r="AM4" s="22" t="n">
        <f aca="false">'Assign To West Contracts'!AO4</f>
        <v>33604</v>
      </c>
      <c r="AN4" s="22" t="n">
        <f aca="false">'Assign To West Contracts'!AP4</f>
        <v>33604</v>
      </c>
      <c r="AO4" s="22" t="n">
        <f aca="false">'Assign To West Contracts'!AQ4</f>
        <v>33482</v>
      </c>
      <c r="AP4" s="22" t="n">
        <f aca="false">'Assign To West Contracts'!AR4</f>
        <v>33604</v>
      </c>
      <c r="AQ4" s="22" t="n">
        <f aca="false">'Assign To West Contracts'!AS4</f>
        <v>33664</v>
      </c>
      <c r="AR4" s="22" t="n">
        <f aca="false">'Assign To West Contracts'!AT4</f>
        <v>33695</v>
      </c>
      <c r="AS4" s="22" t="n">
        <f aca="false">'Assign To West Contracts'!AU4</f>
        <v>33512</v>
      </c>
      <c r="AT4" s="22" t="n">
        <f aca="false">'Assign To West Contracts'!AV4</f>
        <v>33543</v>
      </c>
      <c r="AU4" s="22" t="n">
        <f aca="false">'Assign To West Contracts'!AW4</f>
        <v>33543</v>
      </c>
      <c r="AV4" s="22" t="n">
        <f aca="false">'Assign To West Contracts'!AX4</f>
        <v>33482</v>
      </c>
      <c r="AW4" s="22" t="n">
        <f aca="false">'Assign To West Contracts'!AY4</f>
        <v>33482</v>
      </c>
      <c r="AX4" s="22" t="n">
        <f aca="false">'Assign To West Contracts'!AZ4</f>
        <v>33482</v>
      </c>
      <c r="AY4" s="22" t="n">
        <f aca="false">'Assign To West Contracts'!BA4</f>
        <v>33482</v>
      </c>
      <c r="AZ4" s="22" t="n">
        <f aca="false">'Assign To West Contracts'!BB4</f>
        <v>33512</v>
      </c>
      <c r="BA4" s="22" t="n">
        <f aca="false">'Assign To West Contracts'!BC4</f>
        <v>33512</v>
      </c>
      <c r="BB4" s="22" t="n">
        <f aca="false">'Assign To West Contracts'!BD4</f>
        <v>33512</v>
      </c>
      <c r="BC4" s="22" t="n">
        <f aca="false">'Assign To West Contracts'!BE4</f>
        <v>33543</v>
      </c>
      <c r="BD4" s="22" t="n">
        <f aca="false">'Assign To West Contracts'!BF4</f>
        <v>33695</v>
      </c>
      <c r="BE4" s="22" t="n">
        <f aca="false">'Assign To West Contracts'!BG4</f>
        <v>33604</v>
      </c>
      <c r="BF4" s="22" t="n">
        <f aca="false">'Assign To West Contracts'!BH4</f>
        <v>33664</v>
      </c>
      <c r="BG4" s="22" t="n">
        <f aca="false">'Assign To West Contracts'!BI4</f>
        <v>33573</v>
      </c>
      <c r="BH4" s="22" t="n">
        <f aca="false">'Assign To West Contracts'!BJ4</f>
        <v>33664</v>
      </c>
      <c r="BI4" s="22" t="n">
        <f aca="false">'Assign To West Contracts'!BK4</f>
        <v>33482</v>
      </c>
      <c r="BJ4" s="22" t="n">
        <f aca="false">'Assign To West Contracts'!BL4</f>
        <v>33482</v>
      </c>
      <c r="BK4" s="22" t="n">
        <f aca="false">'Assign To West Contracts'!BM4</f>
        <v>33482</v>
      </c>
      <c r="BL4" s="22" t="n">
        <f aca="false">'Assign To West Contracts'!BN4</f>
        <v>33482</v>
      </c>
      <c r="BM4" s="22" t="n">
        <f aca="false">'Assign To West Contracts'!BO4</f>
        <v>33482</v>
      </c>
      <c r="BN4" s="22" t="n">
        <f aca="false">'Assign To West Contracts'!BP4</f>
        <v>33482</v>
      </c>
      <c r="BO4" s="22" t="n">
        <f aca="false">'Assign To West Contracts'!BQ4</f>
        <v>33482</v>
      </c>
      <c r="BP4" s="22" t="n">
        <f aca="false">'Assign To West Contracts'!BR4</f>
        <v>33482</v>
      </c>
      <c r="BQ4" s="22" t="n">
        <f aca="false">'Assign To West Contracts'!BS4</f>
        <v>33512</v>
      </c>
      <c r="BR4" s="22" t="n">
        <f aca="false">'Assign To West Contracts'!BT4</f>
        <v>33695</v>
      </c>
      <c r="BS4" s="22" t="n">
        <f aca="false">'Assign To West Contracts'!BU4</f>
        <v>33482</v>
      </c>
      <c r="BT4" s="22" t="n">
        <f aca="false">'Assign To West Contracts'!BV4</f>
        <v>33543</v>
      </c>
      <c r="BU4" s="22" t="n">
        <f aca="false">'Assign To West Contracts'!BW4</f>
        <v>33695</v>
      </c>
      <c r="BV4" s="22" t="n">
        <f aca="false">'Assign To West Contracts'!BX4</f>
        <v>33604</v>
      </c>
      <c r="BW4" s="22" t="n">
        <f aca="false">'Assign To West Contracts'!BY4</f>
        <v>33604</v>
      </c>
      <c r="BX4" s="23"/>
      <c r="BY4" s="24"/>
      <c r="BZ4" s="22" t="n">
        <f aca="false">'Assign To West Contracts'!CB4</f>
        <v>0</v>
      </c>
      <c r="CA4" s="22" t="n">
        <f aca="false">'Assign To West Contracts'!CC4</f>
        <v>0</v>
      </c>
      <c r="CB4" s="22" t="n">
        <f aca="false">'Assign To West Contracts'!CD4</f>
        <v>0</v>
      </c>
      <c r="CC4" s="22" t="n">
        <f aca="false">'Assign To West Contracts'!CE4</f>
        <v>0</v>
      </c>
      <c r="CD4" s="22" t="n">
        <f aca="false">'Assign To West Contracts'!CF4</f>
        <v>0</v>
      </c>
      <c r="CE4" s="22" t="n">
        <f aca="false">'Assign To West Contracts'!CG4</f>
        <v>0</v>
      </c>
      <c r="CF4" s="22" t="n">
        <f aca="false">'Assign To West Contracts'!CH4</f>
        <v>0</v>
      </c>
      <c r="CG4" s="22" t="n">
        <f aca="false">'Assign To West Contracts'!CI4</f>
        <v>0</v>
      </c>
      <c r="CH4" s="22" t="n">
        <f aca="false">'Assign To West Contracts'!CJ4</f>
        <v>0</v>
      </c>
      <c r="CI4" s="22" t="n">
        <f aca="false">'Assign To West Contracts'!CK4</f>
        <v>0</v>
      </c>
      <c r="CJ4" s="22" t="n">
        <f aca="false">'Assign To West Contracts'!CL4</f>
        <v>0</v>
      </c>
      <c r="CK4" s="22" t="n">
        <f aca="false">'Assign To West Contracts'!CM4</f>
        <v>0</v>
      </c>
      <c r="CL4" s="22" t="n">
        <f aca="false">'Assign To West Contracts'!CN4</f>
        <v>0</v>
      </c>
      <c r="CM4" s="22" t="n">
        <f aca="false">'Assign To West Contracts'!CO4</f>
        <v>0</v>
      </c>
      <c r="CN4" s="22" t="n">
        <f aca="false">'Assign To West Contracts'!CP4</f>
        <v>36586</v>
      </c>
      <c r="CO4" s="22" t="n">
        <f aca="false">'Assign To West Contracts'!CQ4</f>
        <v>0</v>
      </c>
      <c r="CP4" s="22" t="n">
        <f aca="false">'Assign To West Contracts'!CR4</f>
        <v>36586</v>
      </c>
      <c r="CQ4" s="22" t="n">
        <f aca="false">'Assign To West Contracts'!CS4</f>
        <v>0</v>
      </c>
      <c r="CR4" s="22" t="n">
        <f aca="false">'Assign To West Contracts'!CT4</f>
        <v>0</v>
      </c>
      <c r="CS4" s="22" t="n">
        <f aca="false">'Assign To West Contracts'!CU4</f>
        <v>0</v>
      </c>
      <c r="CT4" s="22" t="n">
        <f aca="false">'Assign To West Contracts'!CV4</f>
        <v>36586</v>
      </c>
      <c r="CU4" s="22" t="n">
        <f aca="false">'Assign To West Contracts'!CW4</f>
        <v>36586</v>
      </c>
      <c r="CV4" s="22" t="n">
        <f aca="false">'Assign To West Contracts'!CX4</f>
        <v>0</v>
      </c>
      <c r="CW4" s="23"/>
      <c r="CX4" s="24"/>
      <c r="CY4" s="25"/>
      <c r="CZ4" s="24"/>
      <c r="DA4" s="26" t="n">
        <v>36281</v>
      </c>
      <c r="DB4" s="26" t="n">
        <v>36526</v>
      </c>
      <c r="DC4" s="26" t="n">
        <v>36039</v>
      </c>
      <c r="DD4" s="26" t="n">
        <v>36647</v>
      </c>
      <c r="DE4" s="26" t="n">
        <v>36617</v>
      </c>
      <c r="DF4" s="26" t="n">
        <v>36617</v>
      </c>
      <c r="DG4" s="26" t="n">
        <v>36617</v>
      </c>
      <c r="DH4" s="23"/>
      <c r="DI4" s="24"/>
      <c r="DJ4" s="27"/>
      <c r="DK4" s="24"/>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1" t="s">
        <v>17</v>
      </c>
      <c r="B5" s="22" t="n">
        <f aca="false">'Assign To West Contracts'!D5</f>
        <v>39172</v>
      </c>
      <c r="C5" s="22" t="str">
        <f aca="false">'Assign To West Contracts'!E5</f>
        <v>??</v>
      </c>
      <c r="D5" s="22" t="n">
        <f aca="false">'Assign To West Contracts'!F5</f>
        <v>41517</v>
      </c>
      <c r="E5" s="22" t="n">
        <f aca="false">'Assign To West Contracts'!G5</f>
        <v>42643</v>
      </c>
      <c r="F5" s="22" t="n">
        <f aca="false">'Assign To West Contracts'!H5</f>
        <v>41547</v>
      </c>
      <c r="G5" s="22" t="n">
        <f aca="false">'Assign To West Contracts'!I5</f>
        <v>37256</v>
      </c>
      <c r="H5" s="22" t="n">
        <f aca="false">'Assign To West Contracts'!J5</f>
        <v>37256</v>
      </c>
      <c r="I5" s="22" t="n">
        <f aca="false">'Assign To West Contracts'!K5</f>
        <v>41547</v>
      </c>
      <c r="J5" s="22" t="n">
        <f aca="false">'Assign To West Contracts'!L5</f>
        <v>40847</v>
      </c>
      <c r="K5" s="22" t="n">
        <f aca="false">'Assign To West Contracts'!M5</f>
        <v>39141</v>
      </c>
      <c r="L5" s="22" t="n">
        <f aca="false">'Assign To West Contracts'!N5</f>
        <v>39172</v>
      </c>
      <c r="M5" s="22" t="n">
        <f aca="false">'Assign To West Contracts'!O5</f>
        <v>40816</v>
      </c>
      <c r="N5" s="22" t="n">
        <f aca="false">'Assign To West Contracts'!P5</f>
        <v>40786</v>
      </c>
      <c r="O5" s="22" t="n">
        <f aca="false">'Assign To West Contracts'!Q5</f>
        <v>40786</v>
      </c>
      <c r="P5" s="22" t="n">
        <f aca="false">'Assign To West Contracts'!R5</f>
        <v>40816</v>
      </c>
      <c r="Q5" s="22" t="n">
        <f aca="false">'Assign To West Contracts'!S5</f>
        <v>37164</v>
      </c>
      <c r="R5" s="22" t="n">
        <f aca="false">'Assign To West Contracts'!T5</f>
        <v>40816</v>
      </c>
      <c r="S5" s="22" t="n">
        <f aca="false">'Assign To West Contracts'!U5</f>
        <v>40786</v>
      </c>
      <c r="T5" s="22" t="n">
        <f aca="false">'Assign To West Contracts'!V5</f>
        <v>40786</v>
      </c>
      <c r="U5" s="22" t="n">
        <f aca="false">'Assign To West Contracts'!W5</f>
        <v>40847</v>
      </c>
      <c r="V5" s="22" t="n">
        <f aca="false">'Assign To West Contracts'!X5</f>
        <v>40877</v>
      </c>
      <c r="W5" s="22" t="n">
        <f aca="false">'Assign To West Contracts'!Y5</f>
        <v>39172</v>
      </c>
      <c r="X5" s="22" t="n">
        <f aca="false">'Assign To West Contracts'!Z5</f>
        <v>40847</v>
      </c>
      <c r="Y5" s="22" t="n">
        <f aca="false">'Assign To West Contracts'!AA5</f>
        <v>40786</v>
      </c>
      <c r="Z5" s="22" t="n">
        <f aca="false">'Assign To West Contracts'!AB5</f>
        <v>40816</v>
      </c>
      <c r="AA5" s="22" t="n">
        <f aca="false">'Assign To West Contracts'!AC5</f>
        <v>40877</v>
      </c>
      <c r="AB5" s="22" t="n">
        <f aca="false">'Assign To West Contracts'!AD5</f>
        <v>40816</v>
      </c>
      <c r="AC5" s="22" t="n">
        <f aca="false">'Assign To West Contracts'!AE5</f>
        <v>40847</v>
      </c>
      <c r="AD5" s="22" t="n">
        <f aca="false">'Assign To West Contracts'!AF5</f>
        <v>40786</v>
      </c>
      <c r="AE5" s="22" t="n">
        <f aca="false">'Assign To West Contracts'!AG5</f>
        <v>40816</v>
      </c>
      <c r="AF5" s="22" t="n">
        <f aca="false">'Assign To West Contracts'!AH5</f>
        <v>40786</v>
      </c>
      <c r="AG5" s="22" t="n">
        <f aca="false">'Assign To West Contracts'!AI5</f>
        <v>41578</v>
      </c>
      <c r="AH5" s="22" t="n">
        <f aca="false">'Assign To West Contracts'!AJ5</f>
        <v>40786</v>
      </c>
      <c r="AI5" s="22" t="n">
        <f aca="false">'Assign To West Contracts'!AK5</f>
        <v>40847</v>
      </c>
      <c r="AJ5" s="22" t="n">
        <f aca="false">'Assign To West Contracts'!AL5</f>
        <v>37256</v>
      </c>
      <c r="AK5" s="22" t="n">
        <f aca="false">'Assign To West Contracts'!AM5</f>
        <v>40847</v>
      </c>
      <c r="AL5" s="22" t="n">
        <f aca="false">'Assign To West Contracts'!AN5</f>
        <v>40786</v>
      </c>
      <c r="AM5" s="22" t="n">
        <f aca="false">'Assign To West Contracts'!AO5</f>
        <v>65380</v>
      </c>
      <c r="AN5" s="22" t="n">
        <f aca="false">'Assign To West Contracts'!AP5</f>
        <v>65380</v>
      </c>
      <c r="AO5" s="22" t="n">
        <f aca="false">'Assign To West Contracts'!AQ5</f>
        <v>40786</v>
      </c>
      <c r="AP5" s="22" t="n">
        <f aca="false">'Assign To West Contracts'!AR5</f>
        <v>37621</v>
      </c>
      <c r="AQ5" s="22" t="n">
        <f aca="false">'Assign To West Contracts'!AS5</f>
        <v>39141</v>
      </c>
      <c r="AR5" s="22" t="n">
        <f aca="false">'Assign To West Contracts'!AT5</f>
        <v>39172</v>
      </c>
      <c r="AS5" s="22" t="n">
        <f aca="false">'Assign To West Contracts'!AU5</f>
        <v>40816</v>
      </c>
      <c r="AT5" s="22" t="n">
        <f aca="false">'Assign To West Contracts'!AV5</f>
        <v>40847</v>
      </c>
      <c r="AU5" s="22" t="n">
        <f aca="false">'Assign To West Contracts'!AW5</f>
        <v>40847</v>
      </c>
      <c r="AV5" s="22" t="n">
        <f aca="false">'Assign To West Contracts'!AX5</f>
        <v>40786</v>
      </c>
      <c r="AW5" s="22" t="n">
        <f aca="false">'Assign To West Contracts'!AY5</f>
        <v>41517</v>
      </c>
      <c r="AX5" s="22" t="n">
        <f aca="false">'Assign To West Contracts'!AZ5</f>
        <v>41517</v>
      </c>
      <c r="AY5" s="22" t="n">
        <f aca="false">'Assign To West Contracts'!BA5</f>
        <v>41517</v>
      </c>
      <c r="AZ5" s="22" t="n">
        <f aca="false">'Assign To West Contracts'!BB5</f>
        <v>40816</v>
      </c>
      <c r="BA5" s="22" t="n">
        <f aca="false">'Assign To West Contracts'!BC5</f>
        <v>40816</v>
      </c>
      <c r="BB5" s="22" t="n">
        <f aca="false">'Assign To West Contracts'!BD5</f>
        <v>40816</v>
      </c>
      <c r="BC5" s="22" t="n">
        <f aca="false">'Assign To West Contracts'!BE5</f>
        <v>40847</v>
      </c>
      <c r="BD5" s="22" t="n">
        <f aca="false">'Assign To West Contracts'!BF5</f>
        <v>39172</v>
      </c>
      <c r="BE5" s="22" t="n">
        <f aca="false">'Assign To West Contracts'!BG5</f>
        <v>41639</v>
      </c>
      <c r="BF5" s="22" t="n">
        <f aca="false">'Assign To West Contracts'!BH5</f>
        <v>39141</v>
      </c>
      <c r="BG5" s="22" t="n">
        <f aca="false">'Assign To West Contracts'!BI5</f>
        <v>40877</v>
      </c>
      <c r="BH5" s="22" t="n">
        <f aca="false">'Assign To West Contracts'!BJ5</f>
        <v>39142</v>
      </c>
      <c r="BI5" s="22" t="n">
        <f aca="false">'Assign To West Contracts'!BK5</f>
        <v>38960</v>
      </c>
      <c r="BJ5" s="22" t="n">
        <f aca="false">'Assign To West Contracts'!BL5</f>
        <v>38960</v>
      </c>
      <c r="BK5" s="22" t="n">
        <f aca="false">'Assign To West Contracts'!BM5</f>
        <v>40786</v>
      </c>
      <c r="BL5" s="22" t="n">
        <f aca="false">'Assign To West Contracts'!BN5</f>
        <v>40786</v>
      </c>
      <c r="BM5" s="22" t="n">
        <f aca="false">'Assign To West Contracts'!BO5</f>
        <v>40786</v>
      </c>
      <c r="BN5" s="22" t="n">
        <f aca="false">'Assign To West Contracts'!BP5</f>
        <v>40786</v>
      </c>
      <c r="BO5" s="22" t="n">
        <f aca="false">'Assign To West Contracts'!BQ5</f>
        <v>40786</v>
      </c>
      <c r="BP5" s="22" t="n">
        <f aca="false">'Assign To West Contracts'!BR5</f>
        <v>40786</v>
      </c>
      <c r="BQ5" s="22" t="n">
        <f aca="false">'Assign To West Contracts'!BS5</f>
        <v>40816</v>
      </c>
      <c r="BR5" s="22" t="n">
        <f aca="false">'Assign To West Contracts'!BT5</f>
        <v>39172</v>
      </c>
      <c r="BS5" s="22" t="n">
        <f aca="false">'Assign To West Contracts'!BU5</f>
        <v>40786</v>
      </c>
      <c r="BT5" s="22" t="n">
        <f aca="false">'Assign To West Contracts'!BV5</f>
        <v>40847</v>
      </c>
      <c r="BU5" s="22" t="n">
        <f aca="false">'Assign To West Contracts'!BW5</f>
        <v>39172</v>
      </c>
      <c r="BV5" s="22" t="n">
        <f aca="false">'Assign To West Contracts'!BX5</f>
        <v>37256</v>
      </c>
      <c r="BW5" s="22" t="n">
        <f aca="false">'Assign To West Contracts'!BY5</f>
        <v>40908</v>
      </c>
      <c r="BX5" s="23"/>
      <c r="BY5" s="24"/>
      <c r="BZ5" s="22" t="n">
        <f aca="false">'Assign To West Contracts'!CB5</f>
        <v>0</v>
      </c>
      <c r="CA5" s="22" t="n">
        <f aca="false">'Assign To West Contracts'!CC5</f>
        <v>0</v>
      </c>
      <c r="CB5" s="22" t="n">
        <f aca="false">'Assign To West Contracts'!CD5</f>
        <v>0</v>
      </c>
      <c r="CC5" s="22" t="n">
        <f aca="false">'Assign To West Contracts'!CE5</f>
        <v>0</v>
      </c>
      <c r="CD5" s="22" t="n">
        <f aca="false">'Assign To West Contracts'!CF5</f>
        <v>0</v>
      </c>
      <c r="CE5" s="22" t="n">
        <f aca="false">'Assign To West Contracts'!CG5</f>
        <v>0</v>
      </c>
      <c r="CF5" s="22" t="n">
        <f aca="false">'Assign To West Contracts'!CH5</f>
        <v>0</v>
      </c>
      <c r="CG5" s="22" t="n">
        <f aca="false">'Assign To West Contracts'!CI5</f>
        <v>0</v>
      </c>
      <c r="CH5" s="22" t="n">
        <f aca="false">'Assign To West Contracts'!CJ5</f>
        <v>0</v>
      </c>
      <c r="CI5" s="22" t="n">
        <f aca="false">'Assign To West Contracts'!CK5</f>
        <v>0</v>
      </c>
      <c r="CJ5" s="22" t="n">
        <f aca="false">'Assign To West Contracts'!CL5</f>
        <v>0</v>
      </c>
      <c r="CK5" s="22" t="n">
        <f aca="false">'Assign To West Contracts'!CM5</f>
        <v>0</v>
      </c>
      <c r="CL5" s="22" t="n">
        <f aca="false">'Assign To West Contracts'!CN5</f>
        <v>0</v>
      </c>
      <c r="CM5" s="22" t="n">
        <f aca="false">'Assign To West Contracts'!CO5</f>
        <v>0</v>
      </c>
      <c r="CN5" s="22" t="n">
        <f aca="false">'Assign To West Contracts'!CP5</f>
        <v>37042</v>
      </c>
      <c r="CO5" s="22" t="n">
        <f aca="false">'Assign To West Contracts'!CQ5</f>
        <v>0</v>
      </c>
      <c r="CP5" s="22" t="n">
        <f aca="false">'Assign To West Contracts'!CR5</f>
        <v>37042</v>
      </c>
      <c r="CQ5" s="22" t="n">
        <f aca="false">'Assign To West Contracts'!CS5</f>
        <v>0</v>
      </c>
      <c r="CR5" s="22" t="n">
        <f aca="false">'Assign To West Contracts'!CT5</f>
        <v>0</v>
      </c>
      <c r="CS5" s="22" t="n">
        <f aca="false">'Assign To West Contracts'!CU5</f>
        <v>0</v>
      </c>
      <c r="CT5" s="22" t="n">
        <f aca="false">'Assign To West Contracts'!CV5</f>
        <v>37042</v>
      </c>
      <c r="CU5" s="22" t="n">
        <f aca="false">'Assign To West Contracts'!CW5</f>
        <v>37042</v>
      </c>
      <c r="CV5" s="22" t="n">
        <f aca="false">'Assign To West Contracts'!CX5</f>
        <v>0</v>
      </c>
      <c r="CW5" s="23"/>
      <c r="CX5" s="24"/>
      <c r="CY5" s="25"/>
      <c r="CZ5" s="24"/>
      <c r="DA5" s="26" t="n">
        <v>37376</v>
      </c>
      <c r="DB5" s="26" t="n">
        <v>37256</v>
      </c>
      <c r="DC5" s="26" t="n">
        <v>37864</v>
      </c>
      <c r="DD5" s="26" t="n">
        <v>36769</v>
      </c>
      <c r="DE5" s="26" t="n">
        <v>36981</v>
      </c>
      <c r="DF5" s="26" t="n">
        <v>36738</v>
      </c>
      <c r="DG5" s="26" t="n">
        <v>36738</v>
      </c>
      <c r="DH5" s="23"/>
      <c r="DI5" s="24"/>
      <c r="DJ5" s="27"/>
      <c r="DK5" s="24"/>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row>
    <row r="6" customFormat="false" ht="12.75" hidden="false" customHeight="false" outlineLevel="0" collapsed="false">
      <c r="A6" s="15" t="s">
        <v>18</v>
      </c>
      <c r="B6" s="16" t="str">
        <f aca="false">'Assign To West Contracts'!D6</f>
        <v>System</v>
      </c>
      <c r="C6" s="16" t="str">
        <f aca="false">'Assign To West Contracts'!E6</f>
        <v>System</v>
      </c>
      <c r="D6" s="16" t="str">
        <f aca="false">'Assign To West Contracts'!F6</f>
        <v>System</v>
      </c>
      <c r="E6" s="16" t="str">
        <f aca="false">'Assign To West Contracts'!G6</f>
        <v>System</v>
      </c>
      <c r="F6" s="16" t="str">
        <f aca="false">'Assign To West Contracts'!H6</f>
        <v>System</v>
      </c>
      <c r="G6" s="16" t="str">
        <f aca="false">'Assign To West Contracts'!I6</f>
        <v>System</v>
      </c>
      <c r="H6" s="16" t="str">
        <f aca="false">'Assign To West Contracts'!J6</f>
        <v>System</v>
      </c>
      <c r="I6" s="16" t="str">
        <f aca="false">'Assign To West Contracts'!K6</f>
        <v>System</v>
      </c>
      <c r="J6" s="16" t="str">
        <f aca="false">'Assign To West Contracts'!L6</f>
        <v>System</v>
      </c>
      <c r="K6" s="16" t="str">
        <f aca="false">'Assign To West Contracts'!M6</f>
        <v>System</v>
      </c>
      <c r="L6" s="16" t="str">
        <f aca="false">'Assign To West Contracts'!N6</f>
        <v>System</v>
      </c>
      <c r="M6" s="16" t="str">
        <f aca="false">'Assign To West Contracts'!O6</f>
        <v>System</v>
      </c>
      <c r="N6" s="16" t="str">
        <f aca="false">'Assign To West Contracts'!P6</f>
        <v>System</v>
      </c>
      <c r="O6" s="16" t="str">
        <f aca="false">'Assign To West Contracts'!Q6</f>
        <v>System</v>
      </c>
      <c r="P6" s="16" t="str">
        <f aca="false">'Assign To West Contracts'!R6</f>
        <v>System</v>
      </c>
      <c r="Q6" s="16" t="str">
        <f aca="false">'Assign To West Contracts'!S6</f>
        <v>System</v>
      </c>
      <c r="R6" s="16" t="str">
        <f aca="false">'Assign To West Contracts'!T6</f>
        <v>System</v>
      </c>
      <c r="S6" s="16" t="str">
        <f aca="false">'Assign To West Contracts'!U6</f>
        <v>System</v>
      </c>
      <c r="T6" s="16" t="str">
        <f aca="false">'Assign To West Contracts'!V6</f>
        <v>System</v>
      </c>
      <c r="U6" s="16" t="str">
        <f aca="false">'Assign To West Contracts'!W6</f>
        <v>System</v>
      </c>
      <c r="V6" s="16" t="str">
        <f aca="false">'Assign To West Contracts'!X6</f>
        <v>System</v>
      </c>
      <c r="W6" s="16" t="str">
        <f aca="false">'Assign To West Contracts'!Y6</f>
        <v>System</v>
      </c>
      <c r="X6" s="16" t="str">
        <f aca="false">'Assign To West Contracts'!Z6</f>
        <v>System</v>
      </c>
      <c r="Y6" s="16" t="str">
        <f aca="false">'Assign To West Contracts'!AA6</f>
        <v>System</v>
      </c>
      <c r="Z6" s="16" t="str">
        <f aca="false">'Assign To West Contracts'!AB6</f>
        <v>System</v>
      </c>
      <c r="AA6" s="16" t="str">
        <f aca="false">'Assign To West Contracts'!AC6</f>
        <v>System</v>
      </c>
      <c r="AB6" s="16" t="str">
        <f aca="false">'Assign To West Contracts'!AD6</f>
        <v>System</v>
      </c>
      <c r="AC6" s="16" t="str">
        <f aca="false">'Assign To West Contracts'!AE6</f>
        <v>System</v>
      </c>
      <c r="AD6" s="16" t="str">
        <f aca="false">'Assign To West Contracts'!AF6</f>
        <v>System</v>
      </c>
      <c r="AE6" s="16" t="str">
        <f aca="false">'Assign To West Contracts'!AG6</f>
        <v>System</v>
      </c>
      <c r="AF6" s="16" t="str">
        <f aca="false">'Assign To West Contracts'!AH6</f>
        <v>System</v>
      </c>
      <c r="AG6" s="16" t="str">
        <f aca="false">'Assign To West Contracts'!AI6</f>
        <v>System</v>
      </c>
      <c r="AH6" s="16" t="str">
        <f aca="false">'Assign To West Contracts'!AJ6</f>
        <v>System</v>
      </c>
      <c r="AI6" s="16" t="str">
        <f aca="false">'Assign To West Contracts'!AK6</f>
        <v>System</v>
      </c>
      <c r="AJ6" s="16" t="str">
        <f aca="false">'Assign To West Contracts'!AL6</f>
        <v>System</v>
      </c>
      <c r="AK6" s="16" t="str">
        <f aca="false">'Assign To West Contracts'!AM6</f>
        <v>System</v>
      </c>
      <c r="AL6" s="16" t="str">
        <f aca="false">'Assign To West Contracts'!AN6</f>
        <v>System</v>
      </c>
      <c r="AM6" s="16" t="str">
        <f aca="false">'Assign To West Contracts'!AO6</f>
        <v>System</v>
      </c>
      <c r="AN6" s="16" t="str">
        <f aca="false">'Assign To West Contracts'!AP6</f>
        <v>System</v>
      </c>
      <c r="AO6" s="16" t="str">
        <f aca="false">'Assign To West Contracts'!AQ6</f>
        <v>System</v>
      </c>
      <c r="AP6" s="16" t="str">
        <f aca="false">'Assign To West Contracts'!AR6</f>
        <v>System</v>
      </c>
      <c r="AQ6" s="16" t="str">
        <f aca="false">'Assign To West Contracts'!AS6</f>
        <v>System</v>
      </c>
      <c r="AR6" s="16" t="str">
        <f aca="false">'Assign To West Contracts'!AT6</f>
        <v>SJ</v>
      </c>
      <c r="AS6" s="16" t="str">
        <f aca="false">'Assign To West Contracts'!AU6</f>
        <v>System</v>
      </c>
      <c r="AT6" s="16" t="str">
        <f aca="false">'Assign To West Contracts'!AV6</f>
        <v>System</v>
      </c>
      <c r="AU6" s="16" t="str">
        <f aca="false">'Assign To West Contracts'!AW6</f>
        <v>System</v>
      </c>
      <c r="AV6" s="16" t="str">
        <f aca="false">'Assign To West Contracts'!AX6</f>
        <v>System</v>
      </c>
      <c r="AW6" s="16" t="str">
        <f aca="false">'Assign To West Contracts'!AY6</f>
        <v>System</v>
      </c>
      <c r="AX6" s="16" t="str">
        <f aca="false">'Assign To West Contracts'!AZ6</f>
        <v>System</v>
      </c>
      <c r="AY6" s="16" t="str">
        <f aca="false">'Assign To West Contracts'!BA6</f>
        <v>System</v>
      </c>
      <c r="AZ6" s="16" t="str">
        <f aca="false">'Assign To West Contracts'!BB6</f>
        <v>System</v>
      </c>
      <c r="BA6" s="16" t="str">
        <f aca="false">'Assign To West Contracts'!BC6</f>
        <v>System</v>
      </c>
      <c r="BB6" s="16" t="str">
        <f aca="false">'Assign To West Contracts'!BD6</f>
        <v>System</v>
      </c>
      <c r="BC6" s="16" t="str">
        <f aca="false">'Assign To West Contracts'!BE6</f>
        <v>System</v>
      </c>
      <c r="BD6" s="16" t="str">
        <f aca="false">'Assign To West Contracts'!BF6</f>
        <v>System</v>
      </c>
      <c r="BE6" s="16" t="str">
        <f aca="false">'Assign To West Contracts'!BG6</f>
        <v>System</v>
      </c>
      <c r="BF6" s="16" t="str">
        <f aca="false">'Assign To West Contracts'!BH6</f>
        <v>System</v>
      </c>
      <c r="BG6" s="16" t="str">
        <f aca="false">'Assign To West Contracts'!BI6</f>
        <v>System</v>
      </c>
      <c r="BH6" s="16" t="str">
        <f aca="false">'Assign To West Contracts'!BJ6</f>
        <v>System</v>
      </c>
      <c r="BI6" s="16" t="str">
        <f aca="false">'Assign To West Contracts'!BK6</f>
        <v>System</v>
      </c>
      <c r="BJ6" s="16" t="str">
        <f aca="false">'Assign To West Contracts'!BL6</f>
        <v>System</v>
      </c>
      <c r="BK6" s="16" t="str">
        <f aca="false">'Assign To West Contracts'!BM6</f>
        <v>System</v>
      </c>
      <c r="BL6" s="16" t="str">
        <f aca="false">'Assign To West Contracts'!BN6</f>
        <v>System</v>
      </c>
      <c r="BM6" s="16" t="str">
        <f aca="false">'Assign To West Contracts'!BO6</f>
        <v>System</v>
      </c>
      <c r="BN6" s="16" t="str">
        <f aca="false">'Assign To West Contracts'!BP6</f>
        <v>System</v>
      </c>
      <c r="BO6" s="16" t="str">
        <f aca="false">'Assign To West Contracts'!BQ6</f>
        <v>System</v>
      </c>
      <c r="BP6" s="16" t="str">
        <f aca="false">'Assign To West Contracts'!BR6</f>
        <v>System</v>
      </c>
      <c r="BQ6" s="16" t="str">
        <f aca="false">'Assign To West Contracts'!BS6</f>
        <v>System</v>
      </c>
      <c r="BR6" s="16" t="str">
        <f aca="false">'Assign To West Contracts'!BT6</f>
        <v>System</v>
      </c>
      <c r="BS6" s="16" t="str">
        <f aca="false">'Assign To West Contracts'!BU6</f>
        <v>System</v>
      </c>
      <c r="BT6" s="16" t="str">
        <f aca="false">'Assign To West Contracts'!BV6</f>
        <v>System</v>
      </c>
      <c r="BU6" s="16" t="str">
        <f aca="false">'Assign To West Contracts'!BW6</f>
        <v>System</v>
      </c>
      <c r="BV6" s="16" t="str">
        <f aca="false">'Assign To West Contracts'!BX6</f>
        <v>System</v>
      </c>
      <c r="BW6" s="16" t="str">
        <f aca="false">'Assign To West Contracts'!BY6</f>
        <v>System</v>
      </c>
      <c r="BX6" s="17"/>
      <c r="BY6" s="18"/>
      <c r="BZ6" s="16" t="str">
        <f aca="false">'Assign To West Contracts'!CB6</f>
        <v>SJ</v>
      </c>
      <c r="CA6" s="16" t="str">
        <f aca="false">'Assign To West Contracts'!CC6</f>
        <v>SJ</v>
      </c>
      <c r="CB6" s="16" t="str">
        <f aca="false">'Assign To West Contracts'!CD6</f>
        <v>SJ</v>
      </c>
      <c r="CC6" s="16" t="str">
        <f aca="false">'Assign To West Contracts'!CE6</f>
        <v>SJ</v>
      </c>
      <c r="CD6" s="16" t="str">
        <f aca="false">'Assign To West Contracts'!CF6</f>
        <v>SJ</v>
      </c>
      <c r="CE6" s="16" t="str">
        <f aca="false">'Assign To West Contracts'!CG6</f>
        <v>SJ</v>
      </c>
      <c r="CF6" s="16" t="str">
        <f aca="false">'Assign To West Contracts'!CH6</f>
        <v>System</v>
      </c>
      <c r="CG6" s="16" t="str">
        <f aca="false">'Assign To West Contracts'!CI6</f>
        <v>System</v>
      </c>
      <c r="CH6" s="16" t="str">
        <f aca="false">'Assign To West Contracts'!CJ6</f>
        <v>System</v>
      </c>
      <c r="CI6" s="16" t="str">
        <f aca="false">'Assign To West Contracts'!CK6</f>
        <v>System</v>
      </c>
      <c r="CJ6" s="16" t="str">
        <f aca="false">'Assign To West Contracts'!CL6</f>
        <v>System</v>
      </c>
      <c r="CK6" s="16" t="str">
        <f aca="false">'Assign To West Contracts'!CM6</f>
        <v>System</v>
      </c>
      <c r="CL6" s="16" t="str">
        <f aca="false">'Assign To West Contracts'!CN6</f>
        <v>System</v>
      </c>
      <c r="CM6" s="16" t="str">
        <f aca="false">'Assign To West Contracts'!CO6</f>
        <v>System</v>
      </c>
      <c r="CN6" s="16" t="str">
        <f aca="false">'Assign To West Contracts'!CP6</f>
        <v>System</v>
      </c>
      <c r="CO6" s="16" t="str">
        <f aca="false">'Assign To West Contracts'!CQ6</f>
        <v>System</v>
      </c>
      <c r="CP6" s="16" t="str">
        <f aca="false">'Assign To West Contracts'!CR6</f>
        <v>System</v>
      </c>
      <c r="CQ6" s="16" t="str">
        <f aca="false">'Assign To West Contracts'!CS6</f>
        <v>System</v>
      </c>
      <c r="CR6" s="16" t="str">
        <f aca="false">'Assign To West Contracts'!CT6</f>
        <v>A&amp;P</v>
      </c>
      <c r="CS6" s="16" t="str">
        <f aca="false">'Assign To West Contracts'!CU6</f>
        <v>A&amp;P</v>
      </c>
      <c r="CT6" s="16" t="str">
        <f aca="false">'Assign To West Contracts'!CV6</f>
        <v>A&amp;P</v>
      </c>
      <c r="CU6" s="16" t="str">
        <f aca="false">'Assign To West Contracts'!CW6</f>
        <v>A&amp;P</v>
      </c>
      <c r="CV6" s="16" t="str">
        <f aca="false">'Assign To West Contracts'!CX6</f>
        <v>A&amp;P</v>
      </c>
      <c r="CW6" s="17"/>
      <c r="CX6" s="4"/>
      <c r="CY6" s="29"/>
      <c r="CZ6" s="4"/>
      <c r="DA6" s="20" t="s">
        <v>19</v>
      </c>
      <c r="DB6" s="20" t="s">
        <v>20</v>
      </c>
      <c r="DC6" s="20" t="s">
        <v>20</v>
      </c>
      <c r="DD6" s="20" t="s">
        <v>20</v>
      </c>
      <c r="DE6" s="20" t="s">
        <v>20</v>
      </c>
      <c r="DF6" s="20" t="s">
        <v>20</v>
      </c>
      <c r="DG6" s="20" t="s">
        <v>20</v>
      </c>
      <c r="DH6" s="17"/>
      <c r="DI6" s="4"/>
      <c r="DJ6" s="6"/>
      <c r="DK6" s="4"/>
    </row>
    <row r="7" customFormat="false" ht="51" hidden="false" customHeight="false" outlineLevel="0" collapsed="false">
      <c r="A7" s="7" t="s">
        <v>21</v>
      </c>
      <c r="B7" s="8" t="str">
        <f aca="false">'Assign To West Contracts'!D7</f>
        <v>DPG&amp;ETOP, DSCALTOP,DSWG TOP, DMOJAVE</v>
      </c>
      <c r="C7" s="8" t="str">
        <f aca="false">'Assign To West Contracts'!E7</f>
        <v>Various</v>
      </c>
      <c r="D7" s="8" t="str">
        <f aca="false">'Assign To West Contracts'!F7</f>
        <v>DAPOWWIL</v>
      </c>
      <c r="E7" s="8" t="str">
        <f aca="false">'Assign To West Contracts'!G7</f>
        <v>DAEPCWIL</v>
      </c>
      <c r="F7" s="8" t="str">
        <f aca="false">'Assign To West Contracts'!H7</f>
        <v>DAPSPHX, DAPSYUM</v>
      </c>
      <c r="G7" s="8" t="str">
        <f aca="false">'Assign To West Contracts'!I7</f>
        <v>DASARELP</v>
      </c>
      <c r="H7" s="8" t="str">
        <f aca="false">'Assign To West Contracts'!J7</f>
        <v>DASARS-H, DKENNS-H</v>
      </c>
      <c r="I7" s="8" t="str">
        <f aca="false">'Assign To West Contracts'!K7</f>
        <v>DMAGMS-H</v>
      </c>
      <c r="J7" s="8" t="str">
        <f aca="false">'Assign To West Contracts'!L7</f>
        <v>DBMTNPHX</v>
      </c>
      <c r="K7" s="8" t="str">
        <f aca="false">'Assign To West Contracts'!M7</f>
        <v>DSCALEHR</v>
      </c>
      <c r="L7" s="8" t="str">
        <f aca="false">'Assign To West Contracts'!N7</f>
        <v>DPG&amp;ETOP, DSCALTOP,DSWGTOP, DMOJAVE</v>
      </c>
      <c r="M7" s="8" t="str">
        <f aca="false">'Assign To West Contracts'!O7</f>
        <v>DPAULWL</v>
      </c>
      <c r="N7" s="8" t="str">
        <f aca="false">'Assign To West Contracts'!P7</f>
        <v>Various</v>
      </c>
      <c r="O7" s="8" t="str">
        <f aca="false">'Assign To West Contracts'!Q7</f>
        <v>Various</v>
      </c>
      <c r="P7" s="8" t="str">
        <f aca="false">'Assign To West Contracts'!R7</f>
        <v>DBENSTUS</v>
      </c>
      <c r="Q7" s="8" t="str">
        <f aca="false">'Assign To West Contracts'!S7</f>
        <v>DBIGLSUT</v>
      </c>
      <c r="R7" s="8" t="str">
        <f aca="false">'Assign To West Contracts'!T7</f>
        <v>DDEM AFT</v>
      </c>
      <c r="S7" s="8" t="str">
        <f aca="false">'Assign To West Contracts'!U7</f>
        <v>DDENVJAL</v>
      </c>
      <c r="T7" s="8" t="str">
        <f aca="false">'Assign To West Contracts'!V7</f>
        <v>DGOLDSNY</v>
      </c>
      <c r="U7" s="8" t="str">
        <f aca="false">'Assign To West Contracts'!W7</f>
        <v>DLASCLAS</v>
      </c>
      <c r="V7" s="8" t="str">
        <f aca="false">'Assign To West Contracts'!X7</f>
        <v>DLORDAFT</v>
      </c>
      <c r="W7" s="8" t="str">
        <f aca="false">'Assign To West Contracts'!Y7</f>
        <v>DPG&amp;ETOP, DSCALTOP, DSWG TOP, DMOJAVE</v>
      </c>
      <c r="X7" s="8" t="str">
        <f aca="false">'Assign To West Contracts'!Z7</f>
        <v>DMESAPHX, DMESAS-H</v>
      </c>
      <c r="Y7" s="8" t="str">
        <f aca="false">'Assign To West Contracts'!AA7</f>
        <v>DMORTDIS</v>
      </c>
      <c r="Z7" s="8" t="str">
        <f aca="false">'Assign To West Contracts'!AB7</f>
        <v>DPLNSDIS</v>
      </c>
      <c r="AA7" s="8" t="str">
        <f aca="false">'Assign To West Contracts'!AC7</f>
        <v>DSAFFG-M</v>
      </c>
      <c r="AB7" s="8" t="str">
        <f aca="false">'Assign To West Contracts'!AD7</f>
        <v>DSOCRSCG</v>
      </c>
      <c r="AC7" s="8" t="str">
        <f aca="false">'Assign To West Contracts'!AE7</f>
        <v>DSPURSNY</v>
      </c>
      <c r="AD7" s="8" t="str">
        <f aca="false">'Assign To West Contracts'!AF7</f>
        <v>DWHITDIS</v>
      </c>
      <c r="AE7" s="8" t="str">
        <f aca="false">'Assign To West Contracts'!AG7</f>
        <v>DWLCXWIL</v>
      </c>
      <c r="AF7" s="8" t="str">
        <f aca="false">'Assign To West Contracts'!AH7</f>
        <v>DCOROSJX</v>
      </c>
      <c r="AG7" s="8" t="str">
        <f aca="false">'Assign To West Contracts'!AI7</f>
        <v>DINSPG-M</v>
      </c>
      <c r="AH7" s="8" t="str">
        <f aca="false">'Assign To West Contracts'!AJ7</f>
        <v>DDUMSDIN</v>
      </c>
      <c r="AI7" s="8" t="str">
        <f aca="false">'Assign To West Contracts'!AK7</f>
        <v>DDUN G-M</v>
      </c>
      <c r="AJ7" s="8" t="str">
        <f aca="false">'Assign To West Contracts'!AL7</f>
        <v>DEPECAFT, DEPECELP</v>
      </c>
      <c r="AK7" s="8" t="str">
        <f aca="false">'Assign To West Contracts'!AM7</f>
        <v>DEMW EMW</v>
      </c>
      <c r="AL7" s="8" t="str">
        <f aca="false">'Assign To West Contracts'!AN7</f>
        <v>DGRHMG-M, DGRHMWIL</v>
      </c>
      <c r="AM7" s="8" t="str">
        <f aca="false">'Assign To West Contracts'!AO7</f>
        <v>Various</v>
      </c>
      <c r="AN7" s="8" t="str">
        <f aca="false">'Assign To West Contracts'!AP7</f>
        <v>Various</v>
      </c>
      <c r="AO7" s="8" t="str">
        <f aca="false">'Assign To West Contracts'!AQ7</f>
        <v>DMCLNPAN</v>
      </c>
      <c r="AP7" s="8" t="str">
        <f aca="false">'Assign To West Contracts'!AR7</f>
        <v>DPMEXWIL</v>
      </c>
      <c r="AQ7" s="8" t="str">
        <f aca="false">'Assign To West Contracts'!AS7</f>
        <v>DSCALEHR</v>
      </c>
      <c r="AR7" s="8" t="str">
        <f aca="false">'Assign To West Contracts'!AT7</f>
        <v>DCCNGCPT, INGPLLUK, IW40-043, INN30PLA</v>
      </c>
      <c r="AS7" s="8" t="str">
        <f aca="false">'Assign To West Contracts'!AU7</f>
        <v>DCCNGCPT</v>
      </c>
      <c r="AT7" s="8" t="str">
        <f aca="false">'Assign To West Contracts'!AV7</f>
        <v>DNTUAJST</v>
      </c>
      <c r="AU7" s="8" t="str">
        <f aca="false">'Assign To West Contracts'!AW7</f>
        <v>DNTUASJE</v>
      </c>
      <c r="AV7" s="8" t="str">
        <f aca="false">'Assign To West Contracts'!AX7</f>
        <v>DCOOPFAR - North Bailey</v>
      </c>
      <c r="AW7" s="8" t="str">
        <f aca="false">'Assign To West Contracts'!AY7</f>
        <v>DPD HUR, DPD SIL, DPD AFT</v>
      </c>
      <c r="AX7" s="8" t="str">
        <f aca="false">'Assign To West Contracts'!AZ7</f>
        <v>DPD TUS, DPD WIL, DPD G-M</v>
      </c>
      <c r="AY7" s="8" t="str">
        <f aca="false">'Assign To West Contracts'!BA7</f>
        <v>DPD TUS, DPD WIL, DPD G-M</v>
      </c>
      <c r="AZ7" s="8" t="str">
        <f aca="false">'Assign To West Contracts'!BB7</f>
        <v>DWGI ELP,  DGCNMSJT,  DGULFSJT</v>
      </c>
      <c r="BA7" s="8" t="str">
        <f aca="false">'Assign To West Contracts'!BC7</f>
        <v>Various</v>
      </c>
      <c r="BB7" s="8" t="str">
        <f aca="false">'Assign To West Contracts'!BD7</f>
        <v>Various</v>
      </c>
      <c r="BC7" s="8" t="str">
        <f aca="false">'Assign To West Contracts'!BE7</f>
        <v>DRIOGLAS</v>
      </c>
      <c r="BD7" s="8" t="str">
        <f aca="false">'Assign To West Contracts'!BF7</f>
        <v>DPG&amp;ETOP, DSCALTOP, DSWG TOP, DMOJAVE</v>
      </c>
      <c r="BE7" s="8" t="str">
        <f aca="false">'Assign To West Contracts'!BG7</f>
        <v>DSRP PHX</v>
      </c>
      <c r="BF7" s="8" t="str">
        <f aca="false">'Assign To West Contracts'!BH7</f>
        <v>DSCALEHR</v>
      </c>
      <c r="BG7" s="8" t="str">
        <f aca="false">'Assign To West Contracts'!BI7</f>
        <v>DSWPCELP, Southwest Portland</v>
      </c>
      <c r="BH7" s="8" t="str">
        <f aca="false">'Assign To West Contracts'!BJ7</f>
        <v>DSCALEHR</v>
      </c>
      <c r="BI7" s="8" t="str">
        <f aca="false">'Assign To West Contracts'!BK7</f>
        <v>DPG&amp;ETOP, DSCALTOP, DMOJAVE</v>
      </c>
      <c r="BJ7" s="8" t="str">
        <f aca="false">'Assign To West Contracts'!BL7</f>
        <v>DSCALEHR</v>
      </c>
      <c r="BK7" s="8" t="str">
        <f aca="false">'Assign To West Contracts'!BM7</f>
        <v>DSUG UPT, DSUG KWX, DSUG PAN</v>
      </c>
      <c r="BL7" s="8" t="str">
        <f aca="false">'Assign To West Contracts'!BN7</f>
        <v>DSUG UPT, DSUG KWX, DSUG PAN</v>
      </c>
      <c r="BM7" s="8" t="str">
        <f aca="false">'Assign To West Contracts'!BO7</f>
        <v>DSUG 311, DSUG ELP, DWGI ELP, DSUG EPE</v>
      </c>
      <c r="BN7" s="8" t="str">
        <f aca="false">'Assign To West Contracts'!BP7</f>
        <v>DSWG TOP</v>
      </c>
      <c r="BO7" s="8" t="str">
        <f aca="false">'Assign To West Contracts'!BQ7</f>
        <v>Various</v>
      </c>
      <c r="BP7" s="8" t="str">
        <f aca="false">'Assign To West Contracts'!BR7</f>
        <v>Various</v>
      </c>
      <c r="BQ7" s="8" t="str">
        <f aca="false">'Assign To West Contracts'!BS7</f>
        <v>DRAM MID</v>
      </c>
      <c r="BR7" s="8" t="str">
        <f aca="false">'Assign To West Contracts'!BT7</f>
        <v>DPG&amp;ETOP, DSCALTOP, DSWG TOP, DMOJAVE</v>
      </c>
      <c r="BS7" s="8" t="str">
        <f aca="false">'Assign To West Contracts'!BU7</f>
        <v>DTXOLPAN</v>
      </c>
      <c r="BT7" s="8" t="str">
        <f aca="false">'Assign To West Contracts'!BV7</f>
        <v>DMTNSJX</v>
      </c>
      <c r="BU7" s="8" t="str">
        <f aca="false">'Assign To West Contracts'!BW7</f>
        <v>DPG&amp;ETOP, DSCALTOP, DSWG TOP, DMOJAVE</v>
      </c>
      <c r="BV7" s="8" t="str">
        <f aca="false">'Assign To West Contracts'!BX7</f>
        <v>Various</v>
      </c>
      <c r="BW7" s="8" t="str">
        <f aca="false">'Assign To West Contracts'!BY7</f>
        <v>DJAL JAL, Jal </v>
      </c>
      <c r="BX7" s="9"/>
      <c r="BY7" s="30"/>
      <c r="BZ7" s="8" t="str">
        <f aca="false">'Assign To West Contracts'!CB7</f>
        <v>Waha</v>
      </c>
      <c r="CA7" s="8" t="str">
        <f aca="false">'Assign To West Contracts'!CC7</f>
        <v>Waha &amp; Sprayberry</v>
      </c>
      <c r="CB7" s="8" t="str">
        <f aca="false">'Assign To West Contracts'!CD7</f>
        <v>Westar Waha</v>
      </c>
      <c r="CC7" s="8" t="str">
        <f aca="false">'Assign To West Contracts'!CE7</f>
        <v>Valero Waha</v>
      </c>
      <c r="CD7" s="8" t="str">
        <f aca="false">'Assign To West Contracts'!CF7</f>
        <v>Havasu Contract Phillips Hutchinson</v>
      </c>
      <c r="CE7" s="8" t="str">
        <f aca="false">'Assign To West Contracts'!CG7</f>
        <v>Waha</v>
      </c>
      <c r="CF7" s="8" t="str">
        <f aca="false">'Assign To West Contracts'!CH7</f>
        <v>Topock</v>
      </c>
      <c r="CG7" s="8" t="str">
        <f aca="false">'Assign To West Contracts'!CI7</f>
        <v>DSCALEHR</v>
      </c>
      <c r="CH7" s="8" t="str">
        <f aca="false">'Assign To West Contracts'!CJ7</f>
        <v>Topock</v>
      </c>
      <c r="CI7" s="8" t="str">
        <f aca="false">'Assign To West Contracts'!CK7</f>
        <v>DSCALEHR</v>
      </c>
      <c r="CJ7" s="8" t="str">
        <f aca="false">'Assign To West Contracts'!CL7</f>
        <v>Maricopa AZ</v>
      </c>
      <c r="CK7" s="8" t="str">
        <f aca="false">'Assign To West Contracts'!CM7</f>
        <v>Topock</v>
      </c>
      <c r="CL7" s="8" t="str">
        <f aca="false">'Assign To West Contracts'!CN7</f>
        <v>Topock</v>
      </c>
      <c r="CM7" s="8" t="str">
        <f aca="false">'Assign To West Contracts'!CO7</f>
        <v>Wingate</v>
      </c>
      <c r="CN7" s="8" t="str">
        <f aca="false">'Assign To West Contracts'!CP7</f>
        <v>Topock</v>
      </c>
      <c r="CO7" s="8" t="str">
        <f aca="false">'Assign To West Contracts'!CQ7</f>
        <v>DSCALEHR</v>
      </c>
      <c r="CP7" s="8" t="str">
        <f aca="false">'Assign To West Contracts'!CR7</f>
        <v>PG&amp;E Topock</v>
      </c>
      <c r="CQ7" s="8" t="str">
        <f aca="false">'Assign To West Contracts'!CS7</f>
        <v>PG&amp;E Topock</v>
      </c>
      <c r="CR7" s="8" t="str">
        <f aca="false">'Assign To West Contracts'!CT7</f>
        <v>Cibola New Mexico</v>
      </c>
      <c r="CS7" s="8" t="str">
        <f aca="false">'Assign To West Contracts'!CU7</f>
        <v>Hueco</v>
      </c>
      <c r="CT7" s="8" t="str">
        <f aca="false">'Assign To West Contracts'!CV7</f>
        <v>Topock</v>
      </c>
      <c r="CU7" s="8" t="str">
        <f aca="false">'Assign To West Contracts'!CW7</f>
        <v>DSCALEHR</v>
      </c>
      <c r="CV7" s="8" t="str">
        <f aca="false">'Assign To West Contracts'!CX7</f>
        <v>DSCALEHR</v>
      </c>
      <c r="CW7" s="31"/>
      <c r="CX7" s="11"/>
      <c r="CY7" s="32" t="s">
        <v>22</v>
      </c>
      <c r="CZ7" s="11"/>
      <c r="DA7" s="12" t="s">
        <v>23</v>
      </c>
      <c r="DB7" s="12" t="s">
        <v>24</v>
      </c>
      <c r="DC7" s="12" t="s">
        <v>25</v>
      </c>
      <c r="DD7" s="12" t="s">
        <v>26</v>
      </c>
      <c r="DE7" s="12" t="s">
        <v>27</v>
      </c>
      <c r="DF7" s="12" t="s">
        <v>28</v>
      </c>
      <c r="DG7" s="12" t="s">
        <v>29</v>
      </c>
      <c r="DH7" s="9"/>
      <c r="DI7" s="11"/>
      <c r="DJ7" s="13"/>
      <c r="DK7" s="11"/>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customFormat="false" ht="12.75" hidden="false" customHeight="false" outlineLevel="0" collapsed="false">
      <c r="A8" s="33" t="s">
        <v>30</v>
      </c>
      <c r="B8" s="16" t="n">
        <f aca="false">'Assign To West Contracts'!D11</f>
        <v>20000</v>
      </c>
      <c r="C8" s="16" t="n">
        <f aca="false">'Assign To West Contracts'!E11</f>
        <v>40000</v>
      </c>
      <c r="D8" s="16" t="n">
        <f aca="false">'Assign To West Contracts'!F11</f>
        <v>2081.1339198436</v>
      </c>
      <c r="E8" s="16" t="n">
        <f aca="false">'Assign To West Contracts'!G11</f>
        <v>17478.0058651026</v>
      </c>
      <c r="F8" s="16" t="n">
        <f aca="false">'Assign To West Contracts'!H11</f>
        <v>64557.1847507331</v>
      </c>
      <c r="G8" s="16" t="n">
        <f aca="false">'Assign To West Contracts'!I11</f>
        <v>5827.95698924731</v>
      </c>
      <c r="H8" s="16" t="n">
        <f aca="false">'Assign To West Contracts'!J11</f>
        <v>2925.70869990225</v>
      </c>
      <c r="I8" s="16" t="n">
        <f aca="false">'Assign To West Contracts'!K11</f>
        <v>12910.0684261975</v>
      </c>
      <c r="J8" s="16" t="n">
        <f aca="false">'Assign To West Contracts'!L11</f>
        <v>880.742913000978</v>
      </c>
      <c r="K8" s="16" t="n">
        <f aca="false">'Assign To West Contracts'!M11</f>
        <v>83000</v>
      </c>
      <c r="L8" s="16" t="n">
        <f aca="false">'Assign To West Contracts'!N11</f>
        <v>100000</v>
      </c>
      <c r="M8" s="16" t="n">
        <f aca="false">'Assign To West Contracts'!O11</f>
        <v>2060.60606060606</v>
      </c>
      <c r="N8" s="16" t="n">
        <f aca="false">'Assign To West Contracts'!P11</f>
        <v>35435.972629521</v>
      </c>
      <c r="O8" s="16" t="n">
        <f aca="false">'Assign To West Contracts'!Q11</f>
        <v>1329.42326490714</v>
      </c>
      <c r="P8" s="16" t="n">
        <f aca="false">'Assign To West Contracts'!R11</f>
        <v>556.207233626589</v>
      </c>
      <c r="Q8" s="16" t="n">
        <f aca="false">'Assign To West Contracts'!S11</f>
        <v>467.253176930596</v>
      </c>
      <c r="R8" s="16" t="n">
        <f aca="false">'Assign To West Contracts'!T11</f>
        <v>1671.55425219941</v>
      </c>
      <c r="S8" s="16" t="n">
        <f aca="false">'Assign To West Contracts'!U11</f>
        <v>895.405669599218</v>
      </c>
      <c r="T8" s="16" t="n">
        <f aca="false">'Assign To West Contracts'!V11</f>
        <v>62.5610948191593</v>
      </c>
      <c r="U8" s="16" t="n">
        <f aca="false">'Assign To West Contracts'!W11</f>
        <v>12394.9169110459</v>
      </c>
      <c r="V8" s="16" t="n">
        <f aca="false">'Assign To West Contracts'!X11</f>
        <v>777.126099706745</v>
      </c>
      <c r="W8" s="16" t="n">
        <f aca="false">'Assign To West Contracts'!Y11</f>
        <v>36000</v>
      </c>
      <c r="X8" s="16" t="n">
        <f aca="false">'Assign To West Contracts'!Z11</f>
        <v>13926.6862170088</v>
      </c>
      <c r="Y8" s="16" t="n">
        <f aca="false">'Assign To West Contracts'!AA11</f>
        <v>466.275659824047</v>
      </c>
      <c r="Z8" s="16" t="n">
        <f aca="false">'Assign To West Contracts'!AB11</f>
        <v>274.682306940371</v>
      </c>
      <c r="AA8" s="16" t="n">
        <f aca="false">'Assign To West Contracts'!AC11</f>
        <v>1271.74975562072</v>
      </c>
      <c r="AB8" s="16" t="n">
        <f aca="false">'Assign To West Contracts'!AD11</f>
        <v>1036.16813294233</v>
      </c>
      <c r="AC8" s="16" t="n">
        <f aca="false">'Assign To West Contracts'!AE11</f>
        <v>190.615835777126</v>
      </c>
      <c r="AD8" s="16" t="n">
        <f aca="false">'Assign To West Contracts'!AF11</f>
        <v>98.7292277614858</v>
      </c>
      <c r="AE8" s="16" t="n">
        <f aca="false">'Assign To West Contracts'!AG11</f>
        <v>602.150537634409</v>
      </c>
      <c r="AF8" s="16" t="n">
        <f aca="false">'Assign To West Contracts'!AH11</f>
        <v>34.2130987292278</v>
      </c>
      <c r="AG8" s="16" t="n">
        <f aca="false">'Assign To West Contracts'!AI11</f>
        <v>4106.54936461388</v>
      </c>
      <c r="AH8" s="16" t="n">
        <f aca="false">'Assign To West Contracts'!AJ11</f>
        <v>2921.79863147605</v>
      </c>
      <c r="AI8" s="16" t="n">
        <f aca="false">'Assign To West Contracts'!AK11</f>
        <v>226.783968719453</v>
      </c>
      <c r="AJ8" s="16" t="n">
        <f aca="false">'Assign To West Contracts'!AL11</f>
        <v>34871.945259042</v>
      </c>
      <c r="AK8" s="16" t="n">
        <f aca="false">'Assign To West Contracts'!AM11</f>
        <v>1864.12512218964</v>
      </c>
      <c r="AL8" s="16" t="n">
        <f aca="false">'Assign To West Contracts'!AN11</f>
        <v>1280.54740957967</v>
      </c>
      <c r="AM8" s="16" t="n">
        <f aca="false">'Assign To West Contracts'!AO11</f>
        <v>25512.2189638319</v>
      </c>
      <c r="AN8" s="16" t="n">
        <f aca="false">'Assign To West Contracts'!AP11</f>
        <v>4487.78103616813</v>
      </c>
      <c r="AO8" s="16" t="n">
        <f aca="false">'Assign To West Contracts'!AQ11</f>
        <v>313.782991202346</v>
      </c>
      <c r="AP8" s="16" t="n">
        <f aca="false">'Assign To West Contracts'!AR11</f>
        <v>22482.8934506354</v>
      </c>
      <c r="AQ8" s="16" t="n">
        <f aca="false">'Assign To West Contracts'!AS11</f>
        <v>7000</v>
      </c>
      <c r="AR8" s="16" t="n">
        <f aca="false">'Assign To West Contracts'!AT11</f>
        <v>5000</v>
      </c>
      <c r="AS8" s="16" t="n">
        <f aca="false">'Assign To West Contracts'!AU11</f>
        <v>717.497556207234</v>
      </c>
      <c r="AT8" s="16" t="n">
        <f aca="false">'Assign To West Contracts'!AV11</f>
        <v>5206.25610948192</v>
      </c>
      <c r="AU8" s="16" t="n">
        <f aca="false">'Assign To West Contracts'!AW11</f>
        <v>6933.52883675464</v>
      </c>
      <c r="AV8" s="16" t="n">
        <f aca="false">'Assign To West Contracts'!AX11</f>
        <v>144.672531769306</v>
      </c>
      <c r="AW8" s="16" t="n">
        <f aca="false">'Assign To West Contracts'!AY11</f>
        <v>13059.6285434995</v>
      </c>
      <c r="AX8" s="16" t="n">
        <f aca="false">'Assign To West Contracts'!AZ11</f>
        <v>4385.14173998045</v>
      </c>
      <c r="AY8" s="16" t="n">
        <f aca="false">'Assign To West Contracts'!BA11</f>
        <v>2355.81622678397</v>
      </c>
      <c r="AZ8" s="16" t="n">
        <f aca="false">'Assign To West Contracts'!BB11</f>
        <v>3111.43695014663</v>
      </c>
      <c r="BA8" s="16" t="n">
        <f aca="false">'Assign To West Contracts'!BC11</f>
        <v>18930.596285435</v>
      </c>
      <c r="BB8" s="16" t="n">
        <f aca="false">'Assign To West Contracts'!BD11</f>
        <v>10426.1974584555</v>
      </c>
      <c r="BC8" s="16" t="n">
        <f aca="false">'Assign To West Contracts'!BE11</f>
        <v>4630.49853372434</v>
      </c>
      <c r="BD8" s="16" t="n">
        <f aca="false">'Assign To West Contracts'!BF11</f>
        <v>20000</v>
      </c>
      <c r="BE8" s="16" t="n">
        <f aca="false">'Assign To West Contracts'!BG11</f>
        <v>47254.1544477028</v>
      </c>
      <c r="BF8" s="16" t="n">
        <f aca="false">'Assign To West Contracts'!BH11</f>
        <v>10000</v>
      </c>
      <c r="BG8" s="16" t="n">
        <f aca="false">'Assign To West Contracts'!BI11</f>
        <v>1.95503421309873</v>
      </c>
      <c r="BH8" s="16" t="n">
        <f aca="false">'Assign To West Contracts'!BJ11</f>
        <v>130000</v>
      </c>
      <c r="BI8" s="16" t="n">
        <f aca="false">'Assign To West Contracts'!BK11</f>
        <v>540000</v>
      </c>
      <c r="BJ8" s="16" t="n">
        <f aca="false">'Assign To West Contracts'!BL11</f>
        <v>610000</v>
      </c>
      <c r="BK8" s="16" t="n">
        <f aca="false">'Assign To West Contracts'!BM11</f>
        <v>4695.99217986315</v>
      </c>
      <c r="BL8" s="16" t="n">
        <f aca="false">'Assign To West Contracts'!BN11</f>
        <v>3501.46627565982</v>
      </c>
      <c r="BM8" s="16" t="n">
        <f aca="false">'Assign To West Contracts'!BO11</f>
        <v>68721.4076246334</v>
      </c>
      <c r="BN8" s="16" t="n">
        <f aca="false">'Assign To West Contracts'!BP11</f>
        <v>150000</v>
      </c>
      <c r="BO8" s="16" t="n">
        <f aca="false">'Assign To West Contracts'!BQ11</f>
        <v>4593.35288367547</v>
      </c>
      <c r="BP8" s="16" t="n">
        <f aca="false">'Assign To West Contracts'!BR11</f>
        <v>325160.312805474</v>
      </c>
      <c r="BQ8" s="16" t="n">
        <f aca="false">'Assign To West Contracts'!BS11</f>
        <v>96.7741935483871</v>
      </c>
      <c r="BR8" s="16" t="n">
        <f aca="false">'Assign To West Contracts'!BT11</f>
        <v>175000</v>
      </c>
      <c r="BS8" s="16" t="n">
        <f aca="false">'Assign To West Contracts'!BU11</f>
        <v>10.752688172043</v>
      </c>
      <c r="BT8" s="16" t="n">
        <f aca="false">'Assign To West Contracts'!BV11</f>
        <v>213.098729227762</v>
      </c>
      <c r="BU8" s="16" t="n">
        <f aca="false">'Assign To West Contracts'!BW11</f>
        <v>19000</v>
      </c>
      <c r="BV8" s="16" t="n">
        <f aca="false">'Assign To West Contracts'!BX11</f>
        <v>1456.50048875855</v>
      </c>
      <c r="BW8" s="16" t="n">
        <f aca="false">'Assign To West Contracts'!BY11</f>
        <v>399.80449657869</v>
      </c>
      <c r="BX8" s="34" t="n">
        <f aca="false">SUM(B8:BW8)</f>
        <v>2749288.36754643</v>
      </c>
      <c r="BY8" s="18"/>
      <c r="BZ8" s="16" t="n">
        <f aca="false">'Assign To West Contracts'!CB11</f>
        <v>45000</v>
      </c>
      <c r="CA8" s="16" t="n">
        <f aca="false">'Assign To West Contracts'!CC11</f>
        <v>16124.1446725318</v>
      </c>
      <c r="CB8" s="16" t="n">
        <f aca="false">'Assign To West Contracts'!CD11</f>
        <v>48875.8553274682</v>
      </c>
      <c r="CC8" s="16" t="n">
        <f aca="false">'Assign To West Contracts'!CE11</f>
        <v>25000</v>
      </c>
      <c r="CD8" s="16" t="n">
        <f aca="false">'Assign To West Contracts'!CF11</f>
        <v>20000</v>
      </c>
      <c r="CE8" s="16" t="n">
        <f aca="false">'Assign To West Contracts'!CG11</f>
        <v>25000</v>
      </c>
      <c r="CF8" s="16" t="n">
        <f aca="false">'Assign To West Contracts'!CH11</f>
        <v>12499.5112414467</v>
      </c>
      <c r="CG8" s="16" t="n">
        <f aca="false">'Assign To West Contracts'!CI11</f>
        <v>12500.4887585533</v>
      </c>
      <c r="CH8" s="16" t="n">
        <f aca="false">'Assign To West Contracts'!CJ11</f>
        <v>10000</v>
      </c>
      <c r="CI8" s="16" t="n">
        <f aca="false">'Assign To West Contracts'!CK11</f>
        <v>10000</v>
      </c>
      <c r="CJ8" s="16" t="n">
        <f aca="false">'Assign To West Contracts'!CL11</f>
        <v>399.80449657869</v>
      </c>
      <c r="CK8" s="16" t="n">
        <f aca="false">'Assign To West Contracts'!CM11</f>
        <v>14662.7565982405</v>
      </c>
      <c r="CL8" s="16" t="n">
        <f aca="false">'Assign To West Contracts'!CN11</f>
        <v>99301.0752688172</v>
      </c>
      <c r="CM8" s="16" t="n">
        <f aca="false">'Assign To West Contracts'!CO11</f>
        <v>4500.48875855328</v>
      </c>
      <c r="CN8" s="16" t="n">
        <f aca="false">'Assign To West Contracts'!CP11</f>
        <v>189104.594330401</v>
      </c>
      <c r="CO8" s="16" t="n">
        <f aca="false">'Assign To West Contracts'!CQ11</f>
        <v>9530.79178885631</v>
      </c>
      <c r="CP8" s="16" t="n">
        <f aca="false">'Assign To West Contracts'!CR11</f>
        <v>579786.901270772</v>
      </c>
      <c r="CQ8" s="16" t="n">
        <f aca="false">'Assign To West Contracts'!CS11</f>
        <v>34213.0987292278</v>
      </c>
      <c r="CR8" s="16" t="n">
        <f aca="false">'Assign To West Contracts'!CT11</f>
        <v>1694.03714565005</v>
      </c>
      <c r="CS8" s="16" t="n">
        <f aca="false">'Assign To West Contracts'!CU11</f>
        <v>39100.6842619746</v>
      </c>
      <c r="CT8" s="16" t="n">
        <f aca="false">'Assign To West Contracts'!CV11</f>
        <v>198156.402737048</v>
      </c>
      <c r="CU8" s="16" t="n">
        <f aca="false">'Assign To West Contracts'!CW11</f>
        <v>253845.552297165</v>
      </c>
      <c r="CV8" s="16" t="n">
        <f aca="false">'Assign To West Contracts'!CX11</f>
        <v>4703.81231671554</v>
      </c>
      <c r="CW8" s="35" t="n">
        <f aca="false">SUM(BZ8:CV8)</f>
        <v>1654000</v>
      </c>
      <c r="CX8" s="4"/>
      <c r="CY8" s="35" t="n">
        <f aca="false">BX8+CW8</f>
        <v>4403288.36754643</v>
      </c>
      <c r="CZ8" s="4"/>
      <c r="DA8" s="36" t="n">
        <f aca="false">'Assign to East Contracts'!C9</f>
        <v>10263.9296187683</v>
      </c>
      <c r="DB8" s="36" t="n">
        <f aca="false">'Assign to East Contracts'!D9</f>
        <v>5213.09872922776</v>
      </c>
      <c r="DC8" s="36" t="n">
        <f aca="false">'Assign to East Contracts'!E9</f>
        <v>4887.58553274682</v>
      </c>
      <c r="DD8" s="36" t="n">
        <f aca="false">'Assign to East Contracts'!F9</f>
        <v>12473.1182795699</v>
      </c>
      <c r="DE8" s="36" t="n">
        <f aca="false">'Assign to East Contracts'!G9</f>
        <v>9164.2228739003</v>
      </c>
      <c r="DF8" s="36" t="n">
        <f aca="false">'Assign to East Contracts'!H9</f>
        <v>9775.17106549365</v>
      </c>
      <c r="DG8" s="36" t="n">
        <f aca="false">'Assign to East Contracts'!I9</f>
        <v>19550.3421309873</v>
      </c>
      <c r="DH8" s="37" t="n">
        <f aca="false">SUM(DA8:DG8)</f>
        <v>71327.468230694</v>
      </c>
      <c r="DI8" s="4"/>
      <c r="DJ8" s="38" t="n">
        <f aca="false">DH8+CY8</f>
        <v>4474615.83577713</v>
      </c>
      <c r="DK8" s="4"/>
    </row>
    <row r="9" customFormat="false" ht="12.75" hidden="false" customHeight="false" outlineLevel="0" collapsed="false">
      <c r="BY9" s="4"/>
      <c r="CX9" s="4"/>
      <c r="CZ9" s="4"/>
      <c r="DI9" s="4"/>
      <c r="DJ9" s="6"/>
      <c r="DK9" s="4"/>
    </row>
    <row r="10" customFormat="false" ht="12.75" hidden="false" customHeight="false" outlineLevel="0" collapsed="false">
      <c r="A10" s="1" t="s">
        <v>31</v>
      </c>
      <c r="BY10" s="4"/>
      <c r="CX10" s="4"/>
      <c r="CZ10" s="4"/>
      <c r="DI10" s="4"/>
      <c r="DJ10" s="6"/>
      <c r="DK10" s="4"/>
    </row>
    <row r="11" customFormat="false" ht="12.75" hidden="false" customHeight="false" outlineLevel="0" collapsed="false">
      <c r="BY11" s="4"/>
      <c r="CX11" s="4"/>
      <c r="CZ11" s="4"/>
      <c r="DI11" s="4"/>
      <c r="DJ11" s="6"/>
      <c r="DK11" s="4"/>
    </row>
    <row r="12" customFormat="false" ht="12.75" hidden="false" customHeight="false" outlineLevel="0" collapsed="false">
      <c r="A12" s="39" t="s">
        <v>32</v>
      </c>
      <c r="BY12" s="4"/>
      <c r="CX12" s="4"/>
      <c r="CZ12" s="4"/>
      <c r="DA12" s="36" t="n">
        <f aca="false">'Assign to East Contracts'!C27</f>
        <v>10263.9296187683</v>
      </c>
      <c r="DB12" s="36" t="n">
        <f aca="false">'Assign to East Contracts'!D27</f>
        <v>0</v>
      </c>
      <c r="DC12" s="36" t="n">
        <f aca="false">'Assign to East Contracts'!E27</f>
        <v>0</v>
      </c>
      <c r="DD12" s="36" t="n">
        <f aca="false">'Assign to East Contracts'!F27</f>
        <v>0</v>
      </c>
      <c r="DE12" s="36" t="n">
        <f aca="false">'Assign to East Contracts'!G27</f>
        <v>0</v>
      </c>
      <c r="DF12" s="36" t="n">
        <f aca="false">'Assign to East Contracts'!H27</f>
        <v>0</v>
      </c>
      <c r="DG12" s="36" t="n">
        <f aca="false">'Assign to East Contracts'!I27</f>
        <v>0</v>
      </c>
      <c r="DH12" s="37" t="n">
        <f aca="false">SUM(DA12:DG12)</f>
        <v>10263.9296187683</v>
      </c>
      <c r="DI12" s="4"/>
      <c r="DJ12" s="38" t="n">
        <f aca="false">DH12+CY12</f>
        <v>10263.9296187683</v>
      </c>
      <c r="DK12" s="4"/>
    </row>
    <row r="13" customFormat="false" ht="12.75" hidden="false" customHeight="false" outlineLevel="0" collapsed="false">
      <c r="A13" s="40" t="s">
        <v>33</v>
      </c>
      <c r="B13" s="36" t="n">
        <f aca="false">'Assign To West Contracts'!D115</f>
        <v>2032.8150546934</v>
      </c>
      <c r="C13" s="36" t="n">
        <f aca="false">'Assign To West Contracts'!E115</f>
        <v>4065.63010938679</v>
      </c>
      <c r="D13" s="36" t="n">
        <f aca="false">'Assign To West Contracts'!F115</f>
        <v>0</v>
      </c>
      <c r="E13" s="36" t="n">
        <f aca="false">'Assign To West Contracts'!G115</f>
        <v>2381.42324169376</v>
      </c>
      <c r="F13" s="36" t="n">
        <f aca="false">'Assign To West Contracts'!H115</f>
        <v>8796.08242326283</v>
      </c>
      <c r="G13" s="36" t="n">
        <f aca="false">'Assign To West Contracts'!I115</f>
        <v>794.074125669922</v>
      </c>
      <c r="H13" s="36" t="n">
        <f aca="false">'Assign To West Contracts'!J115</f>
        <v>398.63533346697</v>
      </c>
      <c r="I13" s="36" t="n">
        <f aca="false">'Assign To West Contracts'!K115</f>
        <v>1759.0300197455</v>
      </c>
      <c r="J13" s="36" t="n">
        <f aca="false">'Assign To West Contracts'!L115</f>
        <v>0</v>
      </c>
      <c r="K13" s="36" t="n">
        <f aca="false">'Assign To West Contracts'!M115</f>
        <v>8436.18247697759</v>
      </c>
      <c r="L13" s="36" t="n">
        <f aca="false">'Assign To West Contracts'!N115</f>
        <v>10164.075273467</v>
      </c>
      <c r="M13" s="36" t="n">
        <f aca="false">'Assign To West Contracts'!O115</f>
        <v>280.762874356289</v>
      </c>
      <c r="N13" s="36" t="n">
        <f aca="false">'Assign To West Contracts'!P115</f>
        <v>4828.24239008057</v>
      </c>
      <c r="O13" s="36" t="n">
        <f aca="false">'Assign To West Contracts'!Q115</f>
        <v>181.13733829438</v>
      </c>
      <c r="P13" s="36" t="n">
        <f aca="false">'Assign To West Contracts'!R115</f>
        <v>0</v>
      </c>
      <c r="Q13" s="36" t="n">
        <f aca="false">'Assign To West Contracts'!S115</f>
        <v>0</v>
      </c>
      <c r="R13" s="36" t="n">
        <f aca="false">'Assign To West Contracts'!T115</f>
        <v>0</v>
      </c>
      <c r="S13" s="36" t="n">
        <f aca="false">'Assign To West Contracts'!U115</f>
        <v>0</v>
      </c>
      <c r="T13" s="36" t="n">
        <f aca="false">'Assign To West Contracts'!V115</f>
        <v>0</v>
      </c>
      <c r="U13" s="36" t="n">
        <f aca="false">'Assign To West Contracts'!W115</f>
        <v>1688.83930115643</v>
      </c>
      <c r="V13" s="36" t="n">
        <f aca="false">'Assign To West Contracts'!X115</f>
        <v>105.885429370612</v>
      </c>
      <c r="W13" s="36" t="n">
        <f aca="false">'Assign To West Contracts'!Y115</f>
        <v>3659.06709844811</v>
      </c>
      <c r="X13" s="36" t="n">
        <f aca="false">'Assign To West Contracts'!Z115</f>
        <v>1897.54680785297</v>
      </c>
      <c r="Y13" s="36" t="n">
        <f aca="false">'Assign To West Contracts'!AA115</f>
        <v>0</v>
      </c>
      <c r="Z13" s="36" t="n">
        <f aca="false">'Assign To West Contracts'!AB115</f>
        <v>0</v>
      </c>
      <c r="AA13" s="36" t="n">
        <f aca="false">'Assign To West Contracts'!AC115</f>
        <v>0</v>
      </c>
      <c r="AB13" s="36" t="n">
        <f aca="false">'Assign To West Contracts'!AD115</f>
        <v>0</v>
      </c>
      <c r="AC13" s="36" t="n">
        <f aca="false">'Assign To West Contracts'!AE115</f>
        <v>0</v>
      </c>
      <c r="AD13" s="36" t="n">
        <f aca="false">'Assign To West Contracts'!AF115</f>
        <v>0</v>
      </c>
      <c r="AE13" s="36" t="n">
        <f aca="false">'Assign To West Contracts'!AG115</f>
        <v>0</v>
      </c>
      <c r="AF13" s="36" t="n">
        <f aca="false">'Assign To West Contracts'!AH115</f>
        <v>0</v>
      </c>
      <c r="AG13" s="36" t="n">
        <f aca="false">'Assign To West Contracts'!AI115</f>
        <v>559.527910422567</v>
      </c>
      <c r="AH13" s="36" t="n">
        <f aca="false">'Assign To West Contracts'!AJ115</f>
        <v>0</v>
      </c>
      <c r="AI13" s="36" t="n">
        <f aca="false">'Assign To West Contracts'!AK115</f>
        <v>0</v>
      </c>
      <c r="AJ13" s="36" t="n">
        <f aca="false">'Assign To West Contracts'!AL115</f>
        <v>4751.39221052479</v>
      </c>
      <c r="AK13" s="36" t="n">
        <f aca="false">'Assign To West Contracts'!AM115</f>
        <v>0</v>
      </c>
      <c r="AL13" s="36" t="n">
        <f aca="false">'Assign To West Contracts'!AN115</f>
        <v>0</v>
      </c>
      <c r="AM13" s="36" t="n">
        <f aca="false">'Assign To West Contracts'!AO115</f>
        <v>2593.08113941559</v>
      </c>
      <c r="AN13" s="36" t="n">
        <f aca="false">'Assign To West Contracts'!AP115</f>
        <v>456.141442624505</v>
      </c>
      <c r="AO13" s="36" t="n">
        <f aca="false">'Assign To West Contracts'!AQ115</f>
        <v>0</v>
      </c>
      <c r="AP13" s="36" t="n">
        <f aca="false">'Assign To West Contracts'!AR115</f>
        <v>3063.35204468437</v>
      </c>
      <c r="AQ13" s="36" t="n">
        <f aca="false">'Assign To West Contracts'!AS115</f>
        <v>711.485269142689</v>
      </c>
      <c r="AR13" s="36" t="n">
        <f aca="false">'Assign To West Contracts'!AT115</f>
        <v>724.591390520208</v>
      </c>
      <c r="AS13" s="36" t="n">
        <f aca="false">'Assign To West Contracts'!AU115</f>
        <v>0</v>
      </c>
      <c r="AT13" s="36" t="n">
        <f aca="false">'Assign To West Contracts'!AV115</f>
        <v>709.365782173433</v>
      </c>
      <c r="AU13" s="36" t="n">
        <f aca="false">'Assign To West Contracts'!AW115</f>
        <v>944.711132736792</v>
      </c>
      <c r="AV13" s="36" t="n">
        <f aca="false">'Assign To West Contracts'!AX115</f>
        <v>0</v>
      </c>
      <c r="AW13" s="36" t="n">
        <f aca="false">'Assign To West Contracts'!AY115</f>
        <v>1779.40797030362</v>
      </c>
      <c r="AX13" s="36" t="n">
        <f aca="false">'Assign To West Contracts'!AZ115</f>
        <v>597.486837932786</v>
      </c>
      <c r="AY13" s="36" t="n">
        <f aca="false">'Assign To West Contracts'!BA115</f>
        <v>320.986018595188</v>
      </c>
      <c r="AZ13" s="36" t="n">
        <f aca="false">'Assign To West Contracts'!BB115</f>
        <v>423.94128514045</v>
      </c>
      <c r="BA13" s="36" t="n">
        <f aca="false">'Assign To West Contracts'!BC115</f>
        <v>2579.34242162424</v>
      </c>
      <c r="BB13" s="36" t="n">
        <f aca="false">'Assign To West Contracts'!BD115</f>
        <v>1420.59621341754</v>
      </c>
      <c r="BC13" s="36" t="n">
        <f aca="false">'Assign To West Contracts'!BE115</f>
        <v>0</v>
      </c>
      <c r="BD13" s="36" t="n">
        <f aca="false">'Assign To West Contracts'!BF115</f>
        <v>2032.8150546934</v>
      </c>
      <c r="BE13" s="36" t="n">
        <f aca="false">'Assign To West Contracts'!BG115</f>
        <v>6438.50005182987</v>
      </c>
      <c r="BF13" s="36" t="n">
        <f aca="false">'Assign To West Contracts'!BH115</f>
        <v>1016.4075273467</v>
      </c>
      <c r="BG13" s="36" t="n">
        <f aca="false">'Assign To West Contracts'!BI115</f>
        <v>0.266378438668206</v>
      </c>
      <c r="BH13" s="36" t="n">
        <f aca="false">'Assign To West Contracts'!BJ115</f>
        <v>13213.2978555071</v>
      </c>
      <c r="BI13" s="36" t="n">
        <f aca="false">'Assign To West Contracts'!BK115</f>
        <v>54886.0064767217</v>
      </c>
      <c r="BJ13" s="36" t="n">
        <f aca="false">'Assign To West Contracts'!BL115</f>
        <v>62000.8591681486</v>
      </c>
      <c r="BK13" s="36" t="n">
        <f aca="false">'Assign To West Contracts'!BM115</f>
        <v>639.841009681031</v>
      </c>
      <c r="BL13" s="36" t="n">
        <f aca="false">'Assign To West Contracts'!BN115</f>
        <v>477.083783654757</v>
      </c>
      <c r="BM13" s="36" t="n">
        <f aca="false">'Assign To West Contracts'!BO115</f>
        <v>9363.46849762611</v>
      </c>
      <c r="BN13" s="36" t="n">
        <f aca="false">'Assign To West Contracts'!BP115</f>
        <v>15246.1129102005</v>
      </c>
      <c r="BO13" s="36" t="n">
        <f aca="false">'Assign To West Contracts'!BQ115</f>
        <v>625.85614165095</v>
      </c>
      <c r="BP13" s="36" t="n">
        <f aca="false">'Assign To West Contracts'!BR115</f>
        <v>44303.9287300767</v>
      </c>
      <c r="BQ13" s="36" t="n">
        <f aca="false">'Assign To West Contracts'!BS115</f>
        <v>0</v>
      </c>
      <c r="BR13" s="36" t="n">
        <f aca="false">'Assign To West Contracts'!BT115</f>
        <v>17787.1317285672</v>
      </c>
      <c r="BS13" s="36" t="n">
        <f aca="false">'Assign To West Contracts'!BU115</f>
        <v>0</v>
      </c>
      <c r="BT13" s="36" t="n">
        <f aca="false">'Assign To West Contracts'!BV115</f>
        <v>0</v>
      </c>
      <c r="BU13" s="36" t="n">
        <f aca="false">'Assign To West Contracts'!BW115</f>
        <v>1931.17430195873</v>
      </c>
      <c r="BV13" s="36" t="n">
        <f aca="false">'Assign To West Contracts'!BX115</f>
        <v>148.039806035834</v>
      </c>
      <c r="BW13" s="36" t="n">
        <f aca="false">'Assign To West Contracts'!BY115</f>
        <v>0</v>
      </c>
      <c r="BX13" s="37" t="n">
        <f aca="false">SUM(B13:BW13)</f>
        <v>303215.62778932</v>
      </c>
      <c r="BY13" s="4"/>
      <c r="BZ13" s="36" t="n">
        <f aca="false">'Assign To West Contracts'!CB115</f>
        <v>6521.32251468188</v>
      </c>
      <c r="CA13" s="36" t="n">
        <f aca="false">'Assign To West Contracts'!CC115</f>
        <v>2336.68328184376</v>
      </c>
      <c r="CB13" s="36" t="n">
        <f aca="false">'Assign To West Contracts'!CD115</f>
        <v>7083.00479491895</v>
      </c>
      <c r="CC13" s="36" t="n">
        <f aca="false">'Assign To West Contracts'!CE115</f>
        <v>3622.95695260104</v>
      </c>
      <c r="CD13" s="36" t="n">
        <f aca="false">'Assign To West Contracts'!CF115</f>
        <v>2898.36556208083</v>
      </c>
      <c r="CE13" s="36" t="n">
        <f aca="false">'Assign To West Contracts'!CG115</f>
        <v>3622.95695260104</v>
      </c>
      <c r="CF13" s="36" t="n">
        <f aca="false">'Assign To West Contracts'!CH115</f>
        <v>1270.45973139611</v>
      </c>
      <c r="CG13" s="36" t="n">
        <f aca="false">'Assign To West Contracts'!CI115</f>
        <v>1270.55908697063</v>
      </c>
      <c r="CH13" s="36" t="n">
        <f aca="false">'Assign To West Contracts'!CJ115</f>
        <v>1016.4075273467</v>
      </c>
      <c r="CI13" s="36" t="n">
        <f aca="false">'Assign To West Contracts'!CK115</f>
        <v>1016.4075273467</v>
      </c>
      <c r="CJ13" s="36" t="n">
        <f aca="false">'Assign To West Contracts'!CL115</f>
        <v>40.6364299789638</v>
      </c>
      <c r="CK13" s="36" t="n">
        <f aca="false">'Assign To West Contracts'!CM115</f>
        <v>1490.33361781041</v>
      </c>
      <c r="CL13" s="36" t="n">
        <f aca="false">'Assign To West Contracts'!CN115</f>
        <v>10093.0360376847</v>
      </c>
      <c r="CM13" s="36" t="n">
        <f aca="false">'Assign To West Contracts'!CO115</f>
        <v>457.433065093275</v>
      </c>
      <c r="CN13" s="36" t="n">
        <f aca="false">'Assign To West Contracts'!CP115</f>
        <v>19220.7333133263</v>
      </c>
      <c r="CO13" s="36" t="n">
        <f aca="false">'Assign To West Contracts'!CQ115</f>
        <v>968.716851576765</v>
      </c>
      <c r="CP13" s="36" t="n">
        <f aca="false">'Assign To West Contracts'!CR115</f>
        <v>58929.977070863</v>
      </c>
      <c r="CQ13" s="36" t="n">
        <f aca="false">'Assign To West Contracts'!CS115</f>
        <v>3477.44510822428</v>
      </c>
      <c r="CR13" s="36" t="n">
        <f aca="false">'Assign To West Contracts'!CT115</f>
        <v>0</v>
      </c>
      <c r="CS13" s="36" t="n">
        <f aca="false">'Assign To West Contracts'!CU115</f>
        <v>0</v>
      </c>
      <c r="CT13" s="36" t="n">
        <f aca="false">'Assign To West Contracts'!CV115</f>
        <v>0</v>
      </c>
      <c r="CU13" s="36" t="n">
        <f aca="false">'Assign To West Contracts'!CW115</f>
        <v>0</v>
      </c>
      <c r="CV13" s="36" t="n">
        <f aca="false">'Assign To West Contracts'!CX115</f>
        <v>0</v>
      </c>
      <c r="CW13" s="35" t="n">
        <f aca="false">SUM(BZ13:CV13)</f>
        <v>125337.435426345</v>
      </c>
      <c r="CX13" s="4"/>
      <c r="CY13" s="35" t="n">
        <f aca="false">BX13+CW13</f>
        <v>428553.063215665</v>
      </c>
      <c r="CZ13" s="4"/>
      <c r="DA13" s="36"/>
      <c r="DB13" s="36"/>
      <c r="DC13" s="36"/>
      <c r="DD13" s="36"/>
      <c r="DE13" s="36"/>
      <c r="DF13" s="36"/>
      <c r="DG13" s="36"/>
      <c r="DI13" s="4"/>
      <c r="DJ13" s="38" t="n">
        <f aca="false">DH13+CY13</f>
        <v>428553.063215665</v>
      </c>
      <c r="DK13" s="4"/>
    </row>
    <row r="14" customFormat="false" ht="12.75" hidden="false" customHeight="false" outlineLevel="0" collapsed="false">
      <c r="A14" s="40" t="s">
        <v>34</v>
      </c>
      <c r="B14" s="36" t="n">
        <f aca="false">'Assign To West Contracts'!D116</f>
        <v>789.839530669735</v>
      </c>
      <c r="C14" s="36" t="n">
        <f aca="false">'Assign To West Contracts'!E116</f>
        <v>1579.67906133947</v>
      </c>
      <c r="D14" s="36" t="n">
        <f aca="false">'Assign To West Contracts'!F116</f>
        <v>0</v>
      </c>
      <c r="E14" s="36" t="n">
        <f aca="false">'Assign To West Contracts'!G116</f>
        <v>925.289396692852</v>
      </c>
      <c r="F14" s="36" t="n">
        <f aca="false">'Assign To West Contracts'!H116</f>
        <v>3417.67127161014</v>
      </c>
      <c r="G14" s="36" t="n">
        <f aca="false">'Assign To West Contracts'!I116</f>
        <v>308.533298830133</v>
      </c>
      <c r="H14" s="36" t="n">
        <f aca="false">'Assign To West Contracts'!J116</f>
        <v>154.887649010163</v>
      </c>
      <c r="I14" s="36" t="n">
        <f aca="false">'Assign To West Contracts'!K116</f>
        <v>683.461804369267</v>
      </c>
      <c r="J14" s="36" t="n">
        <f aca="false">'Assign To West Contracts'!L116</f>
        <v>0</v>
      </c>
      <c r="K14" s="36" t="n">
        <f aca="false">'Assign To West Contracts'!M116</f>
        <v>3277.8340522794</v>
      </c>
      <c r="L14" s="36" t="n">
        <f aca="false">'Assign To West Contracts'!N116</f>
        <v>3949.19765334867</v>
      </c>
      <c r="M14" s="36" t="n">
        <f aca="false">'Assign To West Contracts'!O116</f>
        <v>109.088928871842</v>
      </c>
      <c r="N14" s="36" t="n">
        <f aca="false">'Assign To West Contracts'!P116</f>
        <v>1875.98802681838</v>
      </c>
      <c r="O14" s="36" t="n">
        <f aca="false">'Assign To West Contracts'!Q116</f>
        <v>70.3799541108657</v>
      </c>
      <c r="P14" s="36" t="n">
        <f aca="false">'Assign To West Contracts'!R116</f>
        <v>0</v>
      </c>
      <c r="Q14" s="36" t="n">
        <f aca="false">'Assign To West Contracts'!S116</f>
        <v>0</v>
      </c>
      <c r="R14" s="36" t="n">
        <f aca="false">'Assign To West Contracts'!T116</f>
        <v>0</v>
      </c>
      <c r="S14" s="36" t="n">
        <f aca="false">'Assign To West Contracts'!U116</f>
        <v>0</v>
      </c>
      <c r="T14" s="36" t="n">
        <f aca="false">'Assign To West Contracts'!V116</f>
        <v>0</v>
      </c>
      <c r="U14" s="36" t="n">
        <f aca="false">'Assign To West Contracts'!W116</f>
        <v>656.189572151307</v>
      </c>
      <c r="V14" s="36" t="n">
        <f aca="false">'Assign To West Contracts'!X116</f>
        <v>41.1412231751017</v>
      </c>
      <c r="W14" s="36" t="n">
        <f aca="false">'Assign To West Contracts'!Y116</f>
        <v>1421.71115520552</v>
      </c>
      <c r="X14" s="36" t="n">
        <f aca="false">'Assign To West Contracts'!Z116</f>
        <v>737.281769277576</v>
      </c>
      <c r="Y14" s="36" t="n">
        <f aca="false">'Assign To West Contracts'!AA116</f>
        <v>0</v>
      </c>
      <c r="Z14" s="36" t="n">
        <f aca="false">'Assign To West Contracts'!AB116</f>
        <v>0</v>
      </c>
      <c r="AA14" s="36" t="n">
        <f aca="false">'Assign To West Contracts'!AC116</f>
        <v>0</v>
      </c>
      <c r="AB14" s="36" t="n">
        <f aca="false">'Assign To West Contracts'!AD116</f>
        <v>0</v>
      </c>
      <c r="AC14" s="36" t="n">
        <f aca="false">'Assign To West Contracts'!AE116</f>
        <v>0</v>
      </c>
      <c r="AD14" s="36" t="n">
        <f aca="false">'Assign To West Contracts'!AF116</f>
        <v>0</v>
      </c>
      <c r="AE14" s="36" t="n">
        <f aca="false">'Assign To West Contracts'!AG116</f>
        <v>0</v>
      </c>
      <c r="AF14" s="36" t="n">
        <f aca="false">'Assign To West Contracts'!AH116</f>
        <v>0</v>
      </c>
      <c r="AG14" s="36" t="n">
        <f aca="false">'Assign To West Contracts'!AI116</f>
        <v>217.401608249814</v>
      </c>
      <c r="AH14" s="36" t="n">
        <f aca="false">'Assign To West Contracts'!AJ116</f>
        <v>0</v>
      </c>
      <c r="AI14" s="36" t="n">
        <f aca="false">'Assign To West Contracts'!AK116</f>
        <v>0</v>
      </c>
      <c r="AJ14" s="36" t="n">
        <f aca="false">'Assign To West Contracts'!AL116</f>
        <v>1846.12829628752</v>
      </c>
      <c r="AK14" s="36" t="n">
        <f aca="false">'Assign To West Contracts'!AM116</f>
        <v>0</v>
      </c>
      <c r="AL14" s="36" t="n">
        <f aca="false">'Assign To West Contracts'!AN116</f>
        <v>0</v>
      </c>
      <c r="AM14" s="36" t="n">
        <f aca="false">'Assign To West Contracts'!AO116</f>
        <v>1007.52795263682</v>
      </c>
      <c r="AN14" s="36" t="n">
        <f aca="false">'Assign To West Contracts'!AP116</f>
        <v>177.231343367779</v>
      </c>
      <c r="AO14" s="36" t="n">
        <f aca="false">'Assign To West Contracts'!AQ116</f>
        <v>0</v>
      </c>
      <c r="AP14" s="36" t="n">
        <f aca="false">'Assign To West Contracts'!AR116</f>
        <v>1190.24922393376</v>
      </c>
      <c r="AQ14" s="36" t="n">
        <f aca="false">'Assign To West Contracts'!AS116</f>
        <v>276.443835734407</v>
      </c>
      <c r="AR14" s="36" t="n">
        <f aca="false">'Assign To West Contracts'!AT116</f>
        <v>281.536149830478</v>
      </c>
      <c r="AS14" s="36" t="n">
        <f aca="false">'Assign To West Contracts'!AU116</f>
        <v>0</v>
      </c>
      <c r="AT14" s="36" t="n">
        <f aca="false">'Assign To West Contracts'!AV116</f>
        <v>275.620320290052</v>
      </c>
      <c r="AU14" s="36" t="n">
        <f aca="false">'Assign To West Contracts'!AW116</f>
        <v>367.062510667919</v>
      </c>
      <c r="AV14" s="36" t="n">
        <f aca="false">'Assign To West Contracts'!AX116</f>
        <v>0</v>
      </c>
      <c r="AW14" s="36" t="n">
        <f aca="false">'Assign To West Contracts'!AY116</f>
        <v>691.37954920674</v>
      </c>
      <c r="AX14" s="36" t="n">
        <f aca="false">'Assign To West Contracts'!AZ116</f>
        <v>232.150348633341</v>
      </c>
      <c r="AY14" s="36" t="n">
        <f aca="false">'Assign To West Contracts'!BA116</f>
        <v>124.717418681755</v>
      </c>
      <c r="AZ14" s="36" t="n">
        <f aca="false">'Assign To West Contracts'!BB116</f>
        <v>164.720142599181</v>
      </c>
      <c r="BA14" s="36" t="n">
        <f aca="false">'Assign To West Contracts'!BC116</f>
        <v>1002.18984655222</v>
      </c>
      <c r="BB14" s="36" t="n">
        <f aca="false">'Assign To West Contracts'!BD116</f>
        <v>551.965140107716</v>
      </c>
      <c r="BC14" s="36" t="n">
        <f aca="false">'Assign To West Contracts'!BE116</f>
        <v>0</v>
      </c>
      <c r="BD14" s="36" t="n">
        <f aca="false">'Assign To West Contracts'!BF116</f>
        <v>789.839530669735</v>
      </c>
      <c r="BE14" s="36" t="n">
        <f aca="false">'Assign To West Contracts'!BG116</f>
        <v>2501.64511887747</v>
      </c>
      <c r="BF14" s="36" t="n">
        <f aca="false">'Assign To West Contracts'!BH116</f>
        <v>394.919765334867</v>
      </c>
      <c r="BG14" s="36" t="n">
        <f aca="false">'Assign To West Contracts'!BI116</f>
        <v>0.103499932515979</v>
      </c>
      <c r="BH14" s="36" t="n">
        <f aca="false">'Assign To West Contracts'!BJ116</f>
        <v>5133.95694935328</v>
      </c>
      <c r="BI14" s="36" t="n">
        <f aca="false">'Assign To West Contracts'!BK116</f>
        <v>21325.6673280828</v>
      </c>
      <c r="BJ14" s="36" t="n">
        <f aca="false">'Assign To West Contracts'!BL116</f>
        <v>24090.1056854269</v>
      </c>
      <c r="BK14" s="36" t="n">
        <f aca="false">'Assign To West Contracts'!BM116</f>
        <v>248.606837903382</v>
      </c>
      <c r="BL14" s="36" t="n">
        <f aca="false">'Assign To West Contracts'!BN116</f>
        <v>185.368379136118</v>
      </c>
      <c r="BM14" s="36" t="n">
        <f aca="false">'Assign To West Contracts'!BO116</f>
        <v>3638.12612786918</v>
      </c>
      <c r="BN14" s="36" t="n">
        <f aca="false">'Assign To West Contracts'!BP116</f>
        <v>5923.79648002301</v>
      </c>
      <c r="BO14" s="36" t="n">
        <f aca="false">'Assign To West Contracts'!BQ116</f>
        <v>243.173091446293</v>
      </c>
      <c r="BP14" s="36" t="n">
        <f aca="false">'Assign To West Contracts'!BR116</f>
        <v>17214.0570260914</v>
      </c>
      <c r="BQ14" s="36" t="n">
        <f aca="false">'Assign To West Contracts'!BS116</f>
        <v>0</v>
      </c>
      <c r="BR14" s="36" t="n">
        <f aca="false">'Assign To West Contracts'!BT116</f>
        <v>6911.09589336018</v>
      </c>
      <c r="BS14" s="36" t="n">
        <f aca="false">'Assign To West Contracts'!BU116</f>
        <v>0</v>
      </c>
      <c r="BT14" s="36" t="n">
        <f aca="false">'Assign To West Contracts'!BV116</f>
        <v>0</v>
      </c>
      <c r="BU14" s="36" t="n">
        <f aca="false">'Assign To West Contracts'!BW116</f>
        <v>750.347554136248</v>
      </c>
      <c r="BV14" s="36" t="n">
        <f aca="false">'Assign To West Contracts'!BX116</f>
        <v>57.5200831230648</v>
      </c>
      <c r="BW14" s="36" t="n">
        <f aca="false">'Assign To West Contracts'!BY116</f>
        <v>0</v>
      </c>
      <c r="BX14" s="37" t="n">
        <f aca="false">SUM(B14:BW14)</f>
        <v>117812.827385306</v>
      </c>
      <c r="BY14" s="4"/>
      <c r="BZ14" s="36" t="n">
        <f aca="false">'Assign To West Contracts'!CB116</f>
        <v>2533.82534847431</v>
      </c>
      <c r="CA14" s="36" t="n">
        <f aca="false">'Assign To West Contracts'!CC116</f>
        <v>907.905922082843</v>
      </c>
      <c r="CB14" s="36" t="n">
        <f aca="false">'Assign To West Contracts'!CD116</f>
        <v>2752.06402571338</v>
      </c>
      <c r="CC14" s="36" t="n">
        <f aca="false">'Assign To West Contracts'!CE116</f>
        <v>1407.68074915239</v>
      </c>
      <c r="CD14" s="36" t="n">
        <f aca="false">'Assign To West Contracts'!CF116</f>
        <v>1126.14459932191</v>
      </c>
      <c r="CE14" s="36" t="n">
        <f aca="false">'Assign To West Contracts'!CG116</f>
        <v>1407.68074915239</v>
      </c>
      <c r="CF14" s="36" t="n">
        <f aca="false">'Assign To West Contracts'!CH116</f>
        <v>493.630404627268</v>
      </c>
      <c r="CG14" s="36" t="n">
        <f aca="false">'Assign To West Contracts'!CI116</f>
        <v>493.669008709901</v>
      </c>
      <c r="CH14" s="36" t="n">
        <f aca="false">'Assign To West Contracts'!CJ116</f>
        <v>394.919765334867</v>
      </c>
      <c r="CI14" s="36" t="n">
        <f aca="false">'Assign To West Contracts'!CK116</f>
        <v>394.919765334867</v>
      </c>
      <c r="CJ14" s="36" t="n">
        <f aca="false">'Assign To West Contracts'!CL116</f>
        <v>15.7890697968681</v>
      </c>
      <c r="CK14" s="36" t="n">
        <f aca="false">'Assign To West Contracts'!CM116</f>
        <v>579.06123949394</v>
      </c>
      <c r="CL14" s="36" t="n">
        <f aca="false">'Assign To West Contracts'!CN116</f>
        <v>3921.59573426613</v>
      </c>
      <c r="CM14" s="36" t="n">
        <f aca="false">'Assign To West Contracts'!CO116</f>
        <v>177.733196442007</v>
      </c>
      <c r="CN14" s="36" t="n">
        <f aca="false">'Assign To West Contracts'!CP116</f>
        <v>7468.11420167072</v>
      </c>
      <c r="CO14" s="36" t="n">
        <f aca="false">'Assign To West Contracts'!CQ116</f>
        <v>376.389805671061</v>
      </c>
      <c r="CP14" s="36" t="n">
        <f aca="false">'Assign To West Contracts'!CR116</f>
        <v>22896.9306994083</v>
      </c>
      <c r="CQ14" s="36" t="n">
        <f aca="false">'Assign To West Contracts'!CS116</f>
        <v>1351.14289215253</v>
      </c>
      <c r="CR14" s="36" t="n">
        <f aca="false">'Assign To West Contracts'!CT116</f>
        <v>0</v>
      </c>
      <c r="CS14" s="36" t="n">
        <f aca="false">'Assign To West Contracts'!CU116</f>
        <v>0</v>
      </c>
      <c r="CT14" s="36" t="n">
        <f aca="false">'Assign To West Contracts'!CV116</f>
        <v>0</v>
      </c>
      <c r="CU14" s="36" t="n">
        <f aca="false">'Assign To West Contracts'!CW116</f>
        <v>0</v>
      </c>
      <c r="CV14" s="36" t="n">
        <f aca="false">'Assign To West Contracts'!CX116</f>
        <v>0</v>
      </c>
      <c r="CW14" s="35" t="n">
        <f aca="false">SUM(BZ14:CV14)</f>
        <v>48699.1971768057</v>
      </c>
      <c r="CX14" s="4"/>
      <c r="CY14" s="35" t="n">
        <f aca="false">BX14+CW14</f>
        <v>166512.024562112</v>
      </c>
      <c r="CZ14" s="4"/>
      <c r="DA14" s="36"/>
      <c r="DB14" s="36"/>
      <c r="DC14" s="36"/>
      <c r="DD14" s="36"/>
      <c r="DE14" s="36"/>
      <c r="DF14" s="36"/>
      <c r="DG14" s="36"/>
      <c r="DI14" s="4"/>
      <c r="DJ14" s="38" t="n">
        <f aca="false">DH14+CY14</f>
        <v>166512.024562112</v>
      </c>
      <c r="DK14" s="4"/>
    </row>
    <row r="15" customFormat="false" ht="12.75" hidden="false" customHeight="false" outlineLevel="0" collapsed="false">
      <c r="A15" s="40" t="s">
        <v>35</v>
      </c>
      <c r="B15" s="36" t="n">
        <f aca="false">'Assign To West Contracts'!D117</f>
        <v>9362.88259222019</v>
      </c>
      <c r="C15" s="36" t="n">
        <f aca="false">'Assign To West Contracts'!E117</f>
        <v>18725.7651844404</v>
      </c>
      <c r="D15" s="36" t="n">
        <f aca="false">'Assign To West Contracts'!F117</f>
        <v>0</v>
      </c>
      <c r="E15" s="36" t="n">
        <f aca="false">'Assign To West Contracts'!G117</f>
        <v>10968.5267053112</v>
      </c>
      <c r="F15" s="36" t="n">
        <f aca="false">'Assign To West Contracts'!H117</f>
        <v>40513.6152501208</v>
      </c>
      <c r="G15" s="36" t="n">
        <f aca="false">'Assign To West Contracts'!I117</f>
        <v>3657.40247299022</v>
      </c>
      <c r="H15" s="36" t="n">
        <f aca="false">'Assign To West Contracts'!J117</f>
        <v>1836.06266381411</v>
      </c>
      <c r="I15" s="36" t="n">
        <f aca="false">'Assign To West Contracts'!K117</f>
        <v>8101.86421683695</v>
      </c>
      <c r="J15" s="36" t="n">
        <f aca="false">'Assign To West Contracts'!L117</f>
        <v>0</v>
      </c>
      <c r="K15" s="36" t="n">
        <f aca="false">'Assign To West Contracts'!M117</f>
        <v>38855.9627577138</v>
      </c>
      <c r="L15" s="36" t="n">
        <f aca="false">'Assign To West Contracts'!N117</f>
        <v>46814.412961101</v>
      </c>
      <c r="M15" s="36" t="n">
        <f aca="false">'Assign To West Contracts'!O117</f>
        <v>1293.15739903781</v>
      </c>
      <c r="N15" s="36" t="n">
        <f aca="false">'Assign To West Contracts'!P117</f>
        <v>22238.2584784248</v>
      </c>
      <c r="O15" s="36" t="n">
        <f aca="false">'Assign To West Contracts'!Q117</f>
        <v>834.295096153422</v>
      </c>
      <c r="P15" s="36" t="n">
        <f aca="false">'Assign To West Contracts'!R117</f>
        <v>0</v>
      </c>
      <c r="Q15" s="36" t="n">
        <f aca="false">'Assign To West Contracts'!S117</f>
        <v>0</v>
      </c>
      <c r="R15" s="36" t="n">
        <f aca="false">'Assign To West Contracts'!T117</f>
        <v>0</v>
      </c>
      <c r="S15" s="36" t="n">
        <f aca="false">'Assign To West Contracts'!U117</f>
        <v>0</v>
      </c>
      <c r="T15" s="36" t="n">
        <f aca="false">'Assign To West Contracts'!V117</f>
        <v>0</v>
      </c>
      <c r="U15" s="36" t="n">
        <f aca="false">'Assign To West Contracts'!W117</f>
        <v>7778.5748670775</v>
      </c>
      <c r="V15" s="36" t="n">
        <f aca="false">'Assign To West Contracts'!X117</f>
        <v>487.694559883802</v>
      </c>
      <c r="W15" s="36" t="n">
        <f aca="false">'Assign To West Contracts'!Y117</f>
        <v>16853.1886659963</v>
      </c>
      <c r="X15" s="36" t="n">
        <f aca="false">'Assign To West Contracts'!Z117</f>
        <v>8739.85458448368</v>
      </c>
      <c r="Y15" s="36" t="n">
        <f aca="false">'Assign To West Contracts'!AA117</f>
        <v>0</v>
      </c>
      <c r="Z15" s="36" t="n">
        <f aca="false">'Assign To West Contracts'!AB117</f>
        <v>0</v>
      </c>
      <c r="AA15" s="36" t="n">
        <f aca="false">'Assign To West Contracts'!AC117</f>
        <v>0</v>
      </c>
      <c r="AB15" s="36" t="n">
        <f aca="false">'Assign To West Contracts'!AD117</f>
        <v>0</v>
      </c>
      <c r="AC15" s="36" t="n">
        <f aca="false">'Assign To West Contracts'!AE117</f>
        <v>0</v>
      </c>
      <c r="AD15" s="36" t="n">
        <f aca="false">'Assign To West Contracts'!AF117</f>
        <v>0</v>
      </c>
      <c r="AE15" s="36" t="n">
        <f aca="false">'Assign To West Contracts'!AG117</f>
        <v>0</v>
      </c>
      <c r="AF15" s="36" t="n">
        <f aca="false">'Assign To West Contracts'!AH117</f>
        <v>0</v>
      </c>
      <c r="AG15" s="36" t="n">
        <f aca="false">'Assign To West Contracts'!AI117</f>
        <v>2577.11301392686</v>
      </c>
      <c r="AH15" s="36" t="n">
        <f aca="false">'Assign To West Contracts'!AJ117</f>
        <v>0</v>
      </c>
      <c r="AI15" s="36" t="n">
        <f aca="false">'Assign To West Contracts'!AK117</f>
        <v>0</v>
      </c>
      <c r="AJ15" s="36" t="n">
        <f aca="false">'Assign To West Contracts'!AL117</f>
        <v>21884.2965148362</v>
      </c>
      <c r="AK15" s="36" t="n">
        <f aca="false">'Assign To West Contracts'!AM117</f>
        <v>0</v>
      </c>
      <c r="AL15" s="36" t="n">
        <f aca="false">'Assign To West Contracts'!AN117</f>
        <v>0</v>
      </c>
      <c r="AM15" s="36" t="n">
        <f aca="false">'Assign To West Contracts'!AO117</f>
        <v>11943.3955412686</v>
      </c>
      <c r="AN15" s="36" t="n">
        <f aca="false">'Assign To West Contracts'!AP117</f>
        <v>2100.92834706173</v>
      </c>
      <c r="AO15" s="36" t="n">
        <f aca="false">'Assign To West Contracts'!AQ117</f>
        <v>0</v>
      </c>
      <c r="AP15" s="36" t="n">
        <f aca="false">'Assign To West Contracts'!AR117</f>
        <v>14109.4023614182</v>
      </c>
      <c r="AQ15" s="36" t="n">
        <f aca="false">'Assign To West Contracts'!AS117</f>
        <v>3277.00890727707</v>
      </c>
      <c r="AR15" s="36" t="n">
        <f aca="false">'Assign To West Contracts'!AT117</f>
        <v>3993.87245964931</v>
      </c>
      <c r="AS15" s="36" t="n">
        <f aca="false">'Assign To West Contracts'!AU117</f>
        <v>0</v>
      </c>
      <c r="AT15" s="36" t="n">
        <f aca="false">'Assign To West Contracts'!AV117</f>
        <v>3267.24682508318</v>
      </c>
      <c r="AU15" s="36" t="n">
        <f aca="false">'Assign To West Contracts'!AW117</f>
        <v>4351.21699780605</v>
      </c>
      <c r="AV15" s="36" t="n">
        <f aca="false">'Assign To West Contracts'!AX117</f>
        <v>0</v>
      </c>
      <c r="AW15" s="36" t="n">
        <f aca="false">'Assign To West Contracts'!AY117</f>
        <v>8195.72241515421</v>
      </c>
      <c r="AX15" s="36" t="n">
        <f aca="false">'Assign To West Contracts'!AZ117</f>
        <v>2751.94691275313</v>
      </c>
      <c r="AY15" s="36" t="n">
        <f aca="false">'Assign To West Contracts'!BA117</f>
        <v>1478.41998656599</v>
      </c>
      <c r="AZ15" s="36" t="n">
        <f aca="false">'Assign To West Contracts'!BB117</f>
        <v>1952.61859636496</v>
      </c>
      <c r="BA15" s="36" t="n">
        <f aca="false">'Assign To West Contracts'!BC117</f>
        <v>11880.1167883141</v>
      </c>
      <c r="BB15" s="36" t="n">
        <f aca="false">'Assign To West Contracts'!BD117</f>
        <v>6543.08198203853</v>
      </c>
      <c r="BC15" s="36" t="n">
        <f aca="false">'Assign To West Contracts'!BE117</f>
        <v>0</v>
      </c>
      <c r="BD15" s="36" t="n">
        <f aca="false">'Assign To West Contracts'!BF117</f>
        <v>9362.88259222019</v>
      </c>
      <c r="BE15" s="36" t="n">
        <f aca="false">'Assign To West Contracts'!BG117</f>
        <v>29654.8965023181</v>
      </c>
      <c r="BF15" s="36" t="n">
        <f aca="false">'Assign To West Contracts'!BH117</f>
        <v>4681.4412961101</v>
      </c>
      <c r="BG15" s="36" t="n">
        <f aca="false">'Assign To West Contracts'!BI117</f>
        <v>1.2269045531668</v>
      </c>
      <c r="BH15" s="36" t="n">
        <f aca="false">'Assign To West Contracts'!BJ117</f>
        <v>60858.7368494313</v>
      </c>
      <c r="BI15" s="36" t="n">
        <f aca="false">'Assign To West Contracts'!BK117</f>
        <v>252797.829989945</v>
      </c>
      <c r="BJ15" s="36" t="n">
        <f aca="false">'Assign To West Contracts'!BL117</f>
        <v>285567.919062716</v>
      </c>
      <c r="BK15" s="36" t="n">
        <f aca="false">'Assign To West Contracts'!BM117</f>
        <v>2947.02473670665</v>
      </c>
      <c r="BL15" s="36" t="n">
        <f aca="false">'Assign To West Contracts'!BN117</f>
        <v>2197.38605472173</v>
      </c>
      <c r="BM15" s="36" t="n">
        <f aca="false">'Assign To West Contracts'!BO117</f>
        <v>43126.9219483661</v>
      </c>
      <c r="BN15" s="36" t="n">
        <f aca="false">'Assign To West Contracts'!BP117</f>
        <v>70221.6194416514</v>
      </c>
      <c r="BO15" s="36" t="n">
        <f aca="false">'Assign To West Contracts'!BQ117</f>
        <v>2882.61224766539</v>
      </c>
      <c r="BP15" s="36" t="n">
        <f aca="false">'Assign To West Contracts'!BR117</f>
        <v>204058.151830425</v>
      </c>
      <c r="BQ15" s="36" t="n">
        <f aca="false">'Assign To West Contracts'!BS117</f>
        <v>0</v>
      </c>
      <c r="BR15" s="36" t="n">
        <f aca="false">'Assign To West Contracts'!BT117</f>
        <v>81925.2226819267</v>
      </c>
      <c r="BS15" s="36" t="n">
        <f aca="false">'Assign To West Contracts'!BU117</f>
        <v>0</v>
      </c>
      <c r="BT15" s="36" t="n">
        <f aca="false">'Assign To West Contracts'!BV117</f>
        <v>0</v>
      </c>
      <c r="BU15" s="36" t="n">
        <f aca="false">'Assign To West Contracts'!BW117</f>
        <v>8894.73846260918</v>
      </c>
      <c r="BV15" s="36" t="n">
        <f aca="false">'Assign To West Contracts'!BX117</f>
        <v>681.852153587883</v>
      </c>
      <c r="BW15" s="36" t="n">
        <f aca="false">'Assign To West Contracts'!BY117</f>
        <v>0</v>
      </c>
      <c r="BX15" s="37" t="n">
        <f aca="false">SUM(B15:BW15)</f>
        <v>1397228.36886008</v>
      </c>
      <c r="BY15" s="4"/>
      <c r="BZ15" s="36" t="n">
        <f aca="false">'Assign To West Contracts'!CB117</f>
        <v>35944.8521368438</v>
      </c>
      <c r="CA15" s="36" t="n">
        <f aca="false">'Assign To West Contracts'!CC117</f>
        <v>12879.5554686052</v>
      </c>
      <c r="CB15" s="36" t="n">
        <f aca="false">'Assign To West Contracts'!CD117</f>
        <v>39040.7865068359</v>
      </c>
      <c r="CC15" s="36" t="n">
        <f aca="false">'Assign To West Contracts'!CE117</f>
        <v>19969.3622982466</v>
      </c>
      <c r="CD15" s="36" t="n">
        <f aca="false">'Assign To West Contracts'!CF117</f>
        <v>15975.4898385973</v>
      </c>
      <c r="CE15" s="36" t="n">
        <f aca="false">'Assign To West Contracts'!CG117</f>
        <v>19969.3622982466</v>
      </c>
      <c r="CF15" s="36" t="n">
        <f aca="false">'Assign To West Contracts'!CH117</f>
        <v>5851.57281069011</v>
      </c>
      <c r="CG15" s="36" t="n">
        <f aca="false">'Assign To West Contracts'!CI117</f>
        <v>5852.03042958513</v>
      </c>
      <c r="CH15" s="36" t="n">
        <f aca="false">'Assign To West Contracts'!CJ117</f>
        <v>4681.4412961101</v>
      </c>
      <c r="CI15" s="36" t="n">
        <f aca="false">'Assign To West Contracts'!CK117</f>
        <v>4681.4412961101</v>
      </c>
      <c r="CJ15" s="36" t="n">
        <f aca="false">'Assign To West Contracts'!CL117</f>
        <v>187.166128065399</v>
      </c>
      <c r="CK15" s="36" t="n">
        <f aca="false">'Assign To West Contracts'!CM117</f>
        <v>6864.28342538137</v>
      </c>
      <c r="CL15" s="36" t="n">
        <f aca="false">'Assign To West Contracts'!CN117</f>
        <v>46487.2154511578</v>
      </c>
      <c r="CM15" s="36" t="n">
        <f aca="false">'Assign To West Contracts'!CO117</f>
        <v>2106.87739269706</v>
      </c>
      <c r="CN15" s="36" t="n">
        <f aca="false">'Assign To West Contracts'!CP117</f>
        <v>88528.2057182485</v>
      </c>
      <c r="CO15" s="36" t="n">
        <f aca="false">'Assign To West Contracts'!CQ117</f>
        <v>4461.78422649789</v>
      </c>
      <c r="CP15" s="36" t="n">
        <f aca="false">'Assign To West Contracts'!CR117</f>
        <v>271423.83425527</v>
      </c>
      <c r="CQ15" s="36" t="n">
        <f aca="false">'Assign To West Contracts'!CS117</f>
        <v>16016.6613258899</v>
      </c>
      <c r="CR15" s="36" t="n">
        <f aca="false">'Assign To West Contracts'!CT117</f>
        <v>0</v>
      </c>
      <c r="CS15" s="36" t="n">
        <f aca="false">'Assign To West Contracts'!CU117</f>
        <v>0</v>
      </c>
      <c r="CT15" s="36" t="n">
        <f aca="false">'Assign To West Contracts'!CV117</f>
        <v>0</v>
      </c>
      <c r="CU15" s="36" t="n">
        <f aca="false">'Assign To West Contracts'!CW117</f>
        <v>0</v>
      </c>
      <c r="CV15" s="36" t="n">
        <f aca="false">'Assign To West Contracts'!CX117</f>
        <v>0</v>
      </c>
      <c r="CW15" s="35" t="n">
        <f aca="false">SUM(BZ15:CV15)</f>
        <v>600921.922303079</v>
      </c>
      <c r="CX15" s="4"/>
      <c r="CY15" s="35" t="n">
        <f aca="false">BX15+CW15</f>
        <v>1998150.29116316</v>
      </c>
      <c r="CZ15" s="4"/>
      <c r="DA15" s="36"/>
      <c r="DB15" s="36"/>
      <c r="DC15" s="36"/>
      <c r="DD15" s="36"/>
      <c r="DE15" s="36"/>
      <c r="DF15" s="36"/>
      <c r="DG15" s="36"/>
      <c r="DI15" s="4"/>
      <c r="DJ15" s="38" t="n">
        <f aca="false">DH15+CY15</f>
        <v>1998150.29116316</v>
      </c>
      <c r="DK15" s="4"/>
    </row>
    <row r="16" customFormat="false" ht="12.75" hidden="false" customHeight="false" outlineLevel="0" collapsed="false">
      <c r="A16" s="40" t="s">
        <v>36</v>
      </c>
      <c r="B16" s="36" t="n">
        <f aca="false">'Assign To West Contracts'!D118</f>
        <v>698.797296556009</v>
      </c>
      <c r="C16" s="36" t="n">
        <f aca="false">'Assign To West Contracts'!E118</f>
        <v>1397.59459311202</v>
      </c>
      <c r="D16" s="36" t="n">
        <f aca="false">'Assign To West Contracts'!F118</f>
        <v>0</v>
      </c>
      <c r="E16" s="36" t="n">
        <f aca="false">'Assign To West Contracts'!G118</f>
        <v>286.40287087138</v>
      </c>
      <c r="F16" s="36" t="n">
        <f aca="false">'Assign To West Contracts'!H118</f>
        <v>1057.86456365144</v>
      </c>
      <c r="G16" s="36" t="n">
        <f aca="false">'Assign To West Contracts'!I118</f>
        <v>95.4996597391035</v>
      </c>
      <c r="H16" s="36" t="n">
        <f aca="false">'Assign To West Contracts'!J118</f>
        <v>47.9420465614117</v>
      </c>
      <c r="I16" s="36" t="n">
        <f aca="false">'Assign To West Contracts'!K118</f>
        <v>211.550487449571</v>
      </c>
      <c r="J16" s="36" t="n">
        <f aca="false">'Assign To West Contracts'!L118</f>
        <v>0</v>
      </c>
      <c r="K16" s="36" t="n">
        <f aca="false">'Assign To West Contracts'!M118</f>
        <v>2900.00878070744</v>
      </c>
      <c r="L16" s="36" t="n">
        <f aca="false">'Assign To West Contracts'!N118</f>
        <v>3493.98648278005</v>
      </c>
      <c r="M16" s="36" t="n">
        <f aca="false">'Assign To West Contracts'!O118</f>
        <v>33.7660655367377</v>
      </c>
      <c r="N16" s="36" t="n">
        <f aca="false">'Assign To West Contracts'!P118</f>
        <v>580.670608051365</v>
      </c>
      <c r="O16" s="36" t="n">
        <f aca="false">'Assign To West Contracts'!Q118</f>
        <v>21.7845584107985</v>
      </c>
      <c r="P16" s="36" t="n">
        <f aca="false">'Assign To West Contracts'!R118</f>
        <v>0</v>
      </c>
      <c r="Q16" s="36" t="n">
        <f aca="false">'Assign To West Contracts'!S118</f>
        <v>0</v>
      </c>
      <c r="R16" s="36" t="n">
        <f aca="false">'Assign To West Contracts'!T118</f>
        <v>0</v>
      </c>
      <c r="S16" s="36" t="n">
        <f aca="false">'Assign To West Contracts'!U118</f>
        <v>0</v>
      </c>
      <c r="T16" s="36" t="n">
        <f aca="false">'Assign To West Contracts'!V118</f>
        <v>0</v>
      </c>
      <c r="U16" s="36" t="n">
        <f aca="false">'Assign To West Contracts'!W118</f>
        <v>203.108971065386</v>
      </c>
      <c r="V16" s="36" t="n">
        <f aca="false">'Assign To West Contracts'!X118</f>
        <v>12.7343558357241</v>
      </c>
      <c r="W16" s="36" t="n">
        <f aca="false">'Assign To West Contracts'!Y118</f>
        <v>1257.83513380082</v>
      </c>
      <c r="X16" s="36" t="n">
        <f aca="false">'Assign To West Contracts'!Z118</f>
        <v>228.209267410769</v>
      </c>
      <c r="Y16" s="36" t="n">
        <f aca="false">'Assign To West Contracts'!AA118</f>
        <v>0</v>
      </c>
      <c r="Z16" s="36" t="n">
        <f aca="false">'Assign To West Contracts'!AB118</f>
        <v>0</v>
      </c>
      <c r="AA16" s="36" t="n">
        <f aca="false">'Assign To West Contracts'!AC118</f>
        <v>0</v>
      </c>
      <c r="AB16" s="36" t="n">
        <f aca="false">'Assign To West Contracts'!AD118</f>
        <v>0</v>
      </c>
      <c r="AC16" s="36" t="n">
        <f aca="false">'Assign To West Contracts'!AE118</f>
        <v>0</v>
      </c>
      <c r="AD16" s="36" t="n">
        <f aca="false">'Assign To West Contracts'!AF118</f>
        <v>0</v>
      </c>
      <c r="AE16" s="36" t="n">
        <f aca="false">'Assign To West Contracts'!AG118</f>
        <v>0</v>
      </c>
      <c r="AF16" s="36" t="n">
        <f aca="false">'Assign To West Contracts'!AH118</f>
        <v>0</v>
      </c>
      <c r="AG16" s="36" t="n">
        <f aca="false">'Assign To West Contracts'!AI118</f>
        <v>67.2918602086504</v>
      </c>
      <c r="AH16" s="36" t="n">
        <f aca="false">'Assign To West Contracts'!AJ118</f>
        <v>0</v>
      </c>
      <c r="AI16" s="36" t="n">
        <f aca="false">'Assign To West Contracts'!AK118</f>
        <v>0</v>
      </c>
      <c r="AJ16" s="36" t="n">
        <f aca="false">'Assign To West Contracts'!AL118</f>
        <v>571.428188784431</v>
      </c>
      <c r="AK16" s="36" t="n">
        <f aca="false">'Assign To West Contracts'!AM118</f>
        <v>0</v>
      </c>
      <c r="AL16" s="36" t="n">
        <f aca="false">'Assign To West Contracts'!AN118</f>
        <v>0</v>
      </c>
      <c r="AM16" s="36" t="n">
        <f aca="false">'Assign To West Contracts'!AO118</f>
        <v>891.393482053533</v>
      </c>
      <c r="AN16" s="36" t="n">
        <f aca="false">'Assign To West Contracts'!AP118</f>
        <v>156.802462780481</v>
      </c>
      <c r="AO16" s="36" t="n">
        <f aca="false">'Assign To West Contracts'!AQ118</f>
        <v>0</v>
      </c>
      <c r="AP16" s="36" t="n">
        <f aca="false">'Assign To West Contracts'!AR118</f>
        <v>368.415326064975</v>
      </c>
      <c r="AQ16" s="36" t="n">
        <f aca="false">'Assign To West Contracts'!AS118</f>
        <v>244.579053794603</v>
      </c>
      <c r="AR16" s="36" t="n">
        <f aca="false">'Assign To West Contracts'!AT118</f>
        <v>0</v>
      </c>
      <c r="AS16" s="36" t="n">
        <f aca="false">'Assign To West Contracts'!AU118</f>
        <v>0</v>
      </c>
      <c r="AT16" s="36" t="n">
        <f aca="false">'Assign To West Contracts'!AV118</f>
        <v>85.3121750705241</v>
      </c>
      <c r="AU16" s="36" t="n">
        <f aca="false">'Assign To West Contracts'!AW118</f>
        <v>113.616082946907</v>
      </c>
      <c r="AV16" s="36" t="n">
        <f aca="false">'Assign To West Contracts'!AX118</f>
        <v>0</v>
      </c>
      <c r="AW16" s="36" t="n">
        <f aca="false">'Assign To West Contracts'!AY118</f>
        <v>214.001250270785</v>
      </c>
      <c r="AX16" s="36" t="n">
        <f aca="false">'Assign To West Contracts'!AZ118</f>
        <v>71.857006640325</v>
      </c>
      <c r="AY16" s="36" t="n">
        <f aca="false">'Assign To West Contracts'!BA118</f>
        <v>38.6035189485474</v>
      </c>
      <c r="AZ16" s="36" t="n">
        <f aca="false">'Assign To West Contracts'!BB118</f>
        <v>50.9854775158615</v>
      </c>
      <c r="BA16" s="36" t="n">
        <f aca="false">'Assign To West Contracts'!BC118</f>
        <v>310.205704546709</v>
      </c>
      <c r="BB16" s="36" t="n">
        <f aca="false">'Assign To West Contracts'!BD118</f>
        <v>170.848602948218</v>
      </c>
      <c r="BC16" s="36" t="n">
        <f aca="false">'Assign To West Contracts'!BE118</f>
        <v>0</v>
      </c>
      <c r="BD16" s="36" t="n">
        <f aca="false">'Assign To West Contracts'!BF118</f>
        <v>698.797296556009</v>
      </c>
      <c r="BE16" s="36" t="n">
        <f aca="false">'Assign To West Contracts'!BG118</f>
        <v>774.328925100302</v>
      </c>
      <c r="BF16" s="36" t="n">
        <f aca="false">'Assign To West Contracts'!BH118</f>
        <v>349.398648278005</v>
      </c>
      <c r="BG16" s="36" t="n">
        <f aca="false">'Assign To West Contracts'!BI118</f>
        <v>0.0320361153099978</v>
      </c>
      <c r="BH16" s="36" t="n">
        <f aca="false">'Assign To West Contracts'!BJ118</f>
        <v>4542.18242761406</v>
      </c>
      <c r="BI16" s="36" t="n">
        <f aca="false">'Assign To West Contracts'!BK118</f>
        <v>18867.5270070122</v>
      </c>
      <c r="BJ16" s="36" t="n">
        <f aca="false">'Assign To West Contracts'!BL118</f>
        <v>21313.3175449583</v>
      </c>
      <c r="BK16" s="36" t="n">
        <f aca="false">'Assign To West Contracts'!BM118</f>
        <v>76.9507489746147</v>
      </c>
      <c r="BL16" s="36" t="n">
        <f aca="false">'Assign To West Contracts'!BN118</f>
        <v>57.3766825202061</v>
      </c>
      <c r="BM16" s="36" t="n">
        <f aca="false">'Assign To West Contracts'!BO118</f>
        <v>1126.10148926173</v>
      </c>
      <c r="BN16" s="36" t="n">
        <f aca="false">'Assign To West Contracts'!BP118</f>
        <v>5240.97972417007</v>
      </c>
      <c r="BO16" s="36" t="n">
        <f aca="false">'Assign To West Contracts'!BQ118</f>
        <v>75.2688529208399</v>
      </c>
      <c r="BP16" s="36" t="n">
        <f aca="false">'Assign To West Contracts'!BR118</f>
        <v>5328.23068030118</v>
      </c>
      <c r="BQ16" s="36" t="n">
        <f aca="false">'Assign To West Contracts'!BS118</f>
        <v>0</v>
      </c>
      <c r="BR16" s="36" t="n">
        <f aca="false">'Assign To West Contracts'!BT118</f>
        <v>6114.47634486508</v>
      </c>
      <c r="BS16" s="36" t="n">
        <f aca="false">'Assign To West Contracts'!BU118</f>
        <v>0</v>
      </c>
      <c r="BT16" s="36" t="n">
        <f aca="false">'Assign To West Contracts'!BV118</f>
        <v>0</v>
      </c>
      <c r="BU16" s="36" t="n">
        <f aca="false">'Assign To West Contracts'!BW118</f>
        <v>663.857431728209</v>
      </c>
      <c r="BV16" s="36" t="n">
        <f aca="false">'Assign To West Contracts'!BX118</f>
        <v>50.8899301988491</v>
      </c>
      <c r="BW16" s="36" t="n">
        <f aca="false">'Assign To West Contracts'!BY118</f>
        <v>0</v>
      </c>
      <c r="BX16" s="37" t="n">
        <f aca="false">SUM(B16:BW16)</f>
        <v>81162.8117046895</v>
      </c>
      <c r="BY16" s="4"/>
      <c r="BZ16" s="36" t="n">
        <f aca="false">'Assign To West Contracts'!CB118</f>
        <v>0</v>
      </c>
      <c r="CA16" s="36" t="n">
        <f aca="false">'Assign To West Contracts'!CC118</f>
        <v>0</v>
      </c>
      <c r="CB16" s="36" t="n">
        <f aca="false">'Assign To West Contracts'!CD118</f>
        <v>0</v>
      </c>
      <c r="CC16" s="36" t="n">
        <f aca="false">'Assign To West Contracts'!CE118</f>
        <v>0</v>
      </c>
      <c r="CD16" s="36" t="n">
        <f aca="false">'Assign To West Contracts'!CF118</f>
        <v>0</v>
      </c>
      <c r="CE16" s="36" t="n">
        <f aca="false">'Assign To West Contracts'!CG118</f>
        <v>0</v>
      </c>
      <c r="CF16" s="36" t="n">
        <f aca="false">'Assign To West Contracts'!CH118</f>
        <v>436.731233189721</v>
      </c>
      <c r="CG16" s="36" t="n">
        <f aca="false">'Assign To West Contracts'!CI118</f>
        <v>436.76538750529</v>
      </c>
      <c r="CH16" s="36" t="n">
        <f aca="false">'Assign To West Contracts'!CJ118</f>
        <v>349.398648278005</v>
      </c>
      <c r="CI16" s="36" t="n">
        <f aca="false">'Assign To West Contracts'!CK118</f>
        <v>349.398648278005</v>
      </c>
      <c r="CJ16" s="36" t="n">
        <f aca="false">'Assign To West Contracts'!CL118</f>
        <v>13.9691150680062</v>
      </c>
      <c r="CK16" s="36" t="n">
        <f aca="false">'Assign To West Contracts'!CM118</f>
        <v>512.314733545461</v>
      </c>
      <c r="CL16" s="36" t="n">
        <f aca="false">'Assign To West Contracts'!CN118</f>
        <v>3469.56614714771</v>
      </c>
      <c r="CM16" s="36" t="n">
        <f aca="false">'Assign To West Contracts'!CO118</f>
        <v>157.246468882887</v>
      </c>
      <c r="CN16" s="36" t="n">
        <f aca="false">'Assign To West Contracts'!CP118</f>
        <v>6607.28896422024</v>
      </c>
      <c r="CO16" s="36" t="n">
        <f aca="false">'Assign To West Contracts'!CQ118</f>
        <v>333.00457680455</v>
      </c>
      <c r="CP16" s="36" t="n">
        <f aca="false">'Assign To West Contracts'!CR118</f>
        <v>20257.6759593301</v>
      </c>
      <c r="CQ16" s="36" t="n">
        <f aca="false">'Assign To West Contracts'!CS118</f>
        <v>1195.40104493941</v>
      </c>
      <c r="CR16" s="36" t="n">
        <f aca="false">'Assign To West Contracts'!CT118</f>
        <v>151.486878183089</v>
      </c>
      <c r="CS16" s="36" t="n">
        <f aca="false">'Assign To West Contracts'!CU118</f>
        <v>3496.52344334885</v>
      </c>
      <c r="CT16" s="36" t="n">
        <f aca="false">'Assign To West Contracts'!CV118</f>
        <v>17719.8563323755</v>
      </c>
      <c r="CU16" s="36" t="n">
        <f aca="false">'Assign To West Contracts'!CW118</f>
        <v>22699.7798465651</v>
      </c>
      <c r="CV16" s="36" t="n">
        <f aca="false">'Assign To West Contracts'!CX118</f>
        <v>420.631770234866</v>
      </c>
      <c r="CW16" s="35" t="n">
        <f aca="false">SUM(BZ16:CV16)</f>
        <v>78607.0391978967</v>
      </c>
      <c r="CX16" s="4"/>
      <c r="CY16" s="35" t="n">
        <f aca="false">BX16+CW16</f>
        <v>159769.850902586</v>
      </c>
      <c r="CZ16" s="4"/>
      <c r="DA16" s="36" t="n">
        <f aca="false">'Assign to East Contracts'!C23</f>
        <v>0</v>
      </c>
      <c r="DB16" s="36" t="n">
        <f aca="false">'Assign to East Contracts'!D23</f>
        <v>725.227259211732</v>
      </c>
      <c r="DC16" s="36" t="n">
        <f aca="false">'Assign to East Contracts'!E23</f>
        <v>679.943051951746</v>
      </c>
      <c r="DD16" s="36" t="n">
        <f aca="false">'Assign to East Contracts'!F23</f>
        <v>1735.21466858086</v>
      </c>
      <c r="DE16" s="36" t="n">
        <f aca="false">'Assign to East Contracts'!G23</f>
        <v>1274.89322240952</v>
      </c>
      <c r="DF16" s="36" t="n">
        <f aca="false">'Assign to East Contracts'!H23</f>
        <v>1359.88610390349</v>
      </c>
      <c r="DG16" s="36" t="n">
        <f aca="false">'Assign to East Contracts'!I23</f>
        <v>2719.77220780698</v>
      </c>
      <c r="DH16" s="37" t="n">
        <f aca="false">SUM(DA16:DG16)</f>
        <v>8494.93651386433</v>
      </c>
      <c r="DI16" s="4"/>
      <c r="DJ16" s="38" t="n">
        <f aca="false">DH16+CY16</f>
        <v>168264.787416451</v>
      </c>
      <c r="DK16" s="4"/>
    </row>
    <row r="17" customFormat="false" ht="12.75" hidden="false" customHeight="false" outlineLevel="0" collapsed="false">
      <c r="A17" s="40" t="s">
        <v>37</v>
      </c>
      <c r="B17" s="36" t="n">
        <f aca="false">'Assign To West Contracts'!D119</f>
        <v>3520.8035883975</v>
      </c>
      <c r="C17" s="36" t="n">
        <f aca="false">'Assign To West Contracts'!E119</f>
        <v>7041.607176795</v>
      </c>
      <c r="D17" s="36" t="n">
        <f aca="false">'Assign To West Contracts'!F119</f>
        <v>0</v>
      </c>
      <c r="E17" s="36" t="n">
        <f aca="false">'Assign To West Contracts'!G119</f>
        <v>1443.00537575202</v>
      </c>
      <c r="F17" s="36" t="n">
        <f aca="false">'Assign To West Contracts'!H119</f>
        <v>5329.91952043709</v>
      </c>
      <c r="G17" s="36" t="n">
        <f aca="false">'Assign To West Contracts'!I119</f>
        <v>481.163201914629</v>
      </c>
      <c r="H17" s="36" t="n">
        <f aca="false">'Assign To West Contracts'!J119</f>
        <v>241.550060941041</v>
      </c>
      <c r="I17" s="36" t="n">
        <f aca="false">'Assign To West Contracts'!K119</f>
        <v>1065.87091708932</v>
      </c>
      <c r="J17" s="36" t="n">
        <f aca="false">'Assign To West Contracts'!L119</f>
        <v>0</v>
      </c>
      <c r="K17" s="36" t="n">
        <f aca="false">'Assign To West Contracts'!M119</f>
        <v>14611.3348918496</v>
      </c>
      <c r="L17" s="36" t="n">
        <f aca="false">'Assign To West Contracts'!N119</f>
        <v>17604.0179419875</v>
      </c>
      <c r="M17" s="36" t="n">
        <f aca="false">'Assign To West Contracts'!O119</f>
        <v>170.126137141234</v>
      </c>
      <c r="N17" s="36" t="n">
        <f aca="false">'Assign To West Contracts'!P119</f>
        <v>2925.63690583818</v>
      </c>
      <c r="O17" s="36" t="n">
        <f aca="false">'Assign To West Contracts'!Q119</f>
        <v>109.758798155635</v>
      </c>
      <c r="P17" s="36" t="n">
        <f aca="false">'Assign To West Contracts'!R119</f>
        <v>0</v>
      </c>
      <c r="Q17" s="36" t="n">
        <f aca="false">'Assign To West Contracts'!S119</f>
        <v>0</v>
      </c>
      <c r="R17" s="36" t="n">
        <f aca="false">'Assign To West Contracts'!T119</f>
        <v>0</v>
      </c>
      <c r="S17" s="36" t="n">
        <f aca="false">'Assign To West Contracts'!U119</f>
        <v>0</v>
      </c>
      <c r="T17" s="36" t="n">
        <f aca="false">'Assign To West Contracts'!V119</f>
        <v>0</v>
      </c>
      <c r="U17" s="36" t="n">
        <f aca="false">'Assign To West Contracts'!W119</f>
        <v>1023.33938280401</v>
      </c>
      <c r="V17" s="36" t="n">
        <f aca="false">'Assign To West Contracts'!X119</f>
        <v>64.1604739218601</v>
      </c>
      <c r="W17" s="36" t="n">
        <f aca="false">'Assign To West Contracts'!Y119</f>
        <v>6337.4464591155</v>
      </c>
      <c r="X17" s="36" t="n">
        <f aca="false">'Assign To West Contracts'!Z119</f>
        <v>1149.80411567892</v>
      </c>
      <c r="Y17" s="36" t="n">
        <f aca="false">'Assign To West Contracts'!AA119</f>
        <v>0</v>
      </c>
      <c r="Z17" s="36" t="n">
        <f aca="false">'Assign To West Contracts'!AB119</f>
        <v>0</v>
      </c>
      <c r="AA17" s="36" t="n">
        <f aca="false">'Assign To West Contracts'!AC119</f>
        <v>0</v>
      </c>
      <c r="AB17" s="36" t="n">
        <f aca="false">'Assign To West Contracts'!AD119</f>
        <v>0</v>
      </c>
      <c r="AC17" s="36" t="n">
        <f aca="false">'Assign To West Contracts'!AE119</f>
        <v>0</v>
      </c>
      <c r="AD17" s="36" t="n">
        <f aca="false">'Assign To West Contracts'!AF119</f>
        <v>0</v>
      </c>
      <c r="AE17" s="36" t="n">
        <f aca="false">'Assign To West Contracts'!AG119</f>
        <v>0</v>
      </c>
      <c r="AF17" s="36" t="n">
        <f aca="false">'Assign To West Contracts'!AH119</f>
        <v>0</v>
      </c>
      <c r="AG17" s="36" t="n">
        <f aca="false">'Assign To West Contracts'!AI119</f>
        <v>339.04169930281</v>
      </c>
      <c r="AH17" s="36" t="n">
        <f aca="false">'Assign To West Contracts'!AJ119</f>
        <v>0</v>
      </c>
      <c r="AI17" s="36" t="n">
        <f aca="false">'Assign To West Contracts'!AK119</f>
        <v>0</v>
      </c>
      <c r="AJ17" s="36" t="n">
        <f aca="false">'Assign To West Contracts'!AL119</f>
        <v>2879.07012162068</v>
      </c>
      <c r="AK17" s="36" t="n">
        <f aca="false">'Assign To West Contracts'!AM119</f>
        <v>0</v>
      </c>
      <c r="AL17" s="36" t="n">
        <f aca="false">'Assign To West Contracts'!AN119</f>
        <v>0</v>
      </c>
      <c r="AM17" s="36" t="n">
        <f aca="false">'Assign To West Contracts'!AO119</f>
        <v>4491.1756037921</v>
      </c>
      <c r="AN17" s="36" t="n">
        <f aca="false">'Assign To West Contracts'!AP119</f>
        <v>790.029778804151</v>
      </c>
      <c r="AO17" s="36" t="n">
        <f aca="false">'Assign To West Contracts'!AQ119</f>
        <v>0</v>
      </c>
      <c r="AP17" s="36" t="n">
        <f aca="false">'Assign To West Contracts'!AR119</f>
        <v>1856.21496880853</v>
      </c>
      <c r="AQ17" s="36" t="n">
        <f aca="false">'Assign To West Contracts'!AS119</f>
        <v>1232.28125593913</v>
      </c>
      <c r="AR17" s="36" t="n">
        <f aca="false">'Assign To West Contracts'!AT119</f>
        <v>0</v>
      </c>
      <c r="AS17" s="36" t="n">
        <f aca="false">'Assign To West Contracts'!AU119</f>
        <v>0</v>
      </c>
      <c r="AT17" s="36" t="n">
        <f aca="false">'Assign To West Contracts'!AV119</f>
        <v>429.834822777141</v>
      </c>
      <c r="AU17" s="36" t="n">
        <f aca="false">'Assign To West Contracts'!AW119</f>
        <v>572.440555380822</v>
      </c>
      <c r="AV17" s="36" t="n">
        <f aca="false">'Assign To West Contracts'!AX119</f>
        <v>0</v>
      </c>
      <c r="AW17" s="36" t="n">
        <f aca="false">'Assign To West Contracts'!AY119</f>
        <v>1078.21878188183</v>
      </c>
      <c r="AX17" s="36" t="n">
        <f aca="false">'Assign To West Contracts'!AZ119</f>
        <v>362.042623916307</v>
      </c>
      <c r="AY17" s="36" t="n">
        <f aca="false">'Assign To West Contracts'!BA119</f>
        <v>194.499046731677</v>
      </c>
      <c r="AZ17" s="36" t="n">
        <f aca="false">'Assign To West Contracts'!BB119</f>
        <v>256.884010683372</v>
      </c>
      <c r="BA17" s="36" t="n">
        <f aca="false">'Assign To West Contracts'!BC119</f>
        <v>1562.93300373678</v>
      </c>
      <c r="BB17" s="36" t="n">
        <f aca="false">'Assign To West Contracts'!BD119</f>
        <v>860.799515535296</v>
      </c>
      <c r="BC17" s="36" t="n">
        <f aca="false">'Assign To West Contracts'!BE119</f>
        <v>0</v>
      </c>
      <c r="BD17" s="36" t="n">
        <f aca="false">'Assign To West Contracts'!BF119</f>
        <v>3520.8035883975</v>
      </c>
      <c r="BE17" s="36" t="n">
        <f aca="false">'Assign To West Contracts'!BG119</f>
        <v>3901.36033944231</v>
      </c>
      <c r="BF17" s="36" t="n">
        <f aca="false">'Assign To West Contracts'!BH119</f>
        <v>1760.40179419875</v>
      </c>
      <c r="BG17" s="36" t="n">
        <f aca="false">'Assign To West Contracts'!BI119</f>
        <v>0.161409997287698</v>
      </c>
      <c r="BH17" s="36" t="n">
        <f aca="false">'Assign To West Contracts'!BJ119</f>
        <v>22885.2233245838</v>
      </c>
      <c r="BI17" s="36" t="n">
        <f aca="false">'Assign To West Contracts'!BK119</f>
        <v>95061.6968867326</v>
      </c>
      <c r="BJ17" s="36" t="n">
        <f aca="false">'Assign To West Contracts'!BL119</f>
        <v>107384.509446124</v>
      </c>
      <c r="BK17" s="36" t="n">
        <f aca="false">'Assign To West Contracts'!BM119</f>
        <v>387.706813485051</v>
      </c>
      <c r="BL17" s="36" t="n">
        <f aca="false">'Assign To West Contracts'!BN119</f>
        <v>289.085305142268</v>
      </c>
      <c r="BM17" s="36" t="n">
        <f aca="false">'Assign To West Contracts'!BO119</f>
        <v>5673.72281465989</v>
      </c>
      <c r="BN17" s="36" t="n">
        <f aca="false">'Assign To West Contracts'!BP119</f>
        <v>26406.0269129813</v>
      </c>
      <c r="BO17" s="36" t="n">
        <f aca="false">'Assign To West Contracts'!BQ119</f>
        <v>379.232788627448</v>
      </c>
      <c r="BP17" s="36" t="n">
        <f aca="false">'Assign To West Contracts'!BR119</f>
        <v>26845.6300438914</v>
      </c>
      <c r="BQ17" s="36" t="n">
        <f aca="false">'Assign To West Contracts'!BS119</f>
        <v>0</v>
      </c>
      <c r="BR17" s="36" t="n">
        <f aca="false">'Assign To West Contracts'!BT119</f>
        <v>30807.0313984781</v>
      </c>
      <c r="BS17" s="36" t="n">
        <f aca="false">'Assign To West Contracts'!BU119</f>
        <v>0</v>
      </c>
      <c r="BT17" s="36" t="n">
        <f aca="false">'Assign To West Contracts'!BV119</f>
        <v>0</v>
      </c>
      <c r="BU17" s="36" t="n">
        <f aca="false">'Assign To West Contracts'!BW119</f>
        <v>3344.76340897763</v>
      </c>
      <c r="BV17" s="36" t="n">
        <f aca="false">'Assign To West Contracts'!BX119</f>
        <v>256.402607366191</v>
      </c>
      <c r="BW17" s="36" t="n">
        <f aca="false">'Assign To West Contracts'!BY119</f>
        <v>0</v>
      </c>
      <c r="BX17" s="37" t="n">
        <f aca="false">SUM(B17:BW17)</f>
        <v>408928.769619815</v>
      </c>
      <c r="BY17" s="4"/>
      <c r="BZ17" s="36" t="n">
        <f aca="false">'Assign To West Contracts'!CB119</f>
        <v>0</v>
      </c>
      <c r="CA17" s="36" t="n">
        <f aca="false">'Assign To West Contracts'!CC119</f>
        <v>0</v>
      </c>
      <c r="CB17" s="36" t="n">
        <f aca="false">'Assign To West Contracts'!CD119</f>
        <v>0</v>
      </c>
      <c r="CC17" s="36" t="n">
        <f aca="false">'Assign To West Contracts'!CE119</f>
        <v>0</v>
      </c>
      <c r="CD17" s="36" t="n">
        <f aca="false">'Assign To West Contracts'!CF119</f>
        <v>0</v>
      </c>
      <c r="CE17" s="36" t="n">
        <f aca="false">'Assign To West Contracts'!CG119</f>
        <v>0</v>
      </c>
      <c r="CF17" s="36" t="n">
        <f aca="false">'Assign To West Contracts'!CH119</f>
        <v>2200.41620160503</v>
      </c>
      <c r="CG17" s="36" t="n">
        <f aca="false">'Assign To West Contracts'!CI119</f>
        <v>2200.58828389185</v>
      </c>
      <c r="CH17" s="36" t="n">
        <f aca="false">'Assign To West Contracts'!CJ119</f>
        <v>1760.40179419875</v>
      </c>
      <c r="CI17" s="36" t="n">
        <f aca="false">'Assign To West Contracts'!CK119</f>
        <v>1760.40179419875</v>
      </c>
      <c r="CJ17" s="36" t="n">
        <f aca="false">'Assign To West Contracts'!CL119</f>
        <v>70.3816553105854</v>
      </c>
      <c r="CK17" s="36" t="n">
        <f aca="false">'Assign To West Contracts'!CM119</f>
        <v>2581.23430234421</v>
      </c>
      <c r="CL17" s="36" t="n">
        <f aca="false">'Assign To West Contracts'!CN119</f>
        <v>17480.9791069091</v>
      </c>
      <c r="CM17" s="36" t="n">
        <f aca="false">'Assign To West Contracts'!CO119</f>
        <v>792.266848532849</v>
      </c>
      <c r="CN17" s="36" t="n">
        <f aca="false">'Assign To West Contracts'!CP119</f>
        <v>33290.0067150464</v>
      </c>
      <c r="CO17" s="36" t="n">
        <f aca="false">'Assign To West Contracts'!CQ119</f>
        <v>1677.80229652374</v>
      </c>
      <c r="CP17" s="36" t="n">
        <f aca="false">'Assign To West Contracts'!CR119</f>
        <v>102065.790125</v>
      </c>
      <c r="CQ17" s="36" t="n">
        <f aca="false">'Assign To West Contracts'!CS119</f>
        <v>6022.88003880316</v>
      </c>
      <c r="CR17" s="36" t="n">
        <f aca="false">'Assign To West Contracts'!CT119</f>
        <v>763.24786448198</v>
      </c>
      <c r="CS17" s="36" t="n">
        <f aca="false">'Assign To West Contracts'!CU119</f>
        <v>17616.8001034502</v>
      </c>
      <c r="CT17" s="36" t="n">
        <f aca="false">'Assign To West Contracts'!CV119</f>
        <v>89279.3004042701</v>
      </c>
      <c r="CU17" s="36" t="n">
        <f aca="false">'Assign To West Contracts'!CW119</f>
        <v>114370.027951609</v>
      </c>
      <c r="CV17" s="36" t="n">
        <f aca="false">'Assign To West Contracts'!CX119</f>
        <v>2119.30105244506</v>
      </c>
      <c r="CW17" s="35" t="n">
        <f aca="false">SUM(BZ17:CV17)</f>
        <v>396051.826538621</v>
      </c>
      <c r="CX17" s="4"/>
      <c r="CY17" s="35" t="n">
        <f aca="false">BX17+CW17</f>
        <v>804980.596158436</v>
      </c>
      <c r="CZ17" s="4"/>
      <c r="DA17" s="36" t="n">
        <f aca="false">'Assign to East Contracts'!C24</f>
        <v>0</v>
      </c>
      <c r="DB17" s="36" t="n">
        <f aca="false">'Assign to East Contracts'!D24</f>
        <v>4487.87147001603</v>
      </c>
      <c r="DC17" s="36" t="n">
        <f aca="false">'Assign to East Contracts'!E24</f>
        <v>4207.64248079508</v>
      </c>
      <c r="DD17" s="36" t="n">
        <f aca="false">'Assign to East Contracts'!F24</f>
        <v>10737.903610989</v>
      </c>
      <c r="DE17" s="36" t="n">
        <f aca="false">'Assign to East Contracts'!G24</f>
        <v>7889.32965149077</v>
      </c>
      <c r="DF17" s="36" t="n">
        <f aca="false">'Assign to East Contracts'!H24</f>
        <v>8415.28496159016</v>
      </c>
      <c r="DG17" s="36" t="n">
        <f aca="false">'Assign to East Contracts'!I24</f>
        <v>16830.5699231803</v>
      </c>
      <c r="DH17" s="37" t="n">
        <f aca="false">SUM(DA17:DG17)</f>
        <v>52568.6020980614</v>
      </c>
      <c r="DI17" s="4"/>
      <c r="DJ17" s="38" t="n">
        <f aca="false">DH17+CY17</f>
        <v>857549.198256497</v>
      </c>
      <c r="DK17" s="4"/>
    </row>
    <row r="18" customFormat="false" ht="12.75" hidden="false" customHeight="false" outlineLevel="0" collapsed="false">
      <c r="A18" s="40" t="s">
        <v>38</v>
      </c>
      <c r="B18" s="36" t="n">
        <f aca="false">'Assign To West Contracts'!D120</f>
        <v>3594.86193746317</v>
      </c>
      <c r="C18" s="36" t="n">
        <f aca="false">'Assign To West Contracts'!E120</f>
        <v>7189.72387492634</v>
      </c>
      <c r="D18" s="36" t="n">
        <f aca="false">'Assign To West Contracts'!F120</f>
        <v>0</v>
      </c>
      <c r="E18" s="36" t="n">
        <f aca="false">'Assign To West Contracts'!G120</f>
        <v>1473.35827478145</v>
      </c>
      <c r="F18" s="36" t="n">
        <f aca="false">'Assign To West Contracts'!H120</f>
        <v>5442.03172165082</v>
      </c>
      <c r="G18" s="36" t="n">
        <f aca="false">'Assign To West Contracts'!I120</f>
        <v>491.284230103301</v>
      </c>
      <c r="H18" s="36" t="n">
        <f aca="false">'Assign To West Contracts'!J120</f>
        <v>246.630946108551</v>
      </c>
      <c r="I18" s="36" t="n">
        <f aca="false">'Assign To West Contracts'!K120</f>
        <v>1088.29098070686</v>
      </c>
      <c r="J18" s="36" t="n">
        <f aca="false">'Assign To West Contracts'!L120</f>
        <v>0</v>
      </c>
      <c r="K18" s="36" t="n">
        <f aca="false">'Assign To West Contracts'!M120</f>
        <v>14918.6770404722</v>
      </c>
      <c r="L18" s="36" t="n">
        <f aca="false">'Assign To West Contracts'!N120</f>
        <v>17974.3096873159</v>
      </c>
      <c r="M18" s="36" t="n">
        <f aca="false">'Assign To West Contracts'!O120</f>
        <v>173.704655662153</v>
      </c>
      <c r="N18" s="36" t="n">
        <f aca="false">'Assign To West Contracts'!P120</f>
        <v>2987.17622030774</v>
      </c>
      <c r="O18" s="36" t="n">
        <f aca="false">'Assign To West Contracts'!Q120</f>
        <v>112.067519782034</v>
      </c>
      <c r="P18" s="36" t="n">
        <f aca="false">'Assign To West Contracts'!R120</f>
        <v>0</v>
      </c>
      <c r="Q18" s="36" t="n">
        <f aca="false">'Assign To West Contracts'!S120</f>
        <v>0</v>
      </c>
      <c r="R18" s="36" t="n">
        <f aca="false">'Assign To West Contracts'!T120</f>
        <v>0</v>
      </c>
      <c r="S18" s="36" t="n">
        <f aca="false">'Assign To West Contracts'!U120</f>
        <v>0</v>
      </c>
      <c r="T18" s="36" t="n">
        <f aca="false">'Assign To West Contracts'!V120</f>
        <v>0</v>
      </c>
      <c r="U18" s="36" t="n">
        <f aca="false">'Assign To West Contracts'!W120</f>
        <v>1044.86481679132</v>
      </c>
      <c r="V18" s="36" t="n">
        <f aca="false">'Assign To West Contracts'!X120</f>
        <v>65.5100575196451</v>
      </c>
      <c r="W18" s="36" t="n">
        <f aca="false">'Assign To West Contracts'!Y120</f>
        <v>6470.75148743371</v>
      </c>
      <c r="X18" s="36" t="n">
        <f aca="false">'Assign To West Contracts'!Z120</f>
        <v>1173.98967230489</v>
      </c>
      <c r="Y18" s="36" t="n">
        <f aca="false">'Assign To West Contracts'!AA120</f>
        <v>0</v>
      </c>
      <c r="Z18" s="36" t="n">
        <f aca="false">'Assign To West Contracts'!AB120</f>
        <v>0</v>
      </c>
      <c r="AA18" s="36" t="n">
        <f aca="false">'Assign To West Contracts'!AC120</f>
        <v>0</v>
      </c>
      <c r="AB18" s="36" t="n">
        <f aca="false">'Assign To West Contracts'!AD120</f>
        <v>0</v>
      </c>
      <c r="AC18" s="36" t="n">
        <f aca="false">'Assign To West Contracts'!AE120</f>
        <v>0</v>
      </c>
      <c r="AD18" s="36" t="n">
        <f aca="false">'Assign To West Contracts'!AF120</f>
        <v>0</v>
      </c>
      <c r="AE18" s="36" t="n">
        <f aca="false">'Assign To West Contracts'!AG120</f>
        <v>0</v>
      </c>
      <c r="AF18" s="36" t="n">
        <f aca="false">'Assign To West Contracts'!AH120</f>
        <v>0</v>
      </c>
      <c r="AG18" s="36" t="n">
        <f aca="false">'Assign To West Contracts'!AI120</f>
        <v>346.173272503181</v>
      </c>
      <c r="AH18" s="36" t="n">
        <f aca="false">'Assign To West Contracts'!AJ120</f>
        <v>0</v>
      </c>
      <c r="AI18" s="36" t="n">
        <f aca="false">'Assign To West Contracts'!AK120</f>
        <v>0</v>
      </c>
      <c r="AJ18" s="36" t="n">
        <f aca="false">'Assign To West Contracts'!AL120</f>
        <v>2939.62992698845</v>
      </c>
      <c r="AK18" s="36" t="n">
        <f aca="false">'Assign To West Contracts'!AM120</f>
        <v>0</v>
      </c>
      <c r="AL18" s="36" t="n">
        <f aca="false">'Assign To West Contracts'!AN120</f>
        <v>0</v>
      </c>
      <c r="AM18" s="36" t="n">
        <f aca="false">'Assign To West Contracts'!AO120</f>
        <v>4585.64524466526</v>
      </c>
      <c r="AN18" s="36" t="n">
        <f aca="false">'Assign To West Contracts'!AP120</f>
        <v>806.647661529492</v>
      </c>
      <c r="AO18" s="36" t="n">
        <f aca="false">'Assign To West Contracts'!AQ120</f>
        <v>0</v>
      </c>
      <c r="AP18" s="36" t="n">
        <f aca="false">'Assign To West Contracts'!AR120</f>
        <v>1895.25952572558</v>
      </c>
      <c r="AQ18" s="36" t="n">
        <f aca="false">'Assign To West Contracts'!AS120</f>
        <v>1258.20167811211</v>
      </c>
      <c r="AR18" s="36" t="n">
        <f aca="false">'Assign To West Contracts'!AT120</f>
        <v>0</v>
      </c>
      <c r="AS18" s="36" t="n">
        <f aca="false">'Assign To West Contracts'!AU120</f>
        <v>0</v>
      </c>
      <c r="AT18" s="36" t="n">
        <f aca="false">'Assign To West Contracts'!AV120</f>
        <v>438.876184087585</v>
      </c>
      <c r="AU18" s="36" t="n">
        <f aca="false">'Assign To West Contracts'!AW120</f>
        <v>584.481557216154</v>
      </c>
      <c r="AV18" s="36" t="n">
        <f aca="false">'Assign To West Contracts'!AX120</f>
        <v>0</v>
      </c>
      <c r="AW18" s="36" t="n">
        <f aca="false">'Assign To West Contracts'!AY120</f>
        <v>1100.89857668234</v>
      </c>
      <c r="AX18" s="36" t="n">
        <f aca="false">'Assign To West Contracts'!AZ120</f>
        <v>369.658010104563</v>
      </c>
      <c r="AY18" s="36" t="n">
        <f aca="false">'Assign To West Contracts'!BA120</f>
        <v>198.590237260811</v>
      </c>
      <c r="AZ18" s="36" t="n">
        <f aca="false">'Assign To West Contracts'!BB120</f>
        <v>262.287437842806</v>
      </c>
      <c r="BA18" s="36" t="n">
        <f aca="false">'Assign To West Contracts'!BC120</f>
        <v>1595.80852066094</v>
      </c>
      <c r="BB18" s="36" t="n">
        <f aca="false">'Assign To West Contracts'!BD120</f>
        <v>878.90600440822</v>
      </c>
      <c r="BC18" s="36" t="n">
        <f aca="false">'Assign To West Contracts'!BE120</f>
        <v>0</v>
      </c>
      <c r="BD18" s="36" t="n">
        <f aca="false">'Assign To West Contracts'!BF120</f>
        <v>3594.86193746317</v>
      </c>
      <c r="BE18" s="36" t="n">
        <f aca="false">'Assign To West Contracts'!BG120</f>
        <v>3983.4235101348</v>
      </c>
      <c r="BF18" s="36" t="n">
        <f aca="false">'Assign To West Contracts'!BH120</f>
        <v>1797.43096873158</v>
      </c>
      <c r="BG18" s="36" t="n">
        <f aca="false">'Assign To West Contracts'!BI120</f>
        <v>0.164805176150051</v>
      </c>
      <c r="BH18" s="36" t="n">
        <f aca="false">'Assign To West Contracts'!BJ120</f>
        <v>23366.6025935106</v>
      </c>
      <c r="BI18" s="36" t="n">
        <f aca="false">'Assign To West Contracts'!BK120</f>
        <v>97061.2723115056</v>
      </c>
      <c r="BJ18" s="36" t="n">
        <f aca="false">'Assign To West Contracts'!BL120</f>
        <v>109643.289092627</v>
      </c>
      <c r="BK18" s="36" t="n">
        <f aca="false">'Assign To West Contracts'!BM120</f>
        <v>395.862033112421</v>
      </c>
      <c r="BL18" s="36" t="n">
        <f aca="false">'Assign To West Contracts'!BN120</f>
        <v>295.166070484741</v>
      </c>
      <c r="BM18" s="36" t="n">
        <f aca="false">'Assign To West Contracts'!BO120</f>
        <v>5793.06674685043</v>
      </c>
      <c r="BN18" s="36" t="n">
        <f aca="false">'Assign To West Contracts'!BP120</f>
        <v>26961.4645309738</v>
      </c>
      <c r="BO18" s="36" t="n">
        <f aca="false">'Assign To West Contracts'!BQ120</f>
        <v>387.209761364544</v>
      </c>
      <c r="BP18" s="36" t="n">
        <f aca="false">'Assign To West Contracts'!BR120</f>
        <v>27410.3144946883</v>
      </c>
      <c r="BQ18" s="36" t="n">
        <f aca="false">'Assign To West Contracts'!BS120</f>
        <v>0</v>
      </c>
      <c r="BR18" s="36" t="n">
        <f aca="false">'Assign To West Contracts'!BT120</f>
        <v>31455.0419528027</v>
      </c>
      <c r="BS18" s="36" t="n">
        <f aca="false">'Assign To West Contracts'!BU120</f>
        <v>0</v>
      </c>
      <c r="BT18" s="36" t="n">
        <f aca="false">'Assign To West Contracts'!BV120</f>
        <v>0</v>
      </c>
      <c r="BU18" s="36" t="n">
        <f aca="false">'Assign To West Contracts'!BW120</f>
        <v>3415.11884059001</v>
      </c>
      <c r="BV18" s="36" t="n">
        <f aca="false">'Assign To West Contracts'!BX120</f>
        <v>261.795908446731</v>
      </c>
      <c r="BW18" s="36" t="n">
        <f aca="false">'Assign To West Contracts'!BY120</f>
        <v>0</v>
      </c>
      <c r="BX18" s="37" t="n">
        <f aca="false">SUM(B18:BW18)</f>
        <v>417530.38251958</v>
      </c>
      <c r="BY18" s="4"/>
      <c r="BZ18" s="36" t="n">
        <f aca="false">'Assign To West Contracts'!CB120</f>
        <v>0</v>
      </c>
      <c r="CA18" s="36" t="n">
        <f aca="false">'Assign To West Contracts'!CC120</f>
        <v>0</v>
      </c>
      <c r="CB18" s="36" t="n">
        <f aca="false">'Assign To West Contracts'!CD120</f>
        <v>0</v>
      </c>
      <c r="CC18" s="36" t="n">
        <f aca="false">'Assign To West Contracts'!CE120</f>
        <v>0</v>
      </c>
      <c r="CD18" s="36" t="n">
        <f aca="false">'Assign To West Contracts'!CF120</f>
        <v>0</v>
      </c>
      <c r="CE18" s="36" t="n">
        <f aca="false">'Assign To West Contracts'!CG120</f>
        <v>0</v>
      </c>
      <c r="CF18" s="36" t="n">
        <f aca="false">'Assign To West Contracts'!CH120</f>
        <v>2246.70085993849</v>
      </c>
      <c r="CG18" s="36" t="n">
        <f aca="false">'Assign To West Contracts'!CI120</f>
        <v>2246.87656189047</v>
      </c>
      <c r="CH18" s="36" t="n">
        <f aca="false">'Assign To West Contracts'!CJ120</f>
        <v>1797.43096873158</v>
      </c>
      <c r="CI18" s="36" t="n">
        <f aca="false">'Assign To West Contracts'!CK120</f>
        <v>1797.43096873158</v>
      </c>
      <c r="CJ18" s="36" t="n">
        <f aca="false">'Assign To West Contracts'!CL120</f>
        <v>71.8620983588679</v>
      </c>
      <c r="CK18" s="36" t="n">
        <f aca="false">'Assign To West Contracts'!CM120</f>
        <v>2635.52927966508</v>
      </c>
      <c r="CL18" s="36" t="n">
        <f aca="false">'Assign To West Contracts'!CN120</f>
        <v>17848.6827916518</v>
      </c>
      <c r="CM18" s="36" t="n">
        <f aca="false">'Assign To West Contracts'!CO120</f>
        <v>808.931786905202</v>
      </c>
      <c r="CN18" s="36" t="n">
        <f aca="false">'Assign To West Contracts'!CP120</f>
        <v>33990.2454178886</v>
      </c>
      <c r="CO18" s="36" t="n">
        <f aca="false">'Assign To West Contracts'!CQ120</f>
        <v>1713.0940317823</v>
      </c>
      <c r="CP18" s="36" t="n">
        <f aca="false">'Assign To West Contracts'!CR120</f>
        <v>104212.693160901</v>
      </c>
      <c r="CQ18" s="36" t="n">
        <f aca="false">'Assign To West Contracts'!CS120</f>
        <v>6149.56831921852</v>
      </c>
      <c r="CR18" s="36" t="n">
        <f aca="false">'Assign To West Contracts'!CT120</f>
        <v>779.302402984981</v>
      </c>
      <c r="CS18" s="36" t="n">
        <f aca="false">'Assign To West Contracts'!CU120</f>
        <v>17987.3607151756</v>
      </c>
      <c r="CT18" s="36" t="n">
        <f aca="false">'Assign To West Contracts'!CV120</f>
        <v>91157.2460004024</v>
      </c>
      <c r="CU18" s="36" t="n">
        <f aca="false">'Assign To West Contracts'!CW120</f>
        <v>116775.744498991</v>
      </c>
      <c r="CV18" s="36" t="n">
        <f aca="false">'Assign To West Contracts'!CX120</f>
        <v>2163.87949403562</v>
      </c>
      <c r="CW18" s="35" t="n">
        <f aca="false">SUM(BZ18:CV18)</f>
        <v>404382.579357253</v>
      </c>
      <c r="CX18" s="4"/>
      <c r="CY18" s="35" t="n">
        <f aca="false">BX18+CW18</f>
        <v>821912.961876833</v>
      </c>
      <c r="CZ18" s="4"/>
      <c r="DA18" s="36" t="n">
        <f aca="false">'Assign to East Contracts'!C25</f>
        <v>0</v>
      </c>
      <c r="DB18" s="36" t="n">
        <f aca="false">'Assign to East Contracts'!D25</f>
        <v>0</v>
      </c>
      <c r="DC18" s="36" t="n">
        <f aca="false">'Assign to East Contracts'!E25</f>
        <v>0</v>
      </c>
      <c r="DD18" s="36" t="n">
        <f aca="false">'Assign to East Contracts'!F25</f>
        <v>0</v>
      </c>
      <c r="DE18" s="36" t="n">
        <f aca="false">'Assign to East Contracts'!G25</f>
        <v>0</v>
      </c>
      <c r="DF18" s="36" t="n">
        <f aca="false">'Assign to East Contracts'!H25</f>
        <v>0</v>
      </c>
      <c r="DG18" s="36" t="n">
        <f aca="false">'Assign to East Contracts'!I25</f>
        <v>0</v>
      </c>
      <c r="DH18" s="37" t="n">
        <f aca="false">SUM(DA18:DG18)</f>
        <v>0</v>
      </c>
      <c r="DI18" s="4"/>
      <c r="DJ18" s="38" t="n">
        <f aca="false">DH18+CY18</f>
        <v>821912.961876833</v>
      </c>
      <c r="DK18" s="4"/>
    </row>
    <row r="19" customFormat="false" ht="12.7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Y19" s="4"/>
      <c r="BZ19" s="5"/>
      <c r="CA19" s="5"/>
      <c r="CB19" s="5"/>
      <c r="CC19" s="5"/>
      <c r="CD19" s="5"/>
      <c r="CE19" s="5"/>
      <c r="CF19" s="5"/>
      <c r="CG19" s="5"/>
      <c r="CH19" s="5"/>
      <c r="CI19" s="5"/>
      <c r="CJ19" s="5"/>
      <c r="CK19" s="5"/>
      <c r="CL19" s="5"/>
      <c r="CM19" s="5"/>
      <c r="CN19" s="5"/>
      <c r="CO19" s="5"/>
      <c r="CP19" s="5"/>
      <c r="CQ19" s="5"/>
      <c r="CR19" s="5"/>
      <c r="CS19" s="5"/>
      <c r="CT19" s="5"/>
      <c r="CU19" s="5"/>
      <c r="CV19" s="5"/>
      <c r="CX19" s="4"/>
      <c r="CZ19" s="4"/>
      <c r="DA19" s="36"/>
      <c r="DB19" s="36"/>
      <c r="DC19" s="36"/>
      <c r="DD19" s="36"/>
      <c r="DE19" s="36"/>
      <c r="DF19" s="36"/>
      <c r="DG19" s="36"/>
      <c r="DI19" s="4"/>
      <c r="DJ19" s="6"/>
      <c r="DK19" s="4"/>
    </row>
    <row r="20" customFormat="false" ht="12.75" hidden="false" customHeight="false" outlineLevel="0" collapsed="false">
      <c r="A20" s="40" t="s">
        <v>39</v>
      </c>
      <c r="B20" s="36" t="n">
        <f aca="false">'Assign To West Contracts'!D122</f>
        <v>20000</v>
      </c>
      <c r="C20" s="36" t="n">
        <f aca="false">'Assign To West Contracts'!E122</f>
        <v>40000</v>
      </c>
      <c r="D20" s="36" t="n">
        <f aca="false">'Assign To West Contracts'!F122</f>
        <v>0</v>
      </c>
      <c r="E20" s="36" t="n">
        <f aca="false">'Assign To West Contracts'!G122</f>
        <v>17478.0058651026</v>
      </c>
      <c r="F20" s="36" t="n">
        <f aca="false">'Assign To West Contracts'!H122</f>
        <v>64557.1847507331</v>
      </c>
      <c r="G20" s="36" t="n">
        <f aca="false">'Assign To West Contracts'!I122</f>
        <v>5827.95698924731</v>
      </c>
      <c r="H20" s="36" t="n">
        <f aca="false">'Assign To West Contracts'!J122</f>
        <v>2925.70869990225</v>
      </c>
      <c r="I20" s="36" t="n">
        <f aca="false">'Assign To West Contracts'!K122</f>
        <v>12910.0684261975</v>
      </c>
      <c r="J20" s="36" t="n">
        <f aca="false">'Assign To West Contracts'!L122</f>
        <v>0</v>
      </c>
      <c r="K20" s="36" t="n">
        <f aca="false">'Assign To West Contracts'!M122</f>
        <v>83000</v>
      </c>
      <c r="L20" s="36" t="n">
        <f aca="false">'Assign To West Contracts'!N122</f>
        <v>100000</v>
      </c>
      <c r="M20" s="36" t="n">
        <f aca="false">'Assign To West Contracts'!O122</f>
        <v>2060.60606060606</v>
      </c>
      <c r="N20" s="36" t="n">
        <f aca="false">'Assign To West Contracts'!P122</f>
        <v>35435.972629521</v>
      </c>
      <c r="O20" s="36" t="n">
        <f aca="false">'Assign To West Contracts'!Q122</f>
        <v>1329.42326490714</v>
      </c>
      <c r="P20" s="36" t="n">
        <f aca="false">'Assign To West Contracts'!R122</f>
        <v>0</v>
      </c>
      <c r="Q20" s="36" t="n">
        <f aca="false">'Assign To West Contracts'!S122</f>
        <v>0</v>
      </c>
      <c r="R20" s="36" t="n">
        <f aca="false">'Assign To West Contracts'!T122</f>
        <v>0</v>
      </c>
      <c r="S20" s="36" t="n">
        <f aca="false">'Assign To West Contracts'!U122</f>
        <v>0</v>
      </c>
      <c r="T20" s="36" t="n">
        <f aca="false">'Assign To West Contracts'!V122</f>
        <v>0</v>
      </c>
      <c r="U20" s="36" t="n">
        <f aca="false">'Assign To West Contracts'!W122</f>
        <v>12394.9169110459</v>
      </c>
      <c r="V20" s="36" t="n">
        <f aca="false">'Assign To West Contracts'!X122</f>
        <v>777.126099706745</v>
      </c>
      <c r="W20" s="36" t="n">
        <f aca="false">'Assign To West Contracts'!Y122</f>
        <v>36000</v>
      </c>
      <c r="X20" s="36" t="n">
        <f aca="false">'Assign To West Contracts'!Z122</f>
        <v>13926.6862170088</v>
      </c>
      <c r="Y20" s="36" t="n">
        <f aca="false">'Assign To West Contracts'!AA122</f>
        <v>0</v>
      </c>
      <c r="Z20" s="36" t="n">
        <f aca="false">'Assign To West Contracts'!AB122</f>
        <v>0</v>
      </c>
      <c r="AA20" s="36" t="n">
        <f aca="false">'Assign To West Contracts'!AC122</f>
        <v>0</v>
      </c>
      <c r="AB20" s="36" t="n">
        <f aca="false">'Assign To West Contracts'!AD122</f>
        <v>0</v>
      </c>
      <c r="AC20" s="36" t="n">
        <f aca="false">'Assign To West Contracts'!AE122</f>
        <v>0</v>
      </c>
      <c r="AD20" s="36" t="n">
        <f aca="false">'Assign To West Contracts'!AF122</f>
        <v>0</v>
      </c>
      <c r="AE20" s="36" t="n">
        <f aca="false">'Assign To West Contracts'!AG122</f>
        <v>0</v>
      </c>
      <c r="AF20" s="36" t="n">
        <f aca="false">'Assign To West Contracts'!AH122</f>
        <v>0</v>
      </c>
      <c r="AG20" s="36" t="n">
        <f aca="false">'Assign To West Contracts'!AI122</f>
        <v>4106.54936461388</v>
      </c>
      <c r="AH20" s="36" t="n">
        <f aca="false">'Assign To West Contracts'!AJ122</f>
        <v>0</v>
      </c>
      <c r="AI20" s="36" t="n">
        <f aca="false">'Assign To West Contracts'!AK122</f>
        <v>0</v>
      </c>
      <c r="AJ20" s="36" t="n">
        <f aca="false">'Assign To West Contracts'!AL122</f>
        <v>34871.945259042</v>
      </c>
      <c r="AK20" s="36" t="n">
        <f aca="false">'Assign To West Contracts'!AM122</f>
        <v>0</v>
      </c>
      <c r="AL20" s="36" t="n">
        <f aca="false">'Assign To West Contracts'!AN122</f>
        <v>0</v>
      </c>
      <c r="AM20" s="36" t="n">
        <f aca="false">'Assign To West Contracts'!AO122</f>
        <v>25512.2189638319</v>
      </c>
      <c r="AN20" s="36" t="n">
        <f aca="false">'Assign To West Contracts'!AP122</f>
        <v>4487.78103616813</v>
      </c>
      <c r="AO20" s="36" t="n">
        <f aca="false">'Assign To West Contracts'!AQ122</f>
        <v>0</v>
      </c>
      <c r="AP20" s="36" t="n">
        <f aca="false">'Assign To West Contracts'!AR122</f>
        <v>22482.8934506354</v>
      </c>
      <c r="AQ20" s="36" t="n">
        <f aca="false">'Assign To West Contracts'!AS122</f>
        <v>7000</v>
      </c>
      <c r="AR20" s="36" t="n">
        <f aca="false">'Assign To West Contracts'!AT122</f>
        <v>5000</v>
      </c>
      <c r="AS20" s="36" t="n">
        <f aca="false">'Assign To West Contracts'!AU122</f>
        <v>0</v>
      </c>
      <c r="AT20" s="36" t="n">
        <f aca="false">'Assign To West Contracts'!AV122</f>
        <v>5206.25610948192</v>
      </c>
      <c r="AU20" s="36" t="n">
        <f aca="false">'Assign To West Contracts'!AW122</f>
        <v>6933.52883675464</v>
      </c>
      <c r="AV20" s="36" t="n">
        <f aca="false">'Assign To West Contracts'!AX122</f>
        <v>0</v>
      </c>
      <c r="AW20" s="36" t="n">
        <f aca="false">'Assign To West Contracts'!AY122</f>
        <v>13059.6285434995</v>
      </c>
      <c r="AX20" s="36" t="n">
        <f aca="false">'Assign To West Contracts'!AZ122</f>
        <v>4385.14173998045</v>
      </c>
      <c r="AY20" s="36" t="n">
        <f aca="false">'Assign To West Contracts'!BA122</f>
        <v>2355.81622678397</v>
      </c>
      <c r="AZ20" s="36" t="n">
        <f aca="false">'Assign To West Contracts'!BB122</f>
        <v>3111.43695014663</v>
      </c>
      <c r="BA20" s="36" t="n">
        <f aca="false">'Assign To West Contracts'!BC122</f>
        <v>18930.596285435</v>
      </c>
      <c r="BB20" s="36" t="n">
        <f aca="false">'Assign To West Contracts'!BD122</f>
        <v>10426.1974584555</v>
      </c>
      <c r="BC20" s="36" t="n">
        <f aca="false">'Assign To West Contracts'!BE122</f>
        <v>0</v>
      </c>
      <c r="BD20" s="36" t="n">
        <f aca="false">'Assign To West Contracts'!BF122</f>
        <v>20000</v>
      </c>
      <c r="BE20" s="36" t="n">
        <f aca="false">'Assign To West Contracts'!BG122</f>
        <v>47254.1544477028</v>
      </c>
      <c r="BF20" s="36" t="n">
        <f aca="false">'Assign To West Contracts'!BH122</f>
        <v>10000</v>
      </c>
      <c r="BG20" s="36" t="n">
        <f aca="false">'Assign To West Contracts'!BI122</f>
        <v>1.95503421309873</v>
      </c>
      <c r="BH20" s="36" t="n">
        <f aca="false">'Assign To West Contracts'!BJ122</f>
        <v>130000</v>
      </c>
      <c r="BI20" s="36" t="n">
        <f aca="false">'Assign To West Contracts'!BK122</f>
        <v>540000</v>
      </c>
      <c r="BJ20" s="36" t="n">
        <f aca="false">'Assign To West Contracts'!BL122</f>
        <v>610000</v>
      </c>
      <c r="BK20" s="36" t="n">
        <f aca="false">'Assign To West Contracts'!BM122</f>
        <v>4695.99217986315</v>
      </c>
      <c r="BL20" s="36" t="n">
        <f aca="false">'Assign To West Contracts'!BN122</f>
        <v>3501.46627565982</v>
      </c>
      <c r="BM20" s="36" t="n">
        <f aca="false">'Assign To West Contracts'!BO122</f>
        <v>68721.4076246334</v>
      </c>
      <c r="BN20" s="36" t="n">
        <f aca="false">'Assign To West Contracts'!BP122</f>
        <v>150000</v>
      </c>
      <c r="BO20" s="36" t="n">
        <f aca="false">'Assign To West Contracts'!BQ122</f>
        <v>4593.35288367547</v>
      </c>
      <c r="BP20" s="36" t="n">
        <f aca="false">'Assign To West Contracts'!BR122</f>
        <v>325160.312805474</v>
      </c>
      <c r="BQ20" s="36" t="n">
        <f aca="false">'Assign To West Contracts'!BS122</f>
        <v>0</v>
      </c>
      <c r="BR20" s="36" t="n">
        <f aca="false">'Assign To West Contracts'!BT122</f>
        <v>175000</v>
      </c>
      <c r="BS20" s="36" t="n">
        <f aca="false">'Assign To West Contracts'!BU122</f>
        <v>0</v>
      </c>
      <c r="BT20" s="36" t="n">
        <f aca="false">'Assign To West Contracts'!BV122</f>
        <v>0</v>
      </c>
      <c r="BU20" s="36" t="n">
        <f aca="false">'Assign To West Contracts'!BW122</f>
        <v>19000</v>
      </c>
      <c r="BV20" s="36" t="n">
        <f aca="false">'Assign To West Contracts'!BX122</f>
        <v>1456.50048875855</v>
      </c>
      <c r="BW20" s="36" t="n">
        <f aca="false">'Assign To West Contracts'!BY122</f>
        <v>0</v>
      </c>
      <c r="BX20" s="37" t="n">
        <f aca="false">SUM(B20:BW20)</f>
        <v>2725878.78787879</v>
      </c>
      <c r="BY20" s="4"/>
      <c r="BZ20" s="36" t="n">
        <f aca="false">'Assign To West Contracts'!CB122</f>
        <v>45000</v>
      </c>
      <c r="CA20" s="36" t="n">
        <f aca="false">'Assign To West Contracts'!CC122</f>
        <v>16124.1446725318</v>
      </c>
      <c r="CB20" s="36" t="n">
        <f aca="false">'Assign To West Contracts'!CD122</f>
        <v>48875.8553274682</v>
      </c>
      <c r="CC20" s="36" t="n">
        <f aca="false">'Assign To West Contracts'!CE122</f>
        <v>25000</v>
      </c>
      <c r="CD20" s="36" t="n">
        <f aca="false">'Assign To West Contracts'!CF122</f>
        <v>20000</v>
      </c>
      <c r="CE20" s="36" t="n">
        <f aca="false">'Assign To West Contracts'!CG122</f>
        <v>25000</v>
      </c>
      <c r="CF20" s="36" t="n">
        <f aca="false">'Assign To West Contracts'!CH122</f>
        <v>12499.5112414467</v>
      </c>
      <c r="CG20" s="36" t="n">
        <f aca="false">'Assign To West Contracts'!CI122</f>
        <v>12500.4887585533</v>
      </c>
      <c r="CH20" s="36" t="n">
        <f aca="false">'Assign To West Contracts'!CJ122</f>
        <v>10000</v>
      </c>
      <c r="CI20" s="36" t="n">
        <f aca="false">'Assign To West Contracts'!CK122</f>
        <v>10000</v>
      </c>
      <c r="CJ20" s="36" t="n">
        <f aca="false">'Assign To West Contracts'!CL122</f>
        <v>399.80449657869</v>
      </c>
      <c r="CK20" s="36" t="n">
        <f aca="false">'Assign To West Contracts'!CM122</f>
        <v>14662.7565982405</v>
      </c>
      <c r="CL20" s="36" t="n">
        <f aca="false">'Assign To West Contracts'!CN122</f>
        <v>99301.0752688172</v>
      </c>
      <c r="CM20" s="36" t="n">
        <f aca="false">'Assign To West Contracts'!CO122</f>
        <v>4500.48875855328</v>
      </c>
      <c r="CN20" s="36" t="n">
        <f aca="false">'Assign To West Contracts'!CP122</f>
        <v>189104.594330401</v>
      </c>
      <c r="CO20" s="36" t="n">
        <f aca="false">'Assign To West Contracts'!CQ122</f>
        <v>9530.79178885631</v>
      </c>
      <c r="CP20" s="36" t="n">
        <f aca="false">'Assign To West Contracts'!CR122</f>
        <v>579786.901270772</v>
      </c>
      <c r="CQ20" s="36" t="n">
        <f aca="false">'Assign To West Contracts'!CS122</f>
        <v>34213.0987292278</v>
      </c>
      <c r="CR20" s="36" t="n">
        <f aca="false">'Assign To West Contracts'!CT122</f>
        <v>1694.03714565005</v>
      </c>
      <c r="CS20" s="36" t="n">
        <f aca="false">'Assign To West Contracts'!CU122</f>
        <v>39100.6842619746</v>
      </c>
      <c r="CT20" s="36" t="n">
        <f aca="false">'Assign To West Contracts'!CV122</f>
        <v>198156.402737048</v>
      </c>
      <c r="CU20" s="36" t="n">
        <f aca="false">'Assign To West Contracts'!CW122</f>
        <v>253845.552297165</v>
      </c>
      <c r="CV20" s="36" t="n">
        <f aca="false">'Assign To West Contracts'!CX122</f>
        <v>4703.81231671554</v>
      </c>
      <c r="CW20" s="35" t="n">
        <f aca="false">SUM(BZ20:CV20)</f>
        <v>1654000</v>
      </c>
      <c r="CX20" s="4"/>
      <c r="CY20" s="35" t="n">
        <f aca="false">BX20+CW20</f>
        <v>4379878.78787879</v>
      </c>
      <c r="CZ20" s="4"/>
      <c r="DA20" s="36" t="n">
        <f aca="false">SUM(DA12:DA18)</f>
        <v>10263.9296187683</v>
      </c>
      <c r="DB20" s="36" t="n">
        <f aca="false">SUM(DB12:DB18)</f>
        <v>5213.09872922776</v>
      </c>
      <c r="DC20" s="36" t="n">
        <f aca="false">SUM(DC12:DC18)</f>
        <v>4887.58553274682</v>
      </c>
      <c r="DD20" s="36" t="n">
        <f aca="false">SUM(DD12:DD18)</f>
        <v>12473.1182795699</v>
      </c>
      <c r="DE20" s="36" t="n">
        <f aca="false">SUM(DE12:DE18)</f>
        <v>9164.2228739003</v>
      </c>
      <c r="DF20" s="36" t="n">
        <f aca="false">SUM(DF12:DF18)</f>
        <v>9775.17106549365</v>
      </c>
      <c r="DG20" s="36" t="n">
        <f aca="false">SUM(DG12:DG18)</f>
        <v>19550.3421309873</v>
      </c>
      <c r="DH20" s="37" t="n">
        <f aca="false">SUM(DA20:DG20)</f>
        <v>71327.468230694</v>
      </c>
      <c r="DI20" s="4"/>
      <c r="DJ20" s="38" t="n">
        <f aca="false">DH20+CY20</f>
        <v>4451206.25610948</v>
      </c>
      <c r="DK20" s="4"/>
    </row>
    <row r="21" customFormat="false" ht="12.75" hidden="false" customHeight="false" outlineLevel="0" collapsed="false">
      <c r="A21" s="40" t="s">
        <v>40</v>
      </c>
      <c r="B21" s="36" t="n">
        <f aca="false">'Assign To West Contracts'!D123</f>
        <v>0</v>
      </c>
      <c r="C21" s="36" t="n">
        <f aca="false">'Assign To West Contracts'!E123</f>
        <v>0</v>
      </c>
      <c r="D21" s="36" t="n">
        <f aca="false">'Assign To West Contracts'!F123</f>
        <v>2081.1339198436</v>
      </c>
      <c r="E21" s="36" t="n">
        <f aca="false">'Assign To West Contracts'!G123</f>
        <v>0</v>
      </c>
      <c r="F21" s="36" t="n">
        <f aca="false">'Assign To West Contracts'!H123</f>
        <v>0</v>
      </c>
      <c r="G21" s="36" t="n">
        <f aca="false">'Assign To West Contracts'!I123</f>
        <v>0</v>
      </c>
      <c r="H21" s="36" t="n">
        <f aca="false">'Assign To West Contracts'!J123</f>
        <v>0</v>
      </c>
      <c r="I21" s="36" t="n">
        <f aca="false">'Assign To West Contracts'!K123</f>
        <v>0</v>
      </c>
      <c r="J21" s="36" t="n">
        <f aca="false">'Assign To West Contracts'!L123</f>
        <v>880.742913000978</v>
      </c>
      <c r="K21" s="36" t="n">
        <f aca="false">'Assign To West Contracts'!M123</f>
        <v>0</v>
      </c>
      <c r="L21" s="36" t="n">
        <f aca="false">'Assign To West Contracts'!N123</f>
        <v>0</v>
      </c>
      <c r="M21" s="36" t="n">
        <f aca="false">'Assign To West Contracts'!O123</f>
        <v>0</v>
      </c>
      <c r="N21" s="36" t="n">
        <f aca="false">'Assign To West Contracts'!P123</f>
        <v>0</v>
      </c>
      <c r="O21" s="36" t="n">
        <f aca="false">'Assign To West Contracts'!Q123</f>
        <v>0</v>
      </c>
      <c r="P21" s="36" t="n">
        <f aca="false">'Assign To West Contracts'!R123</f>
        <v>556.207233626589</v>
      </c>
      <c r="Q21" s="36" t="n">
        <f aca="false">'Assign To West Contracts'!S123</f>
        <v>467.253176930596</v>
      </c>
      <c r="R21" s="36" t="n">
        <f aca="false">'Assign To West Contracts'!T123</f>
        <v>1671.55425219941</v>
      </c>
      <c r="S21" s="36" t="n">
        <f aca="false">'Assign To West Contracts'!U123</f>
        <v>895.405669599218</v>
      </c>
      <c r="T21" s="36" t="n">
        <f aca="false">'Assign To West Contracts'!V123</f>
        <v>62.5610948191593</v>
      </c>
      <c r="U21" s="36" t="n">
        <f aca="false">'Assign To West Contracts'!W123</f>
        <v>0</v>
      </c>
      <c r="V21" s="36" t="n">
        <f aca="false">'Assign To West Contracts'!X123</f>
        <v>0</v>
      </c>
      <c r="W21" s="36" t="n">
        <f aca="false">'Assign To West Contracts'!Y123</f>
        <v>0</v>
      </c>
      <c r="X21" s="36" t="n">
        <f aca="false">'Assign To West Contracts'!Z123</f>
        <v>0</v>
      </c>
      <c r="Y21" s="36" t="n">
        <f aca="false">'Assign To West Contracts'!AA123</f>
        <v>466.275659824047</v>
      </c>
      <c r="Z21" s="36" t="n">
        <f aca="false">'Assign To West Contracts'!AB123</f>
        <v>274.682306940371</v>
      </c>
      <c r="AA21" s="36" t="n">
        <f aca="false">'Assign To West Contracts'!AC123</f>
        <v>1271.74975562072</v>
      </c>
      <c r="AB21" s="36" t="n">
        <f aca="false">'Assign To West Contracts'!AD123</f>
        <v>1036.16813294233</v>
      </c>
      <c r="AC21" s="36" t="n">
        <f aca="false">'Assign To West Contracts'!AE123</f>
        <v>190.615835777126</v>
      </c>
      <c r="AD21" s="36" t="n">
        <f aca="false">'Assign To West Contracts'!AF123</f>
        <v>98.7292277614858</v>
      </c>
      <c r="AE21" s="36" t="n">
        <f aca="false">'Assign To West Contracts'!AG123</f>
        <v>602.150537634409</v>
      </c>
      <c r="AF21" s="36" t="n">
        <f aca="false">'Assign To West Contracts'!AH123</f>
        <v>34.2130987292278</v>
      </c>
      <c r="AG21" s="36" t="n">
        <f aca="false">'Assign To West Contracts'!AI123</f>
        <v>0</v>
      </c>
      <c r="AH21" s="36" t="n">
        <f aca="false">'Assign To West Contracts'!AJ123</f>
        <v>2921.79863147605</v>
      </c>
      <c r="AI21" s="36" t="n">
        <f aca="false">'Assign To West Contracts'!AK123</f>
        <v>226.783968719453</v>
      </c>
      <c r="AJ21" s="36" t="n">
        <f aca="false">'Assign To West Contracts'!AL123</f>
        <v>0</v>
      </c>
      <c r="AK21" s="36" t="n">
        <f aca="false">'Assign To West Contracts'!AM123</f>
        <v>1864.12512218964</v>
      </c>
      <c r="AL21" s="36" t="n">
        <f aca="false">'Assign To West Contracts'!AN123</f>
        <v>1280.54740957967</v>
      </c>
      <c r="AM21" s="36" t="n">
        <f aca="false">'Assign To West Contracts'!AO123</f>
        <v>0</v>
      </c>
      <c r="AN21" s="36" t="n">
        <f aca="false">'Assign To West Contracts'!AP123</f>
        <v>0</v>
      </c>
      <c r="AO21" s="36" t="n">
        <f aca="false">'Assign To West Contracts'!AQ123</f>
        <v>313.782991202346</v>
      </c>
      <c r="AP21" s="36" t="n">
        <f aca="false">'Assign To West Contracts'!AR123</f>
        <v>0</v>
      </c>
      <c r="AQ21" s="36" t="n">
        <f aca="false">'Assign To West Contracts'!AS123</f>
        <v>0</v>
      </c>
      <c r="AR21" s="36" t="n">
        <f aca="false">'Assign To West Contracts'!AT123</f>
        <v>0</v>
      </c>
      <c r="AS21" s="36" t="n">
        <f aca="false">'Assign To West Contracts'!AU123</f>
        <v>717.497556207234</v>
      </c>
      <c r="AT21" s="36" t="n">
        <f aca="false">'Assign To West Contracts'!AV123</f>
        <v>0</v>
      </c>
      <c r="AU21" s="36" t="n">
        <f aca="false">'Assign To West Contracts'!AW123</f>
        <v>0</v>
      </c>
      <c r="AV21" s="36" t="n">
        <f aca="false">'Assign To West Contracts'!AX123</f>
        <v>144.672531769306</v>
      </c>
      <c r="AW21" s="36" t="n">
        <f aca="false">'Assign To West Contracts'!AY123</f>
        <v>0</v>
      </c>
      <c r="AX21" s="36" t="n">
        <f aca="false">'Assign To West Contracts'!AZ123</f>
        <v>0</v>
      </c>
      <c r="AY21" s="36" t="n">
        <f aca="false">'Assign To West Contracts'!BA123</f>
        <v>0</v>
      </c>
      <c r="AZ21" s="36" t="n">
        <f aca="false">'Assign To West Contracts'!BB123</f>
        <v>0</v>
      </c>
      <c r="BA21" s="36" t="n">
        <f aca="false">'Assign To West Contracts'!BC123</f>
        <v>0</v>
      </c>
      <c r="BB21" s="36" t="n">
        <f aca="false">'Assign To West Contracts'!BD123</f>
        <v>0</v>
      </c>
      <c r="BC21" s="36" t="n">
        <f aca="false">'Assign To West Contracts'!BE123</f>
        <v>4630.49853372434</v>
      </c>
      <c r="BD21" s="36" t="n">
        <f aca="false">'Assign To West Contracts'!BF123</f>
        <v>0</v>
      </c>
      <c r="BE21" s="36" t="n">
        <f aca="false">'Assign To West Contracts'!BG123</f>
        <v>0</v>
      </c>
      <c r="BF21" s="36" t="n">
        <f aca="false">'Assign To West Contracts'!BH123</f>
        <v>0</v>
      </c>
      <c r="BG21" s="36" t="n">
        <f aca="false">'Assign To West Contracts'!BI123</f>
        <v>0</v>
      </c>
      <c r="BH21" s="36" t="n">
        <f aca="false">'Assign To West Contracts'!BJ123</f>
        <v>0</v>
      </c>
      <c r="BI21" s="36" t="n">
        <f aca="false">'Assign To West Contracts'!BK123</f>
        <v>0</v>
      </c>
      <c r="BJ21" s="36" t="n">
        <f aca="false">'Assign To West Contracts'!BL123</f>
        <v>0</v>
      </c>
      <c r="BK21" s="36" t="n">
        <f aca="false">'Assign To West Contracts'!BM123</f>
        <v>0</v>
      </c>
      <c r="BL21" s="36" t="n">
        <f aca="false">'Assign To West Contracts'!BN123</f>
        <v>0</v>
      </c>
      <c r="BM21" s="36" t="n">
        <f aca="false">'Assign To West Contracts'!BO123</f>
        <v>0</v>
      </c>
      <c r="BN21" s="36" t="n">
        <f aca="false">'Assign To West Contracts'!BP123</f>
        <v>0</v>
      </c>
      <c r="BO21" s="36" t="n">
        <f aca="false">'Assign To West Contracts'!BQ123</f>
        <v>0</v>
      </c>
      <c r="BP21" s="36" t="n">
        <f aca="false">'Assign To West Contracts'!BR123</f>
        <v>0</v>
      </c>
      <c r="BQ21" s="36" t="n">
        <f aca="false">'Assign To West Contracts'!BS123</f>
        <v>96.7741935483871</v>
      </c>
      <c r="BR21" s="36" t="n">
        <f aca="false">'Assign To West Contracts'!BT123</f>
        <v>0</v>
      </c>
      <c r="BS21" s="36" t="n">
        <f aca="false">'Assign To West Contracts'!BU123</f>
        <v>10.752688172043</v>
      </c>
      <c r="BT21" s="36" t="n">
        <f aca="false">'Assign To West Contracts'!BV123</f>
        <v>213.098729227762</v>
      </c>
      <c r="BU21" s="36" t="n">
        <f aca="false">'Assign To West Contracts'!BW123</f>
        <v>0</v>
      </c>
      <c r="BV21" s="36" t="n">
        <f aca="false">'Assign To West Contracts'!BX123</f>
        <v>0</v>
      </c>
      <c r="BW21" s="36" t="n">
        <f aca="false">'Assign To West Contracts'!BY123</f>
        <v>399.80449657869</v>
      </c>
      <c r="BX21" s="37" t="n">
        <f aca="false">SUM(B21:BW21)</f>
        <v>23409.5796676442</v>
      </c>
      <c r="BY21" s="4"/>
      <c r="BZ21" s="36" t="n">
        <f aca="false">'Assign To West Contracts'!CB123</f>
        <v>0</v>
      </c>
      <c r="CA21" s="36" t="n">
        <f aca="false">'Assign To West Contracts'!CC123</f>
        <v>0</v>
      </c>
      <c r="CB21" s="36" t="n">
        <f aca="false">'Assign To West Contracts'!CD123</f>
        <v>0</v>
      </c>
      <c r="CC21" s="36" t="n">
        <f aca="false">'Assign To West Contracts'!CE123</f>
        <v>0</v>
      </c>
      <c r="CD21" s="36" t="n">
        <f aca="false">'Assign To West Contracts'!CF123</f>
        <v>0</v>
      </c>
      <c r="CE21" s="36" t="n">
        <f aca="false">'Assign To West Contracts'!CG123</f>
        <v>0</v>
      </c>
      <c r="CF21" s="36" t="n">
        <f aca="false">'Assign To West Contracts'!CH123</f>
        <v>0</v>
      </c>
      <c r="CG21" s="36" t="n">
        <f aca="false">'Assign To West Contracts'!CI123</f>
        <v>0</v>
      </c>
      <c r="CH21" s="36" t="n">
        <f aca="false">'Assign To West Contracts'!CJ123</f>
        <v>0</v>
      </c>
      <c r="CI21" s="36" t="n">
        <f aca="false">'Assign To West Contracts'!CK123</f>
        <v>0</v>
      </c>
      <c r="CJ21" s="36" t="n">
        <f aca="false">'Assign To West Contracts'!CL123</f>
        <v>0</v>
      </c>
      <c r="CK21" s="36" t="n">
        <f aca="false">'Assign To West Contracts'!CM123</f>
        <v>0</v>
      </c>
      <c r="CL21" s="36" t="n">
        <f aca="false">'Assign To West Contracts'!CN123</f>
        <v>0</v>
      </c>
      <c r="CM21" s="36" t="n">
        <f aca="false">'Assign To West Contracts'!CO123</f>
        <v>0</v>
      </c>
      <c r="CN21" s="36" t="n">
        <f aca="false">'Assign To West Contracts'!CP123</f>
        <v>0</v>
      </c>
      <c r="CO21" s="36" t="n">
        <f aca="false">'Assign To West Contracts'!CQ123</f>
        <v>0</v>
      </c>
      <c r="CP21" s="36" t="n">
        <f aca="false">'Assign To West Contracts'!CR123</f>
        <v>0</v>
      </c>
      <c r="CQ21" s="36" t="n">
        <f aca="false">'Assign To West Contracts'!CS123</f>
        <v>0</v>
      </c>
      <c r="CR21" s="36" t="n">
        <f aca="false">'Assign To West Contracts'!CT123</f>
        <v>0</v>
      </c>
      <c r="CS21" s="36" t="n">
        <f aca="false">'Assign To West Contracts'!CU123</f>
        <v>0</v>
      </c>
      <c r="CT21" s="36" t="n">
        <f aca="false">'Assign To West Contracts'!CV123</f>
        <v>0</v>
      </c>
      <c r="CU21" s="36" t="n">
        <f aca="false">'Assign To West Contracts'!CW123</f>
        <v>0</v>
      </c>
      <c r="CV21" s="36" t="n">
        <f aca="false">'Assign To West Contracts'!CX123</f>
        <v>0</v>
      </c>
      <c r="CW21" s="35" t="n">
        <f aca="false">SUM(BZ21:CV21)</f>
        <v>0</v>
      </c>
      <c r="CX21" s="4"/>
      <c r="CY21" s="35" t="n">
        <f aca="false">BX21+CW21</f>
        <v>23409.5796676442</v>
      </c>
      <c r="CZ21" s="4"/>
      <c r="DA21" s="36" t="n">
        <f aca="false">DA8-DA20</f>
        <v>0</v>
      </c>
      <c r="DB21" s="36" t="n">
        <f aca="false">DB8-DB20</f>
        <v>0</v>
      </c>
      <c r="DC21" s="36" t="n">
        <f aca="false">DC8-DC20</f>
        <v>0</v>
      </c>
      <c r="DD21" s="36" t="n">
        <f aca="false">DD8-DD20</f>
        <v>0</v>
      </c>
      <c r="DE21" s="36" t="n">
        <f aca="false">DE8-DE20</f>
        <v>0</v>
      </c>
      <c r="DF21" s="36" t="n">
        <f aca="false">DF8-DF20</f>
        <v>0</v>
      </c>
      <c r="DG21" s="36" t="n">
        <f aca="false">DG8-DG20</f>
        <v>0</v>
      </c>
      <c r="DH21" s="37" t="n">
        <f aca="false">SUM(DA21:DG21)</f>
        <v>0</v>
      </c>
      <c r="DI21" s="4"/>
      <c r="DJ21" s="38" t="n">
        <f aca="false">DH21+CY21</f>
        <v>23409.5796676442</v>
      </c>
      <c r="DK21" s="4"/>
    </row>
    <row r="22" customFormat="false" ht="12.7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Y22" s="4"/>
      <c r="BZ22" s="5"/>
      <c r="CA22" s="5"/>
      <c r="CB22" s="5"/>
      <c r="CC22" s="5"/>
      <c r="CD22" s="5"/>
      <c r="CE22" s="5"/>
      <c r="CF22" s="5"/>
      <c r="CG22" s="5"/>
      <c r="CH22" s="5"/>
      <c r="CI22" s="5"/>
      <c r="CJ22" s="5"/>
      <c r="CK22" s="5"/>
      <c r="CL22" s="5"/>
      <c r="CM22" s="5"/>
      <c r="CN22" s="5"/>
      <c r="CO22" s="5"/>
      <c r="CP22" s="5"/>
      <c r="CQ22" s="5"/>
      <c r="CR22" s="5"/>
      <c r="CS22" s="5"/>
      <c r="CT22" s="5"/>
      <c r="CU22" s="5"/>
      <c r="CV22" s="5"/>
      <c r="CX22" s="4"/>
      <c r="CZ22" s="4"/>
      <c r="DI22" s="4"/>
      <c r="DJ22" s="6"/>
      <c r="DK22" s="4"/>
    </row>
    <row r="23" customFormat="false" ht="12.75" hidden="false" customHeight="false" outlineLevel="0" collapsed="false">
      <c r="A23" s="40" t="s">
        <v>41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Y23" s="4"/>
      <c r="BZ23" s="5"/>
      <c r="CA23" s="5"/>
      <c r="CB23" s="5"/>
      <c r="CC23" s="5"/>
      <c r="CD23" s="5"/>
      <c r="CE23" s="5"/>
      <c r="CF23" s="5"/>
      <c r="CG23" s="5"/>
      <c r="CH23" s="5"/>
      <c r="CI23" s="5"/>
      <c r="CJ23" s="5"/>
      <c r="CK23" s="5"/>
      <c r="CL23" s="5"/>
      <c r="CM23" s="5"/>
      <c r="CN23" s="5"/>
      <c r="CO23" s="5"/>
      <c r="CP23" s="5"/>
      <c r="CQ23" s="5"/>
      <c r="CR23" s="5"/>
      <c r="CS23" s="5"/>
      <c r="CT23" s="5"/>
      <c r="CU23" s="5"/>
      <c r="CV23" s="5"/>
      <c r="CX23" s="4"/>
      <c r="CZ23" s="4"/>
      <c r="DI23" s="4"/>
      <c r="DJ23" s="6"/>
      <c r="DK23" s="4"/>
    </row>
    <row r="24" customFormat="false" ht="12.75" hidden="false" customHeight="false" outlineLevel="0" collapsed="false">
      <c r="A24" s="40" t="s">
        <v>19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Y24" s="4"/>
      <c r="BZ24" s="5"/>
      <c r="CA24" s="5"/>
      <c r="CB24" s="5"/>
      <c r="CC24" s="5"/>
      <c r="CD24" s="5"/>
      <c r="CE24" s="5"/>
      <c r="CF24" s="5"/>
      <c r="CG24" s="5"/>
      <c r="CH24" s="5"/>
      <c r="CI24" s="5"/>
      <c r="CJ24" s="5"/>
      <c r="CK24" s="5"/>
      <c r="CL24" s="5"/>
      <c r="CM24" s="5"/>
      <c r="CN24" s="5"/>
      <c r="CO24" s="5"/>
      <c r="CP24" s="5"/>
      <c r="CQ24" s="5"/>
      <c r="CR24" s="5"/>
      <c r="CS24" s="5"/>
      <c r="CT24" s="5"/>
      <c r="CU24" s="5"/>
      <c r="CV24" s="5"/>
      <c r="CX24" s="4"/>
      <c r="CZ24" s="4"/>
      <c r="DA24" s="41" t="n">
        <f aca="false">DA12/DA20</f>
        <v>1</v>
      </c>
      <c r="DB24" s="41" t="n">
        <f aca="false">DB12/DB20</f>
        <v>0</v>
      </c>
      <c r="DC24" s="41" t="n">
        <f aca="false">DC12/DC20</f>
        <v>0</v>
      </c>
      <c r="DD24" s="41" t="n">
        <f aca="false">DD12/DD20</f>
        <v>0</v>
      </c>
      <c r="DE24" s="41" t="n">
        <f aca="false">DE12/DE20</f>
        <v>0</v>
      </c>
      <c r="DF24" s="41" t="n">
        <f aca="false">DF12/DF20</f>
        <v>0</v>
      </c>
      <c r="DG24" s="41" t="n">
        <f aca="false">DG12/DG20</f>
        <v>0</v>
      </c>
      <c r="DI24" s="4"/>
      <c r="DJ24" s="6"/>
      <c r="DK24" s="4"/>
    </row>
    <row r="25" customFormat="false" ht="12.75" hidden="false" customHeight="false" outlineLevel="0" collapsed="false">
      <c r="A25" s="40" t="s">
        <v>42</v>
      </c>
      <c r="B25" s="41" t="n">
        <f aca="false">'Assign To West Contracts'!D126</f>
        <v>0.609276858879166</v>
      </c>
      <c r="C25" s="41" t="n">
        <f aca="false">'Assign To West Contracts'!E126</f>
        <v>0.609276858879166</v>
      </c>
      <c r="D25" s="41" t="n">
        <f aca="false">'Assign To West Contracts'!F126</f>
        <v>1</v>
      </c>
      <c r="E25" s="41" t="n">
        <f aca="false">'Assign To West Contracts'!G126</f>
        <v>0.816754465805527</v>
      </c>
      <c r="F25" s="41" t="n">
        <f aca="false">'Assign To West Contracts'!H126</f>
        <v>0.816754465805528</v>
      </c>
      <c r="G25" s="41" t="n">
        <f aca="false">'Assign To West Contracts'!I126</f>
        <v>0.816754465805528</v>
      </c>
      <c r="H25" s="41" t="n">
        <f aca="false">'Assign To West Contracts'!J126</f>
        <v>0.816754465805528</v>
      </c>
      <c r="I25" s="41" t="n">
        <f aca="false">'Assign To West Contracts'!K126</f>
        <v>0.816754465805528</v>
      </c>
      <c r="J25" s="41" t="n">
        <f aca="false">'Assign To West Contracts'!L126</f>
        <v>1</v>
      </c>
      <c r="K25" s="41" t="n">
        <f aca="false">'Assign To West Contracts'!M126</f>
        <v>0.609276858879166</v>
      </c>
      <c r="L25" s="41" t="n">
        <f aca="false">'Assign To West Contracts'!N126</f>
        <v>0.609276858879166</v>
      </c>
      <c r="M25" s="41" t="n">
        <f aca="false">'Assign To West Contracts'!O126</f>
        <v>0.816754465805528</v>
      </c>
      <c r="N25" s="41" t="n">
        <f aca="false">'Assign To West Contracts'!P126</f>
        <v>0.816754465805528</v>
      </c>
      <c r="O25" s="41" t="n">
        <f aca="false">'Assign To West Contracts'!Q126</f>
        <v>0.816754465805528</v>
      </c>
      <c r="P25" s="41" t="n">
        <f aca="false">'Assign To West Contracts'!R126</f>
        <v>1</v>
      </c>
      <c r="Q25" s="41" t="n">
        <f aca="false">'Assign To West Contracts'!S126</f>
        <v>1</v>
      </c>
      <c r="R25" s="41" t="n">
        <f aca="false">'Assign To West Contracts'!T126</f>
        <v>1</v>
      </c>
      <c r="S25" s="41" t="n">
        <f aca="false">'Assign To West Contracts'!U126</f>
        <v>1</v>
      </c>
      <c r="T25" s="41" t="n">
        <f aca="false">'Assign To West Contracts'!V126</f>
        <v>1</v>
      </c>
      <c r="U25" s="41" t="n">
        <f aca="false">'Assign To West Contracts'!W126</f>
        <v>0.816754465805528</v>
      </c>
      <c r="V25" s="41" t="n">
        <f aca="false">'Assign To West Contracts'!X126</f>
        <v>0.816754465805528</v>
      </c>
      <c r="W25" s="41" t="n">
        <f aca="false">'Assign To West Contracts'!Y126</f>
        <v>0.609276858879166</v>
      </c>
      <c r="X25" s="41" t="n">
        <f aca="false">'Assign To West Contracts'!Z126</f>
        <v>0.816754465805528</v>
      </c>
      <c r="Y25" s="41" t="n">
        <f aca="false">'Assign To West Contracts'!AA126</f>
        <v>1</v>
      </c>
      <c r="Z25" s="41" t="n">
        <f aca="false">'Assign To West Contracts'!AB126</f>
        <v>1</v>
      </c>
      <c r="AA25" s="41" t="n">
        <f aca="false">'Assign To West Contracts'!AC126</f>
        <v>1</v>
      </c>
      <c r="AB25" s="41" t="n">
        <f aca="false">'Assign To West Contracts'!AD126</f>
        <v>1</v>
      </c>
      <c r="AC25" s="41" t="n">
        <f aca="false">'Assign To West Contracts'!AE126</f>
        <v>1</v>
      </c>
      <c r="AD25" s="41" t="n">
        <f aca="false">'Assign To West Contracts'!AF126</f>
        <v>1</v>
      </c>
      <c r="AE25" s="41" t="n">
        <f aca="false">'Assign To West Contracts'!AG126</f>
        <v>1</v>
      </c>
      <c r="AF25" s="41" t="n">
        <f aca="false">'Assign To West Contracts'!AH126</f>
        <v>1</v>
      </c>
      <c r="AG25" s="41" t="n">
        <f aca="false">'Assign To West Contracts'!AI126</f>
        <v>0.816754465805528</v>
      </c>
      <c r="AH25" s="41" t="n">
        <f aca="false">'Assign To West Contracts'!AJ126</f>
        <v>1</v>
      </c>
      <c r="AI25" s="41" t="n">
        <f aca="false">'Assign To West Contracts'!AK126</f>
        <v>1</v>
      </c>
      <c r="AJ25" s="41" t="n">
        <f aca="false">'Assign To West Contracts'!AL126</f>
        <v>0.816754465805528</v>
      </c>
      <c r="AK25" s="41" t="n">
        <f aca="false">'Assign To West Contracts'!AM126</f>
        <v>1</v>
      </c>
      <c r="AL25" s="41" t="n">
        <f aca="false">'Assign To West Contracts'!AN126</f>
        <v>1</v>
      </c>
      <c r="AM25" s="41" t="n">
        <f aca="false">'Assign To West Contracts'!AO126</f>
        <v>0.609276858879166</v>
      </c>
      <c r="AN25" s="41" t="n">
        <f aca="false">'Assign To West Contracts'!AP126</f>
        <v>0.609276858879166</v>
      </c>
      <c r="AO25" s="41" t="n">
        <f aca="false">'Assign To West Contracts'!AQ126</f>
        <v>1</v>
      </c>
      <c r="AP25" s="41" t="n">
        <f aca="false">'Assign To West Contracts'!AR126</f>
        <v>0.816754465805528</v>
      </c>
      <c r="AQ25" s="41" t="n">
        <f aca="false">'Assign To West Contracts'!AS126</f>
        <v>0.609276858879166</v>
      </c>
      <c r="AR25" s="41" t="n">
        <f aca="false">'Assign To West Contracts'!AT126</f>
        <v>1</v>
      </c>
      <c r="AS25" s="41" t="n">
        <f aca="false">'Assign To West Contracts'!AU126</f>
        <v>1</v>
      </c>
      <c r="AT25" s="41" t="n">
        <f aca="false">'Assign To West Contracts'!AV126</f>
        <v>0.816754465805528</v>
      </c>
      <c r="AU25" s="41" t="n">
        <f aca="false">'Assign To West Contracts'!AW126</f>
        <v>0.816754465805528</v>
      </c>
      <c r="AV25" s="41" t="n">
        <f aca="false">'Assign To West Contracts'!AX126</f>
        <v>1</v>
      </c>
      <c r="AW25" s="41" t="n">
        <f aca="false">'Assign To West Contracts'!AY126</f>
        <v>0.816754465805528</v>
      </c>
      <c r="AX25" s="41" t="n">
        <f aca="false">'Assign To West Contracts'!AZ126</f>
        <v>0.816754465805528</v>
      </c>
      <c r="AY25" s="41" t="n">
        <f aca="false">'Assign To West Contracts'!BA126</f>
        <v>0.816754465805528</v>
      </c>
      <c r="AZ25" s="41" t="n">
        <f aca="false">'Assign To West Contracts'!BB126</f>
        <v>0.816754465805528</v>
      </c>
      <c r="BA25" s="41" t="n">
        <f aca="false">'Assign To West Contracts'!BC126</f>
        <v>0.816754465805528</v>
      </c>
      <c r="BB25" s="41" t="n">
        <f aca="false">'Assign To West Contracts'!BD126</f>
        <v>0.816754465805528</v>
      </c>
      <c r="BC25" s="41" t="n">
        <f aca="false">'Assign To West Contracts'!BE126</f>
        <v>1</v>
      </c>
      <c r="BD25" s="41" t="n">
        <f aca="false">'Assign To West Contracts'!BF126</f>
        <v>0.609276858879166</v>
      </c>
      <c r="BE25" s="41" t="n">
        <f aca="false">'Assign To West Contracts'!BG126</f>
        <v>0.816754465805528</v>
      </c>
      <c r="BF25" s="41" t="n">
        <f aca="false">'Assign To West Contracts'!BH126</f>
        <v>0.609276858879166</v>
      </c>
      <c r="BG25" s="41" t="n">
        <f aca="false">'Assign To West Contracts'!BI126</f>
        <v>0.816754465805528</v>
      </c>
      <c r="BH25" s="41" t="n">
        <f aca="false">'Assign To West Contracts'!BJ126</f>
        <v>0.609276858879166</v>
      </c>
      <c r="BI25" s="41" t="n">
        <f aca="false">'Assign To West Contracts'!BK126</f>
        <v>0.609276858879166</v>
      </c>
      <c r="BJ25" s="41" t="n">
        <f aca="false">'Assign To West Contracts'!BL126</f>
        <v>0.609276858879166</v>
      </c>
      <c r="BK25" s="41" t="n">
        <f aca="false">'Assign To West Contracts'!BM126</f>
        <v>0.816754465805528</v>
      </c>
      <c r="BL25" s="41" t="n">
        <f aca="false">'Assign To West Contracts'!BN126</f>
        <v>0.816754465805527</v>
      </c>
      <c r="BM25" s="41" t="n">
        <f aca="false">'Assign To West Contracts'!BO126</f>
        <v>0.816754465805528</v>
      </c>
      <c r="BN25" s="41" t="n">
        <f aca="false">'Assign To West Contracts'!BP126</f>
        <v>0.609276858879166</v>
      </c>
      <c r="BO25" s="41" t="n">
        <f aca="false">'Assign To West Contracts'!BQ126</f>
        <v>0.816754465805528</v>
      </c>
      <c r="BP25" s="41" t="n">
        <f aca="false">'Assign To West Contracts'!BR126</f>
        <v>0.816754465805527</v>
      </c>
      <c r="BQ25" s="41" t="n">
        <f aca="false">'Assign To West Contracts'!BS126</f>
        <v>1</v>
      </c>
      <c r="BR25" s="41" t="n">
        <f aca="false">'Assign To West Contracts'!BT126</f>
        <v>0.609276858879166</v>
      </c>
      <c r="BS25" s="41" t="n">
        <f aca="false">'Assign To West Contracts'!BU126</f>
        <v>1</v>
      </c>
      <c r="BT25" s="41" t="n">
        <f aca="false">'Assign To West Contracts'!BV126</f>
        <v>1</v>
      </c>
      <c r="BU25" s="41" t="n">
        <f aca="false">'Assign To West Contracts'!BW126</f>
        <v>0.609276858879166</v>
      </c>
      <c r="BV25" s="41" t="n">
        <f aca="false">'Assign To West Contracts'!BX126</f>
        <v>0.609276858879166</v>
      </c>
      <c r="BW25" s="41" t="n">
        <f aca="false">'Assign To West Contracts'!BY126</f>
        <v>1</v>
      </c>
      <c r="BY25" s="4"/>
      <c r="BZ25" s="41" t="n">
        <f aca="false">'Assign To West Contracts'!CB126</f>
        <v>1</v>
      </c>
      <c r="CA25" s="41" t="n">
        <f aca="false">'Assign To West Contracts'!CC126</f>
        <v>1</v>
      </c>
      <c r="CB25" s="41" t="n">
        <f aca="false">'Assign To West Contracts'!CD126</f>
        <v>1</v>
      </c>
      <c r="CC25" s="41" t="n">
        <f aca="false">'Assign To West Contracts'!CE126</f>
        <v>1</v>
      </c>
      <c r="CD25" s="41" t="n">
        <f aca="false">'Assign To West Contracts'!CF126</f>
        <v>1</v>
      </c>
      <c r="CE25" s="41" t="n">
        <f aca="false">'Assign To West Contracts'!CG126</f>
        <v>1</v>
      </c>
      <c r="CF25" s="41" t="n">
        <f aca="false">'Assign To West Contracts'!CH126</f>
        <v>0.609276858879166</v>
      </c>
      <c r="CG25" s="41" t="n">
        <f aca="false">'Assign To West Contracts'!CI126</f>
        <v>0.609276858879166</v>
      </c>
      <c r="CH25" s="41" t="n">
        <f aca="false">'Assign To West Contracts'!CJ126</f>
        <v>0.609276858879166</v>
      </c>
      <c r="CI25" s="41" t="n">
        <f aca="false">'Assign To West Contracts'!CK126</f>
        <v>0.609276858879166</v>
      </c>
      <c r="CJ25" s="41" t="n">
        <f aca="false">'Assign To West Contracts'!CL126</f>
        <v>0.609276858879166</v>
      </c>
      <c r="CK25" s="41" t="n">
        <f aca="false">'Assign To West Contracts'!CM126</f>
        <v>0.609276858879166</v>
      </c>
      <c r="CL25" s="41" t="n">
        <f aca="false">'Assign To West Contracts'!CN126</f>
        <v>0.609276858879166</v>
      </c>
      <c r="CM25" s="41" t="n">
        <f aca="false">'Assign To West Contracts'!CO126</f>
        <v>0.609276858879166</v>
      </c>
      <c r="CN25" s="41" t="n">
        <f aca="false">'Assign To West Contracts'!CP126</f>
        <v>0.609276858879166</v>
      </c>
      <c r="CO25" s="41" t="n">
        <f aca="false">'Assign To West Contracts'!CQ126</f>
        <v>0.609276858879166</v>
      </c>
      <c r="CP25" s="41" t="n">
        <f aca="false">'Assign To West Contracts'!CR126</f>
        <v>0.609276858879166</v>
      </c>
      <c r="CQ25" s="41" t="n">
        <f aca="false">'Assign To West Contracts'!CS126</f>
        <v>0.609276858879166</v>
      </c>
      <c r="CR25" s="41" t="n">
        <f aca="false">'Assign To West Contracts'!CT126</f>
        <v>0</v>
      </c>
      <c r="CS25" s="41" t="n">
        <f aca="false">'Assign To West Contracts'!CU126</f>
        <v>0</v>
      </c>
      <c r="CT25" s="41" t="n">
        <f aca="false">'Assign To West Contracts'!CV126</f>
        <v>0</v>
      </c>
      <c r="CU25" s="41" t="n">
        <f aca="false">'Assign To West Contracts'!CW126</f>
        <v>0</v>
      </c>
      <c r="CV25" s="41" t="n">
        <f aca="false">'Assign To West Contracts'!CX126</f>
        <v>0</v>
      </c>
      <c r="CX25" s="4"/>
      <c r="CZ25" s="4"/>
      <c r="DA25" s="41" t="n">
        <f aca="false">SUM(DA13:DA15)/DA20</f>
        <v>0</v>
      </c>
      <c r="DB25" s="41" t="n">
        <f aca="false">SUM(DB13:DB15)/DB20</f>
        <v>0</v>
      </c>
      <c r="DC25" s="41" t="n">
        <f aca="false">SUM(DC13:DC15)/DC20</f>
        <v>0</v>
      </c>
      <c r="DD25" s="41" t="n">
        <f aca="false">SUM(DD13:DD15)/DD20</f>
        <v>0</v>
      </c>
      <c r="DE25" s="41" t="n">
        <f aca="false">SUM(DE13:DE15)/DE20</f>
        <v>0</v>
      </c>
      <c r="DF25" s="41" t="n">
        <f aca="false">SUM(DF13:DF15)/DF20</f>
        <v>0</v>
      </c>
      <c r="DG25" s="41" t="n">
        <f aca="false">SUM(DG13:DG15)/DG20</f>
        <v>0</v>
      </c>
      <c r="DI25" s="4"/>
      <c r="DJ25" s="6"/>
      <c r="DK25" s="4"/>
    </row>
    <row r="26" customFormat="false" ht="12.75" hidden="false" customHeight="false" outlineLevel="0" collapsed="false">
      <c r="A26" s="40" t="s">
        <v>20</v>
      </c>
      <c r="B26" s="41" t="n">
        <f aca="false">'Assign To West Contracts'!D127</f>
        <v>0.390723141120834</v>
      </c>
      <c r="C26" s="41" t="n">
        <f aca="false">'Assign To West Contracts'!E127</f>
        <v>0.390723141120834</v>
      </c>
      <c r="D26" s="41" t="n">
        <f aca="false">'Assign To West Contracts'!F127</f>
        <v>1</v>
      </c>
      <c r="E26" s="41" t="n">
        <f aca="false">'Assign To West Contracts'!G127</f>
        <v>0.183245534194472</v>
      </c>
      <c r="F26" s="41" t="n">
        <f aca="false">'Assign To West Contracts'!H127</f>
        <v>0.183245534194472</v>
      </c>
      <c r="G26" s="41" t="n">
        <f aca="false">'Assign To West Contracts'!I127</f>
        <v>0.183245534194472</v>
      </c>
      <c r="H26" s="41" t="n">
        <f aca="false">'Assign To West Contracts'!J127</f>
        <v>0.183245534194472</v>
      </c>
      <c r="I26" s="41" t="n">
        <f aca="false">'Assign To West Contracts'!K127</f>
        <v>0.183245534194472</v>
      </c>
      <c r="J26" s="41" t="n">
        <f aca="false">'Assign To West Contracts'!L127</f>
        <v>1</v>
      </c>
      <c r="K26" s="41" t="n">
        <f aca="false">'Assign To West Contracts'!M127</f>
        <v>0.390723141120834</v>
      </c>
      <c r="L26" s="41" t="n">
        <f aca="false">'Assign To West Contracts'!N127</f>
        <v>0.390723141120834</v>
      </c>
      <c r="M26" s="41" t="n">
        <f aca="false">'Assign To West Contracts'!O127</f>
        <v>0.183245534194472</v>
      </c>
      <c r="N26" s="41" t="n">
        <f aca="false">'Assign To West Contracts'!P127</f>
        <v>0.183245534194472</v>
      </c>
      <c r="O26" s="41" t="n">
        <f aca="false">'Assign To West Contracts'!Q127</f>
        <v>0.183245534194473</v>
      </c>
      <c r="P26" s="41" t="n">
        <f aca="false">'Assign To West Contracts'!R127</f>
        <v>1</v>
      </c>
      <c r="Q26" s="41" t="n">
        <f aca="false">'Assign To West Contracts'!S127</f>
        <v>1</v>
      </c>
      <c r="R26" s="41" t="n">
        <f aca="false">'Assign To West Contracts'!T127</f>
        <v>1</v>
      </c>
      <c r="S26" s="41" t="n">
        <f aca="false">'Assign To West Contracts'!U127</f>
        <v>1</v>
      </c>
      <c r="T26" s="41" t="n">
        <f aca="false">'Assign To West Contracts'!V127</f>
        <v>1</v>
      </c>
      <c r="U26" s="41" t="n">
        <f aca="false">'Assign To West Contracts'!W127</f>
        <v>0.183245534194472</v>
      </c>
      <c r="V26" s="41" t="n">
        <f aca="false">'Assign To West Contracts'!X127</f>
        <v>0.183245534194472</v>
      </c>
      <c r="W26" s="41" t="n">
        <f aca="false">'Assign To West Contracts'!Y127</f>
        <v>0.390723141120834</v>
      </c>
      <c r="X26" s="41" t="n">
        <f aca="false">'Assign To West Contracts'!Z127</f>
        <v>0.183245534194472</v>
      </c>
      <c r="Y26" s="41" t="n">
        <f aca="false">'Assign To West Contracts'!AA127</f>
        <v>1</v>
      </c>
      <c r="Z26" s="41" t="n">
        <f aca="false">'Assign To West Contracts'!AB127</f>
        <v>1</v>
      </c>
      <c r="AA26" s="41" t="n">
        <f aca="false">'Assign To West Contracts'!AC127</f>
        <v>1</v>
      </c>
      <c r="AB26" s="41" t="n">
        <f aca="false">'Assign To West Contracts'!AD127</f>
        <v>1</v>
      </c>
      <c r="AC26" s="41" t="n">
        <f aca="false">'Assign To West Contracts'!AE127</f>
        <v>1</v>
      </c>
      <c r="AD26" s="41" t="n">
        <f aca="false">'Assign To West Contracts'!AF127</f>
        <v>1</v>
      </c>
      <c r="AE26" s="41" t="n">
        <f aca="false">'Assign To West Contracts'!AG127</f>
        <v>1</v>
      </c>
      <c r="AF26" s="41" t="n">
        <f aca="false">'Assign To West Contracts'!AH127</f>
        <v>1</v>
      </c>
      <c r="AG26" s="41" t="n">
        <f aca="false">'Assign To West Contracts'!AI127</f>
        <v>0.183245534194472</v>
      </c>
      <c r="AH26" s="41" t="n">
        <f aca="false">'Assign To West Contracts'!AJ127</f>
        <v>1</v>
      </c>
      <c r="AI26" s="41" t="n">
        <f aca="false">'Assign To West Contracts'!AK127</f>
        <v>1</v>
      </c>
      <c r="AJ26" s="41" t="n">
        <f aca="false">'Assign To West Contracts'!AL127</f>
        <v>0.183245534194472</v>
      </c>
      <c r="AK26" s="41" t="n">
        <f aca="false">'Assign To West Contracts'!AM127</f>
        <v>1</v>
      </c>
      <c r="AL26" s="41" t="n">
        <f aca="false">'Assign To West Contracts'!AN127</f>
        <v>1</v>
      </c>
      <c r="AM26" s="41" t="n">
        <f aca="false">'Assign To West Contracts'!AO127</f>
        <v>0.390723141120834</v>
      </c>
      <c r="AN26" s="41" t="n">
        <f aca="false">'Assign To West Contracts'!AP127</f>
        <v>0.390723141120834</v>
      </c>
      <c r="AO26" s="41" t="n">
        <f aca="false">'Assign To West Contracts'!AQ127</f>
        <v>1</v>
      </c>
      <c r="AP26" s="41" t="n">
        <f aca="false">'Assign To West Contracts'!AR127</f>
        <v>0.183245534194472</v>
      </c>
      <c r="AQ26" s="41" t="n">
        <f aca="false">'Assign To West Contracts'!AS127</f>
        <v>0.390723141120834</v>
      </c>
      <c r="AR26" s="41" t="n">
        <f aca="false">'Assign To West Contracts'!AT127</f>
        <v>0</v>
      </c>
      <c r="AS26" s="41" t="n">
        <f aca="false">'Assign To West Contracts'!AU127</f>
        <v>1</v>
      </c>
      <c r="AT26" s="41" t="n">
        <f aca="false">'Assign To West Contracts'!AV127</f>
        <v>0.183245534194472</v>
      </c>
      <c r="AU26" s="41" t="n">
        <f aca="false">'Assign To West Contracts'!AW127</f>
        <v>0.183245534194472</v>
      </c>
      <c r="AV26" s="41" t="n">
        <f aca="false">'Assign To West Contracts'!AX127</f>
        <v>1</v>
      </c>
      <c r="AW26" s="41" t="n">
        <f aca="false">'Assign To West Contracts'!AY127</f>
        <v>0.183245534194472</v>
      </c>
      <c r="AX26" s="41" t="n">
        <f aca="false">'Assign To West Contracts'!AZ127</f>
        <v>0.183245534194472</v>
      </c>
      <c r="AY26" s="41" t="n">
        <f aca="false">'Assign To West Contracts'!BA127</f>
        <v>0.183245534194473</v>
      </c>
      <c r="AZ26" s="41" t="n">
        <f aca="false">'Assign To West Contracts'!BB127</f>
        <v>0.183245534194473</v>
      </c>
      <c r="BA26" s="41" t="n">
        <f aca="false">'Assign To West Contracts'!BC127</f>
        <v>0.183245534194473</v>
      </c>
      <c r="BB26" s="41" t="n">
        <f aca="false">'Assign To West Contracts'!BD127</f>
        <v>0.183245534194472</v>
      </c>
      <c r="BC26" s="41" t="n">
        <f aca="false">'Assign To West Contracts'!BE127</f>
        <v>1</v>
      </c>
      <c r="BD26" s="41" t="n">
        <f aca="false">'Assign To West Contracts'!BF127</f>
        <v>0.390723141120834</v>
      </c>
      <c r="BE26" s="41" t="n">
        <f aca="false">'Assign To West Contracts'!BG127</f>
        <v>0.183245534194472</v>
      </c>
      <c r="BF26" s="41" t="n">
        <f aca="false">'Assign To West Contracts'!BH127</f>
        <v>0.390723141120834</v>
      </c>
      <c r="BG26" s="41" t="n">
        <f aca="false">'Assign To West Contracts'!BI127</f>
        <v>0.183245534194473</v>
      </c>
      <c r="BH26" s="41" t="n">
        <f aca="false">'Assign To West Contracts'!BJ127</f>
        <v>0.390723141120834</v>
      </c>
      <c r="BI26" s="41" t="n">
        <f aca="false">'Assign To West Contracts'!BK127</f>
        <v>0.390723141120834</v>
      </c>
      <c r="BJ26" s="41" t="n">
        <f aca="false">'Assign To West Contracts'!BL127</f>
        <v>0.390723141120834</v>
      </c>
      <c r="BK26" s="41" t="n">
        <f aca="false">'Assign To West Contracts'!BM127</f>
        <v>0.183245534194472</v>
      </c>
      <c r="BL26" s="41" t="n">
        <f aca="false">'Assign To West Contracts'!BN127</f>
        <v>0.183245534194473</v>
      </c>
      <c r="BM26" s="41" t="n">
        <f aca="false">'Assign To West Contracts'!BO127</f>
        <v>0.183245534194472</v>
      </c>
      <c r="BN26" s="41" t="n">
        <f aca="false">'Assign To West Contracts'!BP127</f>
        <v>0.390723141120834</v>
      </c>
      <c r="BO26" s="41" t="n">
        <f aca="false">'Assign To West Contracts'!BQ127</f>
        <v>0.183245534194473</v>
      </c>
      <c r="BP26" s="41" t="n">
        <f aca="false">'Assign To West Contracts'!BR127</f>
        <v>0.183245534194472</v>
      </c>
      <c r="BQ26" s="41" t="n">
        <f aca="false">'Assign To West Contracts'!BS127</f>
        <v>1</v>
      </c>
      <c r="BR26" s="41" t="n">
        <f aca="false">'Assign To West Contracts'!BT127</f>
        <v>0.390723141120834</v>
      </c>
      <c r="BS26" s="41" t="n">
        <f aca="false">'Assign To West Contracts'!BU127</f>
        <v>1</v>
      </c>
      <c r="BT26" s="41" t="n">
        <f aca="false">'Assign To West Contracts'!BV127</f>
        <v>1</v>
      </c>
      <c r="BU26" s="41" t="n">
        <f aca="false">'Assign To West Contracts'!BW127</f>
        <v>0.390723141120834</v>
      </c>
      <c r="BV26" s="41" t="n">
        <f aca="false">'Assign To West Contracts'!BX127</f>
        <v>0.390723141120834</v>
      </c>
      <c r="BW26" s="41" t="n">
        <f aca="false">'Assign To West Contracts'!BY127</f>
        <v>1</v>
      </c>
      <c r="BY26" s="4"/>
      <c r="BZ26" s="41" t="n">
        <f aca="false">'Assign To West Contracts'!CB127</f>
        <v>0</v>
      </c>
      <c r="CA26" s="41" t="n">
        <f aca="false">'Assign To West Contracts'!CC127</f>
        <v>0</v>
      </c>
      <c r="CB26" s="41" t="n">
        <f aca="false">'Assign To West Contracts'!CD127</f>
        <v>0</v>
      </c>
      <c r="CC26" s="41" t="n">
        <f aca="false">'Assign To West Contracts'!CE127</f>
        <v>0</v>
      </c>
      <c r="CD26" s="41" t="n">
        <f aca="false">'Assign To West Contracts'!CF127</f>
        <v>0</v>
      </c>
      <c r="CE26" s="41" t="n">
        <f aca="false">'Assign To West Contracts'!CG127</f>
        <v>0</v>
      </c>
      <c r="CF26" s="41" t="n">
        <f aca="false">'Assign To West Contracts'!CH127</f>
        <v>0.390723141120834</v>
      </c>
      <c r="CG26" s="41" t="n">
        <f aca="false">'Assign To West Contracts'!CI127</f>
        <v>0.390723141120834</v>
      </c>
      <c r="CH26" s="41" t="n">
        <f aca="false">'Assign To West Contracts'!CJ127</f>
        <v>0.390723141120834</v>
      </c>
      <c r="CI26" s="41" t="n">
        <f aca="false">'Assign To West Contracts'!CK127</f>
        <v>0.390723141120834</v>
      </c>
      <c r="CJ26" s="41" t="n">
        <f aca="false">'Assign To West Contracts'!CL127</f>
        <v>0.390723141120834</v>
      </c>
      <c r="CK26" s="41" t="n">
        <f aca="false">'Assign To West Contracts'!CM127</f>
        <v>0.390723141120834</v>
      </c>
      <c r="CL26" s="41" t="n">
        <f aca="false">'Assign To West Contracts'!CN127</f>
        <v>0.390723141120834</v>
      </c>
      <c r="CM26" s="41" t="n">
        <f aca="false">'Assign To West Contracts'!CO127</f>
        <v>0.390723141120834</v>
      </c>
      <c r="CN26" s="41" t="n">
        <f aca="false">'Assign To West Contracts'!CP127</f>
        <v>0.390723141120834</v>
      </c>
      <c r="CO26" s="41" t="n">
        <f aca="false">'Assign To West Contracts'!CQ127</f>
        <v>0.390723141120834</v>
      </c>
      <c r="CP26" s="41" t="n">
        <f aca="false">'Assign To West Contracts'!CR127</f>
        <v>0.390723141120834</v>
      </c>
      <c r="CQ26" s="41" t="n">
        <f aca="false">'Assign To West Contracts'!CS127</f>
        <v>0.390723141120834</v>
      </c>
      <c r="CR26" s="41" t="n">
        <f aca="false">'Assign To West Contracts'!CT127</f>
        <v>1</v>
      </c>
      <c r="CS26" s="41" t="n">
        <f aca="false">'Assign To West Contracts'!CU127</f>
        <v>1</v>
      </c>
      <c r="CT26" s="41" t="n">
        <f aca="false">'Assign To West Contracts'!CV127</f>
        <v>1</v>
      </c>
      <c r="CU26" s="41" t="n">
        <f aca="false">'Assign To West Contracts'!CW127</f>
        <v>1</v>
      </c>
      <c r="CV26" s="41" t="n">
        <f aca="false">'Assign To West Contracts'!CX127</f>
        <v>1</v>
      </c>
      <c r="CX26" s="4"/>
      <c r="CZ26" s="4"/>
      <c r="DA26" s="41" t="n">
        <f aca="false">SUM(DA16:DA18)/DA20</f>
        <v>0</v>
      </c>
      <c r="DB26" s="41" t="n">
        <f aca="false">SUM(DB16:DB18)/DB20</f>
        <v>1</v>
      </c>
      <c r="DC26" s="41" t="n">
        <f aca="false">SUM(DC16:DC18)/DC20</f>
        <v>1</v>
      </c>
      <c r="DD26" s="41" t="n">
        <f aca="false">SUM(DD16:DD18)/DD20</f>
        <v>1</v>
      </c>
      <c r="DE26" s="41" t="n">
        <f aca="false">SUM(DE16:DE18)/DE20</f>
        <v>1</v>
      </c>
      <c r="DF26" s="41" t="n">
        <f aca="false">SUM(DF16:DF18)/DF20</f>
        <v>1</v>
      </c>
      <c r="DG26" s="41" t="n">
        <f aca="false">SUM(DG16:DG18)/DG20</f>
        <v>1</v>
      </c>
      <c r="DI26" s="4"/>
      <c r="DJ26" s="6"/>
      <c r="DK26" s="4"/>
    </row>
    <row r="27" customFormat="false" ht="12.75" hidden="false" customHeight="false" outlineLevel="0" collapsed="false">
      <c r="A27" s="40" t="s">
        <v>43</v>
      </c>
      <c r="B27" s="41" t="n">
        <f aca="false">'Assign To West Contracts'!D128</f>
        <v>1</v>
      </c>
      <c r="C27" s="41" t="n">
        <f aca="false">'Assign To West Contracts'!E128</f>
        <v>1</v>
      </c>
      <c r="D27" s="41" t="n">
        <f aca="false">'Assign To West Contracts'!F128</f>
        <v>1</v>
      </c>
      <c r="E27" s="41" t="n">
        <f aca="false">'Assign To West Contracts'!G128</f>
        <v>1</v>
      </c>
      <c r="F27" s="41" t="n">
        <f aca="false">'Assign To West Contracts'!H128</f>
        <v>1</v>
      </c>
      <c r="G27" s="41" t="n">
        <f aca="false">'Assign To West Contracts'!I128</f>
        <v>1</v>
      </c>
      <c r="H27" s="41" t="n">
        <f aca="false">'Assign To West Contracts'!J128</f>
        <v>1</v>
      </c>
      <c r="I27" s="41" t="n">
        <f aca="false">'Assign To West Contracts'!K128</f>
        <v>1</v>
      </c>
      <c r="J27" s="41" t="n">
        <f aca="false">'Assign To West Contracts'!L128</f>
        <v>1</v>
      </c>
      <c r="K27" s="41" t="n">
        <f aca="false">'Assign To West Contracts'!M128</f>
        <v>1</v>
      </c>
      <c r="L27" s="41" t="n">
        <f aca="false">'Assign To West Contracts'!N128</f>
        <v>1</v>
      </c>
      <c r="M27" s="41" t="n">
        <f aca="false">'Assign To West Contracts'!O128</f>
        <v>1</v>
      </c>
      <c r="N27" s="41" t="n">
        <f aca="false">'Assign To West Contracts'!P128</f>
        <v>1</v>
      </c>
      <c r="O27" s="41" t="n">
        <f aca="false">'Assign To West Contracts'!Q128</f>
        <v>1</v>
      </c>
      <c r="P27" s="41" t="n">
        <f aca="false">'Assign To West Contracts'!R128</f>
        <v>1</v>
      </c>
      <c r="Q27" s="41" t="n">
        <f aca="false">'Assign To West Contracts'!S128</f>
        <v>1</v>
      </c>
      <c r="R27" s="41" t="n">
        <f aca="false">'Assign To West Contracts'!T128</f>
        <v>1</v>
      </c>
      <c r="S27" s="41" t="n">
        <f aca="false">'Assign To West Contracts'!U128</f>
        <v>1</v>
      </c>
      <c r="T27" s="41" t="n">
        <f aca="false">'Assign To West Contracts'!V128</f>
        <v>1</v>
      </c>
      <c r="U27" s="41" t="n">
        <f aca="false">'Assign To West Contracts'!W128</f>
        <v>1</v>
      </c>
      <c r="V27" s="41" t="n">
        <f aca="false">'Assign To West Contracts'!X128</f>
        <v>1</v>
      </c>
      <c r="W27" s="41" t="n">
        <f aca="false">'Assign To West Contracts'!Y128</f>
        <v>1</v>
      </c>
      <c r="X27" s="41" t="n">
        <f aca="false">'Assign To West Contracts'!Z128</f>
        <v>1</v>
      </c>
      <c r="Y27" s="41" t="n">
        <f aca="false">'Assign To West Contracts'!AA128</f>
        <v>1</v>
      </c>
      <c r="Z27" s="41" t="n">
        <f aca="false">'Assign To West Contracts'!AB128</f>
        <v>1</v>
      </c>
      <c r="AA27" s="41" t="n">
        <f aca="false">'Assign To West Contracts'!AC128</f>
        <v>1</v>
      </c>
      <c r="AB27" s="41" t="n">
        <f aca="false">'Assign To West Contracts'!AD128</f>
        <v>1</v>
      </c>
      <c r="AC27" s="41" t="n">
        <f aca="false">'Assign To West Contracts'!AE128</f>
        <v>1</v>
      </c>
      <c r="AD27" s="41" t="n">
        <f aca="false">'Assign To West Contracts'!AF128</f>
        <v>1</v>
      </c>
      <c r="AE27" s="41" t="n">
        <f aca="false">'Assign To West Contracts'!AG128</f>
        <v>1</v>
      </c>
      <c r="AF27" s="41" t="n">
        <f aca="false">'Assign To West Contracts'!AH128</f>
        <v>1</v>
      </c>
      <c r="AG27" s="41" t="n">
        <f aca="false">'Assign To West Contracts'!AI128</f>
        <v>1</v>
      </c>
      <c r="AH27" s="41" t="n">
        <f aca="false">'Assign To West Contracts'!AJ128</f>
        <v>1</v>
      </c>
      <c r="AI27" s="41" t="n">
        <f aca="false">'Assign To West Contracts'!AK128</f>
        <v>1</v>
      </c>
      <c r="AJ27" s="41" t="n">
        <f aca="false">'Assign To West Contracts'!AL128</f>
        <v>1</v>
      </c>
      <c r="AK27" s="41" t="n">
        <f aca="false">'Assign To West Contracts'!AM128</f>
        <v>1</v>
      </c>
      <c r="AL27" s="41" t="n">
        <f aca="false">'Assign To West Contracts'!AN128</f>
        <v>1</v>
      </c>
      <c r="AM27" s="41" t="n">
        <f aca="false">'Assign To West Contracts'!AO128</f>
        <v>1</v>
      </c>
      <c r="AN27" s="41" t="n">
        <f aca="false">'Assign To West Contracts'!AP128</f>
        <v>1</v>
      </c>
      <c r="AO27" s="41" t="n">
        <f aca="false">'Assign To West Contracts'!AQ128</f>
        <v>1</v>
      </c>
      <c r="AP27" s="41" t="n">
        <f aca="false">'Assign To West Contracts'!AR128</f>
        <v>1</v>
      </c>
      <c r="AQ27" s="41" t="n">
        <f aca="false">'Assign To West Contracts'!AS128</f>
        <v>1</v>
      </c>
      <c r="AR27" s="41" t="n">
        <f aca="false">'Assign To West Contracts'!AT128</f>
        <v>1</v>
      </c>
      <c r="AS27" s="41" t="n">
        <f aca="false">'Assign To West Contracts'!AU128</f>
        <v>1</v>
      </c>
      <c r="AT27" s="41" t="n">
        <f aca="false">'Assign To West Contracts'!AV128</f>
        <v>1</v>
      </c>
      <c r="AU27" s="41" t="n">
        <f aca="false">'Assign To West Contracts'!AW128</f>
        <v>1</v>
      </c>
      <c r="AV27" s="41" t="n">
        <f aca="false">'Assign To West Contracts'!AX128</f>
        <v>1</v>
      </c>
      <c r="AW27" s="41" t="n">
        <f aca="false">'Assign To West Contracts'!AY128</f>
        <v>1</v>
      </c>
      <c r="AX27" s="41" t="n">
        <f aca="false">'Assign To West Contracts'!AZ128</f>
        <v>1</v>
      </c>
      <c r="AY27" s="41" t="n">
        <f aca="false">'Assign To West Contracts'!BA128</f>
        <v>1</v>
      </c>
      <c r="AZ27" s="41" t="n">
        <f aca="false">'Assign To West Contracts'!BB128</f>
        <v>1</v>
      </c>
      <c r="BA27" s="41" t="n">
        <f aca="false">'Assign To West Contracts'!BC128</f>
        <v>1</v>
      </c>
      <c r="BB27" s="41" t="n">
        <f aca="false">'Assign To West Contracts'!BD128</f>
        <v>1</v>
      </c>
      <c r="BC27" s="41" t="n">
        <f aca="false">'Assign To West Contracts'!BE128</f>
        <v>1</v>
      </c>
      <c r="BD27" s="41" t="n">
        <f aca="false">'Assign To West Contracts'!BF128</f>
        <v>1</v>
      </c>
      <c r="BE27" s="41" t="n">
        <f aca="false">'Assign To West Contracts'!BG128</f>
        <v>1</v>
      </c>
      <c r="BF27" s="41" t="n">
        <f aca="false">'Assign To West Contracts'!BH128</f>
        <v>1</v>
      </c>
      <c r="BG27" s="41" t="n">
        <f aca="false">'Assign To West Contracts'!BI128</f>
        <v>1</v>
      </c>
      <c r="BH27" s="41" t="n">
        <f aca="false">'Assign To West Contracts'!BJ128</f>
        <v>1</v>
      </c>
      <c r="BI27" s="41" t="n">
        <f aca="false">'Assign To West Contracts'!BK128</f>
        <v>1</v>
      </c>
      <c r="BJ27" s="41" t="n">
        <f aca="false">'Assign To West Contracts'!BL128</f>
        <v>1</v>
      </c>
      <c r="BK27" s="41" t="n">
        <f aca="false">'Assign To West Contracts'!BM128</f>
        <v>1</v>
      </c>
      <c r="BL27" s="41" t="n">
        <f aca="false">'Assign To West Contracts'!BN128</f>
        <v>1</v>
      </c>
      <c r="BM27" s="41" t="n">
        <f aca="false">'Assign To West Contracts'!BO128</f>
        <v>1</v>
      </c>
      <c r="BN27" s="41" t="n">
        <f aca="false">'Assign To West Contracts'!BP128</f>
        <v>1</v>
      </c>
      <c r="BO27" s="41" t="n">
        <f aca="false">'Assign To West Contracts'!BQ128</f>
        <v>1</v>
      </c>
      <c r="BP27" s="41" t="n">
        <f aca="false">'Assign To West Contracts'!BR128</f>
        <v>1</v>
      </c>
      <c r="BQ27" s="41" t="n">
        <f aca="false">'Assign To West Contracts'!BS128</f>
        <v>1</v>
      </c>
      <c r="BR27" s="41" t="n">
        <f aca="false">'Assign To West Contracts'!BT128</f>
        <v>1</v>
      </c>
      <c r="BS27" s="41" t="n">
        <f aca="false">'Assign To West Contracts'!BU128</f>
        <v>1</v>
      </c>
      <c r="BT27" s="41" t="n">
        <f aca="false">'Assign To West Contracts'!BV128</f>
        <v>1</v>
      </c>
      <c r="BU27" s="41" t="n">
        <f aca="false">'Assign To West Contracts'!BW128</f>
        <v>1</v>
      </c>
      <c r="BV27" s="41" t="n">
        <f aca="false">'Assign To West Contracts'!BX128</f>
        <v>1</v>
      </c>
      <c r="BW27" s="41" t="n">
        <f aca="false">'Assign To West Contracts'!BY128</f>
        <v>1</v>
      </c>
      <c r="BY27" s="4"/>
      <c r="BZ27" s="41" t="n">
        <f aca="false">'Assign To West Contracts'!CB128</f>
        <v>1</v>
      </c>
      <c r="CA27" s="41" t="n">
        <f aca="false">'Assign To West Contracts'!CC128</f>
        <v>1</v>
      </c>
      <c r="CB27" s="41" t="n">
        <f aca="false">'Assign To West Contracts'!CD128</f>
        <v>1</v>
      </c>
      <c r="CC27" s="41" t="n">
        <f aca="false">'Assign To West Contracts'!CE128</f>
        <v>1</v>
      </c>
      <c r="CD27" s="41" t="n">
        <f aca="false">'Assign To West Contracts'!CF128</f>
        <v>1</v>
      </c>
      <c r="CE27" s="41" t="n">
        <f aca="false">'Assign To West Contracts'!CG128</f>
        <v>1</v>
      </c>
      <c r="CF27" s="41" t="n">
        <f aca="false">'Assign To West Contracts'!CH128</f>
        <v>1</v>
      </c>
      <c r="CG27" s="41" t="n">
        <f aca="false">'Assign To West Contracts'!CI128</f>
        <v>1</v>
      </c>
      <c r="CH27" s="41" t="n">
        <f aca="false">'Assign To West Contracts'!CJ128</f>
        <v>1</v>
      </c>
      <c r="CI27" s="41" t="n">
        <f aca="false">'Assign To West Contracts'!CK128</f>
        <v>1</v>
      </c>
      <c r="CJ27" s="41" t="n">
        <f aca="false">'Assign To West Contracts'!CL128</f>
        <v>1</v>
      </c>
      <c r="CK27" s="41" t="n">
        <f aca="false">'Assign To West Contracts'!CM128</f>
        <v>1</v>
      </c>
      <c r="CL27" s="41" t="n">
        <f aca="false">'Assign To West Contracts'!CN128</f>
        <v>1</v>
      </c>
      <c r="CM27" s="41" t="n">
        <f aca="false">'Assign To West Contracts'!CO128</f>
        <v>1</v>
      </c>
      <c r="CN27" s="41" t="n">
        <f aca="false">'Assign To West Contracts'!CP128</f>
        <v>1</v>
      </c>
      <c r="CO27" s="41" t="n">
        <f aca="false">'Assign To West Contracts'!CQ128</f>
        <v>1</v>
      </c>
      <c r="CP27" s="41" t="n">
        <f aca="false">'Assign To West Contracts'!CR128</f>
        <v>1</v>
      </c>
      <c r="CQ27" s="41" t="n">
        <f aca="false">'Assign To West Contracts'!CS128</f>
        <v>1</v>
      </c>
      <c r="CR27" s="41" t="n">
        <f aca="false">'Assign To West Contracts'!CT128</f>
        <v>1</v>
      </c>
      <c r="CS27" s="41" t="n">
        <f aca="false">'Assign To West Contracts'!CU128</f>
        <v>1</v>
      </c>
      <c r="CT27" s="41" t="n">
        <f aca="false">'Assign To West Contracts'!CV128</f>
        <v>1</v>
      </c>
      <c r="CU27" s="41" t="n">
        <f aca="false">'Assign To West Contracts'!CW128</f>
        <v>1</v>
      </c>
      <c r="CV27" s="41" t="n">
        <f aca="false">'Assign To West Contracts'!CX128</f>
        <v>1</v>
      </c>
      <c r="CX27" s="4"/>
      <c r="CZ27" s="4"/>
      <c r="DA27" s="41" t="n">
        <f aca="false">SUM(DA24:DA26)</f>
        <v>1</v>
      </c>
      <c r="DB27" s="41" t="n">
        <f aca="false">SUM(DB24:DB26)</f>
        <v>1</v>
      </c>
      <c r="DC27" s="41" t="n">
        <f aca="false">SUM(DC24:DC26)</f>
        <v>1</v>
      </c>
      <c r="DD27" s="41" t="n">
        <f aca="false">SUM(DD24:DD26)</f>
        <v>1</v>
      </c>
      <c r="DE27" s="41" t="n">
        <f aca="false">SUM(DE24:DE26)</f>
        <v>1</v>
      </c>
      <c r="DF27" s="41" t="n">
        <f aca="false">SUM(DF24:DF26)</f>
        <v>1</v>
      </c>
      <c r="DG27" s="41" t="n">
        <f aca="false">SUM(DG24:DG26)</f>
        <v>1</v>
      </c>
      <c r="DI27" s="4"/>
      <c r="DJ27" s="6"/>
      <c r="DK27" s="4"/>
    </row>
    <row r="28" customFormat="false" ht="12.75" hidden="false" customHeight="false" outlineLevel="0" collapsed="false">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Y28" s="4"/>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X28" s="4"/>
      <c r="CZ28" s="4"/>
      <c r="DA28" s="41"/>
      <c r="DB28" s="41"/>
      <c r="DC28" s="41"/>
      <c r="DD28" s="41"/>
      <c r="DE28" s="41"/>
      <c r="DF28" s="41"/>
      <c r="DG28" s="41"/>
      <c r="DI28" s="4"/>
      <c r="DJ28" s="6"/>
      <c r="DK28" s="4"/>
    </row>
    <row r="29" customFormat="false" ht="12.75" hidden="false" customHeight="false" outlineLevel="0" collapsed="false">
      <c r="A29" s="40" t="s">
        <v>44</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Y29" s="4"/>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X29" s="4"/>
      <c r="CZ29" s="4"/>
      <c r="DA29" s="41"/>
      <c r="DB29" s="41"/>
      <c r="DC29" s="41"/>
      <c r="DD29" s="41"/>
      <c r="DE29" s="41"/>
      <c r="DF29" s="41"/>
      <c r="DG29" s="41"/>
      <c r="DI29" s="4"/>
      <c r="DJ29" s="6"/>
      <c r="DK29" s="4"/>
    </row>
    <row r="30" customFormat="false" ht="12.75" hidden="false" customHeight="false" outlineLevel="0" collapsed="false">
      <c r="A30" s="40" t="s">
        <v>45</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Y30" s="4"/>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X30" s="4"/>
      <c r="CZ30" s="4"/>
      <c r="DA30" s="41" t="n">
        <f aca="false">DA12/DA20</f>
        <v>1</v>
      </c>
      <c r="DB30" s="41" t="n">
        <f aca="false">DB12/DB20</f>
        <v>0</v>
      </c>
      <c r="DC30" s="41" t="n">
        <f aca="false">DC12/DC20</f>
        <v>0</v>
      </c>
      <c r="DD30" s="41" t="n">
        <f aca="false">DD12/DD20</f>
        <v>0</v>
      </c>
      <c r="DE30" s="41" t="n">
        <f aca="false">DE12/DE20</f>
        <v>0</v>
      </c>
      <c r="DF30" s="41" t="n">
        <f aca="false">DF12/DF20</f>
        <v>0</v>
      </c>
      <c r="DG30" s="41" t="n">
        <f aca="false">DG12/DG20</f>
        <v>0</v>
      </c>
      <c r="DI30" s="4"/>
      <c r="DJ30" s="6"/>
      <c r="DK30" s="4"/>
    </row>
    <row r="31" customFormat="false" ht="12.75" hidden="false" customHeight="false" outlineLevel="0" collapsed="false">
      <c r="A31" s="40" t="s">
        <v>33</v>
      </c>
      <c r="B31" s="41" t="n">
        <f aca="false">'Assign To West Contracts'!D131</f>
        <v>0.10164075273467</v>
      </c>
      <c r="C31" s="41" t="n">
        <f aca="false">'Assign To West Contracts'!E131</f>
        <v>0.10164075273467</v>
      </c>
      <c r="D31" s="41" t="n">
        <f aca="false">'Assign To West Contracts'!F131</f>
        <v>1</v>
      </c>
      <c r="E31" s="41" t="n">
        <f aca="false">'Assign To West Contracts'!G131</f>
        <v>0.136252571378787</v>
      </c>
      <c r="F31" s="41" t="n">
        <f aca="false">'Assign To West Contracts'!H131</f>
        <v>0.136252571378787</v>
      </c>
      <c r="G31" s="41" t="n">
        <f aca="false">'Assign To West Contracts'!I131</f>
        <v>0.136252571378787</v>
      </c>
      <c r="H31" s="41" t="n">
        <f aca="false">'Assign To West Contracts'!J131</f>
        <v>0.136252571378787</v>
      </c>
      <c r="I31" s="41" t="n">
        <f aca="false">'Assign To West Contracts'!K131</f>
        <v>0.136252571378787</v>
      </c>
      <c r="J31" s="41" t="n">
        <f aca="false">'Assign To West Contracts'!L131</f>
        <v>1</v>
      </c>
      <c r="K31" s="41" t="n">
        <f aca="false">'Assign To West Contracts'!M131</f>
        <v>0.10164075273467</v>
      </c>
      <c r="L31" s="41" t="n">
        <f aca="false">'Assign To West Contracts'!N131</f>
        <v>0.10164075273467</v>
      </c>
      <c r="M31" s="41" t="n">
        <f aca="false">'Assign To West Contracts'!O131</f>
        <v>0.136252571378787</v>
      </c>
      <c r="N31" s="41" t="n">
        <f aca="false">'Assign To West Contracts'!P131</f>
        <v>0.136252571378787</v>
      </c>
      <c r="O31" s="41" t="n">
        <f aca="false">'Assign To West Contracts'!Q131</f>
        <v>0.136252571378787</v>
      </c>
      <c r="P31" s="41" t="n">
        <f aca="false">'Assign To West Contracts'!R131</f>
        <v>1</v>
      </c>
      <c r="Q31" s="41" t="n">
        <f aca="false">'Assign To West Contracts'!S131</f>
        <v>1</v>
      </c>
      <c r="R31" s="41" t="n">
        <f aca="false">'Assign To West Contracts'!T131</f>
        <v>1</v>
      </c>
      <c r="S31" s="41" t="n">
        <f aca="false">'Assign To West Contracts'!U131</f>
        <v>1</v>
      </c>
      <c r="T31" s="41" t="n">
        <f aca="false">'Assign To West Contracts'!V131</f>
        <v>1</v>
      </c>
      <c r="U31" s="41" t="n">
        <f aca="false">'Assign To West Contracts'!W131</f>
        <v>0.136252571378787</v>
      </c>
      <c r="V31" s="41" t="n">
        <f aca="false">'Assign To West Contracts'!X131</f>
        <v>0.136252571378787</v>
      </c>
      <c r="W31" s="41" t="n">
        <f aca="false">'Assign To West Contracts'!Y131</f>
        <v>0.10164075273467</v>
      </c>
      <c r="X31" s="41" t="n">
        <f aca="false">'Assign To West Contracts'!Z131</f>
        <v>0.136252571378787</v>
      </c>
      <c r="Y31" s="41" t="n">
        <f aca="false">'Assign To West Contracts'!AA131</f>
        <v>1</v>
      </c>
      <c r="Z31" s="41" t="n">
        <f aca="false">'Assign To West Contracts'!AB131</f>
        <v>1</v>
      </c>
      <c r="AA31" s="41" t="n">
        <f aca="false">'Assign To West Contracts'!AC131</f>
        <v>1</v>
      </c>
      <c r="AB31" s="41" t="n">
        <f aca="false">'Assign To West Contracts'!AD131</f>
        <v>1</v>
      </c>
      <c r="AC31" s="41" t="n">
        <f aca="false">'Assign To West Contracts'!AE131</f>
        <v>1</v>
      </c>
      <c r="AD31" s="41" t="n">
        <f aca="false">'Assign To West Contracts'!AF131</f>
        <v>1</v>
      </c>
      <c r="AE31" s="41" t="n">
        <f aca="false">'Assign To West Contracts'!AG131</f>
        <v>1</v>
      </c>
      <c r="AF31" s="41" t="n">
        <f aca="false">'Assign To West Contracts'!AH131</f>
        <v>1</v>
      </c>
      <c r="AG31" s="41" t="n">
        <f aca="false">'Assign To West Contracts'!AI131</f>
        <v>0.136252571378787</v>
      </c>
      <c r="AH31" s="41" t="n">
        <f aca="false">'Assign To West Contracts'!AJ131</f>
        <v>1</v>
      </c>
      <c r="AI31" s="41" t="n">
        <f aca="false">'Assign To West Contracts'!AK131</f>
        <v>1</v>
      </c>
      <c r="AJ31" s="41" t="n">
        <f aca="false">'Assign To West Contracts'!AL131</f>
        <v>0.136252571378787</v>
      </c>
      <c r="AK31" s="41" t="n">
        <f aca="false">'Assign To West Contracts'!AM131</f>
        <v>1</v>
      </c>
      <c r="AL31" s="41" t="n">
        <f aca="false">'Assign To West Contracts'!AN131</f>
        <v>1</v>
      </c>
      <c r="AM31" s="41" t="n">
        <f aca="false">'Assign To West Contracts'!AO131</f>
        <v>0.10164075273467</v>
      </c>
      <c r="AN31" s="41" t="n">
        <f aca="false">'Assign To West Contracts'!AP131</f>
        <v>0.10164075273467</v>
      </c>
      <c r="AO31" s="41" t="n">
        <f aca="false">'Assign To West Contracts'!AQ131</f>
        <v>1</v>
      </c>
      <c r="AP31" s="41" t="n">
        <f aca="false">'Assign To West Contracts'!AR131</f>
        <v>0.136252571378787</v>
      </c>
      <c r="AQ31" s="41" t="n">
        <f aca="false">'Assign To West Contracts'!AS131</f>
        <v>0.10164075273467</v>
      </c>
      <c r="AR31" s="41" t="n">
        <f aca="false">'Assign To West Contracts'!AT131</f>
        <v>0.144918278104042</v>
      </c>
      <c r="AS31" s="41" t="n">
        <f aca="false">'Assign To West Contracts'!AU131</f>
        <v>1</v>
      </c>
      <c r="AT31" s="41" t="n">
        <f aca="false">'Assign To West Contracts'!AV131</f>
        <v>0.136252571378787</v>
      </c>
      <c r="AU31" s="41" t="n">
        <f aca="false">'Assign To West Contracts'!AW131</f>
        <v>0.136252571378787</v>
      </c>
      <c r="AV31" s="41" t="n">
        <f aca="false">'Assign To West Contracts'!AX131</f>
        <v>1</v>
      </c>
      <c r="AW31" s="41" t="n">
        <f aca="false">'Assign To West Contracts'!AY131</f>
        <v>0.136252571378787</v>
      </c>
      <c r="AX31" s="41" t="n">
        <f aca="false">'Assign To West Contracts'!AZ131</f>
        <v>0.136252571378787</v>
      </c>
      <c r="AY31" s="41" t="n">
        <f aca="false">'Assign To West Contracts'!BA131</f>
        <v>0.136252571378787</v>
      </c>
      <c r="AZ31" s="41" t="n">
        <f aca="false">'Assign To West Contracts'!BB131</f>
        <v>0.136252571378787</v>
      </c>
      <c r="BA31" s="41" t="n">
        <f aca="false">'Assign To West Contracts'!BC131</f>
        <v>0.136252571378787</v>
      </c>
      <c r="BB31" s="41" t="n">
        <f aca="false">'Assign To West Contracts'!BD131</f>
        <v>0.136252571378787</v>
      </c>
      <c r="BC31" s="41" t="n">
        <f aca="false">'Assign To West Contracts'!BE131</f>
        <v>1</v>
      </c>
      <c r="BD31" s="41" t="n">
        <f aca="false">'Assign To West Contracts'!BF131</f>
        <v>0.10164075273467</v>
      </c>
      <c r="BE31" s="41" t="n">
        <f aca="false">'Assign To West Contracts'!BG131</f>
        <v>0.136252571378787</v>
      </c>
      <c r="BF31" s="41" t="n">
        <f aca="false">'Assign To West Contracts'!BH131</f>
        <v>0.10164075273467</v>
      </c>
      <c r="BG31" s="41" t="n">
        <f aca="false">'Assign To West Contracts'!BI131</f>
        <v>0.136252571378787</v>
      </c>
      <c r="BH31" s="41" t="n">
        <f aca="false">'Assign To West Contracts'!BJ131</f>
        <v>0.10164075273467</v>
      </c>
      <c r="BI31" s="41" t="n">
        <f aca="false">'Assign To West Contracts'!BK131</f>
        <v>0.10164075273467</v>
      </c>
      <c r="BJ31" s="41" t="n">
        <f aca="false">'Assign To West Contracts'!BL131</f>
        <v>0.10164075273467</v>
      </c>
      <c r="BK31" s="41" t="n">
        <f aca="false">'Assign To West Contracts'!BM131</f>
        <v>0.136252571378787</v>
      </c>
      <c r="BL31" s="41" t="n">
        <f aca="false">'Assign To West Contracts'!BN131</f>
        <v>0.136252571378787</v>
      </c>
      <c r="BM31" s="41" t="n">
        <f aca="false">'Assign To West Contracts'!BO131</f>
        <v>0.136252571378787</v>
      </c>
      <c r="BN31" s="41" t="n">
        <f aca="false">'Assign To West Contracts'!BP131</f>
        <v>0.10164075273467</v>
      </c>
      <c r="BO31" s="41" t="n">
        <f aca="false">'Assign To West Contracts'!BQ131</f>
        <v>0.136252571378787</v>
      </c>
      <c r="BP31" s="41" t="n">
        <f aca="false">'Assign To West Contracts'!BR131</f>
        <v>0.136252571378787</v>
      </c>
      <c r="BQ31" s="41" t="n">
        <f aca="false">'Assign To West Contracts'!BS131</f>
        <v>1</v>
      </c>
      <c r="BR31" s="41" t="n">
        <f aca="false">'Assign To West Contracts'!BT131</f>
        <v>0.10164075273467</v>
      </c>
      <c r="BS31" s="41" t="n">
        <f aca="false">'Assign To West Contracts'!BU131</f>
        <v>1</v>
      </c>
      <c r="BT31" s="41" t="n">
        <f aca="false">'Assign To West Contracts'!BV131</f>
        <v>1</v>
      </c>
      <c r="BU31" s="41" t="n">
        <f aca="false">'Assign To West Contracts'!BW131</f>
        <v>0.10164075273467</v>
      </c>
      <c r="BV31" s="41" t="n">
        <f aca="false">'Assign To West Contracts'!BX131</f>
        <v>0.10164075273467</v>
      </c>
      <c r="BW31" s="41" t="n">
        <f aca="false">'Assign To West Contracts'!BY131</f>
        <v>1</v>
      </c>
      <c r="BY31" s="4"/>
      <c r="BZ31" s="41" t="n">
        <f aca="false">'Assign To West Contracts'!CB131</f>
        <v>0.144918278104042</v>
      </c>
      <c r="CA31" s="41" t="n">
        <f aca="false">'Assign To West Contracts'!CC131</f>
        <v>0.144918278104042</v>
      </c>
      <c r="CB31" s="41" t="n">
        <f aca="false">'Assign To West Contracts'!CD131</f>
        <v>0.144918278104042</v>
      </c>
      <c r="CC31" s="41" t="n">
        <f aca="false">'Assign To West Contracts'!CE131</f>
        <v>0.144918278104042</v>
      </c>
      <c r="CD31" s="41" t="n">
        <f aca="false">'Assign To West Contracts'!CF131</f>
        <v>0.144918278104042</v>
      </c>
      <c r="CE31" s="41" t="n">
        <f aca="false">'Assign To West Contracts'!CG131</f>
        <v>0.144918278104042</v>
      </c>
      <c r="CF31" s="41" t="n">
        <f aca="false">'Assign To West Contracts'!CH131</f>
        <v>0.10164075273467</v>
      </c>
      <c r="CG31" s="41" t="n">
        <f aca="false">'Assign To West Contracts'!CI131</f>
        <v>0.10164075273467</v>
      </c>
      <c r="CH31" s="41" t="n">
        <f aca="false">'Assign To West Contracts'!CJ131</f>
        <v>0.10164075273467</v>
      </c>
      <c r="CI31" s="41" t="n">
        <f aca="false">'Assign To West Contracts'!CK131</f>
        <v>0.10164075273467</v>
      </c>
      <c r="CJ31" s="41" t="n">
        <f aca="false">'Assign To West Contracts'!CL131</f>
        <v>0.10164075273467</v>
      </c>
      <c r="CK31" s="41" t="n">
        <f aca="false">'Assign To West Contracts'!CM131</f>
        <v>0.10164075273467</v>
      </c>
      <c r="CL31" s="41" t="n">
        <f aca="false">'Assign To West Contracts'!CN131</f>
        <v>0.10164075273467</v>
      </c>
      <c r="CM31" s="41" t="n">
        <f aca="false">'Assign To West Contracts'!CO131</f>
        <v>0.10164075273467</v>
      </c>
      <c r="CN31" s="41" t="n">
        <f aca="false">'Assign To West Contracts'!CP131</f>
        <v>0.10164075273467</v>
      </c>
      <c r="CO31" s="41" t="n">
        <f aca="false">'Assign To West Contracts'!CQ131</f>
        <v>0.10164075273467</v>
      </c>
      <c r="CP31" s="41" t="n">
        <f aca="false">'Assign To West Contracts'!CR131</f>
        <v>0.10164075273467</v>
      </c>
      <c r="CQ31" s="41" t="n">
        <f aca="false">'Assign To West Contracts'!CS131</f>
        <v>0.10164075273467</v>
      </c>
      <c r="CR31" s="41" t="n">
        <f aca="false">'Assign To West Contracts'!CT131</f>
        <v>0</v>
      </c>
      <c r="CS31" s="41" t="n">
        <f aca="false">'Assign To West Contracts'!CU131</f>
        <v>0</v>
      </c>
      <c r="CT31" s="41" t="n">
        <f aca="false">'Assign To West Contracts'!CV131</f>
        <v>0</v>
      </c>
      <c r="CU31" s="41" t="n">
        <f aca="false">'Assign To West Contracts'!CW131</f>
        <v>0</v>
      </c>
      <c r="CV31" s="41" t="n">
        <f aca="false">'Assign To West Contracts'!CX131</f>
        <v>0</v>
      </c>
      <c r="CX31" s="4"/>
      <c r="CZ31" s="4"/>
      <c r="DA31" s="41"/>
      <c r="DB31" s="41"/>
      <c r="DC31" s="41"/>
      <c r="DD31" s="41"/>
      <c r="DE31" s="41"/>
      <c r="DF31" s="41"/>
      <c r="DG31" s="41"/>
      <c r="DI31" s="4"/>
      <c r="DJ31" s="6"/>
      <c r="DK31" s="4"/>
    </row>
    <row r="32" customFormat="false" ht="12.75" hidden="false" customHeight="false" outlineLevel="0" collapsed="false">
      <c r="A32" s="40" t="s">
        <v>34</v>
      </c>
      <c r="B32" s="41" t="n">
        <f aca="false">'Assign To West Contracts'!D132</f>
        <v>0.0394919765334867</v>
      </c>
      <c r="C32" s="41" t="n">
        <f aca="false">'Assign To West Contracts'!E132</f>
        <v>0.0394919765334867</v>
      </c>
      <c r="D32" s="41" t="n">
        <f aca="false">'Assign To West Contracts'!F132</f>
        <v>1</v>
      </c>
      <c r="E32" s="41" t="n">
        <f aca="false">'Assign To West Contracts'!G132</f>
        <v>0.0529402154819232</v>
      </c>
      <c r="F32" s="41" t="n">
        <f aca="false">'Assign To West Contracts'!H132</f>
        <v>0.0529402154819233</v>
      </c>
      <c r="G32" s="41" t="n">
        <f aca="false">'Assign To West Contracts'!I132</f>
        <v>0.0529402154819233</v>
      </c>
      <c r="H32" s="41" t="n">
        <f aca="false">'Assign To West Contracts'!J132</f>
        <v>0.0529402154819232</v>
      </c>
      <c r="I32" s="41" t="n">
        <f aca="false">'Assign To West Contracts'!K132</f>
        <v>0.0529402154819233</v>
      </c>
      <c r="J32" s="41" t="n">
        <f aca="false">'Assign To West Contracts'!L132</f>
        <v>1</v>
      </c>
      <c r="K32" s="41" t="n">
        <f aca="false">'Assign To West Contracts'!M132</f>
        <v>0.0394919765334867</v>
      </c>
      <c r="L32" s="41" t="n">
        <f aca="false">'Assign To West Contracts'!N132</f>
        <v>0.0394919765334867</v>
      </c>
      <c r="M32" s="41" t="n">
        <f aca="false">'Assign To West Contracts'!O132</f>
        <v>0.0529402154819232</v>
      </c>
      <c r="N32" s="41" t="n">
        <f aca="false">'Assign To West Contracts'!P132</f>
        <v>0.0529402154819233</v>
      </c>
      <c r="O32" s="41" t="n">
        <f aca="false">'Assign To West Contracts'!Q132</f>
        <v>0.0529402154819233</v>
      </c>
      <c r="P32" s="41" t="n">
        <f aca="false">'Assign To West Contracts'!R132</f>
        <v>1</v>
      </c>
      <c r="Q32" s="41" t="n">
        <f aca="false">'Assign To West Contracts'!S132</f>
        <v>1</v>
      </c>
      <c r="R32" s="41" t="n">
        <f aca="false">'Assign To West Contracts'!T132</f>
        <v>1</v>
      </c>
      <c r="S32" s="41" t="n">
        <f aca="false">'Assign To West Contracts'!U132</f>
        <v>1</v>
      </c>
      <c r="T32" s="41" t="n">
        <f aca="false">'Assign To West Contracts'!V132</f>
        <v>1</v>
      </c>
      <c r="U32" s="41" t="n">
        <f aca="false">'Assign To West Contracts'!W132</f>
        <v>0.0529402154819233</v>
      </c>
      <c r="V32" s="41" t="n">
        <f aca="false">'Assign To West Contracts'!X132</f>
        <v>0.0529402154819233</v>
      </c>
      <c r="W32" s="41" t="n">
        <f aca="false">'Assign To West Contracts'!Y132</f>
        <v>0.0394919765334867</v>
      </c>
      <c r="X32" s="41" t="n">
        <f aca="false">'Assign To West Contracts'!Z132</f>
        <v>0.0529402154819233</v>
      </c>
      <c r="Y32" s="41" t="n">
        <f aca="false">'Assign To West Contracts'!AA132</f>
        <v>1</v>
      </c>
      <c r="Z32" s="41" t="n">
        <f aca="false">'Assign To West Contracts'!AB132</f>
        <v>1</v>
      </c>
      <c r="AA32" s="41" t="n">
        <f aca="false">'Assign To West Contracts'!AC132</f>
        <v>1</v>
      </c>
      <c r="AB32" s="41" t="n">
        <f aca="false">'Assign To West Contracts'!AD132</f>
        <v>1</v>
      </c>
      <c r="AC32" s="41" t="n">
        <f aca="false">'Assign To West Contracts'!AE132</f>
        <v>1</v>
      </c>
      <c r="AD32" s="41" t="n">
        <f aca="false">'Assign To West Contracts'!AF132</f>
        <v>1</v>
      </c>
      <c r="AE32" s="41" t="n">
        <f aca="false">'Assign To West Contracts'!AG132</f>
        <v>1</v>
      </c>
      <c r="AF32" s="41" t="n">
        <f aca="false">'Assign To West Contracts'!AH132</f>
        <v>1</v>
      </c>
      <c r="AG32" s="41" t="n">
        <f aca="false">'Assign To West Contracts'!AI132</f>
        <v>0.0529402154819233</v>
      </c>
      <c r="AH32" s="41" t="n">
        <f aca="false">'Assign To West Contracts'!AJ132</f>
        <v>1</v>
      </c>
      <c r="AI32" s="41" t="n">
        <f aca="false">'Assign To West Contracts'!AK132</f>
        <v>1</v>
      </c>
      <c r="AJ32" s="41" t="n">
        <f aca="false">'Assign To West Contracts'!AL132</f>
        <v>0.0529402154819232</v>
      </c>
      <c r="AK32" s="41" t="n">
        <f aca="false">'Assign To West Contracts'!AM132</f>
        <v>1</v>
      </c>
      <c r="AL32" s="41" t="n">
        <f aca="false">'Assign To West Contracts'!AN132</f>
        <v>1</v>
      </c>
      <c r="AM32" s="41" t="n">
        <f aca="false">'Assign To West Contracts'!AO132</f>
        <v>0.0394919765334867</v>
      </c>
      <c r="AN32" s="41" t="n">
        <f aca="false">'Assign To West Contracts'!AP132</f>
        <v>0.0394919765334867</v>
      </c>
      <c r="AO32" s="41" t="n">
        <f aca="false">'Assign To West Contracts'!AQ132</f>
        <v>1</v>
      </c>
      <c r="AP32" s="41" t="n">
        <f aca="false">'Assign To West Contracts'!AR132</f>
        <v>0.0529402154819232</v>
      </c>
      <c r="AQ32" s="41" t="n">
        <f aca="false">'Assign To West Contracts'!AS132</f>
        <v>0.0394919765334867</v>
      </c>
      <c r="AR32" s="41" t="n">
        <f aca="false">'Assign To West Contracts'!AT132</f>
        <v>0.0563072299660957</v>
      </c>
      <c r="AS32" s="41" t="n">
        <f aca="false">'Assign To West Contracts'!AU132</f>
        <v>1</v>
      </c>
      <c r="AT32" s="41" t="n">
        <f aca="false">'Assign To West Contracts'!AV132</f>
        <v>0.0529402154819232</v>
      </c>
      <c r="AU32" s="41" t="n">
        <f aca="false">'Assign To West Contracts'!AW132</f>
        <v>0.0529402154819232</v>
      </c>
      <c r="AV32" s="41" t="n">
        <f aca="false">'Assign To West Contracts'!AX132</f>
        <v>1</v>
      </c>
      <c r="AW32" s="41" t="n">
        <f aca="false">'Assign To West Contracts'!AY132</f>
        <v>0.0529402154819233</v>
      </c>
      <c r="AX32" s="41" t="n">
        <f aca="false">'Assign To West Contracts'!AZ132</f>
        <v>0.0529402154819233</v>
      </c>
      <c r="AY32" s="41" t="n">
        <f aca="false">'Assign To West Contracts'!BA132</f>
        <v>0.0529402154819233</v>
      </c>
      <c r="AZ32" s="41" t="n">
        <f aca="false">'Assign To West Contracts'!BB132</f>
        <v>0.0529402154819233</v>
      </c>
      <c r="BA32" s="41" t="n">
        <f aca="false">'Assign To West Contracts'!BC132</f>
        <v>0.0529402154819233</v>
      </c>
      <c r="BB32" s="41" t="n">
        <f aca="false">'Assign To West Contracts'!BD132</f>
        <v>0.0529402154819233</v>
      </c>
      <c r="BC32" s="41" t="n">
        <f aca="false">'Assign To West Contracts'!BE132</f>
        <v>1</v>
      </c>
      <c r="BD32" s="41" t="n">
        <f aca="false">'Assign To West Contracts'!BF132</f>
        <v>0.0394919765334867</v>
      </c>
      <c r="BE32" s="41" t="n">
        <f aca="false">'Assign To West Contracts'!BG132</f>
        <v>0.0529402154819232</v>
      </c>
      <c r="BF32" s="41" t="n">
        <f aca="false">'Assign To West Contracts'!BH132</f>
        <v>0.0394919765334867</v>
      </c>
      <c r="BG32" s="41" t="n">
        <f aca="false">'Assign To West Contracts'!BI132</f>
        <v>0.0529402154819233</v>
      </c>
      <c r="BH32" s="41" t="n">
        <f aca="false">'Assign To West Contracts'!BJ132</f>
        <v>0.0394919765334867</v>
      </c>
      <c r="BI32" s="41" t="n">
        <f aca="false">'Assign To West Contracts'!BK132</f>
        <v>0.0394919765334867</v>
      </c>
      <c r="BJ32" s="41" t="n">
        <f aca="false">'Assign To West Contracts'!BL132</f>
        <v>0.0394919765334867</v>
      </c>
      <c r="BK32" s="41" t="n">
        <f aca="false">'Assign To West Contracts'!BM132</f>
        <v>0.0529402154819233</v>
      </c>
      <c r="BL32" s="41" t="n">
        <f aca="false">'Assign To West Contracts'!BN132</f>
        <v>0.0529402154819233</v>
      </c>
      <c r="BM32" s="41" t="n">
        <f aca="false">'Assign To West Contracts'!BO132</f>
        <v>0.0529402154819232</v>
      </c>
      <c r="BN32" s="41" t="n">
        <f aca="false">'Assign To West Contracts'!BP132</f>
        <v>0.0394919765334867</v>
      </c>
      <c r="BO32" s="41" t="n">
        <f aca="false">'Assign To West Contracts'!BQ132</f>
        <v>0.0529402154819232</v>
      </c>
      <c r="BP32" s="41" t="n">
        <f aca="false">'Assign To West Contracts'!BR132</f>
        <v>0.0529402154819232</v>
      </c>
      <c r="BQ32" s="41" t="n">
        <f aca="false">'Assign To West Contracts'!BS132</f>
        <v>1</v>
      </c>
      <c r="BR32" s="41" t="n">
        <f aca="false">'Assign To West Contracts'!BT132</f>
        <v>0.0394919765334867</v>
      </c>
      <c r="BS32" s="41" t="n">
        <f aca="false">'Assign To West Contracts'!BU132</f>
        <v>1</v>
      </c>
      <c r="BT32" s="41" t="n">
        <f aca="false">'Assign To West Contracts'!BV132</f>
        <v>1</v>
      </c>
      <c r="BU32" s="41" t="n">
        <f aca="false">'Assign To West Contracts'!BW132</f>
        <v>0.0394919765334867</v>
      </c>
      <c r="BV32" s="41" t="n">
        <f aca="false">'Assign To West Contracts'!BX132</f>
        <v>0.0394919765334867</v>
      </c>
      <c r="BW32" s="41" t="n">
        <f aca="false">'Assign To West Contracts'!BY132</f>
        <v>1</v>
      </c>
      <c r="BY32" s="4"/>
      <c r="BZ32" s="41" t="n">
        <f aca="false">'Assign To West Contracts'!CB132</f>
        <v>0.0563072299660957</v>
      </c>
      <c r="CA32" s="41" t="n">
        <f aca="false">'Assign To West Contracts'!CC132</f>
        <v>0.0563072299660957</v>
      </c>
      <c r="CB32" s="41" t="n">
        <f aca="false">'Assign To West Contracts'!CD132</f>
        <v>0.0563072299660957</v>
      </c>
      <c r="CC32" s="41" t="n">
        <f aca="false">'Assign To West Contracts'!CE132</f>
        <v>0.0563072299660957</v>
      </c>
      <c r="CD32" s="41" t="n">
        <f aca="false">'Assign To West Contracts'!CF132</f>
        <v>0.0563072299660957</v>
      </c>
      <c r="CE32" s="41" t="n">
        <f aca="false">'Assign To West Contracts'!CG132</f>
        <v>0.0563072299660957</v>
      </c>
      <c r="CF32" s="41" t="n">
        <f aca="false">'Assign To West Contracts'!CH132</f>
        <v>0.0394919765334867</v>
      </c>
      <c r="CG32" s="41" t="n">
        <f aca="false">'Assign To West Contracts'!CI132</f>
        <v>0.0394919765334867</v>
      </c>
      <c r="CH32" s="41" t="n">
        <f aca="false">'Assign To West Contracts'!CJ132</f>
        <v>0.0394919765334867</v>
      </c>
      <c r="CI32" s="41" t="n">
        <f aca="false">'Assign To West Contracts'!CK132</f>
        <v>0.0394919765334867</v>
      </c>
      <c r="CJ32" s="41" t="n">
        <f aca="false">'Assign To West Contracts'!CL132</f>
        <v>0.0394919765334867</v>
      </c>
      <c r="CK32" s="41" t="n">
        <f aca="false">'Assign To West Contracts'!CM132</f>
        <v>0.0394919765334867</v>
      </c>
      <c r="CL32" s="41" t="n">
        <f aca="false">'Assign To West Contracts'!CN132</f>
        <v>0.0394919765334867</v>
      </c>
      <c r="CM32" s="41" t="n">
        <f aca="false">'Assign To West Contracts'!CO132</f>
        <v>0.0394919765334868</v>
      </c>
      <c r="CN32" s="41" t="n">
        <f aca="false">'Assign To West Contracts'!CP132</f>
        <v>0.0394919765334867</v>
      </c>
      <c r="CO32" s="41" t="n">
        <f aca="false">'Assign To West Contracts'!CQ132</f>
        <v>0.0394919765334867</v>
      </c>
      <c r="CP32" s="41" t="n">
        <f aca="false">'Assign To West Contracts'!CR132</f>
        <v>0.0394919765334867</v>
      </c>
      <c r="CQ32" s="41" t="n">
        <f aca="false">'Assign To West Contracts'!CS132</f>
        <v>0.0394919765334867</v>
      </c>
      <c r="CR32" s="41" t="n">
        <f aca="false">'Assign To West Contracts'!CT132</f>
        <v>0</v>
      </c>
      <c r="CS32" s="41" t="n">
        <f aca="false">'Assign To West Contracts'!CU132</f>
        <v>0</v>
      </c>
      <c r="CT32" s="41" t="n">
        <f aca="false">'Assign To West Contracts'!CV132</f>
        <v>0</v>
      </c>
      <c r="CU32" s="41" t="n">
        <f aca="false">'Assign To West Contracts'!CW132</f>
        <v>0</v>
      </c>
      <c r="CV32" s="41" t="n">
        <f aca="false">'Assign To West Contracts'!CX132</f>
        <v>0</v>
      </c>
      <c r="CX32" s="4"/>
      <c r="CZ32" s="4"/>
      <c r="DA32" s="41"/>
      <c r="DB32" s="41"/>
      <c r="DC32" s="41"/>
      <c r="DD32" s="41"/>
      <c r="DE32" s="41"/>
      <c r="DF32" s="41"/>
      <c r="DG32" s="41"/>
      <c r="DI32" s="4"/>
      <c r="DJ32" s="6"/>
      <c r="DK32" s="4"/>
    </row>
    <row r="33" customFormat="false" ht="12.75" hidden="false" customHeight="false" outlineLevel="0" collapsed="false">
      <c r="A33" s="40" t="s">
        <v>35</v>
      </c>
      <c r="B33" s="41" t="n">
        <f aca="false">'Assign To West Contracts'!D133</f>
        <v>0.46814412961101</v>
      </c>
      <c r="C33" s="41" t="n">
        <f aca="false">'Assign To West Contracts'!E133</f>
        <v>0.46814412961101</v>
      </c>
      <c r="D33" s="41" t="n">
        <f aca="false">'Assign To West Contracts'!F133</f>
        <v>1</v>
      </c>
      <c r="E33" s="41" t="n">
        <f aca="false">'Assign To West Contracts'!G133</f>
        <v>0.627561678944817</v>
      </c>
      <c r="F33" s="41" t="n">
        <f aca="false">'Assign To West Contracts'!H133</f>
        <v>0.627561678944817</v>
      </c>
      <c r="G33" s="41" t="n">
        <f aca="false">'Assign To West Contracts'!I133</f>
        <v>0.627561678944817</v>
      </c>
      <c r="H33" s="41" t="n">
        <f aca="false">'Assign To West Contracts'!J133</f>
        <v>0.627561678944817</v>
      </c>
      <c r="I33" s="41" t="n">
        <f aca="false">'Assign To West Contracts'!K133</f>
        <v>0.627561678944817</v>
      </c>
      <c r="J33" s="41" t="n">
        <f aca="false">'Assign To West Contracts'!L133</f>
        <v>1</v>
      </c>
      <c r="K33" s="41" t="n">
        <f aca="false">'Assign To West Contracts'!M133</f>
        <v>0.46814412961101</v>
      </c>
      <c r="L33" s="41" t="n">
        <f aca="false">'Assign To West Contracts'!N133</f>
        <v>0.46814412961101</v>
      </c>
      <c r="M33" s="41" t="n">
        <f aca="false">'Assign To West Contracts'!O133</f>
        <v>0.627561678944817</v>
      </c>
      <c r="N33" s="41" t="n">
        <f aca="false">'Assign To West Contracts'!P133</f>
        <v>0.627561678944817</v>
      </c>
      <c r="O33" s="41" t="n">
        <f aca="false">'Assign To West Contracts'!Q133</f>
        <v>0.627561678944817</v>
      </c>
      <c r="P33" s="41" t="n">
        <f aca="false">'Assign To West Contracts'!R133</f>
        <v>1</v>
      </c>
      <c r="Q33" s="41" t="n">
        <f aca="false">'Assign To West Contracts'!S133</f>
        <v>1</v>
      </c>
      <c r="R33" s="41" t="n">
        <f aca="false">'Assign To West Contracts'!T133</f>
        <v>1</v>
      </c>
      <c r="S33" s="41" t="n">
        <f aca="false">'Assign To West Contracts'!U133</f>
        <v>1</v>
      </c>
      <c r="T33" s="41" t="n">
        <f aca="false">'Assign To West Contracts'!V133</f>
        <v>1</v>
      </c>
      <c r="U33" s="41" t="n">
        <f aca="false">'Assign To West Contracts'!W133</f>
        <v>0.627561678944817</v>
      </c>
      <c r="V33" s="41" t="n">
        <f aca="false">'Assign To West Contracts'!X133</f>
        <v>0.627561678944817</v>
      </c>
      <c r="W33" s="41" t="n">
        <f aca="false">'Assign To West Contracts'!Y133</f>
        <v>0.46814412961101</v>
      </c>
      <c r="X33" s="41" t="n">
        <f aca="false">'Assign To West Contracts'!Z133</f>
        <v>0.627561678944817</v>
      </c>
      <c r="Y33" s="41" t="n">
        <f aca="false">'Assign To West Contracts'!AA133</f>
        <v>1</v>
      </c>
      <c r="Z33" s="41" t="n">
        <f aca="false">'Assign To West Contracts'!AB133</f>
        <v>1</v>
      </c>
      <c r="AA33" s="41" t="n">
        <f aca="false">'Assign To West Contracts'!AC133</f>
        <v>1</v>
      </c>
      <c r="AB33" s="41" t="n">
        <f aca="false">'Assign To West Contracts'!AD133</f>
        <v>1</v>
      </c>
      <c r="AC33" s="41" t="n">
        <f aca="false">'Assign To West Contracts'!AE133</f>
        <v>1</v>
      </c>
      <c r="AD33" s="41" t="n">
        <f aca="false">'Assign To West Contracts'!AF133</f>
        <v>1</v>
      </c>
      <c r="AE33" s="41" t="n">
        <f aca="false">'Assign To West Contracts'!AG133</f>
        <v>1</v>
      </c>
      <c r="AF33" s="41" t="n">
        <f aca="false">'Assign To West Contracts'!AH133</f>
        <v>1</v>
      </c>
      <c r="AG33" s="41" t="n">
        <f aca="false">'Assign To West Contracts'!AI133</f>
        <v>0.627561678944817</v>
      </c>
      <c r="AH33" s="41" t="n">
        <f aca="false">'Assign To West Contracts'!AJ133</f>
        <v>1</v>
      </c>
      <c r="AI33" s="41" t="n">
        <f aca="false">'Assign To West Contracts'!AK133</f>
        <v>1</v>
      </c>
      <c r="AJ33" s="41" t="n">
        <f aca="false">'Assign To West Contracts'!AL133</f>
        <v>0.627561678944817</v>
      </c>
      <c r="AK33" s="41" t="n">
        <f aca="false">'Assign To West Contracts'!AM133</f>
        <v>1</v>
      </c>
      <c r="AL33" s="41" t="n">
        <f aca="false">'Assign To West Contracts'!AN133</f>
        <v>1</v>
      </c>
      <c r="AM33" s="41" t="n">
        <f aca="false">'Assign To West Contracts'!AO133</f>
        <v>0.46814412961101</v>
      </c>
      <c r="AN33" s="41" t="n">
        <f aca="false">'Assign To West Contracts'!AP133</f>
        <v>0.46814412961101</v>
      </c>
      <c r="AO33" s="41" t="n">
        <f aca="false">'Assign To West Contracts'!AQ133</f>
        <v>1</v>
      </c>
      <c r="AP33" s="41" t="n">
        <f aca="false">'Assign To West Contracts'!AR133</f>
        <v>0.627561678944817</v>
      </c>
      <c r="AQ33" s="41" t="n">
        <f aca="false">'Assign To West Contracts'!AS133</f>
        <v>0.46814412961101</v>
      </c>
      <c r="AR33" s="41" t="n">
        <f aca="false">'Assign To West Contracts'!AT133</f>
        <v>0.798774491929863</v>
      </c>
      <c r="AS33" s="41" t="n">
        <f aca="false">'Assign To West Contracts'!AU133</f>
        <v>1</v>
      </c>
      <c r="AT33" s="41" t="n">
        <f aca="false">'Assign To West Contracts'!AV133</f>
        <v>0.627561678944817</v>
      </c>
      <c r="AU33" s="41" t="n">
        <f aca="false">'Assign To West Contracts'!AW133</f>
        <v>0.627561678944817</v>
      </c>
      <c r="AV33" s="41" t="n">
        <f aca="false">'Assign To West Contracts'!AX133</f>
        <v>1</v>
      </c>
      <c r="AW33" s="41" t="n">
        <f aca="false">'Assign To West Contracts'!AY133</f>
        <v>0.627561678944817</v>
      </c>
      <c r="AX33" s="41" t="n">
        <f aca="false">'Assign To West Contracts'!AZ133</f>
        <v>0.627561678944817</v>
      </c>
      <c r="AY33" s="41" t="n">
        <f aca="false">'Assign To West Contracts'!BA133</f>
        <v>0.627561678944817</v>
      </c>
      <c r="AZ33" s="41" t="n">
        <f aca="false">'Assign To West Contracts'!BB133</f>
        <v>0.627561678944817</v>
      </c>
      <c r="BA33" s="41" t="n">
        <f aca="false">'Assign To West Contracts'!BC133</f>
        <v>0.627561678944817</v>
      </c>
      <c r="BB33" s="41" t="n">
        <f aca="false">'Assign To West Contracts'!BD133</f>
        <v>0.627561678944817</v>
      </c>
      <c r="BC33" s="41" t="n">
        <f aca="false">'Assign To West Contracts'!BE133</f>
        <v>1</v>
      </c>
      <c r="BD33" s="41" t="n">
        <f aca="false">'Assign To West Contracts'!BF133</f>
        <v>0.46814412961101</v>
      </c>
      <c r="BE33" s="41" t="n">
        <f aca="false">'Assign To West Contracts'!BG133</f>
        <v>0.627561678944817</v>
      </c>
      <c r="BF33" s="41" t="n">
        <f aca="false">'Assign To West Contracts'!BH133</f>
        <v>0.46814412961101</v>
      </c>
      <c r="BG33" s="41" t="n">
        <f aca="false">'Assign To West Contracts'!BI133</f>
        <v>0.627561678944817</v>
      </c>
      <c r="BH33" s="41" t="n">
        <f aca="false">'Assign To West Contracts'!BJ133</f>
        <v>0.46814412961101</v>
      </c>
      <c r="BI33" s="41" t="n">
        <f aca="false">'Assign To West Contracts'!BK133</f>
        <v>0.46814412961101</v>
      </c>
      <c r="BJ33" s="41" t="n">
        <f aca="false">'Assign To West Contracts'!BL133</f>
        <v>0.46814412961101</v>
      </c>
      <c r="BK33" s="41" t="n">
        <f aca="false">'Assign To West Contracts'!BM133</f>
        <v>0.627561678944817</v>
      </c>
      <c r="BL33" s="41" t="n">
        <f aca="false">'Assign To West Contracts'!BN133</f>
        <v>0.627561678944817</v>
      </c>
      <c r="BM33" s="41" t="n">
        <f aca="false">'Assign To West Contracts'!BO133</f>
        <v>0.627561678944817</v>
      </c>
      <c r="BN33" s="41" t="n">
        <f aca="false">'Assign To West Contracts'!BP133</f>
        <v>0.46814412961101</v>
      </c>
      <c r="BO33" s="41" t="n">
        <f aca="false">'Assign To West Contracts'!BQ133</f>
        <v>0.627561678944817</v>
      </c>
      <c r="BP33" s="41" t="n">
        <f aca="false">'Assign To West Contracts'!BR133</f>
        <v>0.627561678944817</v>
      </c>
      <c r="BQ33" s="41" t="n">
        <f aca="false">'Assign To West Contracts'!BS133</f>
        <v>1</v>
      </c>
      <c r="BR33" s="41" t="n">
        <f aca="false">'Assign To West Contracts'!BT133</f>
        <v>0.46814412961101</v>
      </c>
      <c r="BS33" s="41" t="n">
        <f aca="false">'Assign To West Contracts'!BU133</f>
        <v>1</v>
      </c>
      <c r="BT33" s="41" t="n">
        <f aca="false">'Assign To West Contracts'!BV133</f>
        <v>1</v>
      </c>
      <c r="BU33" s="41" t="n">
        <f aca="false">'Assign To West Contracts'!BW133</f>
        <v>0.46814412961101</v>
      </c>
      <c r="BV33" s="41" t="n">
        <f aca="false">'Assign To West Contracts'!BX133</f>
        <v>0.46814412961101</v>
      </c>
      <c r="BW33" s="41" t="n">
        <f aca="false">'Assign To West Contracts'!BY133</f>
        <v>1</v>
      </c>
      <c r="BY33" s="4"/>
      <c r="BZ33" s="41" t="n">
        <f aca="false">'Assign To West Contracts'!CB133</f>
        <v>0.798774491929863</v>
      </c>
      <c r="CA33" s="41" t="n">
        <f aca="false">'Assign To West Contracts'!CC133</f>
        <v>0.798774491929863</v>
      </c>
      <c r="CB33" s="41" t="n">
        <f aca="false">'Assign To West Contracts'!CD133</f>
        <v>0.798774491929863</v>
      </c>
      <c r="CC33" s="41" t="n">
        <f aca="false">'Assign To West Contracts'!CE133</f>
        <v>0.798774491929863</v>
      </c>
      <c r="CD33" s="41" t="n">
        <f aca="false">'Assign To West Contracts'!CF133</f>
        <v>0.798774491929863</v>
      </c>
      <c r="CE33" s="41" t="n">
        <f aca="false">'Assign To West Contracts'!CG133</f>
        <v>0.798774491929863</v>
      </c>
      <c r="CF33" s="41" t="n">
        <f aca="false">'Assign To West Contracts'!CH133</f>
        <v>0.46814412961101</v>
      </c>
      <c r="CG33" s="41" t="n">
        <f aca="false">'Assign To West Contracts'!CI133</f>
        <v>0.46814412961101</v>
      </c>
      <c r="CH33" s="41" t="n">
        <f aca="false">'Assign To West Contracts'!CJ133</f>
        <v>0.46814412961101</v>
      </c>
      <c r="CI33" s="41" t="n">
        <f aca="false">'Assign To West Contracts'!CK133</f>
        <v>0.46814412961101</v>
      </c>
      <c r="CJ33" s="41" t="n">
        <f aca="false">'Assign To West Contracts'!CL133</f>
        <v>0.46814412961101</v>
      </c>
      <c r="CK33" s="41" t="n">
        <f aca="false">'Assign To West Contracts'!CM133</f>
        <v>0.46814412961101</v>
      </c>
      <c r="CL33" s="41" t="n">
        <f aca="false">'Assign To West Contracts'!CN133</f>
        <v>0.46814412961101</v>
      </c>
      <c r="CM33" s="41" t="n">
        <f aca="false">'Assign To West Contracts'!CO133</f>
        <v>0.46814412961101</v>
      </c>
      <c r="CN33" s="41" t="n">
        <f aca="false">'Assign To West Contracts'!CP133</f>
        <v>0.46814412961101</v>
      </c>
      <c r="CO33" s="41" t="n">
        <f aca="false">'Assign To West Contracts'!CQ133</f>
        <v>0.46814412961101</v>
      </c>
      <c r="CP33" s="41" t="n">
        <f aca="false">'Assign To West Contracts'!CR133</f>
        <v>0.46814412961101</v>
      </c>
      <c r="CQ33" s="41" t="n">
        <f aca="false">'Assign To West Contracts'!CS133</f>
        <v>0.46814412961101</v>
      </c>
      <c r="CR33" s="41" t="n">
        <f aca="false">'Assign To West Contracts'!CT133</f>
        <v>0</v>
      </c>
      <c r="CS33" s="41" t="n">
        <f aca="false">'Assign To West Contracts'!CU133</f>
        <v>0</v>
      </c>
      <c r="CT33" s="41" t="n">
        <f aca="false">'Assign To West Contracts'!CV133</f>
        <v>0</v>
      </c>
      <c r="CU33" s="41" t="n">
        <f aca="false">'Assign To West Contracts'!CW133</f>
        <v>0</v>
      </c>
      <c r="CV33" s="41" t="n">
        <f aca="false">'Assign To West Contracts'!CX133</f>
        <v>0</v>
      </c>
      <c r="CX33" s="4"/>
      <c r="CZ33" s="4"/>
      <c r="DA33" s="41"/>
      <c r="DB33" s="41"/>
      <c r="DC33" s="41"/>
      <c r="DD33" s="41"/>
      <c r="DE33" s="41"/>
      <c r="DF33" s="41"/>
      <c r="DG33" s="41"/>
      <c r="DI33" s="4"/>
      <c r="DJ33" s="6"/>
      <c r="DK33" s="4"/>
    </row>
    <row r="34" customFormat="false" ht="12.75" hidden="false" customHeight="false" outlineLevel="0" collapsed="false">
      <c r="A34" s="40" t="s">
        <v>36</v>
      </c>
      <c r="B34" s="41" t="n">
        <f aca="false">'Assign To West Contracts'!D134</f>
        <v>0.0349398648278005</v>
      </c>
      <c r="C34" s="41" t="n">
        <f aca="false">'Assign To West Contracts'!E134</f>
        <v>0.0349398648278005</v>
      </c>
      <c r="D34" s="41" t="n">
        <f aca="false">'Assign To West Contracts'!F134</f>
        <v>1</v>
      </c>
      <c r="E34" s="41" t="n">
        <f aca="false">'Assign To West Contracts'!G134</f>
        <v>0.0163864729810639</v>
      </c>
      <c r="F34" s="41" t="n">
        <f aca="false">'Assign To West Contracts'!H134</f>
        <v>0.0163864729810639</v>
      </c>
      <c r="G34" s="41" t="n">
        <f aca="false">'Assign To West Contracts'!I134</f>
        <v>0.0163864729810639</v>
      </c>
      <c r="H34" s="41" t="n">
        <f aca="false">'Assign To West Contracts'!J134</f>
        <v>0.0163864729810639</v>
      </c>
      <c r="I34" s="41" t="n">
        <f aca="false">'Assign To West Contracts'!K134</f>
        <v>0.0163864729810639</v>
      </c>
      <c r="J34" s="41" t="n">
        <f aca="false">'Assign To West Contracts'!L134</f>
        <v>1</v>
      </c>
      <c r="K34" s="41" t="n">
        <f aca="false">'Assign To West Contracts'!M134</f>
        <v>0.0349398648278004</v>
      </c>
      <c r="L34" s="41" t="n">
        <f aca="false">'Assign To West Contracts'!N134</f>
        <v>0.0349398648278005</v>
      </c>
      <c r="M34" s="41" t="n">
        <f aca="false">'Assign To West Contracts'!O134</f>
        <v>0.0163864729810639</v>
      </c>
      <c r="N34" s="41" t="n">
        <f aca="false">'Assign To West Contracts'!P134</f>
        <v>0.0163864729810639</v>
      </c>
      <c r="O34" s="41" t="n">
        <f aca="false">'Assign To West Contracts'!Q134</f>
        <v>0.0163864729810639</v>
      </c>
      <c r="P34" s="41" t="n">
        <f aca="false">'Assign To West Contracts'!R134</f>
        <v>1</v>
      </c>
      <c r="Q34" s="41" t="n">
        <f aca="false">'Assign To West Contracts'!S134</f>
        <v>1</v>
      </c>
      <c r="R34" s="41" t="n">
        <f aca="false">'Assign To West Contracts'!T134</f>
        <v>1</v>
      </c>
      <c r="S34" s="41" t="n">
        <f aca="false">'Assign To West Contracts'!U134</f>
        <v>1</v>
      </c>
      <c r="T34" s="41" t="n">
        <f aca="false">'Assign To West Contracts'!V134</f>
        <v>1</v>
      </c>
      <c r="U34" s="41" t="n">
        <f aca="false">'Assign To West Contracts'!W134</f>
        <v>0.0163864729810639</v>
      </c>
      <c r="V34" s="41" t="n">
        <f aca="false">'Assign To West Contracts'!X134</f>
        <v>0.0163864729810639</v>
      </c>
      <c r="W34" s="41" t="n">
        <f aca="false">'Assign To West Contracts'!Y134</f>
        <v>0.0349398648278005</v>
      </c>
      <c r="X34" s="41" t="n">
        <f aca="false">'Assign To West Contracts'!Z134</f>
        <v>0.0163864729810639</v>
      </c>
      <c r="Y34" s="41" t="n">
        <f aca="false">'Assign To West Contracts'!AA134</f>
        <v>1</v>
      </c>
      <c r="Z34" s="41" t="n">
        <f aca="false">'Assign To West Contracts'!AB134</f>
        <v>1</v>
      </c>
      <c r="AA34" s="41" t="n">
        <f aca="false">'Assign To West Contracts'!AC134</f>
        <v>1</v>
      </c>
      <c r="AB34" s="41" t="n">
        <f aca="false">'Assign To West Contracts'!AD134</f>
        <v>1</v>
      </c>
      <c r="AC34" s="41" t="n">
        <f aca="false">'Assign To West Contracts'!AE134</f>
        <v>1</v>
      </c>
      <c r="AD34" s="41" t="n">
        <f aca="false">'Assign To West Contracts'!AF134</f>
        <v>1</v>
      </c>
      <c r="AE34" s="41" t="n">
        <f aca="false">'Assign To West Contracts'!AG134</f>
        <v>1</v>
      </c>
      <c r="AF34" s="41" t="n">
        <f aca="false">'Assign To West Contracts'!AH134</f>
        <v>1</v>
      </c>
      <c r="AG34" s="41" t="n">
        <f aca="false">'Assign To West Contracts'!AI134</f>
        <v>0.0163864729810639</v>
      </c>
      <c r="AH34" s="41" t="n">
        <f aca="false">'Assign To West Contracts'!AJ134</f>
        <v>1</v>
      </c>
      <c r="AI34" s="41" t="n">
        <f aca="false">'Assign To West Contracts'!AK134</f>
        <v>1</v>
      </c>
      <c r="AJ34" s="41" t="n">
        <f aca="false">'Assign To West Contracts'!AL134</f>
        <v>0.0163864729810639</v>
      </c>
      <c r="AK34" s="41" t="n">
        <f aca="false">'Assign To West Contracts'!AM134</f>
        <v>1</v>
      </c>
      <c r="AL34" s="41" t="n">
        <f aca="false">'Assign To West Contracts'!AN134</f>
        <v>1</v>
      </c>
      <c r="AM34" s="41" t="n">
        <f aca="false">'Assign To West Contracts'!AO134</f>
        <v>0.0349398648278005</v>
      </c>
      <c r="AN34" s="41" t="n">
        <f aca="false">'Assign To West Contracts'!AP134</f>
        <v>0.0349398648278005</v>
      </c>
      <c r="AO34" s="41" t="n">
        <f aca="false">'Assign To West Contracts'!AQ134</f>
        <v>1</v>
      </c>
      <c r="AP34" s="41" t="n">
        <f aca="false">'Assign To West Contracts'!AR134</f>
        <v>0.0163864729810639</v>
      </c>
      <c r="AQ34" s="41" t="n">
        <f aca="false">'Assign To West Contracts'!AS134</f>
        <v>0.0349398648278004</v>
      </c>
      <c r="AR34" s="41" t="n">
        <f aca="false">'Assign To West Contracts'!AT134</f>
        <v>0</v>
      </c>
      <c r="AS34" s="41" t="n">
        <f aca="false">'Assign To West Contracts'!AU134</f>
        <v>1</v>
      </c>
      <c r="AT34" s="41" t="n">
        <f aca="false">'Assign To West Contracts'!AV134</f>
        <v>0.0163864729810639</v>
      </c>
      <c r="AU34" s="41" t="n">
        <f aca="false">'Assign To West Contracts'!AW134</f>
        <v>0.0163864729810639</v>
      </c>
      <c r="AV34" s="41" t="n">
        <f aca="false">'Assign To West Contracts'!AX134</f>
        <v>1</v>
      </c>
      <c r="AW34" s="41" t="n">
        <f aca="false">'Assign To West Contracts'!AY134</f>
        <v>0.0163864729810639</v>
      </c>
      <c r="AX34" s="41" t="n">
        <f aca="false">'Assign To West Contracts'!AZ134</f>
        <v>0.0163864729810639</v>
      </c>
      <c r="AY34" s="41" t="n">
        <f aca="false">'Assign To West Contracts'!BA134</f>
        <v>0.0163864729810639</v>
      </c>
      <c r="AZ34" s="41" t="n">
        <f aca="false">'Assign To West Contracts'!BB134</f>
        <v>0.0163864729810639</v>
      </c>
      <c r="BA34" s="41" t="n">
        <f aca="false">'Assign To West Contracts'!BC134</f>
        <v>0.0163864729810639</v>
      </c>
      <c r="BB34" s="41" t="n">
        <f aca="false">'Assign To West Contracts'!BD134</f>
        <v>0.0163864729810639</v>
      </c>
      <c r="BC34" s="41" t="n">
        <f aca="false">'Assign To West Contracts'!BE134</f>
        <v>1</v>
      </c>
      <c r="BD34" s="41" t="n">
        <f aca="false">'Assign To West Contracts'!BF134</f>
        <v>0.0349398648278005</v>
      </c>
      <c r="BE34" s="41" t="n">
        <f aca="false">'Assign To West Contracts'!BG134</f>
        <v>0.0163864729810639</v>
      </c>
      <c r="BF34" s="41" t="n">
        <f aca="false">'Assign To West Contracts'!BH134</f>
        <v>0.0349398648278005</v>
      </c>
      <c r="BG34" s="41" t="n">
        <f aca="false">'Assign To West Contracts'!BI134</f>
        <v>0.0163864729810639</v>
      </c>
      <c r="BH34" s="41" t="n">
        <f aca="false">'Assign To West Contracts'!BJ134</f>
        <v>0.0349398648278004</v>
      </c>
      <c r="BI34" s="41" t="n">
        <f aca="false">'Assign To West Contracts'!BK134</f>
        <v>0.0349398648278005</v>
      </c>
      <c r="BJ34" s="41" t="n">
        <f aca="false">'Assign To West Contracts'!BL134</f>
        <v>0.0349398648278005</v>
      </c>
      <c r="BK34" s="41" t="n">
        <f aca="false">'Assign To West Contracts'!BM134</f>
        <v>0.0163864729810639</v>
      </c>
      <c r="BL34" s="41" t="n">
        <f aca="false">'Assign To West Contracts'!BN134</f>
        <v>0.0163864729810639</v>
      </c>
      <c r="BM34" s="41" t="n">
        <f aca="false">'Assign To West Contracts'!BO134</f>
        <v>0.0163864729810639</v>
      </c>
      <c r="BN34" s="41" t="n">
        <f aca="false">'Assign To West Contracts'!BP134</f>
        <v>0.0349398648278005</v>
      </c>
      <c r="BO34" s="41" t="n">
        <f aca="false">'Assign To West Contracts'!BQ134</f>
        <v>0.0163864729810639</v>
      </c>
      <c r="BP34" s="41" t="n">
        <f aca="false">'Assign To West Contracts'!BR134</f>
        <v>0.0163864729810639</v>
      </c>
      <c r="BQ34" s="41" t="n">
        <f aca="false">'Assign To West Contracts'!BS134</f>
        <v>1</v>
      </c>
      <c r="BR34" s="41" t="n">
        <f aca="false">'Assign To West Contracts'!BT134</f>
        <v>0.0349398648278004</v>
      </c>
      <c r="BS34" s="41" t="n">
        <f aca="false">'Assign To West Contracts'!BU134</f>
        <v>1</v>
      </c>
      <c r="BT34" s="41" t="n">
        <f aca="false">'Assign To West Contracts'!BV134</f>
        <v>1</v>
      </c>
      <c r="BU34" s="41" t="n">
        <f aca="false">'Assign To West Contracts'!BW134</f>
        <v>0.0349398648278005</v>
      </c>
      <c r="BV34" s="41" t="n">
        <f aca="false">'Assign To West Contracts'!BX134</f>
        <v>0.0349398648278004</v>
      </c>
      <c r="BW34" s="41" t="n">
        <f aca="false">'Assign To West Contracts'!BY134</f>
        <v>1</v>
      </c>
      <c r="BY34" s="4"/>
      <c r="BZ34" s="41" t="n">
        <f aca="false">'Assign To West Contracts'!CB134</f>
        <v>0</v>
      </c>
      <c r="CA34" s="41" t="n">
        <f aca="false">'Assign To West Contracts'!CC134</f>
        <v>0</v>
      </c>
      <c r="CB34" s="41" t="n">
        <f aca="false">'Assign To West Contracts'!CD134</f>
        <v>0</v>
      </c>
      <c r="CC34" s="41" t="n">
        <f aca="false">'Assign To West Contracts'!CE134</f>
        <v>0</v>
      </c>
      <c r="CD34" s="41" t="n">
        <f aca="false">'Assign To West Contracts'!CF134</f>
        <v>0</v>
      </c>
      <c r="CE34" s="41" t="n">
        <f aca="false">'Assign To West Contracts'!CG134</f>
        <v>0</v>
      </c>
      <c r="CF34" s="41" t="n">
        <f aca="false">'Assign To West Contracts'!CH134</f>
        <v>0.0349398648278005</v>
      </c>
      <c r="CG34" s="41" t="n">
        <f aca="false">'Assign To West Contracts'!CI134</f>
        <v>0.0349398648278004</v>
      </c>
      <c r="CH34" s="41" t="n">
        <f aca="false">'Assign To West Contracts'!CJ134</f>
        <v>0.0349398648278005</v>
      </c>
      <c r="CI34" s="41" t="n">
        <f aca="false">'Assign To West Contracts'!CK134</f>
        <v>0.0349398648278005</v>
      </c>
      <c r="CJ34" s="41" t="n">
        <f aca="false">'Assign To West Contracts'!CL134</f>
        <v>0.0349398648278005</v>
      </c>
      <c r="CK34" s="41" t="n">
        <f aca="false">'Assign To West Contracts'!CM134</f>
        <v>0.0349398648278005</v>
      </c>
      <c r="CL34" s="41" t="n">
        <f aca="false">'Assign To West Contracts'!CN134</f>
        <v>0.0349398648278005</v>
      </c>
      <c r="CM34" s="41" t="n">
        <f aca="false">'Assign To West Contracts'!CO134</f>
        <v>0.0349398648278004</v>
      </c>
      <c r="CN34" s="41" t="n">
        <f aca="false">'Assign To West Contracts'!CP134</f>
        <v>0.0349398648278005</v>
      </c>
      <c r="CO34" s="41" t="n">
        <f aca="false">'Assign To West Contracts'!CQ134</f>
        <v>0.0349398648278005</v>
      </c>
      <c r="CP34" s="41" t="n">
        <f aca="false">'Assign To West Contracts'!CR134</f>
        <v>0.0349398648278005</v>
      </c>
      <c r="CQ34" s="41" t="n">
        <f aca="false">'Assign To West Contracts'!CS134</f>
        <v>0.0349398648278005</v>
      </c>
      <c r="CR34" s="41" t="n">
        <f aca="false">'Assign To West Contracts'!CT134</f>
        <v>0.0894235870636468</v>
      </c>
      <c r="CS34" s="41" t="n">
        <f aca="false">'Assign To West Contracts'!CU134</f>
        <v>0.0894235870636468</v>
      </c>
      <c r="CT34" s="41" t="n">
        <f aca="false">'Assign To West Contracts'!CV134</f>
        <v>0.0894235870636468</v>
      </c>
      <c r="CU34" s="41" t="n">
        <f aca="false">'Assign To West Contracts'!CW134</f>
        <v>0.0894235870636468</v>
      </c>
      <c r="CV34" s="41" t="n">
        <f aca="false">'Assign To West Contracts'!CX134</f>
        <v>0.0894235870636468</v>
      </c>
      <c r="CX34" s="4"/>
      <c r="CZ34" s="4"/>
      <c r="DA34" s="41" t="n">
        <f aca="false">DA16/DA20</f>
        <v>0</v>
      </c>
      <c r="DB34" s="41" t="n">
        <f aca="false">DB16/DB20</f>
        <v>0.139116348429327</v>
      </c>
      <c r="DC34" s="41" t="n">
        <f aca="false">DC16/DC20</f>
        <v>0.139116348429327</v>
      </c>
      <c r="DD34" s="41" t="n">
        <f aca="false">DD16/DD20</f>
        <v>0.139116348429327</v>
      </c>
      <c r="DE34" s="41" t="n">
        <f aca="false">DE16/DE20</f>
        <v>0.139116348429327</v>
      </c>
      <c r="DF34" s="41" t="n">
        <f aca="false">DF16/DF20</f>
        <v>0.139116348429327</v>
      </c>
      <c r="DG34" s="41" t="n">
        <f aca="false">DG16/DG20</f>
        <v>0.139116348429327</v>
      </c>
      <c r="DI34" s="4"/>
      <c r="DJ34" s="6"/>
      <c r="DK34" s="4"/>
    </row>
    <row r="35" customFormat="false" ht="12.75" hidden="false" customHeight="false" outlineLevel="0" collapsed="false">
      <c r="A35" s="40" t="s">
        <v>37</v>
      </c>
      <c r="B35" s="41" t="n">
        <f aca="false">'Assign To West Contracts'!D135</f>
        <v>0.176040179419875</v>
      </c>
      <c r="C35" s="41" t="n">
        <f aca="false">'Assign To West Contracts'!E135</f>
        <v>0.176040179419875</v>
      </c>
      <c r="D35" s="41" t="n">
        <f aca="false">'Assign To West Contracts'!F135</f>
        <v>1</v>
      </c>
      <c r="E35" s="41" t="n">
        <f aca="false">'Assign To West Contracts'!G135</f>
        <v>0.0825612136126577</v>
      </c>
      <c r="F35" s="41" t="n">
        <f aca="false">'Assign To West Contracts'!H135</f>
        <v>0.0825612136126577</v>
      </c>
      <c r="G35" s="41" t="n">
        <f aca="false">'Assign To West Contracts'!I135</f>
        <v>0.0825612136126577</v>
      </c>
      <c r="H35" s="41" t="n">
        <f aca="false">'Assign To West Contracts'!J135</f>
        <v>0.0825612136126577</v>
      </c>
      <c r="I35" s="41" t="n">
        <f aca="false">'Assign To West Contracts'!K135</f>
        <v>0.0825612136126577</v>
      </c>
      <c r="J35" s="41" t="n">
        <f aca="false">'Assign To West Contracts'!L135</f>
        <v>1</v>
      </c>
      <c r="K35" s="41" t="n">
        <f aca="false">'Assign To West Contracts'!M135</f>
        <v>0.176040179419875</v>
      </c>
      <c r="L35" s="41" t="n">
        <f aca="false">'Assign To West Contracts'!N135</f>
        <v>0.176040179419875</v>
      </c>
      <c r="M35" s="41" t="n">
        <f aca="false">'Assign To West Contracts'!O135</f>
        <v>0.0825612136126577</v>
      </c>
      <c r="N35" s="41" t="n">
        <f aca="false">'Assign To West Contracts'!P135</f>
        <v>0.0825612136126577</v>
      </c>
      <c r="O35" s="41" t="n">
        <f aca="false">'Assign To West Contracts'!Q135</f>
        <v>0.0825612136126577</v>
      </c>
      <c r="P35" s="41" t="n">
        <f aca="false">'Assign To West Contracts'!R135</f>
        <v>1</v>
      </c>
      <c r="Q35" s="41" t="n">
        <f aca="false">'Assign To West Contracts'!S135</f>
        <v>1</v>
      </c>
      <c r="R35" s="41" t="n">
        <f aca="false">'Assign To West Contracts'!T135</f>
        <v>1</v>
      </c>
      <c r="S35" s="41" t="n">
        <f aca="false">'Assign To West Contracts'!U135</f>
        <v>1</v>
      </c>
      <c r="T35" s="41" t="n">
        <f aca="false">'Assign To West Contracts'!V135</f>
        <v>1</v>
      </c>
      <c r="U35" s="41" t="n">
        <f aca="false">'Assign To West Contracts'!W135</f>
        <v>0.0825612136126577</v>
      </c>
      <c r="V35" s="41" t="n">
        <f aca="false">'Assign To West Contracts'!X135</f>
        <v>0.0825612136126577</v>
      </c>
      <c r="W35" s="41" t="n">
        <f aca="false">'Assign To West Contracts'!Y135</f>
        <v>0.176040179419875</v>
      </c>
      <c r="X35" s="41" t="n">
        <f aca="false">'Assign To West Contracts'!Z135</f>
        <v>0.0825612136126577</v>
      </c>
      <c r="Y35" s="41" t="n">
        <f aca="false">'Assign To West Contracts'!AA135</f>
        <v>1</v>
      </c>
      <c r="Z35" s="41" t="n">
        <f aca="false">'Assign To West Contracts'!AB135</f>
        <v>1</v>
      </c>
      <c r="AA35" s="41" t="n">
        <f aca="false">'Assign To West Contracts'!AC135</f>
        <v>1</v>
      </c>
      <c r="AB35" s="41" t="n">
        <f aca="false">'Assign To West Contracts'!AD135</f>
        <v>1</v>
      </c>
      <c r="AC35" s="41" t="n">
        <f aca="false">'Assign To West Contracts'!AE135</f>
        <v>1</v>
      </c>
      <c r="AD35" s="41" t="n">
        <f aca="false">'Assign To West Contracts'!AF135</f>
        <v>1</v>
      </c>
      <c r="AE35" s="41" t="n">
        <f aca="false">'Assign To West Contracts'!AG135</f>
        <v>1</v>
      </c>
      <c r="AF35" s="41" t="n">
        <f aca="false">'Assign To West Contracts'!AH135</f>
        <v>1</v>
      </c>
      <c r="AG35" s="41" t="n">
        <f aca="false">'Assign To West Contracts'!AI135</f>
        <v>0.0825612136126577</v>
      </c>
      <c r="AH35" s="41" t="n">
        <f aca="false">'Assign To West Contracts'!AJ135</f>
        <v>1</v>
      </c>
      <c r="AI35" s="41" t="n">
        <f aca="false">'Assign To West Contracts'!AK135</f>
        <v>1</v>
      </c>
      <c r="AJ35" s="41" t="n">
        <f aca="false">'Assign To West Contracts'!AL135</f>
        <v>0.0825612136126577</v>
      </c>
      <c r="AK35" s="41" t="n">
        <f aca="false">'Assign To West Contracts'!AM135</f>
        <v>1</v>
      </c>
      <c r="AL35" s="41" t="n">
        <f aca="false">'Assign To West Contracts'!AN135</f>
        <v>1</v>
      </c>
      <c r="AM35" s="41" t="n">
        <f aca="false">'Assign To West Contracts'!AO135</f>
        <v>0.176040179419875</v>
      </c>
      <c r="AN35" s="41" t="n">
        <f aca="false">'Assign To West Contracts'!AP135</f>
        <v>0.176040179419875</v>
      </c>
      <c r="AO35" s="41" t="n">
        <f aca="false">'Assign To West Contracts'!AQ135</f>
        <v>1</v>
      </c>
      <c r="AP35" s="41" t="n">
        <f aca="false">'Assign To West Contracts'!AR135</f>
        <v>0.0825612136126577</v>
      </c>
      <c r="AQ35" s="41" t="n">
        <f aca="false">'Assign To West Contracts'!AS135</f>
        <v>0.176040179419875</v>
      </c>
      <c r="AR35" s="41" t="n">
        <f aca="false">'Assign To West Contracts'!AT135</f>
        <v>0</v>
      </c>
      <c r="AS35" s="41" t="n">
        <f aca="false">'Assign To West Contracts'!AU135</f>
        <v>1</v>
      </c>
      <c r="AT35" s="41" t="n">
        <f aca="false">'Assign To West Contracts'!AV135</f>
        <v>0.0825612136126577</v>
      </c>
      <c r="AU35" s="41" t="n">
        <f aca="false">'Assign To West Contracts'!AW135</f>
        <v>0.0825612136126577</v>
      </c>
      <c r="AV35" s="41" t="n">
        <f aca="false">'Assign To West Contracts'!AX135</f>
        <v>1</v>
      </c>
      <c r="AW35" s="41" t="n">
        <f aca="false">'Assign To West Contracts'!AY135</f>
        <v>0.0825612136126577</v>
      </c>
      <c r="AX35" s="41" t="n">
        <f aca="false">'Assign To West Contracts'!AZ135</f>
        <v>0.0825612136126576</v>
      </c>
      <c r="AY35" s="41" t="n">
        <f aca="false">'Assign To West Contracts'!BA135</f>
        <v>0.0825612136126578</v>
      </c>
      <c r="AZ35" s="41" t="n">
        <f aca="false">'Assign To West Contracts'!BB135</f>
        <v>0.0825612136126578</v>
      </c>
      <c r="BA35" s="41" t="n">
        <f aca="false">'Assign To West Contracts'!BC135</f>
        <v>0.0825612136126578</v>
      </c>
      <c r="BB35" s="41" t="n">
        <f aca="false">'Assign To West Contracts'!BD135</f>
        <v>0.0825612136126577</v>
      </c>
      <c r="BC35" s="41" t="n">
        <f aca="false">'Assign To West Contracts'!BE135</f>
        <v>1</v>
      </c>
      <c r="BD35" s="41" t="n">
        <f aca="false">'Assign To West Contracts'!BF135</f>
        <v>0.176040179419875</v>
      </c>
      <c r="BE35" s="41" t="n">
        <f aca="false">'Assign To West Contracts'!BG135</f>
        <v>0.0825612136126577</v>
      </c>
      <c r="BF35" s="41" t="n">
        <f aca="false">'Assign To West Contracts'!BH135</f>
        <v>0.176040179419875</v>
      </c>
      <c r="BG35" s="41" t="n">
        <f aca="false">'Assign To West Contracts'!BI135</f>
        <v>0.0825612136126577</v>
      </c>
      <c r="BH35" s="41" t="n">
        <f aca="false">'Assign To West Contracts'!BJ135</f>
        <v>0.176040179419875</v>
      </c>
      <c r="BI35" s="41" t="n">
        <f aca="false">'Assign To West Contracts'!BK135</f>
        <v>0.176040179419875</v>
      </c>
      <c r="BJ35" s="41" t="n">
        <f aca="false">'Assign To West Contracts'!BL135</f>
        <v>0.176040179419875</v>
      </c>
      <c r="BK35" s="41" t="n">
        <f aca="false">'Assign To West Contracts'!BM135</f>
        <v>0.0825612136126577</v>
      </c>
      <c r="BL35" s="41" t="n">
        <f aca="false">'Assign To West Contracts'!BN135</f>
        <v>0.0825612136126578</v>
      </c>
      <c r="BM35" s="41" t="n">
        <f aca="false">'Assign To West Contracts'!BO135</f>
        <v>0.0825612136126577</v>
      </c>
      <c r="BN35" s="41" t="n">
        <f aca="false">'Assign To West Contracts'!BP135</f>
        <v>0.176040179419875</v>
      </c>
      <c r="BO35" s="41" t="n">
        <f aca="false">'Assign To West Contracts'!BQ135</f>
        <v>0.0825612136126578</v>
      </c>
      <c r="BP35" s="41" t="n">
        <f aca="false">'Assign To West Contracts'!BR135</f>
        <v>0.0825612136126577</v>
      </c>
      <c r="BQ35" s="41" t="n">
        <f aca="false">'Assign To West Contracts'!BS135</f>
        <v>1</v>
      </c>
      <c r="BR35" s="41" t="n">
        <f aca="false">'Assign To West Contracts'!BT135</f>
        <v>0.176040179419875</v>
      </c>
      <c r="BS35" s="41" t="n">
        <f aca="false">'Assign To West Contracts'!BU135</f>
        <v>1</v>
      </c>
      <c r="BT35" s="41" t="n">
        <f aca="false">'Assign To West Contracts'!BV135</f>
        <v>1</v>
      </c>
      <c r="BU35" s="41" t="n">
        <f aca="false">'Assign To West Contracts'!BW135</f>
        <v>0.176040179419875</v>
      </c>
      <c r="BV35" s="41" t="n">
        <f aca="false">'Assign To West Contracts'!BX135</f>
        <v>0.176040179419875</v>
      </c>
      <c r="BW35" s="41" t="n">
        <f aca="false">'Assign To West Contracts'!BY135</f>
        <v>1</v>
      </c>
      <c r="BY35" s="4"/>
      <c r="BZ35" s="41" t="n">
        <f aca="false">'Assign To West Contracts'!CB135</f>
        <v>0</v>
      </c>
      <c r="CA35" s="41" t="n">
        <f aca="false">'Assign To West Contracts'!CC135</f>
        <v>0</v>
      </c>
      <c r="CB35" s="41" t="n">
        <f aca="false">'Assign To West Contracts'!CD135</f>
        <v>0</v>
      </c>
      <c r="CC35" s="41" t="n">
        <f aca="false">'Assign To West Contracts'!CE135</f>
        <v>0</v>
      </c>
      <c r="CD35" s="41" t="n">
        <f aca="false">'Assign To West Contracts'!CF135</f>
        <v>0</v>
      </c>
      <c r="CE35" s="41" t="n">
        <f aca="false">'Assign To West Contracts'!CG135</f>
        <v>0</v>
      </c>
      <c r="CF35" s="41" t="n">
        <f aca="false">'Assign To West Contracts'!CH135</f>
        <v>0.176040179419875</v>
      </c>
      <c r="CG35" s="41" t="n">
        <f aca="false">'Assign To West Contracts'!CI135</f>
        <v>0.176040179419875</v>
      </c>
      <c r="CH35" s="41" t="n">
        <f aca="false">'Assign To West Contracts'!CJ135</f>
        <v>0.176040179419875</v>
      </c>
      <c r="CI35" s="41" t="n">
        <f aca="false">'Assign To West Contracts'!CK135</f>
        <v>0.176040179419875</v>
      </c>
      <c r="CJ35" s="41" t="n">
        <f aca="false">'Assign To West Contracts'!CL135</f>
        <v>0.176040179419875</v>
      </c>
      <c r="CK35" s="41" t="n">
        <f aca="false">'Assign To West Contracts'!CM135</f>
        <v>0.176040179419875</v>
      </c>
      <c r="CL35" s="41" t="n">
        <f aca="false">'Assign To West Contracts'!CN135</f>
        <v>0.176040179419875</v>
      </c>
      <c r="CM35" s="41" t="n">
        <f aca="false">'Assign To West Contracts'!CO135</f>
        <v>0.176040179419875</v>
      </c>
      <c r="CN35" s="41" t="n">
        <f aca="false">'Assign To West Contracts'!CP135</f>
        <v>0.176040179419875</v>
      </c>
      <c r="CO35" s="41" t="n">
        <f aca="false">'Assign To West Contracts'!CQ135</f>
        <v>0.176040179419875</v>
      </c>
      <c r="CP35" s="41" t="n">
        <f aca="false">'Assign To West Contracts'!CR135</f>
        <v>0.176040179419875</v>
      </c>
      <c r="CQ35" s="41" t="n">
        <f aca="false">'Assign To West Contracts'!CS135</f>
        <v>0.176040179419875</v>
      </c>
      <c r="CR35" s="41" t="n">
        <f aca="false">'Assign To West Contracts'!CT135</f>
        <v>0.450549662645739</v>
      </c>
      <c r="CS35" s="41" t="n">
        <f aca="false">'Assign To West Contracts'!CU135</f>
        <v>0.450549662645739</v>
      </c>
      <c r="CT35" s="41" t="n">
        <f aca="false">'Assign To West Contracts'!CV135</f>
        <v>0.450549662645739</v>
      </c>
      <c r="CU35" s="41" t="n">
        <f aca="false">'Assign To West Contracts'!CW135</f>
        <v>0.450549662645739</v>
      </c>
      <c r="CV35" s="41" t="n">
        <f aca="false">'Assign To West Contracts'!CX135</f>
        <v>0.450549662645739</v>
      </c>
      <c r="CX35" s="4"/>
      <c r="CZ35" s="4"/>
      <c r="DA35" s="41" t="n">
        <f aca="false">DA17/DA20</f>
        <v>0</v>
      </c>
      <c r="DB35" s="41" t="n">
        <f aca="false">DB17/DB20</f>
        <v>0.860883651570673</v>
      </c>
      <c r="DC35" s="41" t="n">
        <f aca="false">DC17/DC20</f>
        <v>0.860883651570673</v>
      </c>
      <c r="DD35" s="41" t="n">
        <f aca="false">DD17/DD20</f>
        <v>0.860883651570673</v>
      </c>
      <c r="DE35" s="41" t="n">
        <f aca="false">DE17/DE20</f>
        <v>0.860883651570673</v>
      </c>
      <c r="DF35" s="41" t="n">
        <f aca="false">DF17/DF20</f>
        <v>0.860883651570673</v>
      </c>
      <c r="DG35" s="41" t="n">
        <f aca="false">DG17/DG20</f>
        <v>0.860883651570673</v>
      </c>
      <c r="DI35" s="4"/>
      <c r="DJ35" s="6"/>
      <c r="DK35" s="4"/>
    </row>
    <row r="36" customFormat="false" ht="12.75" hidden="false" customHeight="false" outlineLevel="0" collapsed="false">
      <c r="A36" s="40" t="s">
        <v>38</v>
      </c>
      <c r="B36" s="41" t="n">
        <f aca="false">'Assign To West Contracts'!D136</f>
        <v>0.179743096873158</v>
      </c>
      <c r="C36" s="41" t="n">
        <f aca="false">'Assign To West Contracts'!E136</f>
        <v>0.179743096873158</v>
      </c>
      <c r="D36" s="41" t="n">
        <f aca="false">'Assign To West Contracts'!F136</f>
        <v>1</v>
      </c>
      <c r="E36" s="41" t="n">
        <f aca="false">'Assign To West Contracts'!G136</f>
        <v>0.0842978476007509</v>
      </c>
      <c r="F36" s="41" t="n">
        <f aca="false">'Assign To West Contracts'!H136</f>
        <v>0.0842978476007509</v>
      </c>
      <c r="G36" s="41" t="n">
        <f aca="false">'Assign To West Contracts'!I136</f>
        <v>0.0842978476007509</v>
      </c>
      <c r="H36" s="41" t="n">
        <f aca="false">'Assign To West Contracts'!J136</f>
        <v>0.0842978476007509</v>
      </c>
      <c r="I36" s="41" t="n">
        <f aca="false">'Assign To West Contracts'!K136</f>
        <v>0.0842978476007509</v>
      </c>
      <c r="J36" s="41" t="n">
        <f aca="false">'Assign To West Contracts'!L136</f>
        <v>1</v>
      </c>
      <c r="K36" s="41" t="n">
        <f aca="false">'Assign To West Contracts'!M136</f>
        <v>0.179743096873158</v>
      </c>
      <c r="L36" s="41" t="n">
        <f aca="false">'Assign To West Contracts'!N136</f>
        <v>0.179743096873158</v>
      </c>
      <c r="M36" s="41" t="n">
        <f aca="false">'Assign To West Contracts'!O136</f>
        <v>0.0842978476007508</v>
      </c>
      <c r="N36" s="41" t="n">
        <f aca="false">'Assign To West Contracts'!P136</f>
        <v>0.0842978476007508</v>
      </c>
      <c r="O36" s="41" t="n">
        <f aca="false">'Assign To West Contracts'!Q136</f>
        <v>0.0842978476007509</v>
      </c>
      <c r="P36" s="41" t="n">
        <f aca="false">'Assign To West Contracts'!R136</f>
        <v>1</v>
      </c>
      <c r="Q36" s="41" t="n">
        <f aca="false">'Assign To West Contracts'!S136</f>
        <v>1</v>
      </c>
      <c r="R36" s="41" t="n">
        <f aca="false">'Assign To West Contracts'!T136</f>
        <v>1</v>
      </c>
      <c r="S36" s="41" t="n">
        <f aca="false">'Assign To West Contracts'!U136</f>
        <v>1</v>
      </c>
      <c r="T36" s="41" t="n">
        <f aca="false">'Assign To West Contracts'!V136</f>
        <v>1</v>
      </c>
      <c r="U36" s="41" t="n">
        <f aca="false">'Assign To West Contracts'!W136</f>
        <v>0.0842978476007509</v>
      </c>
      <c r="V36" s="41" t="n">
        <f aca="false">'Assign To West Contracts'!X136</f>
        <v>0.0842978476007509</v>
      </c>
      <c r="W36" s="41" t="n">
        <f aca="false">'Assign To West Contracts'!Y136</f>
        <v>0.179743096873158</v>
      </c>
      <c r="X36" s="41" t="n">
        <f aca="false">'Assign To West Contracts'!Z136</f>
        <v>0.0842978476007509</v>
      </c>
      <c r="Y36" s="41" t="n">
        <f aca="false">'Assign To West Contracts'!AA136</f>
        <v>1</v>
      </c>
      <c r="Z36" s="41" t="n">
        <f aca="false">'Assign To West Contracts'!AB136</f>
        <v>1</v>
      </c>
      <c r="AA36" s="41" t="n">
        <f aca="false">'Assign To West Contracts'!AC136</f>
        <v>1</v>
      </c>
      <c r="AB36" s="41" t="n">
        <f aca="false">'Assign To West Contracts'!AD136</f>
        <v>1</v>
      </c>
      <c r="AC36" s="41" t="n">
        <f aca="false">'Assign To West Contracts'!AE136</f>
        <v>1</v>
      </c>
      <c r="AD36" s="41" t="n">
        <f aca="false">'Assign To West Contracts'!AF136</f>
        <v>1</v>
      </c>
      <c r="AE36" s="41" t="n">
        <f aca="false">'Assign To West Contracts'!AG136</f>
        <v>1</v>
      </c>
      <c r="AF36" s="41" t="n">
        <f aca="false">'Assign To West Contracts'!AH136</f>
        <v>1</v>
      </c>
      <c r="AG36" s="41" t="n">
        <f aca="false">'Assign To West Contracts'!AI136</f>
        <v>0.0842978476007509</v>
      </c>
      <c r="AH36" s="41" t="n">
        <f aca="false">'Assign To West Contracts'!AJ136</f>
        <v>1</v>
      </c>
      <c r="AI36" s="41" t="n">
        <f aca="false">'Assign To West Contracts'!AK136</f>
        <v>1</v>
      </c>
      <c r="AJ36" s="41" t="n">
        <f aca="false">'Assign To West Contracts'!AL136</f>
        <v>0.0842978476007509</v>
      </c>
      <c r="AK36" s="41" t="n">
        <f aca="false">'Assign To West Contracts'!AM136</f>
        <v>1</v>
      </c>
      <c r="AL36" s="41" t="n">
        <f aca="false">'Assign To West Contracts'!AN136</f>
        <v>1</v>
      </c>
      <c r="AM36" s="41" t="n">
        <f aca="false">'Assign To West Contracts'!AO136</f>
        <v>0.179743096873158</v>
      </c>
      <c r="AN36" s="41" t="n">
        <f aca="false">'Assign To West Contracts'!AP136</f>
        <v>0.179743096873158</v>
      </c>
      <c r="AO36" s="41" t="n">
        <f aca="false">'Assign To West Contracts'!AQ136</f>
        <v>1</v>
      </c>
      <c r="AP36" s="41" t="n">
        <f aca="false">'Assign To West Contracts'!AR136</f>
        <v>0.0842978476007509</v>
      </c>
      <c r="AQ36" s="41" t="n">
        <f aca="false">'Assign To West Contracts'!AS136</f>
        <v>0.179743096873158</v>
      </c>
      <c r="AR36" s="41" t="n">
        <f aca="false">'Assign To West Contracts'!AT136</f>
        <v>0</v>
      </c>
      <c r="AS36" s="41" t="n">
        <f aca="false">'Assign To West Contracts'!AU136</f>
        <v>1</v>
      </c>
      <c r="AT36" s="41" t="n">
        <f aca="false">'Assign To West Contracts'!AV136</f>
        <v>0.0842978476007508</v>
      </c>
      <c r="AU36" s="41" t="n">
        <f aca="false">'Assign To West Contracts'!AW136</f>
        <v>0.0842978476007508</v>
      </c>
      <c r="AV36" s="41" t="n">
        <f aca="false">'Assign To West Contracts'!AX136</f>
        <v>1</v>
      </c>
      <c r="AW36" s="41" t="n">
        <f aca="false">'Assign To West Contracts'!AY136</f>
        <v>0.0842978476007509</v>
      </c>
      <c r="AX36" s="41" t="n">
        <f aca="false">'Assign To West Contracts'!AZ136</f>
        <v>0.0842978476007508</v>
      </c>
      <c r="AY36" s="41" t="n">
        <f aca="false">'Assign To West Contracts'!BA136</f>
        <v>0.0842978476007509</v>
      </c>
      <c r="AZ36" s="41" t="n">
        <f aca="false">'Assign To West Contracts'!BB136</f>
        <v>0.0842978476007509</v>
      </c>
      <c r="BA36" s="41" t="n">
        <f aca="false">'Assign To West Contracts'!BC136</f>
        <v>0.0842978476007509</v>
      </c>
      <c r="BB36" s="41" t="n">
        <f aca="false">'Assign To West Contracts'!BD136</f>
        <v>0.0842978476007509</v>
      </c>
      <c r="BC36" s="41" t="n">
        <f aca="false">'Assign To West Contracts'!BE136</f>
        <v>1</v>
      </c>
      <c r="BD36" s="41" t="n">
        <f aca="false">'Assign To West Contracts'!BF136</f>
        <v>0.179743096873158</v>
      </c>
      <c r="BE36" s="41" t="n">
        <f aca="false">'Assign To West Contracts'!BG136</f>
        <v>0.0842978476007509</v>
      </c>
      <c r="BF36" s="41" t="n">
        <f aca="false">'Assign To West Contracts'!BH136</f>
        <v>0.179743096873158</v>
      </c>
      <c r="BG36" s="41" t="n">
        <f aca="false">'Assign To West Contracts'!BI136</f>
        <v>0.0842978476007509</v>
      </c>
      <c r="BH36" s="41" t="n">
        <f aca="false">'Assign To West Contracts'!BJ136</f>
        <v>0.179743096873158</v>
      </c>
      <c r="BI36" s="41" t="n">
        <f aca="false">'Assign To West Contracts'!BK136</f>
        <v>0.179743096873158</v>
      </c>
      <c r="BJ36" s="41" t="n">
        <f aca="false">'Assign To West Contracts'!BL136</f>
        <v>0.179743096873158</v>
      </c>
      <c r="BK36" s="41" t="n">
        <f aca="false">'Assign To West Contracts'!BM136</f>
        <v>0.0842978476007508</v>
      </c>
      <c r="BL36" s="41" t="n">
        <f aca="false">'Assign To West Contracts'!BN136</f>
        <v>0.0842978476007509</v>
      </c>
      <c r="BM36" s="41" t="n">
        <f aca="false">'Assign To West Contracts'!BO136</f>
        <v>0.0842978476007509</v>
      </c>
      <c r="BN36" s="41" t="n">
        <f aca="false">'Assign To West Contracts'!BP136</f>
        <v>0.179743096873159</v>
      </c>
      <c r="BO36" s="41" t="n">
        <f aca="false">'Assign To West Contracts'!BQ136</f>
        <v>0.0842978476007509</v>
      </c>
      <c r="BP36" s="41" t="n">
        <f aca="false">'Assign To West Contracts'!BR136</f>
        <v>0.0842978476007509</v>
      </c>
      <c r="BQ36" s="41" t="n">
        <f aca="false">'Assign To West Contracts'!BS136</f>
        <v>1</v>
      </c>
      <c r="BR36" s="41" t="n">
        <f aca="false">'Assign To West Contracts'!BT136</f>
        <v>0.179743096873158</v>
      </c>
      <c r="BS36" s="41" t="n">
        <f aca="false">'Assign To West Contracts'!BU136</f>
        <v>1</v>
      </c>
      <c r="BT36" s="41" t="n">
        <f aca="false">'Assign To West Contracts'!BV136</f>
        <v>1</v>
      </c>
      <c r="BU36" s="41" t="n">
        <f aca="false">'Assign To West Contracts'!BW136</f>
        <v>0.179743096873158</v>
      </c>
      <c r="BV36" s="41" t="n">
        <f aca="false">'Assign To West Contracts'!BX136</f>
        <v>0.179743096873158</v>
      </c>
      <c r="BW36" s="41" t="n">
        <f aca="false">'Assign To West Contracts'!BY136</f>
        <v>1</v>
      </c>
      <c r="BY36" s="4"/>
      <c r="BZ36" s="41" t="n">
        <f aca="false">'Assign To West Contracts'!CB136</f>
        <v>0</v>
      </c>
      <c r="CA36" s="41" t="n">
        <f aca="false">'Assign To West Contracts'!CC136</f>
        <v>0</v>
      </c>
      <c r="CB36" s="41" t="n">
        <f aca="false">'Assign To West Contracts'!CD136</f>
        <v>0</v>
      </c>
      <c r="CC36" s="41" t="n">
        <f aca="false">'Assign To West Contracts'!CE136</f>
        <v>0</v>
      </c>
      <c r="CD36" s="41" t="n">
        <f aca="false">'Assign To West Contracts'!CF136</f>
        <v>0</v>
      </c>
      <c r="CE36" s="41" t="n">
        <f aca="false">'Assign To West Contracts'!CG136</f>
        <v>0</v>
      </c>
      <c r="CF36" s="41" t="n">
        <f aca="false">'Assign To West Contracts'!CH136</f>
        <v>0.179743096873158</v>
      </c>
      <c r="CG36" s="41" t="n">
        <f aca="false">'Assign To West Contracts'!CI136</f>
        <v>0.179743096873158</v>
      </c>
      <c r="CH36" s="41" t="n">
        <f aca="false">'Assign To West Contracts'!CJ136</f>
        <v>0.179743096873158</v>
      </c>
      <c r="CI36" s="41" t="n">
        <f aca="false">'Assign To West Contracts'!CK136</f>
        <v>0.179743096873158</v>
      </c>
      <c r="CJ36" s="41" t="n">
        <f aca="false">'Assign To West Contracts'!CL136</f>
        <v>0.179743096873158</v>
      </c>
      <c r="CK36" s="41" t="n">
        <f aca="false">'Assign To West Contracts'!CM136</f>
        <v>0.179743096873158</v>
      </c>
      <c r="CL36" s="41" t="n">
        <f aca="false">'Assign To West Contracts'!CN136</f>
        <v>0.179743096873158</v>
      </c>
      <c r="CM36" s="41" t="n">
        <f aca="false">'Assign To West Contracts'!CO136</f>
        <v>0.179743096873158</v>
      </c>
      <c r="CN36" s="41" t="n">
        <f aca="false">'Assign To West Contracts'!CP136</f>
        <v>0.179743096873158</v>
      </c>
      <c r="CO36" s="41" t="n">
        <f aca="false">'Assign To West Contracts'!CQ136</f>
        <v>0.179743096873158</v>
      </c>
      <c r="CP36" s="41" t="n">
        <f aca="false">'Assign To West Contracts'!CR136</f>
        <v>0.179743096873158</v>
      </c>
      <c r="CQ36" s="41" t="n">
        <f aca="false">'Assign To West Contracts'!CS136</f>
        <v>0.179743096873158</v>
      </c>
      <c r="CR36" s="41" t="n">
        <f aca="false">'Assign To West Contracts'!CT136</f>
        <v>0.460026750290615</v>
      </c>
      <c r="CS36" s="41" t="n">
        <f aca="false">'Assign To West Contracts'!CU136</f>
        <v>0.460026750290615</v>
      </c>
      <c r="CT36" s="41" t="n">
        <f aca="false">'Assign To West Contracts'!CV136</f>
        <v>0.460026750290615</v>
      </c>
      <c r="CU36" s="41" t="n">
        <f aca="false">'Assign To West Contracts'!CW136</f>
        <v>0.460026750290615</v>
      </c>
      <c r="CV36" s="41" t="n">
        <f aca="false">'Assign To West Contracts'!CX136</f>
        <v>0.460026750290615</v>
      </c>
      <c r="CX36" s="4"/>
      <c r="CZ36" s="4"/>
      <c r="DA36" s="41" t="n">
        <f aca="false">DA18/DA20</f>
        <v>0</v>
      </c>
      <c r="DB36" s="41" t="n">
        <f aca="false">DB18/DB20</f>
        <v>0</v>
      </c>
      <c r="DC36" s="41" t="n">
        <f aca="false">DC18/DC20</f>
        <v>0</v>
      </c>
      <c r="DD36" s="41" t="n">
        <f aca="false">DD18/DD20</f>
        <v>0</v>
      </c>
      <c r="DE36" s="41" t="n">
        <f aca="false">DE18/DE20</f>
        <v>0</v>
      </c>
      <c r="DF36" s="41" t="n">
        <f aca="false">DF18/DF20</f>
        <v>0</v>
      </c>
      <c r="DG36" s="41" t="n">
        <f aca="false">DG18/DG20</f>
        <v>0</v>
      </c>
      <c r="DI36" s="4"/>
      <c r="DJ36" s="6"/>
      <c r="DK36" s="4"/>
    </row>
    <row r="37" customFormat="false" ht="12.75" hidden="false" customHeight="false" outlineLevel="0" collapsed="false">
      <c r="A37" s="40" t="s">
        <v>43</v>
      </c>
      <c r="B37" s="41" t="n">
        <f aca="false">'Assign To West Contracts'!D137</f>
        <v>1</v>
      </c>
      <c r="C37" s="41" t="n">
        <f aca="false">'Assign To West Contracts'!E137</f>
        <v>1</v>
      </c>
      <c r="D37" s="41" t="n">
        <f aca="false">'Assign To West Contracts'!F137</f>
        <v>1</v>
      </c>
      <c r="E37" s="41" t="n">
        <f aca="false">'Assign To West Contracts'!G137</f>
        <v>1</v>
      </c>
      <c r="F37" s="41" t="n">
        <f aca="false">'Assign To West Contracts'!H137</f>
        <v>1</v>
      </c>
      <c r="G37" s="41" t="n">
        <f aca="false">'Assign To West Contracts'!I137</f>
        <v>1</v>
      </c>
      <c r="H37" s="41" t="n">
        <f aca="false">'Assign To West Contracts'!J137</f>
        <v>1</v>
      </c>
      <c r="I37" s="41" t="n">
        <f aca="false">'Assign To West Contracts'!K137</f>
        <v>1</v>
      </c>
      <c r="J37" s="41" t="n">
        <f aca="false">'Assign To West Contracts'!L137</f>
        <v>1</v>
      </c>
      <c r="K37" s="41" t="n">
        <f aca="false">'Assign To West Contracts'!M137</f>
        <v>1</v>
      </c>
      <c r="L37" s="41" t="n">
        <f aca="false">'Assign To West Contracts'!N137</f>
        <v>1</v>
      </c>
      <c r="M37" s="41" t="n">
        <f aca="false">'Assign To West Contracts'!O137</f>
        <v>1</v>
      </c>
      <c r="N37" s="41" t="n">
        <f aca="false">'Assign To West Contracts'!P137</f>
        <v>1</v>
      </c>
      <c r="O37" s="41" t="n">
        <f aca="false">'Assign To West Contracts'!Q137</f>
        <v>1</v>
      </c>
      <c r="P37" s="41" t="n">
        <f aca="false">'Assign To West Contracts'!R137</f>
        <v>1</v>
      </c>
      <c r="Q37" s="41" t="n">
        <f aca="false">'Assign To West Contracts'!S137</f>
        <v>1</v>
      </c>
      <c r="R37" s="41" t="n">
        <f aca="false">'Assign To West Contracts'!T137</f>
        <v>1</v>
      </c>
      <c r="S37" s="41" t="n">
        <f aca="false">'Assign To West Contracts'!U137</f>
        <v>1</v>
      </c>
      <c r="T37" s="41" t="n">
        <f aca="false">'Assign To West Contracts'!V137</f>
        <v>1</v>
      </c>
      <c r="U37" s="41" t="n">
        <f aca="false">'Assign To West Contracts'!W137</f>
        <v>1</v>
      </c>
      <c r="V37" s="41" t="n">
        <f aca="false">'Assign To West Contracts'!X137</f>
        <v>1</v>
      </c>
      <c r="W37" s="41" t="n">
        <f aca="false">'Assign To West Contracts'!Y137</f>
        <v>1</v>
      </c>
      <c r="X37" s="41" t="n">
        <f aca="false">'Assign To West Contracts'!Z137</f>
        <v>1</v>
      </c>
      <c r="Y37" s="41" t="n">
        <f aca="false">'Assign To West Contracts'!AA137</f>
        <v>1</v>
      </c>
      <c r="Z37" s="41" t="n">
        <f aca="false">'Assign To West Contracts'!AB137</f>
        <v>1</v>
      </c>
      <c r="AA37" s="41" t="n">
        <f aca="false">'Assign To West Contracts'!AC137</f>
        <v>1</v>
      </c>
      <c r="AB37" s="41" t="n">
        <f aca="false">'Assign To West Contracts'!AD137</f>
        <v>1</v>
      </c>
      <c r="AC37" s="41" t="n">
        <f aca="false">'Assign To West Contracts'!AE137</f>
        <v>1</v>
      </c>
      <c r="AD37" s="41" t="n">
        <f aca="false">'Assign To West Contracts'!AF137</f>
        <v>1</v>
      </c>
      <c r="AE37" s="41" t="n">
        <f aca="false">'Assign To West Contracts'!AG137</f>
        <v>1</v>
      </c>
      <c r="AF37" s="41" t="n">
        <f aca="false">'Assign To West Contracts'!AH137</f>
        <v>1</v>
      </c>
      <c r="AG37" s="41" t="n">
        <f aca="false">'Assign To West Contracts'!AI137</f>
        <v>1</v>
      </c>
      <c r="AH37" s="41" t="n">
        <f aca="false">'Assign To West Contracts'!AJ137</f>
        <v>1</v>
      </c>
      <c r="AI37" s="41" t="n">
        <f aca="false">'Assign To West Contracts'!AK137</f>
        <v>1</v>
      </c>
      <c r="AJ37" s="41" t="n">
        <f aca="false">'Assign To West Contracts'!AL137</f>
        <v>1</v>
      </c>
      <c r="AK37" s="41" t="n">
        <f aca="false">'Assign To West Contracts'!AM137</f>
        <v>1</v>
      </c>
      <c r="AL37" s="41" t="n">
        <f aca="false">'Assign To West Contracts'!AN137</f>
        <v>1</v>
      </c>
      <c r="AM37" s="41" t="n">
        <f aca="false">'Assign To West Contracts'!AO137</f>
        <v>1</v>
      </c>
      <c r="AN37" s="41" t="n">
        <f aca="false">'Assign To West Contracts'!AP137</f>
        <v>1</v>
      </c>
      <c r="AO37" s="41" t="n">
        <f aca="false">'Assign To West Contracts'!AQ137</f>
        <v>1</v>
      </c>
      <c r="AP37" s="41" t="n">
        <f aca="false">'Assign To West Contracts'!AR137</f>
        <v>1</v>
      </c>
      <c r="AQ37" s="41" t="n">
        <f aca="false">'Assign To West Contracts'!AS137</f>
        <v>1</v>
      </c>
      <c r="AR37" s="41" t="n">
        <f aca="false">'Assign To West Contracts'!AT137</f>
        <v>1</v>
      </c>
      <c r="AS37" s="41" t="n">
        <f aca="false">'Assign To West Contracts'!AU137</f>
        <v>1</v>
      </c>
      <c r="AT37" s="41" t="n">
        <f aca="false">'Assign To West Contracts'!AV137</f>
        <v>1</v>
      </c>
      <c r="AU37" s="41" t="n">
        <f aca="false">'Assign To West Contracts'!AW137</f>
        <v>1</v>
      </c>
      <c r="AV37" s="41" t="n">
        <f aca="false">'Assign To West Contracts'!AX137</f>
        <v>1</v>
      </c>
      <c r="AW37" s="41" t="n">
        <f aca="false">'Assign To West Contracts'!AY137</f>
        <v>1</v>
      </c>
      <c r="AX37" s="41" t="n">
        <f aca="false">'Assign To West Contracts'!AZ137</f>
        <v>1</v>
      </c>
      <c r="AY37" s="41" t="n">
        <f aca="false">'Assign To West Contracts'!BA137</f>
        <v>1</v>
      </c>
      <c r="AZ37" s="41" t="n">
        <f aca="false">'Assign To West Contracts'!BB137</f>
        <v>1</v>
      </c>
      <c r="BA37" s="41" t="n">
        <f aca="false">'Assign To West Contracts'!BC137</f>
        <v>1</v>
      </c>
      <c r="BB37" s="41" t="n">
        <f aca="false">'Assign To West Contracts'!BD137</f>
        <v>1</v>
      </c>
      <c r="BC37" s="41" t="n">
        <f aca="false">'Assign To West Contracts'!BE137</f>
        <v>1</v>
      </c>
      <c r="BD37" s="41" t="n">
        <f aca="false">'Assign To West Contracts'!BF137</f>
        <v>1</v>
      </c>
      <c r="BE37" s="41" t="n">
        <f aca="false">'Assign To West Contracts'!BG137</f>
        <v>1</v>
      </c>
      <c r="BF37" s="41" t="n">
        <f aca="false">'Assign To West Contracts'!BH137</f>
        <v>1</v>
      </c>
      <c r="BG37" s="41" t="n">
        <f aca="false">'Assign To West Contracts'!BI137</f>
        <v>1</v>
      </c>
      <c r="BH37" s="41" t="n">
        <f aca="false">'Assign To West Contracts'!BJ137</f>
        <v>1</v>
      </c>
      <c r="BI37" s="41" t="n">
        <f aca="false">'Assign To West Contracts'!BK137</f>
        <v>1</v>
      </c>
      <c r="BJ37" s="41" t="n">
        <f aca="false">'Assign To West Contracts'!BL137</f>
        <v>1</v>
      </c>
      <c r="BK37" s="41" t="n">
        <f aca="false">'Assign To West Contracts'!BM137</f>
        <v>1</v>
      </c>
      <c r="BL37" s="41" t="n">
        <f aca="false">'Assign To West Contracts'!BN137</f>
        <v>1</v>
      </c>
      <c r="BM37" s="41" t="n">
        <f aca="false">'Assign To West Contracts'!BO137</f>
        <v>1</v>
      </c>
      <c r="BN37" s="41" t="n">
        <f aca="false">'Assign To West Contracts'!BP137</f>
        <v>1</v>
      </c>
      <c r="BO37" s="41" t="n">
        <f aca="false">'Assign To West Contracts'!BQ137</f>
        <v>1</v>
      </c>
      <c r="BP37" s="41" t="n">
        <f aca="false">'Assign To West Contracts'!BR137</f>
        <v>1</v>
      </c>
      <c r="BQ37" s="41" t="n">
        <f aca="false">'Assign To West Contracts'!BS137</f>
        <v>1</v>
      </c>
      <c r="BR37" s="41" t="n">
        <f aca="false">'Assign To West Contracts'!BT137</f>
        <v>1</v>
      </c>
      <c r="BS37" s="41" t="n">
        <f aca="false">'Assign To West Contracts'!BU137</f>
        <v>1</v>
      </c>
      <c r="BT37" s="41" t="n">
        <f aca="false">'Assign To West Contracts'!BV137</f>
        <v>1</v>
      </c>
      <c r="BU37" s="41" t="n">
        <f aca="false">'Assign To West Contracts'!BW137</f>
        <v>1</v>
      </c>
      <c r="BV37" s="41" t="n">
        <f aca="false">'Assign To West Contracts'!BX137</f>
        <v>1</v>
      </c>
      <c r="BW37" s="41" t="n">
        <f aca="false">'Assign To West Contracts'!BY137</f>
        <v>1</v>
      </c>
      <c r="BY37" s="4"/>
      <c r="BZ37" s="41" t="n">
        <f aca="false">'Assign To West Contracts'!CB137</f>
        <v>1</v>
      </c>
      <c r="CA37" s="41" t="n">
        <f aca="false">'Assign To West Contracts'!CC137</f>
        <v>1</v>
      </c>
      <c r="CB37" s="41" t="n">
        <f aca="false">'Assign To West Contracts'!CD137</f>
        <v>1</v>
      </c>
      <c r="CC37" s="41" t="n">
        <f aca="false">'Assign To West Contracts'!CE137</f>
        <v>1</v>
      </c>
      <c r="CD37" s="41" t="n">
        <f aca="false">'Assign To West Contracts'!CF137</f>
        <v>1</v>
      </c>
      <c r="CE37" s="41" t="n">
        <f aca="false">'Assign To West Contracts'!CG137</f>
        <v>1</v>
      </c>
      <c r="CF37" s="41" t="n">
        <f aca="false">'Assign To West Contracts'!CH137</f>
        <v>1</v>
      </c>
      <c r="CG37" s="41" t="n">
        <f aca="false">'Assign To West Contracts'!CI137</f>
        <v>1</v>
      </c>
      <c r="CH37" s="41" t="n">
        <f aca="false">'Assign To West Contracts'!CJ137</f>
        <v>1</v>
      </c>
      <c r="CI37" s="41" t="n">
        <f aca="false">'Assign To West Contracts'!CK137</f>
        <v>1</v>
      </c>
      <c r="CJ37" s="41" t="n">
        <f aca="false">'Assign To West Contracts'!CL137</f>
        <v>1</v>
      </c>
      <c r="CK37" s="41" t="n">
        <f aca="false">'Assign To West Contracts'!CM137</f>
        <v>1</v>
      </c>
      <c r="CL37" s="41" t="n">
        <f aca="false">'Assign To West Contracts'!CN137</f>
        <v>1</v>
      </c>
      <c r="CM37" s="41" t="n">
        <f aca="false">'Assign To West Contracts'!CO137</f>
        <v>1</v>
      </c>
      <c r="CN37" s="41" t="n">
        <f aca="false">'Assign To West Contracts'!CP137</f>
        <v>1</v>
      </c>
      <c r="CO37" s="41" t="n">
        <f aca="false">'Assign To West Contracts'!CQ137</f>
        <v>1</v>
      </c>
      <c r="CP37" s="41" t="n">
        <f aca="false">'Assign To West Contracts'!CR137</f>
        <v>1</v>
      </c>
      <c r="CQ37" s="41" t="n">
        <f aca="false">'Assign To West Contracts'!CS137</f>
        <v>1</v>
      </c>
      <c r="CR37" s="41" t="n">
        <f aca="false">'Assign To West Contracts'!CT137</f>
        <v>1</v>
      </c>
      <c r="CS37" s="41" t="n">
        <f aca="false">'Assign To West Contracts'!CU137</f>
        <v>1</v>
      </c>
      <c r="CT37" s="41" t="n">
        <f aca="false">'Assign To West Contracts'!CV137</f>
        <v>1</v>
      </c>
      <c r="CU37" s="41" t="n">
        <f aca="false">'Assign To West Contracts'!CW137</f>
        <v>1</v>
      </c>
      <c r="CV37" s="41" t="n">
        <f aca="false">'Assign To West Contracts'!CX137</f>
        <v>1</v>
      </c>
      <c r="CX37" s="4"/>
      <c r="CZ37" s="4"/>
      <c r="DA37" s="41" t="n">
        <f aca="false">SUM(DA30:DA36)</f>
        <v>1</v>
      </c>
      <c r="DB37" s="41" t="n">
        <f aca="false">SUM(DB30:DB36)</f>
        <v>1</v>
      </c>
      <c r="DC37" s="41" t="n">
        <f aca="false">SUM(DC30:DC36)</f>
        <v>1</v>
      </c>
      <c r="DD37" s="41" t="n">
        <f aca="false">SUM(DD30:DD36)</f>
        <v>1</v>
      </c>
      <c r="DE37" s="41" t="n">
        <f aca="false">SUM(DE30:DE36)</f>
        <v>1</v>
      </c>
      <c r="DF37" s="41" t="n">
        <f aca="false">SUM(DF30:DF36)</f>
        <v>1</v>
      </c>
      <c r="DG37" s="41" t="n">
        <f aca="false">SUM(DG30:DG36)</f>
        <v>1</v>
      </c>
      <c r="DI37" s="4"/>
      <c r="DJ37" s="6"/>
      <c r="DK37" s="4"/>
    </row>
    <row r="38" customFormat="false" ht="12.75" hidden="false" customHeight="false" outlineLevel="0" collapsed="false">
      <c r="BY38" s="4"/>
      <c r="CX38" s="4"/>
      <c r="CZ38" s="4"/>
      <c r="DI38" s="4"/>
      <c r="DJ38" s="6"/>
      <c r="DK38" s="4"/>
    </row>
    <row r="39" customFormat="false" ht="12.75" hidden="false" customHeight="false" outlineLevel="0" collapsed="false">
      <c r="A39" s="1" t="s">
        <v>46</v>
      </c>
      <c r="BY39" s="4"/>
      <c r="CX39" s="4"/>
      <c r="CZ39" s="4"/>
      <c r="DI39" s="4"/>
      <c r="DJ39" s="6"/>
      <c r="DK39" s="4"/>
    </row>
    <row r="40" customFormat="false" ht="12.75" hidden="false" customHeight="false" outlineLevel="0" collapsed="false">
      <c r="A40" s="40" t="s">
        <v>47</v>
      </c>
      <c r="B40" s="42" t="n">
        <f aca="false">SUM(B41:B46)</f>
        <v>7366.98499317872</v>
      </c>
      <c r="L40" s="42" t="n">
        <f aca="false">SUM(L41:L46)</f>
        <v>36834.9249658936</v>
      </c>
      <c r="W40" s="42" t="n">
        <f aca="false">SUM(W41:W46)</f>
        <v>13260.5729877217</v>
      </c>
      <c r="BD40" s="42" t="n">
        <f aca="false">SUM(BD41:BD46)</f>
        <v>7366.98499317872</v>
      </c>
      <c r="BI40" s="42" t="n">
        <f aca="false">SUM(BI41:BI46)</f>
        <v>198908.594815825</v>
      </c>
      <c r="BR40" s="42" t="n">
        <f aca="false">SUM(BR41:BR46)</f>
        <v>64461.1186903138</v>
      </c>
      <c r="BU40" s="42" t="n">
        <f aca="false">SUM(BU41:BU46)</f>
        <v>6998.63574351978</v>
      </c>
      <c r="BX40" s="37" t="n">
        <f aca="false">SUM(B40:BW40)</f>
        <v>335197.817189632</v>
      </c>
      <c r="BY40" s="4"/>
      <c r="CF40" s="42" t="n">
        <f aca="false">SUM(CF41:CF46)</f>
        <v>4604.18558689034</v>
      </c>
      <c r="CH40" s="42" t="n">
        <f aca="false">SUM(CH41:CH46)</f>
        <v>3683.49249658936</v>
      </c>
      <c r="CK40" s="42" t="n">
        <f aca="false">SUM(CK41:CK46)</f>
        <v>5401.01539089349</v>
      </c>
      <c r="CL40" s="42" t="n">
        <f aca="false">SUM(CL41:CL46)</f>
        <v>36577.4765655943</v>
      </c>
      <c r="CN40" s="42" t="n">
        <f aca="false">SUM(CN41:CN46)</f>
        <v>69656.5354286606</v>
      </c>
      <c r="CP40" s="42"/>
      <c r="CQ40" s="42"/>
      <c r="CT40" s="42" t="n">
        <f aca="false">SUM(CT41:CT46)</f>
        <v>72990.7622633055</v>
      </c>
      <c r="CW40" s="35" t="n">
        <f aca="false">SUM(BZ40:CV40)</f>
        <v>192913.467731934</v>
      </c>
      <c r="CX40" s="4"/>
      <c r="CY40" s="35" t="n">
        <f aca="false">BX40+CW40</f>
        <v>528111.284921565</v>
      </c>
      <c r="CZ40" s="4"/>
      <c r="DI40" s="4"/>
      <c r="DJ40" s="6"/>
      <c r="DK40" s="4"/>
    </row>
    <row r="41" customFormat="false" ht="12.75" hidden="false" customHeight="false" outlineLevel="0" collapsed="false">
      <c r="A41" s="40" t="s">
        <v>33</v>
      </c>
      <c r="B41" s="36" t="n">
        <f aca="false">'Assign To West Contracts'!D93</f>
        <v>748.785900091701</v>
      </c>
      <c r="L41" s="36" t="n">
        <f aca="false">'Assign To West Contracts'!N93</f>
        <v>3743.9295004585</v>
      </c>
      <c r="W41" s="36" t="n">
        <f aca="false">'Assign To West Contracts'!Y93</f>
        <v>1347.81462016506</v>
      </c>
      <c r="BD41" s="36" t="n">
        <f aca="false">'Assign To West Contracts'!BF93</f>
        <v>748.785900091701</v>
      </c>
      <c r="BI41" s="36" t="n">
        <f aca="false">'Assign To West Contracts'!BK93</f>
        <v>20217.2193024759</v>
      </c>
      <c r="BR41" s="36" t="n">
        <f aca="false">'Assign To West Contracts'!BT93</f>
        <v>6551.87662580238</v>
      </c>
      <c r="BU41" s="36" t="n">
        <f aca="false">'Assign To West Contracts'!BW93</f>
        <v>711.346605087116</v>
      </c>
      <c r="BX41" s="37" t="n">
        <f aca="false">SUM(B41:BW41)</f>
        <v>34069.7584541724</v>
      </c>
      <c r="BY41" s="4"/>
      <c r="CF41" s="36" t="n">
        <f aca="false">'Assign To West Contracts'!CH93</f>
        <v>467.972888781651</v>
      </c>
      <c r="CH41" s="36" t="n">
        <f aca="false">'Assign To West Contracts'!CJ93</f>
        <v>374.39295004585</v>
      </c>
      <c r="CK41" s="36" t="n">
        <f aca="false">'Assign To West Contracts'!CM93</f>
        <v>548.963269861951</v>
      </c>
      <c r="CL41" s="36" t="n">
        <f aca="false">'Assign To West Contracts'!CN93</f>
        <v>3717.76225126175</v>
      </c>
      <c r="CN41" s="36" t="n">
        <f aca="false">'Assign To West Contracts'!CP93</f>
        <v>7079.94269385826</v>
      </c>
      <c r="CP41" s="36"/>
      <c r="CQ41" s="36"/>
      <c r="CT41" s="36" t="n">
        <f aca="false">'Assign To West Contracts'!CV93</f>
        <v>0</v>
      </c>
      <c r="CW41" s="35" t="n">
        <f aca="false">SUM(BZ41:CV41)</f>
        <v>12189.0340538095</v>
      </c>
      <c r="CX41" s="4"/>
      <c r="CY41" s="35" t="n">
        <f aca="false">BX41+CW41</f>
        <v>46258.7925079818</v>
      </c>
      <c r="CZ41" s="4"/>
      <c r="DI41" s="4"/>
      <c r="DJ41" s="6"/>
      <c r="DK41" s="4"/>
    </row>
    <row r="42" customFormat="false" ht="12.75" hidden="false" customHeight="false" outlineLevel="0" collapsed="false">
      <c r="A42" s="40" t="s">
        <v>34</v>
      </c>
      <c r="B42" s="36" t="n">
        <f aca="false">'Assign To West Contracts'!D94</f>
        <v>290.936798473163</v>
      </c>
      <c r="L42" s="36" t="n">
        <f aca="false">'Assign To West Contracts'!N94</f>
        <v>1454.68399236581</v>
      </c>
      <c r="W42" s="36" t="n">
        <f aca="false">'Assign To West Contracts'!Y94</f>
        <v>523.686237251693</v>
      </c>
      <c r="BD42" s="36" t="n">
        <f aca="false">'Assign To West Contracts'!BF94</f>
        <v>290.936798473163</v>
      </c>
      <c r="BI42" s="36" t="n">
        <f aca="false">'Assign To West Contracts'!BK94</f>
        <v>7855.2935587754</v>
      </c>
      <c r="BR42" s="36" t="n">
        <f aca="false">'Assign To West Contracts'!BT94</f>
        <v>2545.69698664018</v>
      </c>
      <c r="BU42" s="36" t="n">
        <f aca="false">'Assign To West Contracts'!BW94</f>
        <v>276.389958549505</v>
      </c>
      <c r="BX42" s="37" t="n">
        <f aca="false">SUM(B42:BW42)</f>
        <v>13237.6243305289</v>
      </c>
      <c r="BY42" s="4"/>
      <c r="CF42" s="36" t="n">
        <f aca="false">'Assign To West Contracts'!CH94</f>
        <v>181.828389153291</v>
      </c>
      <c r="CH42" s="36" t="n">
        <f aca="false">'Assign To West Contracts'!CJ94</f>
        <v>145.468399236581</v>
      </c>
      <c r="CK42" s="36" t="n">
        <f aca="false">'Assign To West Contracts'!CM94</f>
        <v>213.296773074166</v>
      </c>
      <c r="CL42" s="36" t="n">
        <f aca="false">'Assign To West Contracts'!CN94</f>
        <v>1444.51684618261</v>
      </c>
      <c r="CN42" s="36" t="n">
        <f aca="false">'Assign To West Contracts'!CP94</f>
        <v>2750.87426255265</v>
      </c>
      <c r="CP42" s="36"/>
      <c r="CQ42" s="36"/>
      <c r="CT42" s="36" t="n">
        <f aca="false">'Assign To West Contracts'!CV94</f>
        <v>0</v>
      </c>
      <c r="CW42" s="35" t="n">
        <f aca="false">SUM(BZ42:CV42)</f>
        <v>4735.9846701993</v>
      </c>
      <c r="CX42" s="4"/>
      <c r="CY42" s="35" t="n">
        <f aca="false">BX42+CW42</f>
        <v>17973.6090007282</v>
      </c>
      <c r="CZ42" s="4"/>
      <c r="DI42" s="4"/>
      <c r="DJ42" s="6"/>
      <c r="DK42" s="4"/>
    </row>
    <row r="43" customFormat="false" ht="12.75" hidden="false" customHeight="false" outlineLevel="0" collapsed="false">
      <c r="A43" s="40" t="s">
        <v>35</v>
      </c>
      <c r="B43" s="36" t="n">
        <f aca="false">'Assign To West Contracts'!D95</f>
        <v>3448.81077748902</v>
      </c>
      <c r="L43" s="36" t="n">
        <f aca="false">'Assign To West Contracts'!N95</f>
        <v>17244.0538874451</v>
      </c>
      <c r="W43" s="36" t="n">
        <f aca="false">'Assign To West Contracts'!Y95</f>
        <v>6207.85939948024</v>
      </c>
      <c r="BD43" s="36" t="n">
        <f aca="false">'Assign To West Contracts'!BF95</f>
        <v>3448.81077748902</v>
      </c>
      <c r="BI43" s="36" t="n">
        <f aca="false">'Assign To West Contracts'!BK95</f>
        <v>93117.8909922035</v>
      </c>
      <c r="BR43" s="36" t="n">
        <f aca="false">'Assign To West Contracts'!BT95</f>
        <v>30177.0943030289</v>
      </c>
      <c r="BU43" s="36" t="n">
        <f aca="false">'Assign To West Contracts'!BW95</f>
        <v>3276.37023861457</v>
      </c>
      <c r="BX43" s="37" t="n">
        <f aca="false">SUM(B43:BW43)</f>
        <v>156920.89037575</v>
      </c>
      <c r="BY43" s="4"/>
      <c r="CF43" s="36" t="n">
        <f aca="false">'Assign To West Contracts'!CH95</f>
        <v>2155.42245414233</v>
      </c>
      <c r="CH43" s="36" t="n">
        <f aca="false">'Assign To West Contracts'!CJ95</f>
        <v>1724.40538874451</v>
      </c>
      <c r="CK43" s="36" t="n">
        <f aca="false">'Assign To West Contracts'!CM95</f>
        <v>2528.4536491855</v>
      </c>
      <c r="CL43" s="36" t="n">
        <f aca="false">'Assign To West Contracts'!CN95</f>
        <v>17123.5309301673</v>
      </c>
      <c r="CN43" s="36" t="n">
        <f aca="false">'Assign To West Contracts'!CP95</f>
        <v>32609.2981499688</v>
      </c>
      <c r="CP43" s="36"/>
      <c r="CQ43" s="36"/>
      <c r="CT43" s="36" t="n">
        <f aca="false">'Assign To West Contracts'!CV95</f>
        <v>0</v>
      </c>
      <c r="CW43" s="35" t="n">
        <f aca="false">SUM(BZ43:CV43)</f>
        <v>56141.1105722084</v>
      </c>
      <c r="CX43" s="4"/>
      <c r="CY43" s="35" t="n">
        <f aca="false">BX43+CW43</f>
        <v>213062.000947959</v>
      </c>
      <c r="CZ43" s="4"/>
      <c r="DI43" s="4"/>
      <c r="DJ43" s="6"/>
      <c r="DK43" s="4"/>
    </row>
    <row r="44" customFormat="false" ht="12.75" hidden="false" customHeight="false" outlineLevel="0" collapsed="false">
      <c r="A44" s="40" t="s">
        <v>36</v>
      </c>
      <c r="B44" s="36" t="n">
        <f aca="false">'Assign To West Contracts'!D96</f>
        <v>257.401459850099</v>
      </c>
      <c r="L44" s="36" t="n">
        <f aca="false">'Assign To West Contracts'!N96</f>
        <v>1287.00729925049</v>
      </c>
      <c r="W44" s="36" t="n">
        <f aca="false">'Assign To West Contracts'!Y96</f>
        <v>463.322627730178</v>
      </c>
      <c r="BD44" s="36" t="n">
        <f aca="false">'Assign To West Contracts'!BF96</f>
        <v>257.401459850099</v>
      </c>
      <c r="BI44" s="36" t="n">
        <f aca="false">'Assign To West Contracts'!BK96</f>
        <v>6949.83941595267</v>
      </c>
      <c r="BR44" s="36" t="n">
        <f aca="false">'Assign To West Contracts'!BT96</f>
        <v>2252.26277368836</v>
      </c>
      <c r="BU44" s="36" t="n">
        <f aca="false">'Assign To West Contracts'!BW96</f>
        <v>244.531386857594</v>
      </c>
      <c r="BX44" s="37" t="n">
        <f aca="false">SUM(B44:BW44)</f>
        <v>11711.7664231795</v>
      </c>
      <c r="BY44" s="4"/>
      <c r="CF44" s="36" t="n">
        <f aca="false">'Assign To West Contracts'!CH96</f>
        <v>160.869622048055</v>
      </c>
      <c r="CH44" s="36" t="n">
        <f aca="false">'Assign To West Contracts'!CJ96</f>
        <v>128.700729925049</v>
      </c>
      <c r="CK44" s="36" t="n">
        <f aca="false">'Assign To West Contracts'!CM96</f>
        <v>188.710747690688</v>
      </c>
      <c r="CL44" s="36" t="n">
        <f aca="false">'Assign To West Contracts'!CN96</f>
        <v>1278.0120869439</v>
      </c>
      <c r="CN44" s="36" t="n">
        <f aca="false">'Assign To West Contracts'!CP96</f>
        <v>2433.78993225029</v>
      </c>
      <c r="CP44" s="36"/>
      <c r="CQ44" s="36"/>
      <c r="CT44" s="36" t="n">
        <f aca="false">'Assign To West Contracts'!CV96</f>
        <v>6527.09578409465</v>
      </c>
      <c r="CW44" s="35" t="n">
        <f aca="false">SUM(BZ44:CV44)</f>
        <v>10717.1789029526</v>
      </c>
      <c r="CX44" s="4"/>
      <c r="CY44" s="35" t="n">
        <f aca="false">BX44+CW44</f>
        <v>22428.9453261321</v>
      </c>
      <c r="CZ44" s="4"/>
      <c r="DI44" s="4"/>
      <c r="DJ44" s="6"/>
      <c r="DK44" s="4"/>
    </row>
    <row r="45" customFormat="false" ht="12.75" hidden="false" customHeight="false" outlineLevel="0" collapsed="false">
      <c r="A45" s="40" t="s">
        <v>37</v>
      </c>
      <c r="B45" s="36" t="n">
        <f aca="false">'Assign To West Contracts'!D97</f>
        <v>1296.88535998271</v>
      </c>
      <c r="L45" s="36" t="n">
        <f aca="false">'Assign To West Contracts'!N97</f>
        <v>6484.42679991354</v>
      </c>
      <c r="W45" s="36" t="n">
        <f aca="false">'Assign To West Contracts'!Y97</f>
        <v>2334.39364796888</v>
      </c>
      <c r="BD45" s="36" t="n">
        <f aca="false">'Assign To West Contracts'!BF97</f>
        <v>1296.88535998271</v>
      </c>
      <c r="BI45" s="36" t="n">
        <f aca="false">'Assign To West Contracts'!BK97</f>
        <v>35015.9047195331</v>
      </c>
      <c r="BR45" s="36" t="n">
        <f aca="false">'Assign To West Contracts'!BT97</f>
        <v>11347.7468998487</v>
      </c>
      <c r="BU45" s="36" t="n">
        <f aca="false">'Assign To West Contracts'!BW97</f>
        <v>1232.04109198357</v>
      </c>
      <c r="BX45" s="37" t="n">
        <f aca="false">SUM(B45:BW45)</f>
        <v>59008.2838792132</v>
      </c>
      <c r="BY45" s="4"/>
      <c r="CF45" s="36" t="n">
        <f aca="false">'Assign To West Contracts'!CH97</f>
        <v>810.521656798577</v>
      </c>
      <c r="CH45" s="36" t="n">
        <f aca="false">'Assign To West Contracts'!CJ97</f>
        <v>648.442679991354</v>
      </c>
      <c r="CK45" s="36" t="n">
        <f aca="false">'Assign To West Contracts'!CM97</f>
        <v>950.795718462396</v>
      </c>
      <c r="CL45" s="36" t="n">
        <f aca="false">'Assign To West Contracts'!CN97</f>
        <v>6439.1055373335</v>
      </c>
      <c r="CN45" s="36" t="n">
        <f aca="false">'Assign To West Contracts'!CP97</f>
        <v>12262.3489946283</v>
      </c>
      <c r="CP45" s="36"/>
      <c r="CQ45" s="36"/>
      <c r="CT45" s="36" t="n">
        <f aca="false">'Assign To West Contracts'!CV97</f>
        <v>32885.9633139876</v>
      </c>
      <c r="CW45" s="35" t="n">
        <f aca="false">SUM(BZ45:CV45)</f>
        <v>53997.1779012017</v>
      </c>
      <c r="CX45" s="4"/>
      <c r="CY45" s="35" t="n">
        <f aca="false">BX45+CW45</f>
        <v>113005.461780415</v>
      </c>
      <c r="CZ45" s="4"/>
      <c r="DI45" s="4"/>
      <c r="DJ45" s="6"/>
      <c r="DK45" s="4"/>
    </row>
    <row r="46" customFormat="false" ht="12.75" hidden="false" customHeight="false" outlineLevel="0" collapsed="false">
      <c r="A46" s="40" t="s">
        <v>38</v>
      </c>
      <c r="B46" s="36" t="n">
        <f aca="false">'Assign To West Contracts'!D98</f>
        <v>1324.16469729203</v>
      </c>
      <c r="L46" s="36" t="n">
        <f aca="false">'Assign To West Contracts'!N98</f>
        <v>6620.82348646014</v>
      </c>
      <c r="W46" s="36" t="n">
        <f aca="false">'Assign To West Contracts'!Y98</f>
        <v>2383.49645512565</v>
      </c>
      <c r="BD46" s="36" t="n">
        <f aca="false">'Assign To West Contracts'!BF98</f>
        <v>1324.16469729203</v>
      </c>
      <c r="BI46" s="36" t="n">
        <f aca="false">'Assign To West Contracts'!BK98</f>
        <v>35752.4468268847</v>
      </c>
      <c r="BR46" s="36" t="n">
        <f aca="false">'Assign To West Contracts'!BT98</f>
        <v>11586.4411013052</v>
      </c>
      <c r="BU46" s="36" t="n">
        <f aca="false">'Assign To West Contracts'!BW98</f>
        <v>1257.95646242743</v>
      </c>
      <c r="BX46" s="37" t="n">
        <f aca="false">SUM(B46:BW46)</f>
        <v>60249.4937267872</v>
      </c>
      <c r="BY46" s="4"/>
      <c r="CF46" s="36" t="n">
        <f aca="false">'Assign To West Contracts'!CH98</f>
        <v>827.57057596643</v>
      </c>
      <c r="CH46" s="36" t="n">
        <f aca="false">'Assign To West Contracts'!CJ98</f>
        <v>662.082348646014</v>
      </c>
      <c r="CK46" s="36" t="n">
        <f aca="false">'Assign To West Contracts'!CM98</f>
        <v>970.795232618788</v>
      </c>
      <c r="CL46" s="36" t="n">
        <f aca="false">'Assign To West Contracts'!CN98</f>
        <v>6574.54891370531</v>
      </c>
      <c r="CN46" s="36" t="n">
        <f aca="false">'Assign To West Contracts'!CP98</f>
        <v>12520.2813954023</v>
      </c>
      <c r="CP46" s="36"/>
      <c r="CQ46" s="36"/>
      <c r="CT46" s="36" t="n">
        <f aca="false">'Assign To West Contracts'!CV98</f>
        <v>33577.7031652233</v>
      </c>
      <c r="CW46" s="35" t="n">
        <f aca="false">SUM(BZ46:CV46)</f>
        <v>55132.9816315621</v>
      </c>
      <c r="CX46" s="4"/>
      <c r="CY46" s="35" t="n">
        <f aca="false">BX46+CW46</f>
        <v>115382.475358349</v>
      </c>
      <c r="CZ46" s="4"/>
      <c r="DI46" s="4"/>
      <c r="DJ46" s="6"/>
      <c r="DK46" s="4"/>
    </row>
    <row r="47" customFormat="false" ht="12.75" hidden="false" customHeight="false" outlineLevel="0" collapsed="false">
      <c r="A47" s="40"/>
      <c r="B47" s="36"/>
      <c r="L47" s="36"/>
      <c r="W47" s="36"/>
      <c r="BD47" s="36"/>
      <c r="BI47" s="36"/>
      <c r="BR47" s="36"/>
      <c r="BU47" s="36"/>
      <c r="BY47" s="4"/>
      <c r="CF47" s="36"/>
      <c r="CH47" s="36"/>
      <c r="CK47" s="36"/>
      <c r="CL47" s="36"/>
      <c r="CN47" s="36"/>
      <c r="CP47" s="36"/>
      <c r="CQ47" s="36"/>
      <c r="CT47" s="36"/>
      <c r="CW47" s="35"/>
      <c r="CX47" s="4"/>
      <c r="CY47" s="35"/>
      <c r="CZ47" s="4"/>
      <c r="DI47" s="4"/>
      <c r="DJ47" s="6"/>
      <c r="DK47" s="4"/>
    </row>
    <row r="48" customFormat="false" ht="12.75" hidden="false" customHeight="false" outlineLevel="0" collapsed="false">
      <c r="A48" s="40" t="s">
        <v>48</v>
      </c>
      <c r="B48" s="42" t="n">
        <f aca="false">SUM(B49:B54)</f>
        <v>7175.98908594816</v>
      </c>
      <c r="L48" s="42" t="n">
        <f aca="false">SUM(L49:L54)</f>
        <v>35879.9454297408</v>
      </c>
      <c r="W48" s="42" t="n">
        <f aca="false">SUM(W49:W54)</f>
        <v>12916.7803547067</v>
      </c>
      <c r="BD48" s="42" t="n">
        <f aca="false">SUM(BD49:BD54)</f>
        <v>7175.98908594816</v>
      </c>
      <c r="BI48" s="42" t="n">
        <f aca="false">SUM(BI49:BI54)</f>
        <v>193751.7053206</v>
      </c>
      <c r="BR48" s="42" t="n">
        <f aca="false">SUM(BR49:BR54)</f>
        <v>62789.9045020464</v>
      </c>
      <c r="BU48" s="42" t="n">
        <f aca="false">SUM(BU49:BU54)</f>
        <v>6817.18963165075</v>
      </c>
      <c r="BX48" s="37" t="n">
        <f aca="false">SUM(B48:BW48)</f>
        <v>326507.503410641</v>
      </c>
      <c r="BY48" s="4"/>
      <c r="CF48" s="42" t="n">
        <f aca="false">SUM(CF49:CF54)</f>
        <v>4484.8178124154</v>
      </c>
      <c r="CH48" s="42" t="n">
        <f aca="false">SUM(CH49:CH54)</f>
        <v>3587.99454297408</v>
      </c>
      <c r="CK48" s="42" t="n">
        <f aca="false">SUM(CK49:CK54)</f>
        <v>5260.9890659444</v>
      </c>
      <c r="CL48" s="42" t="n">
        <f aca="false">SUM(CL49:CL54)</f>
        <v>35629.1716175974</v>
      </c>
      <c r="CN48" s="42" t="n">
        <f aca="false">SUM(CN49:CN54)</f>
        <v>67850.6252508805</v>
      </c>
      <c r="CP48" s="42" t="n">
        <f aca="false">SUM(CP49:CP54)</f>
        <v>579786.901270772</v>
      </c>
      <c r="CQ48" s="42" t="n">
        <f aca="false">SUM(CQ49:CQ54)</f>
        <v>34213.0987292278</v>
      </c>
      <c r="CT48" s="42" t="n">
        <f aca="false">SUM(CT49:CT54)</f>
        <v>71098.4091675902</v>
      </c>
      <c r="CW48" s="35" t="n">
        <f aca="false">SUM(BZ48:CV48)</f>
        <v>801912.007457402</v>
      </c>
      <c r="CX48" s="4"/>
      <c r="CY48" s="35" t="n">
        <f aca="false">BX48+CW48</f>
        <v>1128419.51086804</v>
      </c>
      <c r="CZ48" s="4"/>
      <c r="DI48" s="4"/>
      <c r="DJ48" s="6"/>
      <c r="DK48" s="4"/>
    </row>
    <row r="49" customFormat="false" ht="12.75" hidden="false" customHeight="false" outlineLevel="0" collapsed="false">
      <c r="A49" s="40" t="s">
        <v>33</v>
      </c>
      <c r="B49" s="36" t="n">
        <f aca="false">'Assign To West Contracts'!D100</f>
        <v>729.372932311546</v>
      </c>
      <c r="L49" s="36" t="n">
        <f aca="false">'Assign To West Contracts'!N100</f>
        <v>3646.86466155773</v>
      </c>
      <c r="W49" s="36" t="n">
        <f aca="false">'Assign To West Contracts'!Y100</f>
        <v>1312.87127816078</v>
      </c>
      <c r="BD49" s="36" t="n">
        <f aca="false">'Assign To West Contracts'!BF100</f>
        <v>729.372932311546</v>
      </c>
      <c r="BI49" s="36" t="n">
        <f aca="false">'Assign To West Contracts'!BK100</f>
        <v>19693.0691724117</v>
      </c>
      <c r="BR49" s="36" t="n">
        <f aca="false">'Assign To West Contracts'!BT100</f>
        <v>6382.01315772603</v>
      </c>
      <c r="BU49" s="36" t="n">
        <f aca="false">'Assign To West Contracts'!BW100</f>
        <v>692.904285695969</v>
      </c>
      <c r="BX49" s="37" t="n">
        <f aca="false">SUM(B49:BW49)</f>
        <v>33186.4684201753</v>
      </c>
      <c r="BY49" s="4"/>
      <c r="CF49" s="36" t="n">
        <f aca="false">'Assign To West Contracts'!CH100</f>
        <v>455.840258331756</v>
      </c>
      <c r="CH49" s="36" t="n">
        <f aca="false">'Assign To West Contracts'!CJ100</f>
        <v>364.686466155773</v>
      </c>
      <c r="CK49" s="36" t="n">
        <f aca="false">'Assign To West Contracts'!CM100</f>
        <v>534.730888791456</v>
      </c>
      <c r="CL49" s="36" t="n">
        <f aca="false">'Assign To West Contracts'!CN100</f>
        <v>3621.37582252534</v>
      </c>
      <c r="CN49" s="36" t="n">
        <f aca="false">'Assign To West Contracts'!CP100</f>
        <v>6896.38862401749</v>
      </c>
      <c r="CP49" s="36" t="n">
        <f aca="false">'Assign To West Contracts'!CR100</f>
        <v>58929.977070863</v>
      </c>
      <c r="CQ49" s="36" t="n">
        <f aca="false">'Assign To West Contracts'!CS100</f>
        <v>3477.44510822428</v>
      </c>
      <c r="CT49" s="36" t="n">
        <f aca="false">'Assign To West Contracts'!CV100</f>
        <v>0</v>
      </c>
      <c r="CW49" s="35" t="n">
        <f aca="false">SUM(BZ49:CV49)</f>
        <v>74280.4442389091</v>
      </c>
      <c r="CX49" s="4"/>
      <c r="CY49" s="35" t="n">
        <f aca="false">BX49+CW49</f>
        <v>107466.912659084</v>
      </c>
      <c r="CZ49" s="4"/>
      <c r="DI49" s="4"/>
      <c r="DJ49" s="6"/>
      <c r="DK49" s="4"/>
    </row>
    <row r="50" customFormat="false" ht="12.75" hidden="false" customHeight="false" outlineLevel="0" collapsed="false">
      <c r="A50" s="40" t="s">
        <v>34</v>
      </c>
      <c r="B50" s="36" t="n">
        <f aca="false">'Assign To West Contracts'!D101</f>
        <v>283.393992586822</v>
      </c>
      <c r="L50" s="36" t="n">
        <f aca="false">'Assign To West Contracts'!N101</f>
        <v>1416.96996293411</v>
      </c>
      <c r="W50" s="36" t="n">
        <f aca="false">'Assign To West Contracts'!Y101</f>
        <v>510.109186656279</v>
      </c>
      <c r="BD50" s="36" t="n">
        <f aca="false">'Assign To West Contracts'!BF101</f>
        <v>283.393992586822</v>
      </c>
      <c r="BI50" s="36" t="n">
        <f aca="false">'Assign To West Contracts'!BK101</f>
        <v>7651.63779984418</v>
      </c>
      <c r="BR50" s="36" t="n">
        <f aca="false">'Assign To West Contracts'!BT101</f>
        <v>2479.69743513469</v>
      </c>
      <c r="BU50" s="36" t="n">
        <f aca="false">'Assign To West Contracts'!BW101</f>
        <v>269.224292957481</v>
      </c>
      <c r="BX50" s="37" t="n">
        <f aca="false">SUM(B50:BW50)</f>
        <v>12894.4266627004</v>
      </c>
      <c r="BY50" s="4"/>
      <c r="CF50" s="36" t="n">
        <f aca="false">'Assign To West Contracts'!CH101</f>
        <v>177.114319804872</v>
      </c>
      <c r="CH50" s="36" t="n">
        <f aca="false">'Assign To West Contracts'!CJ101</f>
        <v>141.696996293411</v>
      </c>
      <c r="CK50" s="36" t="n">
        <f aca="false">'Assign To West Contracts'!CM101</f>
        <v>207.766856735206</v>
      </c>
      <c r="CL50" s="36" t="n">
        <f aca="false">'Assign To West Contracts'!CN101</f>
        <v>1407.06640942973</v>
      </c>
      <c r="CN50" s="36" t="n">
        <f aca="false">'Assign To West Contracts'!CP101</f>
        <v>2679.55530019018</v>
      </c>
      <c r="CP50" s="36" t="n">
        <f aca="false">'Assign To West Contracts'!CR101</f>
        <v>22896.9306994083</v>
      </c>
      <c r="CQ50" s="36" t="n">
        <f aca="false">'Assign To West Contracts'!CS101</f>
        <v>1351.14289215253</v>
      </c>
      <c r="CT50" s="36" t="n">
        <f aca="false">'Assign To West Contracts'!CV101</f>
        <v>0</v>
      </c>
      <c r="CW50" s="35" t="n">
        <f aca="false">SUM(BZ50:CV50)</f>
        <v>28861.2734740143</v>
      </c>
      <c r="CX50" s="4"/>
      <c r="CY50" s="35" t="n">
        <f aca="false">BX50+CW50</f>
        <v>41755.7001367146</v>
      </c>
      <c r="CZ50" s="4"/>
      <c r="DI50" s="4"/>
      <c r="DJ50" s="6"/>
      <c r="DK50" s="4"/>
    </row>
    <row r="51" customFormat="false" ht="12.75" hidden="false" customHeight="false" outlineLevel="0" collapsed="false">
      <c r="A51" s="40" t="s">
        <v>35</v>
      </c>
      <c r="B51" s="36" t="n">
        <f aca="false">'Assign To West Contracts'!D102</f>
        <v>3359.3971647393</v>
      </c>
      <c r="L51" s="36" t="n">
        <f aca="false">'Assign To West Contracts'!N102</f>
        <v>16796.9858236965</v>
      </c>
      <c r="W51" s="36" t="n">
        <f aca="false">'Assign To West Contracts'!Y102</f>
        <v>6046.91489653075</v>
      </c>
      <c r="BD51" s="36" t="n">
        <f aca="false">'Assign To West Contracts'!BF102</f>
        <v>3359.3971647393</v>
      </c>
      <c r="BI51" s="36" t="n">
        <f aca="false">'Assign To West Contracts'!BK102</f>
        <v>90703.7234479612</v>
      </c>
      <c r="BR51" s="36" t="n">
        <f aca="false">'Assign To West Contracts'!BT102</f>
        <v>29394.7251914689</v>
      </c>
      <c r="BU51" s="36" t="n">
        <f aca="false">'Assign To West Contracts'!BW102</f>
        <v>3191.42730650234</v>
      </c>
      <c r="BX51" s="37" t="n">
        <f aca="false">SUM(B51:BW51)</f>
        <v>152852.570995638</v>
      </c>
      <c r="BY51" s="4"/>
      <c r="CF51" s="36" t="n">
        <f aca="false">'Assign To West Contracts'!CH102</f>
        <v>2099.54113125716</v>
      </c>
      <c r="CH51" s="36" t="n">
        <f aca="false">'Assign To West Contracts'!CJ102</f>
        <v>1679.69858236965</v>
      </c>
      <c r="CK51" s="36" t="n">
        <f aca="false">'Assign To West Contracts'!CM102</f>
        <v>2462.90114716958</v>
      </c>
      <c r="CL51" s="36" t="n">
        <f aca="false">'Assign To West Contracts'!CN102</f>
        <v>16679.5875356814</v>
      </c>
      <c r="CN51" s="36" t="n">
        <f aca="false">'Assign To West Contracts'!CP102</f>
        <v>31763.8719016362</v>
      </c>
      <c r="CP51" s="36" t="n">
        <f aca="false">'Assign To West Contracts'!CR102</f>
        <v>271423.83425527</v>
      </c>
      <c r="CQ51" s="36" t="n">
        <f aca="false">'Assign To West Contracts'!CS102</f>
        <v>16016.6613258899</v>
      </c>
      <c r="CT51" s="36" t="n">
        <f aca="false">'Assign To West Contracts'!CV102</f>
        <v>0</v>
      </c>
      <c r="CW51" s="35" t="n">
        <f aca="false">SUM(BZ51:CV51)</f>
        <v>342126.095879274</v>
      </c>
      <c r="CX51" s="4"/>
      <c r="CY51" s="35" t="n">
        <f aca="false">BX51+CW51</f>
        <v>494978.666874912</v>
      </c>
      <c r="CZ51" s="4"/>
      <c r="DI51" s="4"/>
      <c r="DJ51" s="6"/>
      <c r="DK51" s="4"/>
    </row>
    <row r="52" customFormat="false" ht="12.75" hidden="false" customHeight="false" outlineLevel="0" collapsed="false">
      <c r="A52" s="40" t="s">
        <v>36</v>
      </c>
      <c r="B52" s="36" t="n">
        <f aca="false">'Assign To West Contracts'!D103</f>
        <v>250.7280886688</v>
      </c>
      <c r="L52" s="36" t="n">
        <f aca="false">'Assign To West Contracts'!N103</f>
        <v>1253.640443344</v>
      </c>
      <c r="W52" s="36" t="n">
        <f aca="false">'Assign To West Contracts'!Y103</f>
        <v>451.31055960384</v>
      </c>
      <c r="BD52" s="36" t="n">
        <f aca="false">'Assign To West Contracts'!BF103</f>
        <v>250.7280886688</v>
      </c>
      <c r="BI52" s="36" t="n">
        <f aca="false">'Assign To West Contracts'!BK103</f>
        <v>6769.6583940576</v>
      </c>
      <c r="BR52" s="36" t="n">
        <f aca="false">'Assign To West Contracts'!BT103</f>
        <v>2193.870775852</v>
      </c>
      <c r="BU52" s="36" t="n">
        <f aca="false">'Assign To West Contracts'!BW103</f>
        <v>238.19168423536</v>
      </c>
      <c r="BX52" s="37" t="n">
        <f aca="false">SUM(B52:BW52)</f>
        <v>11408.1280344304</v>
      </c>
      <c r="BY52" s="4"/>
      <c r="CF52" s="36" t="n">
        <f aca="false">'Assign To West Contracts'!CH103</f>
        <v>156.698928143106</v>
      </c>
      <c r="CH52" s="36" t="n">
        <f aca="false">'Assign To West Contracts'!CJ103</f>
        <v>125.3640443344</v>
      </c>
      <c r="CK52" s="36" t="n">
        <f aca="false">'Assign To West Contracts'!CM103</f>
        <v>183.818246824633</v>
      </c>
      <c r="CL52" s="36" t="n">
        <f aca="false">'Assign To West Contracts'!CN103</f>
        <v>1244.87844024536</v>
      </c>
      <c r="CN52" s="36" t="n">
        <f aca="false">'Assign To West Contracts'!CP103</f>
        <v>2370.69167474751</v>
      </c>
      <c r="CP52" s="36" t="n">
        <f aca="false">'Assign To West Contracts'!CR103</f>
        <v>20257.6759593301</v>
      </c>
      <c r="CQ52" s="36" t="n">
        <f aca="false">'Assign To West Contracts'!CS103</f>
        <v>1195.40104493941</v>
      </c>
      <c r="CT52" s="36" t="n">
        <f aca="false">'Assign To West Contracts'!CV103</f>
        <v>6357.87478228478</v>
      </c>
      <c r="CW52" s="35" t="n">
        <f aca="false">SUM(BZ52:CV52)</f>
        <v>31892.4031208493</v>
      </c>
      <c r="CX52" s="4"/>
      <c r="CY52" s="35" t="n">
        <f aca="false">BX52+CW52</f>
        <v>43300.5311552797</v>
      </c>
      <c r="CZ52" s="4"/>
      <c r="DI52" s="4"/>
      <c r="DJ52" s="6"/>
      <c r="DK52" s="4"/>
    </row>
    <row r="53" customFormat="false" ht="12.75" hidden="false" customHeight="false" outlineLevel="0" collapsed="false">
      <c r="A53" s="40" t="s">
        <v>37</v>
      </c>
      <c r="B53" s="36" t="n">
        <f aca="false">'Assign To West Contracts'!D104</f>
        <v>1263.26240620538</v>
      </c>
      <c r="L53" s="36" t="n">
        <f aca="false">'Assign To West Contracts'!N104</f>
        <v>6316.3120310269</v>
      </c>
      <c r="W53" s="36" t="n">
        <f aca="false">'Assign To West Contracts'!Y104</f>
        <v>2273.87233116968</v>
      </c>
      <c r="BD53" s="36" t="n">
        <f aca="false">'Assign To West Contracts'!BF104</f>
        <v>1263.26240620538</v>
      </c>
      <c r="BI53" s="36" t="n">
        <f aca="false">'Assign To West Contracts'!BK104</f>
        <v>34108.0849675452</v>
      </c>
      <c r="BR53" s="36" t="n">
        <f aca="false">'Assign To West Contracts'!BT104</f>
        <v>11053.5460542971</v>
      </c>
      <c r="BU53" s="36" t="n">
        <f aca="false">'Assign To West Contracts'!BW104</f>
        <v>1200.09928589511</v>
      </c>
      <c r="BX53" s="37" t="n">
        <f aca="false">SUM(B53:BW53)</f>
        <v>57478.4394823448</v>
      </c>
      <c r="BY53" s="4"/>
      <c r="CF53" s="36" t="n">
        <f aca="false">'Assign To West Contracts'!CH104</f>
        <v>789.508132363059</v>
      </c>
      <c r="CH53" s="36" t="n">
        <f aca="false">'Assign To West Contracts'!CJ104</f>
        <v>631.631203102689</v>
      </c>
      <c r="CK53" s="36" t="n">
        <f aca="false">'Assign To West Contracts'!CM104</f>
        <v>926.145459094853</v>
      </c>
      <c r="CL53" s="36" t="n">
        <f aca="false">'Assign To West Contracts'!CN104</f>
        <v>6272.16576414337</v>
      </c>
      <c r="CN53" s="36" t="n">
        <f aca="false">'Assign To West Contracts'!CP104</f>
        <v>11944.4362429157</v>
      </c>
      <c r="CP53" s="36" t="n">
        <f aca="false">'Assign To West Contracts'!CR104</f>
        <v>102065.790125</v>
      </c>
      <c r="CQ53" s="36" t="n">
        <f aca="false">'Assign To West Contracts'!CS104</f>
        <v>6022.88003880316</v>
      </c>
      <c r="CT53" s="36" t="n">
        <f aca="false">'Assign To West Contracts'!CV104</f>
        <v>32033.3642651064</v>
      </c>
      <c r="CW53" s="35" t="n">
        <f aca="false">SUM(BZ53:CV53)</f>
        <v>160685.921230529</v>
      </c>
      <c r="CX53" s="4"/>
      <c r="CY53" s="35" t="n">
        <f aca="false">BX53+CW53</f>
        <v>218164.360712874</v>
      </c>
      <c r="CZ53" s="4"/>
      <c r="DI53" s="4"/>
      <c r="DJ53" s="6"/>
      <c r="DK53" s="4"/>
    </row>
    <row r="54" customFormat="false" ht="12.75" hidden="false" customHeight="false" outlineLevel="0" collapsed="false">
      <c r="A54" s="40" t="s">
        <v>38</v>
      </c>
      <c r="B54" s="36" t="n">
        <f aca="false">'Assign To West Contracts'!D105</f>
        <v>1289.83450143631</v>
      </c>
      <c r="L54" s="36" t="n">
        <f aca="false">'Assign To West Contracts'!N105</f>
        <v>6449.17250718154</v>
      </c>
      <c r="W54" s="36" t="n">
        <f aca="false">'Assign To West Contracts'!Y105</f>
        <v>2321.70210258535</v>
      </c>
      <c r="BD54" s="36" t="n">
        <f aca="false">'Assign To West Contracts'!BF105</f>
        <v>1289.83450143631</v>
      </c>
      <c r="BI54" s="36" t="n">
        <f aca="false">'Assign To West Contracts'!BK105</f>
        <v>34825.5315387803</v>
      </c>
      <c r="BR54" s="36" t="n">
        <f aca="false">'Assign To West Contracts'!BT105</f>
        <v>11286.0518875677</v>
      </c>
      <c r="BU54" s="36" t="n">
        <f aca="false">'Assign To West Contracts'!BW105</f>
        <v>1225.34277636449</v>
      </c>
      <c r="BX54" s="37" t="n">
        <f aca="false">SUM(B54:BW54)</f>
        <v>58687.469815352</v>
      </c>
      <c r="BY54" s="4"/>
      <c r="CF54" s="36" t="n">
        <f aca="false">'Assign To West Contracts'!CH105</f>
        <v>806.115042515448</v>
      </c>
      <c r="CH54" s="36" t="n">
        <f aca="false">'Assign To West Contracts'!CJ105</f>
        <v>644.917250718154</v>
      </c>
      <c r="CK54" s="36" t="n">
        <f aca="false">'Assign To West Contracts'!CM105</f>
        <v>945.626467328671</v>
      </c>
      <c r="CL54" s="36" t="n">
        <f aca="false">'Assign To West Contracts'!CN105</f>
        <v>6404.0976455722</v>
      </c>
      <c r="CN54" s="36" t="n">
        <f aca="false">'Assign To West Contracts'!CP105</f>
        <v>12195.6815073734</v>
      </c>
      <c r="CP54" s="36" t="n">
        <f aca="false">'Assign To West Contracts'!CR105</f>
        <v>104212.693160901</v>
      </c>
      <c r="CQ54" s="36" t="n">
        <f aca="false">'Assign To West Contracts'!CS105</f>
        <v>6149.56831921852</v>
      </c>
      <c r="CT54" s="36" t="n">
        <f aca="false">'Assign To West Contracts'!CV105</f>
        <v>32707.170120199</v>
      </c>
      <c r="CW54" s="35" t="n">
        <f aca="false">SUM(BZ54:CV54)</f>
        <v>164065.869513826</v>
      </c>
      <c r="CX54" s="4"/>
      <c r="CY54" s="35" t="n">
        <f aca="false">BX54+CW54</f>
        <v>222753.339329178</v>
      </c>
      <c r="CZ54" s="4"/>
      <c r="DI54" s="4"/>
      <c r="DJ54" s="6"/>
      <c r="DK54" s="4"/>
    </row>
    <row r="55" customFormat="false" ht="12.75" hidden="false" customHeight="false" outlineLevel="0" collapsed="false">
      <c r="A55" s="40"/>
      <c r="B55" s="36"/>
      <c r="L55" s="36"/>
      <c r="W55" s="36"/>
      <c r="BD55" s="36"/>
      <c r="BI55" s="36"/>
      <c r="BR55" s="36"/>
      <c r="BU55" s="36"/>
      <c r="BY55" s="4"/>
      <c r="CF55" s="36"/>
      <c r="CH55" s="36"/>
      <c r="CK55" s="36"/>
      <c r="CL55" s="36"/>
      <c r="CN55" s="36"/>
      <c r="CP55" s="36"/>
      <c r="CQ55" s="36"/>
      <c r="CT55" s="36"/>
      <c r="CW55" s="35"/>
      <c r="CX55" s="4"/>
      <c r="CY55" s="35"/>
      <c r="CZ55" s="4"/>
      <c r="DI55" s="4"/>
      <c r="DJ55" s="6"/>
      <c r="DK55" s="4"/>
    </row>
    <row r="56" customFormat="false" ht="12.75" hidden="false" customHeight="false" outlineLevel="0" collapsed="false">
      <c r="A56" s="40" t="s">
        <v>49</v>
      </c>
      <c r="B56" s="42" t="n">
        <f aca="false">SUM(B57:B62)</f>
        <v>5457.02592087312</v>
      </c>
      <c r="L56" s="42" t="n">
        <f aca="false">SUM(L57:L62)</f>
        <v>27285.1296043656</v>
      </c>
      <c r="W56" s="42" t="n">
        <f aca="false">SUM(W57:W62)</f>
        <v>9822.64665757162</v>
      </c>
      <c r="BD56" s="42" t="n">
        <f aca="false">SUM(BD57:BD62)</f>
        <v>5457.02592087312</v>
      </c>
      <c r="BI56" s="42" t="n">
        <f aca="false">SUM(BI57:BI62)</f>
        <v>147339.699863574</v>
      </c>
      <c r="BR56" s="42" t="n">
        <f aca="false">SUM(BR57:BR62)</f>
        <v>47748.9768076398</v>
      </c>
      <c r="BU56" s="42" t="n">
        <f aca="false">SUM(BU57:BU62)</f>
        <v>5184.17462482947</v>
      </c>
      <c r="BX56" s="37" t="n">
        <f aca="false">SUM(B56:BW56)</f>
        <v>248294.679399727</v>
      </c>
      <c r="BY56" s="4"/>
      <c r="CF56" s="42" t="n">
        <f aca="false">SUM(CF57:CF62)</f>
        <v>3410.50784214099</v>
      </c>
      <c r="CH56" s="42" t="n">
        <f aca="false">SUM(CH57:CH62)</f>
        <v>2728.51296043656</v>
      </c>
      <c r="CK56" s="42" t="n">
        <f aca="false">SUM(CK57:CK62)</f>
        <v>4000.75214140258</v>
      </c>
      <c r="CL56" s="42" t="n">
        <f aca="false">SUM(CL57:CL62)</f>
        <v>27094.4270856254</v>
      </c>
      <c r="CN56" s="42" t="n">
        <f aca="false">SUM(CN57:CN62)</f>
        <v>51597.4336508597</v>
      </c>
      <c r="CP56" s="42"/>
      <c r="CQ56" s="42"/>
      <c r="CT56" s="42" t="n">
        <f aca="false">SUM(CT57:CT62)</f>
        <v>54067.2313061522</v>
      </c>
      <c r="CW56" s="35" t="n">
        <f aca="false">SUM(BZ56:CV56)</f>
        <v>142898.864986618</v>
      </c>
      <c r="CX56" s="4"/>
      <c r="CY56" s="35" t="n">
        <f aca="false">BX56+CW56</f>
        <v>391193.544386345</v>
      </c>
      <c r="CZ56" s="4"/>
      <c r="DI56" s="4"/>
      <c r="DJ56" s="6"/>
      <c r="DK56" s="4"/>
    </row>
    <row r="57" customFormat="false" ht="12.75" hidden="false" customHeight="false" outlineLevel="0" collapsed="false">
      <c r="A57" s="40" t="s">
        <v>33</v>
      </c>
      <c r="B57" s="36" t="n">
        <f aca="false">'Assign To West Contracts'!D107</f>
        <v>554.656222290149</v>
      </c>
      <c r="L57" s="36" t="n">
        <f aca="false">'Assign To West Contracts'!N107</f>
        <v>2773.28111145074</v>
      </c>
      <c r="W57" s="36" t="n">
        <f aca="false">'Assign To West Contracts'!Y107</f>
        <v>998.381200122268</v>
      </c>
      <c r="BD57" s="36" t="n">
        <f aca="false">'Assign To West Contracts'!BF107</f>
        <v>554.656222290149</v>
      </c>
      <c r="BI57" s="36" t="n">
        <f aca="false">'Assign To West Contracts'!BK107</f>
        <v>14975.718001834</v>
      </c>
      <c r="BR57" s="36" t="n">
        <f aca="false">'Assign To West Contracts'!BT107</f>
        <v>4853.2419450388</v>
      </c>
      <c r="BU57" s="36" t="n">
        <f aca="false">'Assign To West Contracts'!BW107</f>
        <v>526.923411175642</v>
      </c>
      <c r="BX57" s="37" t="n">
        <f aca="false">SUM(B57:BW57)</f>
        <v>25236.8581142018</v>
      </c>
      <c r="BY57" s="4"/>
      <c r="CF57" s="36" t="n">
        <f aca="false">'Assign To West Contracts'!CH107</f>
        <v>346.646584282704</v>
      </c>
      <c r="CH57" s="36" t="n">
        <f aca="false">'Assign To West Contracts'!CJ107</f>
        <v>277.328111145074</v>
      </c>
      <c r="CK57" s="36" t="n">
        <f aca="false">'Assign To West Contracts'!CM107</f>
        <v>406.639459157001</v>
      </c>
      <c r="CL57" s="36" t="n">
        <f aca="false">'Assign To West Contracts'!CN107</f>
        <v>2753.89796389759</v>
      </c>
      <c r="CN57" s="36" t="n">
        <f aca="false">'Assign To West Contracts'!CP107</f>
        <v>5244.40199545056</v>
      </c>
      <c r="CP57" s="36"/>
      <c r="CQ57" s="36"/>
      <c r="CT57" s="36" t="n">
        <f aca="false">'Assign To West Contracts'!CV107</f>
        <v>0</v>
      </c>
      <c r="CW57" s="35" t="n">
        <f aca="false">SUM(BZ57:CV57)</f>
        <v>9028.91411393293</v>
      </c>
      <c r="CX57" s="4"/>
      <c r="CY57" s="35" t="n">
        <f aca="false">BX57+CW57</f>
        <v>34265.7722281347</v>
      </c>
      <c r="CZ57" s="4"/>
      <c r="DI57" s="4"/>
      <c r="DJ57" s="6"/>
      <c r="DK57" s="4"/>
    </row>
    <row r="58" customFormat="false" ht="12.75" hidden="false" customHeight="false" outlineLevel="0" collapsed="false">
      <c r="A58" s="40" t="s">
        <v>34</v>
      </c>
      <c r="B58" s="36" t="n">
        <f aca="false">'Assign To West Contracts'!D108</f>
        <v>215.50873960975</v>
      </c>
      <c r="L58" s="36" t="n">
        <f aca="false">'Assign To West Contracts'!N108</f>
        <v>1077.54369804875</v>
      </c>
      <c r="W58" s="36" t="n">
        <f aca="false">'Assign To West Contracts'!Y108</f>
        <v>387.915731297551</v>
      </c>
      <c r="BD58" s="36" t="n">
        <f aca="false">'Assign To West Contracts'!BF108</f>
        <v>215.50873960975</v>
      </c>
      <c r="BI58" s="36" t="n">
        <f aca="false">'Assign To West Contracts'!BK108</f>
        <v>5818.73596946326</v>
      </c>
      <c r="BR58" s="36" t="n">
        <f aca="false">'Assign To West Contracts'!BT108</f>
        <v>1885.70147158532</v>
      </c>
      <c r="BU58" s="36" t="n">
        <f aca="false">'Assign To West Contracts'!BW108</f>
        <v>204.733302629263</v>
      </c>
      <c r="BX58" s="37" t="n">
        <f aca="false">SUM(B58:BW58)</f>
        <v>9805.64765224364</v>
      </c>
      <c r="BY58" s="4"/>
      <c r="CF58" s="36" t="n">
        <f aca="false">'Assign To West Contracts'!CH108</f>
        <v>134.687695669104</v>
      </c>
      <c r="CH58" s="36" t="n">
        <f aca="false">'Assign To West Contracts'!CJ108</f>
        <v>107.754369804875</v>
      </c>
      <c r="CK58" s="36" t="n">
        <f aca="false">'Assign To West Contracts'!CM108</f>
        <v>157.997609684568</v>
      </c>
      <c r="CL58" s="36" t="n">
        <f aca="false">'Assign To West Contracts'!CN108</f>
        <v>1070.01247865379</v>
      </c>
      <c r="CN58" s="36" t="n">
        <f aca="false">'Assign To West Contracts'!CP108</f>
        <v>2037.68463892789</v>
      </c>
      <c r="CP58" s="36"/>
      <c r="CQ58" s="36"/>
      <c r="CT58" s="36" t="n">
        <f aca="false">'Assign To West Contracts'!CV108</f>
        <v>0</v>
      </c>
      <c r="CW58" s="35" t="n">
        <f aca="false">SUM(BZ58:CV58)</f>
        <v>3508.13679274022</v>
      </c>
      <c r="CX58" s="4"/>
      <c r="CY58" s="35" t="n">
        <f aca="false">BX58+CW58</f>
        <v>13313.7844449839</v>
      </c>
      <c r="CZ58" s="4"/>
      <c r="DI58" s="4"/>
      <c r="DJ58" s="6"/>
      <c r="DK58" s="4"/>
    </row>
    <row r="59" customFormat="false" ht="12.75" hidden="false" customHeight="false" outlineLevel="0" collapsed="false">
      <c r="A59" s="40" t="s">
        <v>35</v>
      </c>
      <c r="B59" s="36" t="n">
        <f aca="false">'Assign To West Contracts'!D109</f>
        <v>2554.67464999187</v>
      </c>
      <c r="L59" s="36" t="n">
        <f aca="false">'Assign To West Contracts'!N109</f>
        <v>12773.3732499593</v>
      </c>
      <c r="W59" s="36" t="n">
        <f aca="false">'Assign To West Contracts'!Y109</f>
        <v>4598.41436998536</v>
      </c>
      <c r="BD59" s="36" t="n">
        <f aca="false">'Assign To West Contracts'!BF109</f>
        <v>2554.67464999187</v>
      </c>
      <c r="BI59" s="36" t="n">
        <f aca="false">'Assign To West Contracts'!BK109</f>
        <v>68976.2155497804</v>
      </c>
      <c r="BR59" s="36" t="n">
        <f aca="false">'Assign To West Contracts'!BT109</f>
        <v>22353.4031874288</v>
      </c>
      <c r="BU59" s="36" t="n">
        <f aca="false">'Assign To West Contracts'!BW109</f>
        <v>2426.94091749227</v>
      </c>
      <c r="BX59" s="37" t="n">
        <f aca="false">SUM(B59:BW59)</f>
        <v>116237.69657463</v>
      </c>
      <c r="BY59" s="4"/>
      <c r="CF59" s="36" t="n">
        <f aca="false">'Assign To West Contracts'!CH109</f>
        <v>1596.60922529062</v>
      </c>
      <c r="CH59" s="36" t="n">
        <f aca="false">'Assign To West Contracts'!CJ109</f>
        <v>1277.33732499593</v>
      </c>
      <c r="CK59" s="36" t="n">
        <f aca="false">'Assign To West Contracts'!CM109</f>
        <v>1872.9286290263</v>
      </c>
      <c r="CL59" s="36" t="n">
        <f aca="false">'Assign To West Contracts'!CN109</f>
        <v>12684.0969853091</v>
      </c>
      <c r="CN59" s="36" t="n">
        <f aca="false">'Assign To West Contracts'!CP109</f>
        <v>24155.0356666435</v>
      </c>
      <c r="CP59" s="36"/>
      <c r="CQ59" s="36"/>
      <c r="CT59" s="36" t="n">
        <f aca="false">'Assign To West Contracts'!CV109</f>
        <v>0</v>
      </c>
      <c r="CW59" s="35" t="n">
        <f aca="false">SUM(BZ59:CV59)</f>
        <v>41586.0078312655</v>
      </c>
      <c r="CX59" s="4"/>
      <c r="CY59" s="35" t="n">
        <f aca="false">BX59+CW59</f>
        <v>157823.704405895</v>
      </c>
      <c r="CZ59" s="4"/>
      <c r="DI59" s="4"/>
      <c r="DJ59" s="6"/>
      <c r="DK59" s="4"/>
    </row>
    <row r="60" customFormat="false" ht="12.75" hidden="false" customHeight="false" outlineLevel="0" collapsed="false">
      <c r="A60" s="40" t="s">
        <v>36</v>
      </c>
      <c r="B60" s="36" t="n">
        <f aca="false">'Assign To West Contracts'!D110</f>
        <v>190.66774803711</v>
      </c>
      <c r="L60" s="36" t="n">
        <f aca="false">'Assign To West Contracts'!N110</f>
        <v>953.338740185551</v>
      </c>
      <c r="W60" s="36" t="n">
        <f aca="false">'Assign To West Contracts'!Y110</f>
        <v>343.201946466799</v>
      </c>
      <c r="BD60" s="36" t="n">
        <f aca="false">'Assign To West Contracts'!BF110</f>
        <v>190.66774803711</v>
      </c>
      <c r="BI60" s="36" t="n">
        <f aca="false">'Assign To West Contracts'!BK110</f>
        <v>5148.02919700198</v>
      </c>
      <c r="BR60" s="36" t="n">
        <f aca="false">'Assign To West Contracts'!BT110</f>
        <v>1668.34279532471</v>
      </c>
      <c r="BU60" s="36" t="n">
        <f aca="false">'Assign To West Contracts'!BW110</f>
        <v>181.134360635255</v>
      </c>
      <c r="BX60" s="37" t="n">
        <f aca="false">SUM(B60:BW60)</f>
        <v>8675.38253568852</v>
      </c>
      <c r="BY60" s="4"/>
      <c r="CF60" s="36" t="n">
        <f aca="false">'Assign To West Contracts'!CH110</f>
        <v>119.16268299856</v>
      </c>
      <c r="CH60" s="36" t="n">
        <f aca="false">'Assign To West Contracts'!CJ110</f>
        <v>95.3338740185551</v>
      </c>
      <c r="CK60" s="36" t="n">
        <f aca="false">'Assign To West Contracts'!CM110</f>
        <v>139.78573903014</v>
      </c>
      <c r="CL60" s="36" t="n">
        <f aca="false">'Assign To West Contracts'!CN110</f>
        <v>946.675619958448</v>
      </c>
      <c r="CN60" s="36" t="n">
        <f aca="false">'Assign To West Contracts'!CP110</f>
        <v>1802.80735722244</v>
      </c>
      <c r="CP60" s="36"/>
      <c r="CQ60" s="36"/>
      <c r="CT60" s="36" t="n">
        <f aca="false">'Assign To West Contracts'!CV110</f>
        <v>4834.88576599603</v>
      </c>
      <c r="CW60" s="35" t="n">
        <f aca="false">SUM(BZ60:CV60)</f>
        <v>7938.65103922418</v>
      </c>
      <c r="CX60" s="4"/>
      <c r="CY60" s="35" t="n">
        <f aca="false">BX60+CW60</f>
        <v>16614.0335749127</v>
      </c>
      <c r="CZ60" s="4"/>
      <c r="DI60" s="4"/>
      <c r="DJ60" s="6"/>
      <c r="DK60" s="4"/>
    </row>
    <row r="61" customFormat="false" ht="12.75" hidden="false" customHeight="false" outlineLevel="0" collapsed="false">
      <c r="A61" s="40" t="s">
        <v>37</v>
      </c>
      <c r="B61" s="36" t="n">
        <f aca="false">'Assign To West Contracts'!D111</f>
        <v>960.655822209414</v>
      </c>
      <c r="L61" s="36" t="n">
        <f aca="false">'Assign To West Contracts'!N111</f>
        <v>4803.27911104707</v>
      </c>
      <c r="W61" s="36" t="n">
        <f aca="false">'Assign To West Contracts'!Y111</f>
        <v>1729.18047997695</v>
      </c>
      <c r="BD61" s="36" t="n">
        <f aca="false">'Assign To West Contracts'!BF111</f>
        <v>960.655822209414</v>
      </c>
      <c r="BI61" s="36" t="n">
        <f aca="false">'Assign To West Contracts'!BK111</f>
        <v>25937.7071996542</v>
      </c>
      <c r="BR61" s="36" t="n">
        <f aca="false">'Assign To West Contracts'!BT111</f>
        <v>8405.73844433237</v>
      </c>
      <c r="BU61" s="36" t="n">
        <f aca="false">'Assign To West Contracts'!BW111</f>
        <v>912.623031098943</v>
      </c>
      <c r="BX61" s="37" t="n">
        <f aca="false">SUM(B61:BW61)</f>
        <v>43709.8399105283</v>
      </c>
      <c r="BY61" s="4"/>
      <c r="CF61" s="36" t="n">
        <f aca="false">'Assign To West Contracts'!CH111</f>
        <v>600.386412443391</v>
      </c>
      <c r="CH61" s="36" t="n">
        <f aca="false">'Assign To West Contracts'!CJ111</f>
        <v>480.327911104707</v>
      </c>
      <c r="CK61" s="36" t="n">
        <f aca="false">'Assign To West Contracts'!CM111</f>
        <v>704.29312478696</v>
      </c>
      <c r="CL61" s="36" t="n">
        <f aca="false">'Assign To West Contracts'!CN111</f>
        <v>4769.70780543222</v>
      </c>
      <c r="CN61" s="36" t="n">
        <f aca="false">'Assign To West Contracts'!CP111</f>
        <v>9083.22147750244</v>
      </c>
      <c r="CP61" s="36"/>
      <c r="CQ61" s="36"/>
      <c r="CT61" s="36" t="n">
        <f aca="false">'Assign To West Contracts'!CV111</f>
        <v>24359.972825176</v>
      </c>
      <c r="CW61" s="35" t="n">
        <f aca="false">SUM(BZ61:CV61)</f>
        <v>39997.9095564457</v>
      </c>
      <c r="CX61" s="4"/>
      <c r="CY61" s="35" t="n">
        <f aca="false">BX61+CW61</f>
        <v>83707.7494669741</v>
      </c>
      <c r="CZ61" s="4"/>
      <c r="DI61" s="4"/>
      <c r="DJ61" s="6"/>
      <c r="DK61" s="4"/>
    </row>
    <row r="62" customFormat="false" ht="12.75" hidden="false" customHeight="false" outlineLevel="0" collapsed="false">
      <c r="A62" s="40" t="s">
        <v>38</v>
      </c>
      <c r="B62" s="36" t="n">
        <f aca="false">'Assign To West Contracts'!D112</f>
        <v>980.862738734835</v>
      </c>
      <c r="L62" s="36" t="n">
        <f aca="false">'Assign To West Contracts'!N112</f>
        <v>4904.31369367418</v>
      </c>
      <c r="W62" s="36" t="n">
        <f aca="false">'Assign To West Contracts'!Y112</f>
        <v>1765.5529297227</v>
      </c>
      <c r="BD62" s="36" t="n">
        <f aca="false">'Assign To West Contracts'!BF112</f>
        <v>980.862738734835</v>
      </c>
      <c r="BI62" s="36" t="n">
        <f aca="false">'Assign To West Contracts'!BK112</f>
        <v>26483.2939458405</v>
      </c>
      <c r="BR62" s="36" t="n">
        <f aca="false">'Assign To West Contracts'!BT112</f>
        <v>8582.5489639298</v>
      </c>
      <c r="BU62" s="36" t="n">
        <f aca="false">'Assign To West Contracts'!BW112</f>
        <v>931.819601798093</v>
      </c>
      <c r="BX62" s="37" t="n">
        <f aca="false">SUM(B62:BW62)</f>
        <v>44629.254612435</v>
      </c>
      <c r="BY62" s="4"/>
      <c r="CF62" s="36" t="n">
        <f aca="false">'Assign To West Contracts'!CH112</f>
        <v>613.015241456615</v>
      </c>
      <c r="CH62" s="36" t="n">
        <f aca="false">'Assign To West Contracts'!CJ112</f>
        <v>490.431369367417</v>
      </c>
      <c r="CK62" s="36" t="n">
        <f aca="false">'Assign To West Contracts'!CM112</f>
        <v>719.107579717621</v>
      </c>
      <c r="CL62" s="36" t="n">
        <f aca="false">'Assign To West Contracts'!CN112</f>
        <v>4870.0362323743</v>
      </c>
      <c r="CN62" s="36" t="n">
        <f aca="false">'Assign To West Contracts'!CP112</f>
        <v>9274.28251511284</v>
      </c>
      <c r="CP62" s="36"/>
      <c r="CQ62" s="36"/>
      <c r="CT62" s="36" t="n">
        <f aca="false">'Assign To West Contracts'!CV112</f>
        <v>24872.3727149802</v>
      </c>
      <c r="CW62" s="35" t="n">
        <f aca="false">SUM(BZ62:CV62)</f>
        <v>40839.245653009</v>
      </c>
      <c r="CX62" s="4"/>
      <c r="CY62" s="35" t="n">
        <f aca="false">BX62+CW62</f>
        <v>85468.500265444</v>
      </c>
      <c r="CZ62" s="4"/>
      <c r="DI62" s="4"/>
      <c r="DJ62" s="6"/>
      <c r="DK62" s="4"/>
    </row>
  </sheetData>
  <printOptions headings="false" gridLines="false" gridLinesSet="true" horizontalCentered="true" verticalCentered="false"/>
  <pageMargins left="0.747916666666667" right="0.747916666666667" top="0.984027777777778" bottom="0.984027777777778" header="0.5" footer="0.5"/>
  <pageSetup paperSize="1" scale="74" fitToWidth="1" fitToHeight="1" pageOrder="downThenOver" orientation="portrait" blackAndWhite="false" draft="false" cellComments="none" horizontalDpi="300" verticalDpi="300" copies="1"/>
  <headerFooter differentFirst="false" differentOddEven="false">
    <oddHeader>&amp;LPrivileged and Confidential
For Settlement Purposes Only</oddHeader>
    <oddFooter>&amp;L&amp;F
&amp;D  &amp;T&amp;CPage &amp;P of &amp;N&amp;R&amp;A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1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9.28"/>
    <col collapsed="false" customWidth="true" hidden="false" outlineLevel="0" max="3" min="3" style="0" width="6.13"/>
    <col collapsed="false" customWidth="true" hidden="false" outlineLevel="0" max="4" min="4" style="0" width="11.56"/>
    <col collapsed="false" customWidth="true" hidden="false" outlineLevel="0" max="5" min="5" style="0" width="21.84"/>
    <col collapsed="false" customWidth="true" hidden="false" outlineLevel="0" max="6" min="6" style="0" width="8.56"/>
    <col collapsed="false" customWidth="true" hidden="false" outlineLevel="0" max="7" min="7" style="0" width="13.99"/>
    <col collapsed="false" customWidth="true" hidden="false" outlineLevel="0" max="8" min="8" style="0" width="13.85"/>
    <col collapsed="false" customWidth="true" hidden="false" outlineLevel="0" max="9" min="9" style="0" width="44.41"/>
    <col collapsed="false" customWidth="true" hidden="false" outlineLevel="0" max="10" min="10" style="0" width="39.13"/>
  </cols>
  <sheetData>
    <row r="1" customFormat="false" ht="13.5" hidden="false" customHeight="false" outlineLevel="0" collapsed="false">
      <c r="A1" s="43" t="s">
        <v>50</v>
      </c>
      <c r="B1" s="44" t="s">
        <v>51</v>
      </c>
      <c r="C1" s="44" t="s">
        <v>52</v>
      </c>
      <c r="D1" s="44"/>
      <c r="E1" s="44" t="s">
        <v>53</v>
      </c>
      <c r="F1" s="45" t="s">
        <v>54</v>
      </c>
      <c r="G1" s="46" t="s">
        <v>55</v>
      </c>
      <c r="H1" s="44" t="s">
        <v>56</v>
      </c>
      <c r="I1" s="44"/>
      <c r="J1" s="44"/>
    </row>
    <row r="2" customFormat="false" ht="12.75" hidden="false" customHeight="false" outlineLevel="0" collapsed="false">
      <c r="A2" s="47" t="s">
        <v>57</v>
      </c>
      <c r="B2" s="47" t="s">
        <v>58</v>
      </c>
      <c r="C2" s="47"/>
      <c r="D2" s="47" t="s">
        <v>59</v>
      </c>
      <c r="E2" s="48"/>
      <c r="F2" s="49" t="s">
        <v>60</v>
      </c>
      <c r="G2" s="50" t="s">
        <v>61</v>
      </c>
      <c r="H2" s="48" t="s">
        <v>62</v>
      </c>
      <c r="I2" s="51"/>
      <c r="J2" s="51"/>
    </row>
    <row r="3" customFormat="false" ht="12.75" hidden="false" customHeight="false" outlineLevel="0" collapsed="false">
      <c r="A3" s="47" t="s">
        <v>63</v>
      </c>
      <c r="B3" s="47" t="s">
        <v>63</v>
      </c>
      <c r="C3" s="47" t="s">
        <v>64</v>
      </c>
      <c r="D3" s="47" t="s">
        <v>65</v>
      </c>
      <c r="E3" s="49" t="s">
        <v>66</v>
      </c>
      <c r="F3" s="49" t="s">
        <v>67</v>
      </c>
      <c r="G3" s="50" t="s">
        <v>68</v>
      </c>
      <c r="H3" s="48" t="s">
        <v>69</v>
      </c>
      <c r="I3" s="51"/>
      <c r="J3" s="51"/>
    </row>
    <row r="4" customFormat="false" ht="12.75" hidden="false" customHeight="false" outlineLevel="0" collapsed="false">
      <c r="A4" s="47"/>
      <c r="B4" s="47"/>
      <c r="C4" s="47"/>
      <c r="D4" s="47"/>
      <c r="E4" s="49"/>
      <c r="F4" s="49"/>
      <c r="G4" s="52"/>
      <c r="H4" s="48"/>
      <c r="I4" s="51"/>
      <c r="J4" s="51"/>
    </row>
    <row r="5" customFormat="false" ht="13.5" hidden="false" customHeight="false" outlineLevel="0" collapsed="false">
      <c r="A5" s="53"/>
      <c r="B5" s="53"/>
      <c r="C5" s="53"/>
      <c r="D5" s="53"/>
      <c r="E5" s="54"/>
      <c r="F5" s="54"/>
      <c r="G5" s="55"/>
      <c r="H5" s="56"/>
      <c r="I5" s="56"/>
      <c r="J5" s="56"/>
    </row>
    <row r="6" customFormat="false" ht="13.5" hidden="false" customHeight="false" outlineLevel="0" collapsed="false">
      <c r="A6" s="57"/>
      <c r="B6" s="47"/>
      <c r="C6" s="47"/>
      <c r="D6" s="47"/>
      <c r="E6" s="49"/>
      <c r="F6" s="49"/>
      <c r="G6" s="50"/>
    </row>
    <row r="7" customFormat="false" ht="12.75" hidden="false" customHeight="false" outlineLevel="0" collapsed="false">
      <c r="A7" s="48"/>
      <c r="B7" s="58"/>
      <c r="C7" s="47"/>
      <c r="D7" s="47"/>
      <c r="E7" s="48"/>
      <c r="F7" s="49"/>
      <c r="G7" s="59"/>
    </row>
    <row r="8" customFormat="false" ht="12.75" hidden="false" customHeight="false" outlineLevel="0" collapsed="false">
      <c r="A8" s="48"/>
      <c r="B8" s="58"/>
      <c r="C8" s="47"/>
      <c r="D8" s="47"/>
      <c r="E8" s="48"/>
      <c r="F8" s="49"/>
      <c r="G8" s="59"/>
    </row>
    <row r="9" customFormat="false" ht="12.75" hidden="false" customHeight="false" outlineLevel="0" collapsed="false">
      <c r="A9" s="48"/>
      <c r="B9" s="58"/>
      <c r="C9" s="47"/>
      <c r="D9" s="47"/>
      <c r="E9" s="48"/>
      <c r="F9" s="49"/>
      <c r="G9" s="59"/>
    </row>
    <row r="10" customFormat="false" ht="12.75" hidden="false" customHeight="false" outlineLevel="0" collapsed="false">
      <c r="A10" s="60" t="s">
        <v>70</v>
      </c>
      <c r="B10" s="61" t="n">
        <v>216749</v>
      </c>
      <c r="C10" s="62" t="s">
        <v>71</v>
      </c>
      <c r="D10" s="62" t="s">
        <v>72</v>
      </c>
      <c r="E10" s="63" t="s">
        <v>54</v>
      </c>
      <c r="F10" s="64" t="s">
        <v>73</v>
      </c>
      <c r="G10" s="65" t="n">
        <v>0</v>
      </c>
      <c r="H10" s="66" t="n">
        <f aca="false">SUM(G11:G22)</f>
        <v>1095000</v>
      </c>
    </row>
    <row r="11" customFormat="false" ht="12.75" hidden="false" customHeight="false" outlineLevel="0" collapsed="false">
      <c r="A11" s="67" t="s">
        <v>74</v>
      </c>
      <c r="B11" s="68" t="n">
        <v>24900</v>
      </c>
      <c r="C11" s="69" t="s">
        <v>71</v>
      </c>
      <c r="D11" s="69" t="s">
        <v>72</v>
      </c>
      <c r="E11" s="67" t="s">
        <v>75</v>
      </c>
      <c r="F11" s="70" t="s">
        <v>73</v>
      </c>
      <c r="G11" s="71" t="n">
        <v>140000</v>
      </c>
      <c r="H11" s="66"/>
    </row>
    <row r="12" customFormat="false" ht="12.75" hidden="false" customHeight="false" outlineLevel="0" collapsed="false">
      <c r="A12" s="72" t="s">
        <v>76</v>
      </c>
      <c r="B12" s="73" t="n">
        <v>37039</v>
      </c>
      <c r="C12" s="74" t="s">
        <v>71</v>
      </c>
      <c r="D12" s="74" t="s">
        <v>72</v>
      </c>
      <c r="E12" s="72" t="s">
        <v>77</v>
      </c>
      <c r="F12" s="75" t="s">
        <v>73</v>
      </c>
      <c r="G12" s="59" t="n">
        <v>200000</v>
      </c>
      <c r="H12" s="66"/>
    </row>
    <row r="13" customFormat="false" ht="12.75" hidden="false" customHeight="false" outlineLevel="0" collapsed="false">
      <c r="A13" s="0" t="s">
        <v>78</v>
      </c>
      <c r="B13" s="76" t="n">
        <v>216655</v>
      </c>
      <c r="C13" s="74" t="s">
        <v>71</v>
      </c>
      <c r="D13" s="74" t="s">
        <v>72</v>
      </c>
      <c r="E13" s="72" t="s">
        <v>79</v>
      </c>
      <c r="F13" s="75" t="s">
        <v>73</v>
      </c>
      <c r="G13" s="59" t="n">
        <v>300000</v>
      </c>
      <c r="H13" s="66"/>
    </row>
    <row r="14" customFormat="false" ht="12.75" hidden="false" customHeight="false" outlineLevel="0" collapsed="false">
      <c r="A14" s="72" t="s">
        <v>80</v>
      </c>
      <c r="B14" s="73" t="n">
        <v>38956</v>
      </c>
      <c r="C14" s="74" t="s">
        <v>71</v>
      </c>
      <c r="D14" s="74" t="s">
        <v>81</v>
      </c>
      <c r="E14" s="72" t="s">
        <v>82</v>
      </c>
      <c r="F14" s="75" t="s">
        <v>73</v>
      </c>
      <c r="G14" s="59" t="n">
        <v>60000</v>
      </c>
      <c r="H14" s="66"/>
    </row>
    <row r="15" customFormat="false" ht="12.75" hidden="false" customHeight="false" outlineLevel="0" collapsed="false">
      <c r="A15" s="72" t="s">
        <v>83</v>
      </c>
      <c r="B15" s="73" t="n">
        <v>187909</v>
      </c>
      <c r="C15" s="74" t="s">
        <v>71</v>
      </c>
      <c r="D15" s="74" t="s">
        <v>81</v>
      </c>
      <c r="E15" s="72" t="s">
        <v>84</v>
      </c>
      <c r="F15" s="75" t="s">
        <v>73</v>
      </c>
      <c r="G15" s="59" t="n">
        <v>70000</v>
      </c>
      <c r="H15" s="66"/>
    </row>
    <row r="16" customFormat="false" ht="12.75" hidden="false" customHeight="false" outlineLevel="0" collapsed="false">
      <c r="A16" s="72" t="s">
        <v>85</v>
      </c>
      <c r="B16" s="73" t="n">
        <v>55174</v>
      </c>
      <c r="C16" s="74" t="s">
        <v>71</v>
      </c>
      <c r="D16" s="74" t="s">
        <v>72</v>
      </c>
      <c r="E16" s="72" t="s">
        <v>86</v>
      </c>
      <c r="F16" s="75" t="s">
        <v>73</v>
      </c>
      <c r="G16" s="59" t="n">
        <v>100000</v>
      </c>
      <c r="H16" s="66"/>
    </row>
    <row r="17" customFormat="false" ht="12.75" hidden="false" customHeight="false" outlineLevel="0" collapsed="false">
      <c r="A17" s="72" t="s">
        <v>87</v>
      </c>
      <c r="B17" s="73" t="n">
        <v>37110</v>
      </c>
      <c r="C17" s="74" t="s">
        <v>71</v>
      </c>
      <c r="D17" s="74" t="s">
        <v>72</v>
      </c>
      <c r="E17" s="72" t="s">
        <v>88</v>
      </c>
      <c r="F17" s="75" t="s">
        <v>73</v>
      </c>
      <c r="G17" s="77" t="n">
        <v>0</v>
      </c>
      <c r="H17" s="66"/>
    </row>
    <row r="18" customFormat="false" ht="12.75" hidden="false" customHeight="false" outlineLevel="0" collapsed="false">
      <c r="A18" s="72" t="s">
        <v>29</v>
      </c>
      <c r="B18" s="73" t="n">
        <v>42662</v>
      </c>
      <c r="C18" s="74" t="s">
        <v>71</v>
      </c>
      <c r="D18" s="74" t="s">
        <v>72</v>
      </c>
      <c r="E18" s="72" t="s">
        <v>89</v>
      </c>
      <c r="F18" s="75" t="s">
        <v>73</v>
      </c>
      <c r="G18" s="77" t="n">
        <v>0</v>
      </c>
      <c r="H18" s="66"/>
    </row>
    <row r="19" customFormat="false" ht="12.75" hidden="false" customHeight="false" outlineLevel="0" collapsed="false">
      <c r="A19" s="72" t="s">
        <v>90</v>
      </c>
      <c r="B19" s="73" t="n">
        <v>151533</v>
      </c>
      <c r="C19" s="74" t="s">
        <v>71</v>
      </c>
      <c r="D19" s="74" t="s">
        <v>72</v>
      </c>
      <c r="E19" s="72" t="s">
        <v>91</v>
      </c>
      <c r="F19" s="75" t="s">
        <v>73</v>
      </c>
      <c r="G19" s="59" t="n">
        <v>100000</v>
      </c>
      <c r="H19" s="66"/>
    </row>
    <row r="20" customFormat="false" ht="12.75" hidden="false" customHeight="false" outlineLevel="0" collapsed="false">
      <c r="A20" s="72" t="s">
        <v>92</v>
      </c>
      <c r="B20" s="73" t="n">
        <v>37297</v>
      </c>
      <c r="C20" s="74" t="s">
        <v>71</v>
      </c>
      <c r="D20" s="74" t="s">
        <v>72</v>
      </c>
      <c r="E20" s="72" t="s">
        <v>93</v>
      </c>
      <c r="F20" s="75" t="s">
        <v>73</v>
      </c>
      <c r="G20" s="59" t="n">
        <v>25000</v>
      </c>
      <c r="H20" s="66"/>
    </row>
    <row r="21" customFormat="false" ht="12.75" hidden="false" customHeight="false" outlineLevel="0" collapsed="false">
      <c r="A21" s="72" t="s">
        <v>94</v>
      </c>
      <c r="B21" s="73" t="n">
        <v>37218</v>
      </c>
      <c r="C21" s="74" t="s">
        <v>71</v>
      </c>
      <c r="D21" s="74" t="s">
        <v>72</v>
      </c>
      <c r="E21" s="72" t="s">
        <v>95</v>
      </c>
      <c r="F21" s="75" t="s">
        <v>73</v>
      </c>
      <c r="G21" s="59" t="n">
        <v>100000</v>
      </c>
      <c r="H21" s="66"/>
    </row>
    <row r="22" customFormat="false" ht="12.75" hidden="false" customHeight="false" outlineLevel="0" collapsed="false">
      <c r="A22" s="72" t="s">
        <v>24</v>
      </c>
      <c r="B22" s="73" t="n">
        <v>37044</v>
      </c>
      <c r="C22" s="74" t="s">
        <v>71</v>
      </c>
      <c r="D22" s="74" t="s">
        <v>72</v>
      </c>
      <c r="E22" s="72" t="s">
        <v>96</v>
      </c>
      <c r="F22" s="75" t="s">
        <v>73</v>
      </c>
      <c r="G22" s="77" t="n">
        <v>0</v>
      </c>
      <c r="H22" s="66"/>
    </row>
    <row r="23" customFormat="false" ht="12.75" hidden="false" customHeight="false" outlineLevel="0" collapsed="false">
      <c r="A23" s="72" t="s">
        <v>97</v>
      </c>
      <c r="B23" s="73" t="n">
        <f aca="false">COUNT(B11:B22)</f>
        <v>12</v>
      </c>
      <c r="C23" s="74"/>
      <c r="D23" s="74"/>
      <c r="E23" s="72"/>
      <c r="F23" s="75"/>
      <c r="G23" s="59"/>
      <c r="H23" s="66"/>
    </row>
    <row r="24" customFormat="false" ht="12.75" hidden="false" customHeight="false" outlineLevel="0" collapsed="false">
      <c r="A24" s="72"/>
      <c r="B24" s="73"/>
      <c r="C24" s="74"/>
      <c r="D24" s="74"/>
      <c r="E24" s="72"/>
      <c r="F24" s="75"/>
      <c r="G24" s="59"/>
      <c r="H24" s="66"/>
    </row>
    <row r="25" customFormat="false" ht="12.75" hidden="false" customHeight="false" outlineLevel="0" collapsed="false">
      <c r="A25" s="78" t="s">
        <v>98</v>
      </c>
      <c r="B25" s="73" t="n">
        <v>216748</v>
      </c>
      <c r="C25" s="74" t="s">
        <v>99</v>
      </c>
      <c r="D25" s="74" t="s">
        <v>72</v>
      </c>
      <c r="E25" s="72" t="s">
        <v>54</v>
      </c>
      <c r="F25" s="75" t="s">
        <v>100</v>
      </c>
      <c r="G25" s="65" t="n">
        <v>0</v>
      </c>
      <c r="H25" s="66" t="n">
        <f aca="false">SUM(G26:G38)</f>
        <v>3702008</v>
      </c>
    </row>
    <row r="26" customFormat="false" ht="12.75" hidden="false" customHeight="false" outlineLevel="0" collapsed="false">
      <c r="A26" s="72" t="s">
        <v>101</v>
      </c>
      <c r="B26" s="73" t="n">
        <v>125072</v>
      </c>
      <c r="C26" s="74" t="s">
        <v>99</v>
      </c>
      <c r="D26" s="74" t="s">
        <v>81</v>
      </c>
      <c r="E26" s="72" t="s">
        <v>102</v>
      </c>
      <c r="F26" s="75" t="s">
        <v>100</v>
      </c>
      <c r="G26" s="59" t="n">
        <v>3200</v>
      </c>
      <c r="H26" s="66"/>
    </row>
    <row r="27" customFormat="false" ht="12.75" hidden="false" customHeight="false" outlineLevel="0" collapsed="false">
      <c r="A27" s="72" t="s">
        <v>103</v>
      </c>
      <c r="B27" s="73" t="n">
        <v>216656</v>
      </c>
      <c r="C27" s="74" t="s">
        <v>99</v>
      </c>
      <c r="D27" s="74" t="s">
        <v>72</v>
      </c>
      <c r="E27" s="72" t="s">
        <v>104</v>
      </c>
      <c r="F27" s="75" t="s">
        <v>100</v>
      </c>
      <c r="G27" s="59" t="n">
        <v>200000</v>
      </c>
      <c r="H27" s="66"/>
    </row>
    <row r="28" customFormat="false" ht="12.75" hidden="false" customHeight="false" outlineLevel="0" collapsed="false">
      <c r="A28" s="72" t="s">
        <v>105</v>
      </c>
      <c r="B28" s="73" t="n">
        <v>46792</v>
      </c>
      <c r="C28" s="74" t="s">
        <v>99</v>
      </c>
      <c r="D28" s="74" t="s">
        <v>72</v>
      </c>
      <c r="E28" s="72" t="s">
        <v>106</v>
      </c>
      <c r="F28" s="75" t="s">
        <v>100</v>
      </c>
      <c r="G28" s="59" t="n">
        <v>45000</v>
      </c>
      <c r="H28" s="66"/>
    </row>
    <row r="29" customFormat="false" ht="12.75" hidden="false" customHeight="false" outlineLevel="0" collapsed="false">
      <c r="A29" s="72" t="s">
        <v>107</v>
      </c>
      <c r="B29" s="73" t="n">
        <v>154059</v>
      </c>
      <c r="C29" s="74" t="s">
        <v>99</v>
      </c>
      <c r="D29" s="74" t="s">
        <v>72</v>
      </c>
      <c r="E29" s="72" t="s">
        <v>108</v>
      </c>
      <c r="F29" s="75" t="s">
        <v>100</v>
      </c>
      <c r="G29" s="77" t="n">
        <v>0</v>
      </c>
      <c r="H29" s="66"/>
    </row>
    <row r="30" customFormat="false" ht="12.75" hidden="false" customHeight="false" outlineLevel="0" collapsed="false">
      <c r="A30" s="72" t="s">
        <v>109</v>
      </c>
      <c r="B30" s="73" t="n">
        <v>55214</v>
      </c>
      <c r="C30" s="74" t="s">
        <v>99</v>
      </c>
      <c r="D30" s="74" t="s">
        <v>72</v>
      </c>
      <c r="E30" s="72" t="s">
        <v>110</v>
      </c>
      <c r="F30" s="75" t="s">
        <v>100</v>
      </c>
      <c r="G30" s="59" t="n">
        <v>560000</v>
      </c>
      <c r="H30" s="66"/>
    </row>
    <row r="31" customFormat="false" ht="12.75" hidden="false" customHeight="false" outlineLevel="0" collapsed="false">
      <c r="A31" s="72" t="s">
        <v>111</v>
      </c>
      <c r="B31" s="73" t="n">
        <v>55215</v>
      </c>
      <c r="C31" s="74" t="s">
        <v>99</v>
      </c>
      <c r="D31" s="74" t="s">
        <v>81</v>
      </c>
      <c r="E31" s="72" t="s">
        <v>112</v>
      </c>
      <c r="F31" s="75" t="s">
        <v>100</v>
      </c>
      <c r="G31" s="59" t="n">
        <v>705000</v>
      </c>
      <c r="H31" s="66"/>
    </row>
    <row r="32" customFormat="false" ht="12.75" hidden="false" customHeight="false" outlineLevel="0" collapsed="false">
      <c r="A32" s="72" t="s">
        <v>113</v>
      </c>
      <c r="B32" s="73" t="n">
        <v>205067</v>
      </c>
      <c r="C32" s="74" t="s">
        <v>99</v>
      </c>
      <c r="D32" s="74" t="s">
        <v>72</v>
      </c>
      <c r="E32" s="72" t="s">
        <v>114</v>
      </c>
      <c r="F32" s="75" t="s">
        <v>100</v>
      </c>
      <c r="G32" s="59" t="n">
        <v>450000</v>
      </c>
      <c r="H32" s="66"/>
    </row>
    <row r="33" customFormat="false" ht="12.75" hidden="false" customHeight="false" outlineLevel="0" collapsed="false">
      <c r="A33" s="72" t="s">
        <v>115</v>
      </c>
      <c r="B33" s="73" t="n">
        <v>14633</v>
      </c>
      <c r="C33" s="74" t="s">
        <v>99</v>
      </c>
      <c r="D33" s="74" t="s">
        <v>81</v>
      </c>
      <c r="E33" s="72" t="s">
        <v>116</v>
      </c>
      <c r="F33" s="75" t="s">
        <v>100</v>
      </c>
      <c r="G33" s="59" t="n">
        <v>1000</v>
      </c>
      <c r="H33" s="66"/>
    </row>
    <row r="34" customFormat="false" ht="12.75" hidden="false" customHeight="false" outlineLevel="0" collapsed="false">
      <c r="A34" s="72" t="s">
        <v>117</v>
      </c>
      <c r="B34" s="73" t="n">
        <v>5307</v>
      </c>
      <c r="C34" s="74" t="s">
        <v>99</v>
      </c>
      <c r="D34" s="74" t="s">
        <v>72</v>
      </c>
      <c r="E34" s="72" t="s">
        <v>118</v>
      </c>
      <c r="F34" s="75" t="s">
        <v>100</v>
      </c>
      <c r="G34" s="77" t="n">
        <v>0</v>
      </c>
      <c r="H34" s="66"/>
    </row>
    <row r="35" customFormat="false" ht="12.75" hidden="false" customHeight="false" outlineLevel="0" collapsed="false">
      <c r="A35" s="72" t="s">
        <v>119</v>
      </c>
      <c r="B35" s="73" t="n">
        <v>187906</v>
      </c>
      <c r="C35" s="74" t="s">
        <v>99</v>
      </c>
      <c r="D35" s="74" t="s">
        <v>81</v>
      </c>
      <c r="E35" s="72" t="s">
        <v>120</v>
      </c>
      <c r="F35" s="75" t="s">
        <v>100</v>
      </c>
      <c r="G35" s="59" t="n">
        <v>1200000</v>
      </c>
      <c r="H35" s="66"/>
    </row>
    <row r="36" customFormat="false" ht="12.75" hidden="false" customHeight="false" outlineLevel="0" collapsed="false">
      <c r="A36" s="72" t="s">
        <v>121</v>
      </c>
      <c r="B36" s="73" t="n">
        <v>125202</v>
      </c>
      <c r="C36" s="74" t="s">
        <v>99</v>
      </c>
      <c r="D36" s="74" t="s">
        <v>81</v>
      </c>
      <c r="E36" s="72" t="s">
        <v>122</v>
      </c>
      <c r="F36" s="75" t="s">
        <v>100</v>
      </c>
      <c r="G36" s="59" t="n">
        <v>1500</v>
      </c>
      <c r="H36" s="66"/>
    </row>
    <row r="37" customFormat="false" ht="12.75" hidden="false" customHeight="false" outlineLevel="0" collapsed="false">
      <c r="A37" s="72" t="s">
        <v>123</v>
      </c>
      <c r="B37" s="73" t="n">
        <v>38948</v>
      </c>
      <c r="C37" s="74" t="s">
        <v>99</v>
      </c>
      <c r="D37" s="74" t="s">
        <v>81</v>
      </c>
      <c r="E37" s="72" t="s">
        <v>124</v>
      </c>
      <c r="F37" s="75" t="s">
        <v>100</v>
      </c>
      <c r="G37" s="59" t="n">
        <v>45000</v>
      </c>
      <c r="H37" s="66"/>
    </row>
    <row r="38" customFormat="false" ht="12.75" hidden="false" customHeight="false" outlineLevel="0" collapsed="false">
      <c r="A38" s="72" t="s">
        <v>125</v>
      </c>
      <c r="B38" s="73" t="n">
        <v>217003</v>
      </c>
      <c r="C38" s="74" t="s">
        <v>99</v>
      </c>
      <c r="D38" s="74" t="s">
        <v>81</v>
      </c>
      <c r="E38" s="72" t="s">
        <v>126</v>
      </c>
      <c r="F38" s="75" t="s">
        <v>100</v>
      </c>
      <c r="G38" s="59" t="n">
        <v>491308</v>
      </c>
      <c r="H38" s="66"/>
    </row>
    <row r="39" customFormat="false" ht="12.75" hidden="false" customHeight="false" outlineLevel="0" collapsed="false">
      <c r="A39" s="72" t="s">
        <v>97</v>
      </c>
      <c r="B39" s="73" t="n">
        <f aca="false">COUNT(B26:B38)</f>
        <v>13</v>
      </c>
      <c r="C39" s="74"/>
      <c r="D39" s="74"/>
      <c r="E39" s="72"/>
      <c r="F39" s="75"/>
      <c r="G39" s="59"/>
      <c r="H39" s="66"/>
    </row>
    <row r="40" customFormat="false" ht="12.75" hidden="false" customHeight="false" outlineLevel="0" collapsed="false">
      <c r="A40" s="72"/>
      <c r="B40" s="73"/>
      <c r="C40" s="74"/>
      <c r="D40" s="74"/>
      <c r="E40" s="72"/>
      <c r="F40" s="75"/>
      <c r="G40" s="59"/>
      <c r="H40" s="66"/>
    </row>
    <row r="41" customFormat="false" ht="12.75" hidden="false" customHeight="false" outlineLevel="0" collapsed="false">
      <c r="A41" s="78" t="s">
        <v>127</v>
      </c>
      <c r="B41" s="73" t="n">
        <v>216747</v>
      </c>
      <c r="C41" s="74" t="s">
        <v>99</v>
      </c>
      <c r="D41" s="74" t="s">
        <v>72</v>
      </c>
      <c r="E41" s="72" t="s">
        <v>54</v>
      </c>
      <c r="F41" s="75" t="s">
        <v>128</v>
      </c>
      <c r="G41" s="65" t="n">
        <v>0</v>
      </c>
      <c r="H41" s="66" t="n">
        <f aca="false">SUM(G42:G48)</f>
        <v>1709300</v>
      </c>
    </row>
    <row r="42" customFormat="false" ht="12.75" hidden="false" customHeight="false" outlineLevel="0" collapsed="false">
      <c r="A42" s="72" t="s">
        <v>129</v>
      </c>
      <c r="B42" s="73" t="n">
        <v>2430</v>
      </c>
      <c r="C42" s="74" t="s">
        <v>99</v>
      </c>
      <c r="D42" s="74" t="s">
        <v>72</v>
      </c>
      <c r="E42" s="72" t="s">
        <v>130</v>
      </c>
      <c r="F42" s="75" t="s">
        <v>128</v>
      </c>
      <c r="G42" s="59" t="n">
        <v>250000</v>
      </c>
      <c r="H42" s="66"/>
    </row>
    <row r="43" customFormat="false" ht="12.75" hidden="false" customHeight="false" outlineLevel="0" collapsed="false">
      <c r="A43" s="79" t="s">
        <v>131</v>
      </c>
      <c r="B43" s="80" t="n">
        <v>22541</v>
      </c>
      <c r="C43" s="81" t="s">
        <v>99</v>
      </c>
      <c r="D43" s="81" t="s">
        <v>81</v>
      </c>
      <c r="E43" s="79" t="s">
        <v>132</v>
      </c>
      <c r="F43" s="82" t="s">
        <v>128</v>
      </c>
      <c r="G43" s="59" t="n">
        <v>12200</v>
      </c>
      <c r="H43" s="66" t="s">
        <v>133</v>
      </c>
    </row>
    <row r="44" customFormat="false" ht="12.75" hidden="false" customHeight="false" outlineLevel="0" collapsed="false">
      <c r="A44" s="72" t="s">
        <v>134</v>
      </c>
      <c r="B44" s="73" t="n">
        <v>42521</v>
      </c>
      <c r="C44" s="74" t="s">
        <v>99</v>
      </c>
      <c r="D44" s="74" t="s">
        <v>72</v>
      </c>
      <c r="E44" s="72" t="s">
        <v>135</v>
      </c>
      <c r="F44" s="75" t="s">
        <v>128</v>
      </c>
      <c r="G44" s="59" t="n">
        <v>525000</v>
      </c>
      <c r="H44" s="66" t="n">
        <f aca="false">G42+G43+G44+G46</f>
        <v>1287200</v>
      </c>
    </row>
    <row r="45" customFormat="false" ht="12.75" hidden="false" customHeight="false" outlineLevel="0" collapsed="false">
      <c r="A45" s="72" t="s">
        <v>136</v>
      </c>
      <c r="B45" s="73" t="n">
        <v>204587</v>
      </c>
      <c r="C45" s="74" t="s">
        <v>99</v>
      </c>
      <c r="D45" s="74" t="s">
        <v>81</v>
      </c>
      <c r="E45" s="72" t="s">
        <v>137</v>
      </c>
      <c r="F45" s="75" t="s">
        <v>128</v>
      </c>
      <c r="G45" s="59" t="n">
        <v>32100</v>
      </c>
      <c r="H45" s="66"/>
    </row>
    <row r="46" customFormat="false" ht="12.75" hidden="false" customHeight="false" outlineLevel="0" collapsed="false">
      <c r="A46" s="72" t="s">
        <v>138</v>
      </c>
      <c r="B46" s="73" t="n">
        <v>109206</v>
      </c>
      <c r="C46" s="74" t="s">
        <v>99</v>
      </c>
      <c r="D46" s="74" t="s">
        <v>81</v>
      </c>
      <c r="E46" s="72" t="s">
        <v>139</v>
      </c>
      <c r="F46" s="75" t="s">
        <v>128</v>
      </c>
      <c r="G46" s="59" t="n">
        <v>500000</v>
      </c>
      <c r="H46" s="66" t="s">
        <v>140</v>
      </c>
    </row>
    <row r="47" customFormat="false" ht="12.75" hidden="false" customHeight="false" outlineLevel="0" collapsed="false">
      <c r="A47" s="72" t="s">
        <v>141</v>
      </c>
      <c r="B47" s="73" t="n">
        <v>157796</v>
      </c>
      <c r="C47" s="74" t="s">
        <v>99</v>
      </c>
      <c r="D47" s="74" t="s">
        <v>81</v>
      </c>
      <c r="E47" s="72" t="s">
        <v>142</v>
      </c>
      <c r="F47" s="75" t="s">
        <v>128</v>
      </c>
      <c r="G47" s="59" t="n">
        <v>200000</v>
      </c>
      <c r="H47" s="66" t="n">
        <f aca="false">G45+G47+G48</f>
        <v>422100</v>
      </c>
    </row>
    <row r="48" customFormat="false" ht="12.75" hidden="false" customHeight="false" outlineLevel="0" collapsed="false">
      <c r="A48" s="72" t="s">
        <v>143</v>
      </c>
      <c r="B48" s="73" t="n">
        <v>55228</v>
      </c>
      <c r="C48" s="74" t="s">
        <v>99</v>
      </c>
      <c r="D48" s="74" t="s">
        <v>72</v>
      </c>
      <c r="E48" s="72" t="s">
        <v>144</v>
      </c>
      <c r="F48" s="75" t="s">
        <v>128</v>
      </c>
      <c r="G48" s="59" t="n">
        <v>190000</v>
      </c>
      <c r="H48" s="66"/>
    </row>
    <row r="49" customFormat="false" ht="12.75" hidden="false" customHeight="false" outlineLevel="0" collapsed="false">
      <c r="A49" s="72" t="s">
        <v>97</v>
      </c>
      <c r="B49" s="73" t="n">
        <f aca="false">COUNT(B42:B48)</f>
        <v>7</v>
      </c>
      <c r="C49" s="74"/>
      <c r="D49" s="74"/>
      <c r="E49" s="72"/>
      <c r="F49" s="75"/>
      <c r="G49" s="59"/>
      <c r="H49" s="66"/>
    </row>
    <row r="50" customFormat="false" ht="12.75" hidden="false" customHeight="false" outlineLevel="0" collapsed="false">
      <c r="A50" s="72"/>
      <c r="B50" s="73"/>
      <c r="C50" s="74"/>
      <c r="D50" s="74"/>
      <c r="E50" s="72"/>
      <c r="F50" s="75"/>
      <c r="G50" s="59"/>
      <c r="H50" s="66"/>
    </row>
    <row r="51" customFormat="false" ht="12.75" hidden="false" customHeight="false" outlineLevel="0" collapsed="false">
      <c r="A51" s="78" t="s">
        <v>145</v>
      </c>
      <c r="B51" s="73" t="n">
        <v>216750</v>
      </c>
      <c r="C51" s="74" t="s">
        <v>146</v>
      </c>
      <c r="D51" s="74" t="s">
        <v>72</v>
      </c>
      <c r="E51" s="72" t="s">
        <v>54</v>
      </c>
      <c r="F51" s="75" t="s">
        <v>147</v>
      </c>
      <c r="G51" s="65" t="n">
        <v>0</v>
      </c>
      <c r="H51" s="66" t="n">
        <f aca="false">SUM(G52:G124)</f>
        <v>3157240</v>
      </c>
    </row>
    <row r="52" customFormat="false" ht="12.75" hidden="false" customHeight="false" outlineLevel="0" collapsed="false">
      <c r="A52" s="72" t="s">
        <v>148</v>
      </c>
      <c r="B52" s="73" t="n">
        <v>71666</v>
      </c>
      <c r="C52" s="74" t="s">
        <v>146</v>
      </c>
      <c r="D52" s="74" t="s">
        <v>81</v>
      </c>
      <c r="E52" s="72" t="s">
        <v>149</v>
      </c>
      <c r="F52" s="75" t="s">
        <v>147</v>
      </c>
      <c r="G52" s="59" t="n">
        <v>15000</v>
      </c>
      <c r="H52" s="66"/>
    </row>
    <row r="53" customFormat="false" ht="12.75" hidden="false" customHeight="false" outlineLevel="0" collapsed="false">
      <c r="A53" s="72" t="s">
        <v>150</v>
      </c>
      <c r="B53" s="73" t="n">
        <v>39417</v>
      </c>
      <c r="C53" s="74" t="s">
        <v>146</v>
      </c>
      <c r="D53" s="74" t="s">
        <v>72</v>
      </c>
      <c r="E53" s="72" t="s">
        <v>151</v>
      </c>
      <c r="F53" s="75" t="s">
        <v>147</v>
      </c>
      <c r="G53" s="77" t="n">
        <v>0</v>
      </c>
      <c r="H53" s="66"/>
    </row>
    <row r="54" customFormat="false" ht="12.75" hidden="false" customHeight="false" outlineLevel="0" collapsed="false">
      <c r="A54" s="72" t="s">
        <v>152</v>
      </c>
      <c r="B54" s="73" t="n">
        <v>37223</v>
      </c>
      <c r="C54" s="74" t="s">
        <v>146</v>
      </c>
      <c r="D54" s="74" t="s">
        <v>81</v>
      </c>
      <c r="E54" s="72" t="s">
        <v>153</v>
      </c>
      <c r="F54" s="75" t="s">
        <v>147</v>
      </c>
      <c r="G54" s="59" t="n">
        <v>60000</v>
      </c>
      <c r="H54" s="66"/>
    </row>
    <row r="55" customFormat="false" ht="12.75" hidden="false" customHeight="false" outlineLevel="0" collapsed="false">
      <c r="A55" s="72" t="s">
        <v>154</v>
      </c>
      <c r="B55" s="73" t="n">
        <v>38748</v>
      </c>
      <c r="C55" s="74" t="s">
        <v>146</v>
      </c>
      <c r="D55" s="74" t="s">
        <v>81</v>
      </c>
      <c r="E55" s="72" t="s">
        <v>155</v>
      </c>
      <c r="F55" s="75" t="s">
        <v>147</v>
      </c>
      <c r="G55" s="59" t="n">
        <v>20000</v>
      </c>
      <c r="H55" s="66"/>
    </row>
    <row r="56" customFormat="false" ht="12.75" hidden="false" customHeight="false" outlineLevel="0" collapsed="false">
      <c r="A56" s="72" t="s">
        <v>156</v>
      </c>
      <c r="B56" s="73" t="n">
        <v>71651</v>
      </c>
      <c r="C56" s="74" t="s">
        <v>146</v>
      </c>
      <c r="D56" s="74" t="s">
        <v>81</v>
      </c>
      <c r="E56" s="72" t="s">
        <v>157</v>
      </c>
      <c r="F56" s="75" t="s">
        <v>147</v>
      </c>
      <c r="G56" s="59" t="n">
        <v>300</v>
      </c>
      <c r="H56" s="66"/>
    </row>
    <row r="57" customFormat="false" ht="12.75" hidden="false" customHeight="false" outlineLevel="0" collapsed="false">
      <c r="A57" s="72" t="s">
        <v>158</v>
      </c>
      <c r="B57" s="73" t="n">
        <v>72482</v>
      </c>
      <c r="C57" s="74" t="s">
        <v>146</v>
      </c>
      <c r="D57" s="74" t="s">
        <v>81</v>
      </c>
      <c r="E57" s="72" t="s">
        <v>159</v>
      </c>
      <c r="F57" s="75" t="s">
        <v>147</v>
      </c>
      <c r="G57" s="59" t="n">
        <v>6000</v>
      </c>
      <c r="H57" s="66"/>
    </row>
    <row r="58" customFormat="false" ht="12.75" hidden="false" customHeight="false" outlineLevel="0" collapsed="false">
      <c r="A58" s="72" t="s">
        <v>160</v>
      </c>
      <c r="B58" s="73" t="n">
        <v>37226</v>
      </c>
      <c r="C58" s="74" t="s">
        <v>146</v>
      </c>
      <c r="D58" s="74" t="s">
        <v>72</v>
      </c>
      <c r="E58" s="72" t="s">
        <v>161</v>
      </c>
      <c r="F58" s="75" t="s">
        <v>147</v>
      </c>
      <c r="G58" s="59" t="n">
        <v>75000</v>
      </c>
      <c r="H58" s="66"/>
    </row>
    <row r="59" customFormat="false" ht="12.75" hidden="false" customHeight="false" outlineLevel="0" collapsed="false">
      <c r="A59" s="72" t="s">
        <v>162</v>
      </c>
      <c r="B59" s="73" t="n">
        <v>41382</v>
      </c>
      <c r="C59" s="74" t="s">
        <v>146</v>
      </c>
      <c r="D59" s="74" t="s">
        <v>72</v>
      </c>
      <c r="E59" s="72" t="s">
        <v>163</v>
      </c>
      <c r="F59" s="75" t="s">
        <v>147</v>
      </c>
      <c r="G59" s="59" t="n">
        <v>30000</v>
      </c>
      <c r="H59" s="66"/>
    </row>
    <row r="60" customFormat="false" ht="12.75" hidden="false" customHeight="false" outlineLevel="0" collapsed="false">
      <c r="A60" s="0" t="s">
        <v>164</v>
      </c>
      <c r="B60" s="73" t="n">
        <v>127219</v>
      </c>
      <c r="C60" s="74" t="s">
        <v>146</v>
      </c>
      <c r="D60" s="74" t="s">
        <v>81</v>
      </c>
      <c r="E60" s="72" t="s">
        <v>165</v>
      </c>
      <c r="F60" s="75" t="s">
        <v>147</v>
      </c>
      <c r="G60" s="59" t="n">
        <v>50000</v>
      </c>
      <c r="H60" s="66"/>
    </row>
    <row r="61" customFormat="false" ht="12.75" hidden="false" customHeight="false" outlineLevel="0" collapsed="false">
      <c r="A61" s="72" t="s">
        <v>166</v>
      </c>
      <c r="B61" s="73" t="n">
        <v>187650</v>
      </c>
      <c r="C61" s="74" t="s">
        <v>146</v>
      </c>
      <c r="D61" s="74" t="s">
        <v>81</v>
      </c>
      <c r="E61" s="72" t="s">
        <v>167</v>
      </c>
      <c r="F61" s="75" t="s">
        <v>147</v>
      </c>
      <c r="G61" s="59" t="n">
        <v>250</v>
      </c>
      <c r="H61" s="66"/>
    </row>
    <row r="62" customFormat="false" ht="12.75" hidden="false" customHeight="false" outlineLevel="0" collapsed="false">
      <c r="A62" s="72" t="s">
        <v>168</v>
      </c>
      <c r="B62" s="73" t="n">
        <v>125190</v>
      </c>
      <c r="C62" s="74" t="s">
        <v>146</v>
      </c>
      <c r="D62" s="74" t="s">
        <v>81</v>
      </c>
      <c r="E62" s="72" t="s">
        <v>169</v>
      </c>
      <c r="F62" s="75" t="s">
        <v>147</v>
      </c>
      <c r="G62" s="59" t="n">
        <v>350</v>
      </c>
      <c r="H62" s="66"/>
    </row>
    <row r="63" customFormat="false" ht="12.75" hidden="false" customHeight="false" outlineLevel="0" collapsed="false">
      <c r="A63" s="72" t="s">
        <v>170</v>
      </c>
      <c r="B63" s="73" t="n">
        <v>187648</v>
      </c>
      <c r="C63" s="74" t="s">
        <v>146</v>
      </c>
      <c r="D63" s="74" t="s">
        <v>81</v>
      </c>
      <c r="E63" s="72" t="s">
        <v>171</v>
      </c>
      <c r="F63" s="75" t="s">
        <v>147</v>
      </c>
      <c r="G63" s="59" t="n">
        <v>2000</v>
      </c>
      <c r="H63" s="66"/>
    </row>
    <row r="64" customFormat="false" ht="12.75" hidden="false" customHeight="false" outlineLevel="0" collapsed="false">
      <c r="A64" s="72" t="s">
        <v>172</v>
      </c>
      <c r="B64" s="73" t="n">
        <v>217679</v>
      </c>
      <c r="C64" s="74" t="s">
        <v>146</v>
      </c>
      <c r="D64" s="74" t="s">
        <v>81</v>
      </c>
      <c r="E64" s="72" t="s">
        <v>173</v>
      </c>
      <c r="F64" s="75" t="s">
        <v>147</v>
      </c>
      <c r="G64" s="59" t="n">
        <v>1500</v>
      </c>
      <c r="H64" s="66"/>
    </row>
    <row r="65" customFormat="false" ht="12.75" hidden="false" customHeight="false" outlineLevel="0" collapsed="false">
      <c r="A65" s="72" t="s">
        <v>174</v>
      </c>
      <c r="B65" s="73" t="n">
        <v>187912</v>
      </c>
      <c r="C65" s="74" t="s">
        <v>146</v>
      </c>
      <c r="D65" s="74" t="s">
        <v>81</v>
      </c>
      <c r="E65" s="72" t="s">
        <v>175</v>
      </c>
      <c r="F65" s="75" t="s">
        <v>147</v>
      </c>
      <c r="G65" s="59" t="n">
        <v>500</v>
      </c>
      <c r="H65" s="66"/>
    </row>
    <row r="66" customFormat="false" ht="12.75" hidden="false" customHeight="false" outlineLevel="0" collapsed="false">
      <c r="A66" s="72" t="s">
        <v>176</v>
      </c>
      <c r="B66" s="73" t="n">
        <v>38771</v>
      </c>
      <c r="C66" s="74" t="s">
        <v>146</v>
      </c>
      <c r="D66" s="74" t="s">
        <v>72</v>
      </c>
      <c r="E66" s="72" t="s">
        <v>177</v>
      </c>
      <c r="F66" s="75" t="s">
        <v>147</v>
      </c>
      <c r="G66" s="59" t="n">
        <v>5000</v>
      </c>
      <c r="H66" s="66"/>
    </row>
    <row r="67" customFormat="false" ht="12.75" hidden="false" customHeight="false" outlineLevel="0" collapsed="false">
      <c r="A67" s="72" t="s">
        <v>178</v>
      </c>
      <c r="B67" s="73" t="n">
        <v>14508</v>
      </c>
      <c r="C67" s="74" t="s">
        <v>146</v>
      </c>
      <c r="D67" s="74" t="s">
        <v>72</v>
      </c>
      <c r="E67" s="72" t="s">
        <v>179</v>
      </c>
      <c r="F67" s="75" t="s">
        <v>147</v>
      </c>
      <c r="G67" s="59" t="n">
        <v>30000</v>
      </c>
      <c r="H67" s="66"/>
    </row>
    <row r="68" customFormat="false" ht="12.75" hidden="false" customHeight="false" outlineLevel="0" collapsed="false">
      <c r="A68" s="72" t="s">
        <v>180</v>
      </c>
      <c r="B68" s="73" t="n">
        <v>151517</v>
      </c>
      <c r="C68" s="74" t="s">
        <v>146</v>
      </c>
      <c r="D68" s="74" t="s">
        <v>72</v>
      </c>
      <c r="E68" s="72" t="s">
        <v>181</v>
      </c>
      <c r="F68" s="75" t="s">
        <v>147</v>
      </c>
      <c r="G68" s="59" t="n">
        <v>95000</v>
      </c>
      <c r="H68" s="66"/>
    </row>
    <row r="69" customFormat="false" ht="12.75" hidden="false" customHeight="false" outlineLevel="0" collapsed="false">
      <c r="A69" s="72" t="s">
        <v>182</v>
      </c>
      <c r="B69" s="73" t="n">
        <v>55113</v>
      </c>
      <c r="C69" s="74" t="s">
        <v>146</v>
      </c>
      <c r="D69" s="74" t="s">
        <v>81</v>
      </c>
      <c r="E69" s="72" t="s">
        <v>183</v>
      </c>
      <c r="F69" s="75" t="s">
        <v>147</v>
      </c>
      <c r="G69" s="59" t="n">
        <v>40000</v>
      </c>
      <c r="H69" s="66"/>
    </row>
    <row r="70" customFormat="false" ht="12.75" hidden="false" customHeight="false" outlineLevel="0" collapsed="false">
      <c r="A70" s="72" t="s">
        <v>184</v>
      </c>
      <c r="B70" s="73" t="n">
        <v>196051</v>
      </c>
      <c r="C70" s="74" t="s">
        <v>146</v>
      </c>
      <c r="D70" s="74" t="s">
        <v>81</v>
      </c>
      <c r="E70" s="72" t="s">
        <v>185</v>
      </c>
      <c r="F70" s="75" t="s">
        <v>147</v>
      </c>
      <c r="G70" s="59" t="n">
        <v>1000</v>
      </c>
      <c r="H70" s="66"/>
    </row>
    <row r="71" customFormat="false" ht="12.75" hidden="false" customHeight="false" outlineLevel="0" collapsed="false">
      <c r="A71" s="79" t="s">
        <v>186</v>
      </c>
      <c r="B71" s="80" t="n">
        <v>267033</v>
      </c>
      <c r="C71" s="81" t="s">
        <v>146</v>
      </c>
      <c r="D71" s="81" t="s">
        <v>81</v>
      </c>
      <c r="E71" s="79" t="s">
        <v>187</v>
      </c>
      <c r="F71" s="82" t="s">
        <v>147</v>
      </c>
      <c r="G71" s="33" t="n">
        <v>30000</v>
      </c>
      <c r="H71" s="66"/>
    </row>
    <row r="72" customFormat="false" ht="12.75" hidden="false" customHeight="false" outlineLevel="0" collapsed="false">
      <c r="A72" s="72" t="s">
        <v>188</v>
      </c>
      <c r="B72" s="73" t="n">
        <v>38787</v>
      </c>
      <c r="C72" s="74" t="s">
        <v>146</v>
      </c>
      <c r="D72" s="74" t="s">
        <v>72</v>
      </c>
      <c r="E72" s="72" t="s">
        <v>189</v>
      </c>
      <c r="F72" s="75" t="s">
        <v>147</v>
      </c>
      <c r="G72" s="59" t="n">
        <v>56000</v>
      </c>
      <c r="H72" s="66"/>
    </row>
    <row r="73" customFormat="false" ht="12.75" hidden="false" customHeight="false" outlineLevel="0" collapsed="false">
      <c r="A73" s="72" t="s">
        <v>190</v>
      </c>
      <c r="B73" s="73" t="n">
        <v>38398</v>
      </c>
      <c r="C73" s="74" t="s">
        <v>146</v>
      </c>
      <c r="D73" s="74" t="s">
        <v>81</v>
      </c>
      <c r="E73" s="72" t="s">
        <v>191</v>
      </c>
      <c r="F73" s="75" t="s">
        <v>147</v>
      </c>
      <c r="G73" s="59" t="n">
        <v>110000</v>
      </c>
      <c r="H73" s="66"/>
    </row>
    <row r="74" customFormat="false" ht="12.75" hidden="false" customHeight="false" outlineLevel="0" collapsed="false">
      <c r="A74" s="72" t="s">
        <v>192</v>
      </c>
      <c r="B74" s="83" t="n">
        <v>235341</v>
      </c>
      <c r="C74" s="74" t="s">
        <v>146</v>
      </c>
      <c r="D74" s="74" t="s">
        <v>81</v>
      </c>
      <c r="E74" s="72" t="s">
        <v>193</v>
      </c>
      <c r="F74" s="75" t="s">
        <v>147</v>
      </c>
      <c r="G74" s="59" t="n">
        <v>140000</v>
      </c>
      <c r="H74" s="66"/>
    </row>
    <row r="75" customFormat="false" ht="12.75" hidden="false" customHeight="false" outlineLevel="0" collapsed="false">
      <c r="A75" s="72" t="s">
        <v>194</v>
      </c>
      <c r="B75" s="73" t="n">
        <v>38954</v>
      </c>
      <c r="C75" s="74" t="s">
        <v>146</v>
      </c>
      <c r="D75" s="74" t="s">
        <v>72</v>
      </c>
      <c r="E75" s="72" t="s">
        <v>195</v>
      </c>
      <c r="F75" s="75" t="s">
        <v>147</v>
      </c>
      <c r="G75" s="77" t="n">
        <v>50500</v>
      </c>
      <c r="H75" s="66"/>
    </row>
    <row r="76" customFormat="false" ht="12.75" hidden="false" customHeight="false" outlineLevel="0" collapsed="false">
      <c r="A76" s="72" t="s">
        <v>196</v>
      </c>
      <c r="B76" s="73" t="n">
        <v>55093</v>
      </c>
      <c r="C76" s="74" t="s">
        <v>146</v>
      </c>
      <c r="D76" s="74" t="s">
        <v>81</v>
      </c>
      <c r="E76" s="72" t="s">
        <v>197</v>
      </c>
      <c r="F76" s="75" t="s">
        <v>147</v>
      </c>
      <c r="G76" s="59" t="n">
        <v>10000</v>
      </c>
      <c r="H76" s="66"/>
    </row>
    <row r="77" customFormat="false" ht="12.75" hidden="false" customHeight="false" outlineLevel="0" collapsed="false">
      <c r="A77" s="72" t="s">
        <v>198</v>
      </c>
      <c r="B77" s="73" t="n">
        <v>55111</v>
      </c>
      <c r="C77" s="74" t="s">
        <v>146</v>
      </c>
      <c r="D77" s="74" t="s">
        <v>72</v>
      </c>
      <c r="E77" s="72" t="s">
        <v>199</v>
      </c>
      <c r="F77" s="75" t="s">
        <v>147</v>
      </c>
      <c r="G77" s="59" t="n">
        <v>70000</v>
      </c>
      <c r="H77" s="66"/>
    </row>
    <row r="78" customFormat="false" ht="12.75" hidden="false" customHeight="false" outlineLevel="0" collapsed="false">
      <c r="A78" s="72" t="s">
        <v>200</v>
      </c>
      <c r="B78" s="73" t="n">
        <v>38960</v>
      </c>
      <c r="C78" s="74" t="s">
        <v>146</v>
      </c>
      <c r="D78" s="74" t="s">
        <v>72</v>
      </c>
      <c r="E78" s="72" t="s">
        <v>201</v>
      </c>
      <c r="F78" s="75" t="s">
        <v>147</v>
      </c>
      <c r="G78" s="59" t="n">
        <v>20000</v>
      </c>
      <c r="H78" s="66"/>
    </row>
    <row r="79" customFormat="false" ht="12.75" hidden="false" customHeight="false" outlineLevel="0" collapsed="false">
      <c r="A79" s="72" t="s">
        <v>202</v>
      </c>
      <c r="B79" s="73" t="n">
        <v>196036</v>
      </c>
      <c r="C79" s="74" t="s">
        <v>146</v>
      </c>
      <c r="D79" s="74" t="s">
        <v>81</v>
      </c>
      <c r="E79" s="72" t="s">
        <v>203</v>
      </c>
      <c r="F79" s="75" t="s">
        <v>147</v>
      </c>
      <c r="G79" s="59" t="n">
        <v>30000</v>
      </c>
      <c r="H79" s="66"/>
    </row>
    <row r="80" customFormat="false" ht="12.75" hidden="false" customHeight="false" outlineLevel="0" collapsed="false">
      <c r="A80" s="72" t="s">
        <v>204</v>
      </c>
      <c r="B80" s="73" t="n">
        <v>187911</v>
      </c>
      <c r="C80" s="74" t="s">
        <v>146</v>
      </c>
      <c r="D80" s="74" t="s">
        <v>81</v>
      </c>
      <c r="E80" s="72" t="s">
        <v>205</v>
      </c>
      <c r="F80" s="75" t="s">
        <v>147</v>
      </c>
      <c r="G80" s="59" t="n">
        <v>150000</v>
      </c>
      <c r="H80" s="66"/>
    </row>
    <row r="81" customFormat="false" ht="12.75" hidden="false" customHeight="false" outlineLevel="0" collapsed="false">
      <c r="A81" s="72" t="s">
        <v>206</v>
      </c>
      <c r="B81" s="73" t="n">
        <v>55097</v>
      </c>
      <c r="C81" s="74" t="s">
        <v>146</v>
      </c>
      <c r="D81" s="74" t="s">
        <v>72</v>
      </c>
      <c r="E81" s="72" t="s">
        <v>207</v>
      </c>
      <c r="F81" s="75" t="s">
        <v>147</v>
      </c>
      <c r="G81" s="59" t="n">
        <v>63000</v>
      </c>
      <c r="H81" s="66"/>
    </row>
    <row r="82" customFormat="false" ht="12.75" hidden="false" customHeight="false" outlineLevel="0" collapsed="false">
      <c r="A82" s="72" t="s">
        <v>208</v>
      </c>
      <c r="B82" s="73" t="n">
        <v>125919</v>
      </c>
      <c r="C82" s="74" t="s">
        <v>146</v>
      </c>
      <c r="D82" s="74" t="s">
        <v>72</v>
      </c>
      <c r="E82" s="72" t="s">
        <v>209</v>
      </c>
      <c r="F82" s="75" t="s">
        <v>147</v>
      </c>
      <c r="G82" s="77" t="n">
        <v>0</v>
      </c>
      <c r="H82" s="66"/>
    </row>
    <row r="83" customFormat="false" ht="12.75" hidden="false" customHeight="false" outlineLevel="0" collapsed="false">
      <c r="A83" s="72" t="s">
        <v>210</v>
      </c>
      <c r="B83" s="73" t="n">
        <v>14452</v>
      </c>
      <c r="C83" s="74" t="s">
        <v>146</v>
      </c>
      <c r="D83" s="74" t="s">
        <v>81</v>
      </c>
      <c r="E83" s="72" t="s">
        <v>211</v>
      </c>
      <c r="F83" s="75" t="s">
        <v>147</v>
      </c>
      <c r="G83" s="59" t="n">
        <v>393000</v>
      </c>
      <c r="H83" s="66"/>
    </row>
    <row r="84" customFormat="false" ht="12.75" hidden="false" customHeight="false" outlineLevel="0" collapsed="false">
      <c r="A84" s="72" t="s">
        <v>212</v>
      </c>
      <c r="B84" s="73" t="n">
        <v>217828</v>
      </c>
      <c r="C84" s="74" t="s">
        <v>146</v>
      </c>
      <c r="D84" s="74" t="s">
        <v>81</v>
      </c>
      <c r="E84" s="72" t="s">
        <v>213</v>
      </c>
      <c r="F84" s="75" t="s">
        <v>147</v>
      </c>
      <c r="G84" s="59" t="n">
        <v>10000</v>
      </c>
      <c r="H84" s="66"/>
    </row>
    <row r="85" customFormat="false" ht="12.75" hidden="false" customHeight="false" outlineLevel="0" collapsed="false">
      <c r="A85" s="72" t="s">
        <v>214</v>
      </c>
      <c r="B85" s="73" t="n">
        <v>42599</v>
      </c>
      <c r="C85" s="74" t="s">
        <v>146</v>
      </c>
      <c r="D85" s="74" t="s">
        <v>72</v>
      </c>
      <c r="E85" s="72" t="s">
        <v>215</v>
      </c>
      <c r="F85" s="75" t="s">
        <v>147</v>
      </c>
      <c r="G85" s="59" t="n">
        <v>325000</v>
      </c>
      <c r="H85" s="66"/>
    </row>
    <row r="86" customFormat="false" ht="12.75" hidden="false" customHeight="false" outlineLevel="0" collapsed="false">
      <c r="A86" s="72" t="s">
        <v>216</v>
      </c>
      <c r="B86" s="73" t="n">
        <v>26278</v>
      </c>
      <c r="C86" s="74" t="s">
        <v>146</v>
      </c>
      <c r="D86" s="74" t="s">
        <v>72</v>
      </c>
      <c r="E86" s="72" t="s">
        <v>217</v>
      </c>
      <c r="F86" s="75" t="s">
        <v>147</v>
      </c>
      <c r="G86" s="59" t="n">
        <v>9000</v>
      </c>
      <c r="H86" s="66"/>
    </row>
    <row r="87" customFormat="false" ht="12.75" hidden="false" customHeight="false" outlineLevel="0" collapsed="false">
      <c r="A87" s="72" t="s">
        <v>218</v>
      </c>
      <c r="B87" s="73" t="n">
        <v>55141</v>
      </c>
      <c r="C87" s="74" t="s">
        <v>146</v>
      </c>
      <c r="D87" s="74" t="s">
        <v>81</v>
      </c>
      <c r="E87" s="72" t="s">
        <v>219</v>
      </c>
      <c r="F87" s="75" t="s">
        <v>147</v>
      </c>
      <c r="G87" s="59" t="n">
        <v>75000</v>
      </c>
      <c r="H87" s="66"/>
    </row>
    <row r="88" customFormat="false" ht="12.75" hidden="false" customHeight="false" outlineLevel="0" collapsed="false">
      <c r="A88" s="72" t="s">
        <v>220</v>
      </c>
      <c r="B88" s="73" t="n">
        <v>135733</v>
      </c>
      <c r="C88" s="74" t="s">
        <v>146</v>
      </c>
      <c r="D88" s="74" t="s">
        <v>72</v>
      </c>
      <c r="E88" s="72" t="s">
        <v>221</v>
      </c>
      <c r="F88" s="75" t="s">
        <v>147</v>
      </c>
      <c r="G88" s="59" t="n">
        <v>94900</v>
      </c>
      <c r="H88" s="66"/>
    </row>
    <row r="89" customFormat="false" ht="12.75" hidden="false" customHeight="false" outlineLevel="0" collapsed="false">
      <c r="A89" s="72" t="s">
        <v>222</v>
      </c>
      <c r="B89" s="73" t="n">
        <v>37319</v>
      </c>
      <c r="C89" s="74" t="s">
        <v>146</v>
      </c>
      <c r="D89" s="74" t="s">
        <v>81</v>
      </c>
      <c r="E89" s="72" t="s">
        <v>223</v>
      </c>
      <c r="F89" s="75" t="s">
        <v>147</v>
      </c>
      <c r="G89" s="59" t="n">
        <v>1600</v>
      </c>
      <c r="H89" s="66"/>
    </row>
    <row r="90" customFormat="false" ht="12.75" hidden="false" customHeight="false" outlineLevel="0" collapsed="false">
      <c r="A90" s="72" t="s">
        <v>224</v>
      </c>
      <c r="B90" s="73" t="n">
        <v>216746</v>
      </c>
      <c r="C90" s="74" t="s">
        <v>146</v>
      </c>
      <c r="D90" s="74" t="s">
        <v>81</v>
      </c>
      <c r="E90" s="72" t="s">
        <v>225</v>
      </c>
      <c r="F90" s="75" t="s">
        <v>147</v>
      </c>
      <c r="G90" s="59" t="n">
        <v>16600</v>
      </c>
      <c r="H90" s="66"/>
    </row>
    <row r="91" customFormat="false" ht="12.75" hidden="false" customHeight="false" outlineLevel="0" collapsed="false">
      <c r="A91" s="72" t="s">
        <v>226</v>
      </c>
      <c r="B91" s="73" t="n">
        <v>38961</v>
      </c>
      <c r="C91" s="74" t="s">
        <v>146</v>
      </c>
      <c r="D91" s="74" t="s">
        <v>72</v>
      </c>
      <c r="E91" s="72" t="s">
        <v>227</v>
      </c>
      <c r="F91" s="75" t="s">
        <v>147</v>
      </c>
      <c r="G91" s="59" t="n">
        <v>91000</v>
      </c>
      <c r="H91" s="66"/>
    </row>
    <row r="92" customFormat="false" ht="12.75" hidden="false" customHeight="false" outlineLevel="0" collapsed="false">
      <c r="A92" s="72" t="s">
        <v>228</v>
      </c>
      <c r="B92" s="73" t="n">
        <v>38487</v>
      </c>
      <c r="C92" s="74" t="s">
        <v>146</v>
      </c>
      <c r="D92" s="74" t="s">
        <v>72</v>
      </c>
      <c r="E92" s="72" t="s">
        <v>229</v>
      </c>
      <c r="F92" s="75" t="s">
        <v>147</v>
      </c>
      <c r="G92" s="59" t="n">
        <v>36000</v>
      </c>
      <c r="H92" s="66"/>
    </row>
    <row r="93" customFormat="false" ht="12.75" hidden="false" customHeight="false" outlineLevel="0" collapsed="false">
      <c r="A93" s="72" t="s">
        <v>230</v>
      </c>
      <c r="B93" s="73" t="n">
        <v>38564</v>
      </c>
      <c r="C93" s="74" t="s">
        <v>146</v>
      </c>
      <c r="D93" s="74" t="s">
        <v>72</v>
      </c>
      <c r="E93" s="72" t="s">
        <v>231</v>
      </c>
      <c r="F93" s="75" t="s">
        <v>147</v>
      </c>
      <c r="G93" s="59" t="n">
        <v>75000</v>
      </c>
      <c r="H93" s="66"/>
    </row>
    <row r="94" customFormat="false" ht="12.75" hidden="false" customHeight="false" outlineLevel="0" collapsed="false">
      <c r="A94" s="72" t="s">
        <v>232</v>
      </c>
      <c r="B94" s="73" t="n">
        <v>38932</v>
      </c>
      <c r="C94" s="74" t="s">
        <v>146</v>
      </c>
      <c r="D94" s="74" t="s">
        <v>81</v>
      </c>
      <c r="E94" s="72" t="s">
        <v>233</v>
      </c>
      <c r="F94" s="75" t="s">
        <v>147</v>
      </c>
      <c r="G94" s="59" t="n">
        <v>32000</v>
      </c>
      <c r="H94" s="66"/>
    </row>
    <row r="95" customFormat="false" ht="12.75" hidden="false" customHeight="false" outlineLevel="0" collapsed="false">
      <c r="A95" s="72" t="s">
        <v>234</v>
      </c>
      <c r="B95" s="73" t="n">
        <v>39415</v>
      </c>
      <c r="C95" s="74" t="s">
        <v>146</v>
      </c>
      <c r="D95" s="74" t="s">
        <v>72</v>
      </c>
      <c r="E95" s="72" t="s">
        <v>235</v>
      </c>
      <c r="F95" s="75" t="s">
        <v>147</v>
      </c>
      <c r="G95" s="59" t="n">
        <v>30000</v>
      </c>
      <c r="H95" s="66"/>
    </row>
    <row r="96" customFormat="false" ht="12.75" hidden="false" customHeight="false" outlineLevel="0" collapsed="false">
      <c r="A96" s="72" t="s">
        <v>236</v>
      </c>
      <c r="B96" s="73" t="n">
        <v>55139</v>
      </c>
      <c r="C96" s="74" t="s">
        <v>146</v>
      </c>
      <c r="D96" s="74" t="s">
        <v>81</v>
      </c>
      <c r="E96" s="72" t="s">
        <v>237</v>
      </c>
      <c r="F96" s="75" t="s">
        <v>147</v>
      </c>
      <c r="G96" s="59" t="n">
        <v>4000</v>
      </c>
      <c r="H96" s="66"/>
    </row>
    <row r="97" customFormat="false" ht="12.75" hidden="false" customHeight="false" outlineLevel="0" collapsed="false">
      <c r="A97" s="72" t="s">
        <v>238</v>
      </c>
      <c r="B97" s="73" t="n">
        <v>187916</v>
      </c>
      <c r="C97" s="74" t="s">
        <v>146</v>
      </c>
      <c r="D97" s="74" t="s">
        <v>81</v>
      </c>
      <c r="E97" s="72" t="s">
        <v>239</v>
      </c>
      <c r="F97" s="75" t="s">
        <v>147</v>
      </c>
      <c r="G97" s="59" t="n">
        <v>500</v>
      </c>
      <c r="H97" s="66"/>
    </row>
    <row r="98" customFormat="false" ht="12.75" hidden="false" customHeight="false" outlineLevel="0" collapsed="false">
      <c r="A98" s="72" t="s">
        <v>240</v>
      </c>
      <c r="B98" s="73" t="n">
        <v>198180</v>
      </c>
      <c r="C98" s="74" t="s">
        <v>146</v>
      </c>
      <c r="D98" s="74" t="s">
        <v>81</v>
      </c>
      <c r="E98" s="72" t="s">
        <v>241</v>
      </c>
      <c r="F98" s="75" t="s">
        <v>147</v>
      </c>
      <c r="G98" s="59" t="n">
        <v>500</v>
      </c>
      <c r="H98" s="66"/>
    </row>
    <row r="99" customFormat="false" ht="12.75" hidden="false" customHeight="false" outlineLevel="0" collapsed="false">
      <c r="A99" s="72" t="s">
        <v>242</v>
      </c>
      <c r="B99" s="73" t="n">
        <v>37322</v>
      </c>
      <c r="C99" s="74" t="s">
        <v>146</v>
      </c>
      <c r="D99" s="74" t="s">
        <v>72</v>
      </c>
      <c r="E99" s="72" t="s">
        <v>243</v>
      </c>
      <c r="F99" s="75" t="s">
        <v>147</v>
      </c>
      <c r="G99" s="59" t="n">
        <v>80000</v>
      </c>
      <c r="H99" s="66"/>
    </row>
    <row r="100" customFormat="false" ht="12.75" hidden="false" customHeight="false" outlineLevel="0" collapsed="false">
      <c r="A100" s="72" t="s">
        <v>244</v>
      </c>
      <c r="B100" s="73" t="n">
        <v>55116</v>
      </c>
      <c r="C100" s="74" t="s">
        <v>146</v>
      </c>
      <c r="D100" s="74" t="s">
        <v>81</v>
      </c>
      <c r="E100" s="72" t="s">
        <v>245</v>
      </c>
      <c r="F100" s="75" t="s">
        <v>147</v>
      </c>
      <c r="G100" s="59" t="n">
        <v>11000</v>
      </c>
      <c r="H100" s="66"/>
    </row>
    <row r="101" customFormat="false" ht="12.75" hidden="false" customHeight="false" outlineLevel="0" collapsed="false">
      <c r="A101" s="72" t="s">
        <v>246</v>
      </c>
      <c r="B101" s="73" t="n">
        <v>187649</v>
      </c>
      <c r="C101" s="74" t="s">
        <v>146</v>
      </c>
      <c r="D101" s="74" t="s">
        <v>81</v>
      </c>
      <c r="E101" s="72" t="s">
        <v>247</v>
      </c>
      <c r="F101" s="75" t="s">
        <v>147</v>
      </c>
      <c r="G101" s="59" t="n">
        <v>7500</v>
      </c>
      <c r="H101" s="66"/>
    </row>
    <row r="102" customFormat="false" ht="12.75" hidden="false" customHeight="false" outlineLevel="0" collapsed="false">
      <c r="A102" s="72" t="s">
        <v>248</v>
      </c>
      <c r="B102" s="73" t="n">
        <v>187647</v>
      </c>
      <c r="C102" s="74" t="s">
        <v>146</v>
      </c>
      <c r="D102" s="74" t="s">
        <v>81</v>
      </c>
      <c r="E102" s="72" t="s">
        <v>249</v>
      </c>
      <c r="F102" s="75" t="s">
        <v>147</v>
      </c>
      <c r="G102" s="59" t="n">
        <v>40</v>
      </c>
      <c r="H102" s="66"/>
    </row>
    <row r="103" customFormat="false" ht="12.75" hidden="false" customHeight="false" outlineLevel="0" collapsed="false">
      <c r="A103" s="72" t="s">
        <v>250</v>
      </c>
      <c r="B103" s="73" t="n">
        <v>38970</v>
      </c>
      <c r="C103" s="74" t="s">
        <v>146</v>
      </c>
      <c r="D103" s="74" t="s">
        <v>81</v>
      </c>
      <c r="E103" s="72" t="s">
        <v>251</v>
      </c>
      <c r="F103" s="75" t="s">
        <v>147</v>
      </c>
      <c r="G103" s="59" t="n">
        <v>4500</v>
      </c>
      <c r="H103" s="66"/>
    </row>
    <row r="104" customFormat="false" ht="12.75" hidden="false" customHeight="false" outlineLevel="0" collapsed="false">
      <c r="A104" s="72" t="s">
        <v>252</v>
      </c>
      <c r="B104" s="73" t="n">
        <v>38828</v>
      </c>
      <c r="C104" s="74" t="s">
        <v>146</v>
      </c>
      <c r="D104" s="74" t="s">
        <v>81</v>
      </c>
      <c r="E104" s="72" t="s">
        <v>253</v>
      </c>
      <c r="F104" s="75" t="s">
        <v>147</v>
      </c>
      <c r="G104" s="59" t="n">
        <v>120000</v>
      </c>
      <c r="H104" s="66"/>
    </row>
    <row r="105" customFormat="false" ht="12.75" hidden="false" customHeight="false" outlineLevel="0" collapsed="false">
      <c r="A105" s="72" t="s">
        <v>254</v>
      </c>
      <c r="B105" s="73" t="n">
        <v>38950</v>
      </c>
      <c r="C105" s="74" t="s">
        <v>146</v>
      </c>
      <c r="D105" s="74" t="s">
        <v>72</v>
      </c>
      <c r="E105" s="72" t="s">
        <v>255</v>
      </c>
      <c r="F105" s="75" t="s">
        <v>147</v>
      </c>
      <c r="G105" s="59" t="n">
        <v>70000</v>
      </c>
      <c r="H105" s="66"/>
    </row>
    <row r="106" customFormat="false" ht="12.75" hidden="false" customHeight="false" outlineLevel="0" collapsed="false">
      <c r="A106" s="72" t="s">
        <v>256</v>
      </c>
      <c r="B106" s="73" t="n">
        <v>112932</v>
      </c>
      <c r="C106" s="74" t="s">
        <v>146</v>
      </c>
      <c r="D106" s="74" t="s">
        <v>81</v>
      </c>
      <c r="E106" s="72" t="s">
        <v>257</v>
      </c>
      <c r="F106" s="75" t="s">
        <v>147</v>
      </c>
      <c r="G106" s="59" t="n">
        <v>8700</v>
      </c>
      <c r="H106" s="66"/>
    </row>
    <row r="107" customFormat="false" ht="12.75" hidden="false" customHeight="false" outlineLevel="0" collapsed="false">
      <c r="A107" s="72" t="s">
        <v>258</v>
      </c>
      <c r="B107" s="73" t="n">
        <v>37326</v>
      </c>
      <c r="C107" s="74" t="s">
        <v>146</v>
      </c>
      <c r="D107" s="74" t="s">
        <v>72</v>
      </c>
      <c r="E107" s="72" t="s">
        <v>259</v>
      </c>
      <c r="F107" s="75" t="s">
        <v>147</v>
      </c>
      <c r="G107" s="59" t="n">
        <v>8000</v>
      </c>
      <c r="H107" s="66"/>
    </row>
    <row r="108" customFormat="false" ht="12.75" hidden="false" customHeight="false" outlineLevel="0" collapsed="false">
      <c r="A108" s="72" t="s">
        <v>260</v>
      </c>
      <c r="B108" s="73" t="n">
        <v>38531</v>
      </c>
      <c r="C108" s="74" t="s">
        <v>146</v>
      </c>
      <c r="D108" s="74" t="s">
        <v>72</v>
      </c>
      <c r="E108" s="72" t="s">
        <v>261</v>
      </c>
      <c r="F108" s="75" t="s">
        <v>147</v>
      </c>
      <c r="G108" s="59" t="n">
        <v>25000</v>
      </c>
      <c r="H108" s="66"/>
    </row>
    <row r="109" customFormat="false" ht="12.75" hidden="false" customHeight="false" outlineLevel="0" collapsed="false">
      <c r="A109" s="72" t="s">
        <v>262</v>
      </c>
      <c r="B109" s="73" t="n">
        <v>32582</v>
      </c>
      <c r="C109" s="74" t="s">
        <v>146</v>
      </c>
      <c r="D109" s="74" t="s">
        <v>81</v>
      </c>
      <c r="E109" s="72" t="s">
        <v>263</v>
      </c>
      <c r="F109" s="75" t="s">
        <v>147</v>
      </c>
      <c r="G109" s="59" t="n">
        <v>2500</v>
      </c>
      <c r="H109" s="66"/>
    </row>
    <row r="110" customFormat="false" ht="12.75" hidden="false" customHeight="false" outlineLevel="0" collapsed="false">
      <c r="A110" s="72" t="s">
        <v>264</v>
      </c>
      <c r="B110" s="73" t="n">
        <v>36917</v>
      </c>
      <c r="C110" s="74" t="s">
        <v>146</v>
      </c>
      <c r="D110" s="74" t="s">
        <v>72</v>
      </c>
      <c r="E110" s="72" t="s">
        <v>265</v>
      </c>
      <c r="F110" s="75" t="s">
        <v>147</v>
      </c>
      <c r="G110" s="77" t="n">
        <v>0</v>
      </c>
      <c r="H110" s="66"/>
    </row>
    <row r="111" customFormat="false" ht="12.75" hidden="false" customHeight="false" outlineLevel="0" collapsed="false">
      <c r="A111" s="72" t="s">
        <v>266</v>
      </c>
      <c r="B111" s="73" t="n">
        <v>38935</v>
      </c>
      <c r="C111" s="74" t="s">
        <v>146</v>
      </c>
      <c r="D111" s="74" t="s">
        <v>81</v>
      </c>
      <c r="E111" s="72" t="s">
        <v>267</v>
      </c>
      <c r="F111" s="75" t="s">
        <v>147</v>
      </c>
      <c r="G111" s="59" t="n">
        <v>16000</v>
      </c>
      <c r="H111" s="66"/>
    </row>
    <row r="112" customFormat="false" ht="12.75" hidden="false" customHeight="false" outlineLevel="0" collapsed="false">
      <c r="A112" s="72" t="s">
        <v>268</v>
      </c>
      <c r="B112" s="73" t="n">
        <v>38963</v>
      </c>
      <c r="C112" s="74" t="s">
        <v>146</v>
      </c>
      <c r="D112" s="74" t="s">
        <v>81</v>
      </c>
      <c r="E112" s="72" t="s">
        <v>269</v>
      </c>
      <c r="F112" s="75" t="s">
        <v>147</v>
      </c>
      <c r="G112" s="59" t="n">
        <v>1000</v>
      </c>
      <c r="H112" s="66"/>
    </row>
    <row r="113" customFormat="false" ht="12.75" hidden="false" customHeight="false" outlineLevel="0" collapsed="false">
      <c r="A113" s="72" t="s">
        <v>270</v>
      </c>
      <c r="B113" s="73" t="n">
        <v>42905</v>
      </c>
      <c r="C113" s="74" t="s">
        <v>146</v>
      </c>
      <c r="D113" s="74" t="s">
        <v>72</v>
      </c>
      <c r="E113" s="72" t="s">
        <v>271</v>
      </c>
      <c r="F113" s="75" t="s">
        <v>147</v>
      </c>
      <c r="G113" s="59" t="n">
        <v>140000</v>
      </c>
      <c r="H113" s="66"/>
    </row>
    <row r="114" customFormat="false" ht="12.75" hidden="false" customHeight="false" outlineLevel="0" collapsed="false">
      <c r="A114" s="72" t="s">
        <v>272</v>
      </c>
      <c r="B114" s="73" t="n">
        <v>38751</v>
      </c>
      <c r="C114" s="74" t="s">
        <v>146</v>
      </c>
      <c r="D114" s="74" t="s">
        <v>72</v>
      </c>
      <c r="E114" s="72" t="s">
        <v>273</v>
      </c>
      <c r="F114" s="75" t="s">
        <v>147</v>
      </c>
      <c r="G114" s="59" t="n">
        <v>3500</v>
      </c>
      <c r="H114" s="66"/>
    </row>
    <row r="115" customFormat="false" ht="12.75" hidden="false" customHeight="false" outlineLevel="0" collapsed="false">
      <c r="A115" s="72" t="s">
        <v>274</v>
      </c>
      <c r="B115" s="73" t="n">
        <v>38788</v>
      </c>
      <c r="C115" s="74" t="s">
        <v>146</v>
      </c>
      <c r="D115" s="74" t="s">
        <v>72</v>
      </c>
      <c r="E115" s="72" t="s">
        <v>275</v>
      </c>
      <c r="F115" s="75" t="s">
        <v>147</v>
      </c>
      <c r="G115" s="59" t="n">
        <v>27500</v>
      </c>
      <c r="H115" s="66"/>
    </row>
    <row r="116" customFormat="false" ht="12.75" hidden="false" customHeight="false" outlineLevel="0" collapsed="false">
      <c r="A116" s="79" t="s">
        <v>276</v>
      </c>
      <c r="B116" s="80" t="n">
        <v>55130</v>
      </c>
      <c r="C116" s="81" t="s">
        <v>146</v>
      </c>
      <c r="D116" s="81" t="s">
        <v>81</v>
      </c>
      <c r="E116" s="79" t="s">
        <v>277</v>
      </c>
      <c r="F116" s="82" t="s">
        <v>278</v>
      </c>
      <c r="G116" s="59" t="n">
        <v>2400</v>
      </c>
      <c r="H116" s="66"/>
    </row>
    <row r="117" customFormat="false" ht="12.75" hidden="false" customHeight="false" outlineLevel="0" collapsed="false">
      <c r="A117" s="72" t="s">
        <v>279</v>
      </c>
      <c r="B117" s="73" t="n">
        <v>24785</v>
      </c>
      <c r="C117" s="74" t="s">
        <v>146</v>
      </c>
      <c r="D117" s="74" t="s">
        <v>72</v>
      </c>
      <c r="E117" s="72" t="s">
        <v>280</v>
      </c>
      <c r="F117" s="75" t="s">
        <v>147</v>
      </c>
      <c r="G117" s="59" t="n">
        <v>50000</v>
      </c>
      <c r="H117" s="66"/>
    </row>
    <row r="118" customFormat="false" ht="12.75" hidden="false" customHeight="false" outlineLevel="0" collapsed="false">
      <c r="A118" s="72" t="s">
        <v>281</v>
      </c>
      <c r="B118" s="83" t="n">
        <v>38544</v>
      </c>
      <c r="C118" s="74" t="s">
        <v>146</v>
      </c>
      <c r="D118" s="74" t="s">
        <v>72</v>
      </c>
      <c r="E118" s="72" t="s">
        <v>282</v>
      </c>
      <c r="F118" s="75" t="s">
        <v>147</v>
      </c>
      <c r="G118" s="59" t="n">
        <v>25000</v>
      </c>
      <c r="H118" s="66"/>
    </row>
    <row r="119" customFormat="false" ht="12.75" hidden="false" customHeight="false" outlineLevel="0" collapsed="false">
      <c r="A119" s="72" t="s">
        <v>283</v>
      </c>
      <c r="B119" s="83" t="n">
        <v>38640</v>
      </c>
      <c r="C119" s="74" t="s">
        <v>146</v>
      </c>
      <c r="D119" s="74" t="s">
        <v>72</v>
      </c>
      <c r="E119" s="72" t="s">
        <v>284</v>
      </c>
      <c r="F119" s="75" t="s">
        <v>147</v>
      </c>
      <c r="G119" s="59" t="n">
        <v>17000</v>
      </c>
      <c r="H119" s="66"/>
    </row>
    <row r="120" customFormat="false" ht="12.75" hidden="false" customHeight="false" outlineLevel="0" collapsed="false">
      <c r="A120" s="72" t="s">
        <v>285</v>
      </c>
      <c r="B120" s="73" t="n">
        <v>125980</v>
      </c>
      <c r="C120" s="74" t="s">
        <v>146</v>
      </c>
      <c r="D120" s="74" t="s">
        <v>72</v>
      </c>
      <c r="E120" s="72" t="s">
        <v>286</v>
      </c>
      <c r="F120" s="75" t="s">
        <v>147</v>
      </c>
      <c r="G120" s="77" t="n">
        <v>0</v>
      </c>
      <c r="H120" s="66"/>
    </row>
    <row r="121" customFormat="false" ht="12.75" hidden="false" customHeight="false" outlineLevel="0" collapsed="false">
      <c r="A121" s="72" t="s">
        <v>287</v>
      </c>
      <c r="B121" s="73" t="n">
        <v>38964</v>
      </c>
      <c r="C121" s="74" t="s">
        <v>146</v>
      </c>
      <c r="D121" s="74" t="s">
        <v>72</v>
      </c>
      <c r="E121" s="72" t="s">
        <v>288</v>
      </c>
      <c r="F121" s="75" t="s">
        <v>147</v>
      </c>
      <c r="G121" s="59" t="n">
        <v>45000</v>
      </c>
      <c r="H121" s="66"/>
    </row>
    <row r="122" customFormat="false" ht="12.75" hidden="false" customHeight="false" outlineLevel="0" collapsed="false">
      <c r="A122" s="72" t="s">
        <v>289</v>
      </c>
      <c r="B122" s="73" t="n">
        <v>39411</v>
      </c>
      <c r="C122" s="74" t="s">
        <v>146</v>
      </c>
      <c r="D122" s="74" t="s">
        <v>72</v>
      </c>
      <c r="E122" s="72" t="s">
        <v>290</v>
      </c>
      <c r="F122" s="75" t="s">
        <v>147</v>
      </c>
      <c r="G122" s="59" t="n">
        <v>62000</v>
      </c>
      <c r="H122" s="66"/>
    </row>
    <row r="123" customFormat="false" ht="12.75" hidden="false" customHeight="false" outlineLevel="0" collapsed="false">
      <c r="A123" s="72" t="s">
        <v>291</v>
      </c>
      <c r="B123" s="73" t="n">
        <v>38965</v>
      </c>
      <c r="C123" s="74" t="s">
        <v>146</v>
      </c>
      <c r="D123" s="74" t="s">
        <v>72</v>
      </c>
      <c r="E123" s="72" t="s">
        <v>292</v>
      </c>
      <c r="F123" s="75" t="s">
        <v>147</v>
      </c>
      <c r="G123" s="59" t="n">
        <v>75000</v>
      </c>
      <c r="H123" s="66"/>
    </row>
    <row r="124" customFormat="false" ht="12.75" hidden="false" customHeight="false" outlineLevel="0" collapsed="false">
      <c r="A124" s="72" t="s">
        <v>293</v>
      </c>
      <c r="B124" s="73" t="n">
        <v>71659</v>
      </c>
      <c r="C124" s="74" t="s">
        <v>146</v>
      </c>
      <c r="D124" s="74" t="s">
        <v>81</v>
      </c>
      <c r="E124" s="72" t="s">
        <v>294</v>
      </c>
      <c r="F124" s="75" t="s">
        <v>147</v>
      </c>
      <c r="G124" s="59" t="n">
        <v>100</v>
      </c>
      <c r="H124" s="66"/>
    </row>
    <row r="125" customFormat="false" ht="12.75" hidden="false" customHeight="false" outlineLevel="0" collapsed="false">
      <c r="A125" s="72" t="s">
        <v>97</v>
      </c>
      <c r="B125" s="73" t="n">
        <f aca="false">COUNT(B52:B124)</f>
        <v>73</v>
      </c>
      <c r="C125" s="74"/>
      <c r="D125" s="74"/>
      <c r="E125" s="72"/>
      <c r="F125" s="75"/>
      <c r="G125" s="59"/>
      <c r="H125" s="66"/>
    </row>
    <row r="126" customFormat="false" ht="12.75" hidden="false" customHeight="false" outlineLevel="0" collapsed="false">
      <c r="A126" s="72"/>
      <c r="B126" s="73"/>
      <c r="C126" s="74"/>
      <c r="D126" s="74"/>
      <c r="E126" s="72"/>
      <c r="F126" s="75"/>
      <c r="G126" s="59"/>
      <c r="H126" s="66"/>
    </row>
    <row r="127" customFormat="false" ht="12.75" hidden="false" customHeight="false" outlineLevel="0" collapsed="false">
      <c r="A127" s="78" t="s">
        <v>295</v>
      </c>
      <c r="B127" s="73" t="n">
        <v>216751</v>
      </c>
      <c r="C127" s="74" t="s">
        <v>146</v>
      </c>
      <c r="D127" s="74" t="s">
        <v>72</v>
      </c>
      <c r="E127" s="72" t="s">
        <v>54</v>
      </c>
      <c r="F127" s="75" t="s">
        <v>296</v>
      </c>
      <c r="G127" s="65" t="n">
        <v>0</v>
      </c>
      <c r="H127" s="66" t="n">
        <f aca="false">SUM(G128:G151)</f>
        <v>510201</v>
      </c>
    </row>
    <row r="128" customFormat="false" ht="12.75" hidden="false" customHeight="false" outlineLevel="0" collapsed="false">
      <c r="A128" s="72" t="s">
        <v>297</v>
      </c>
      <c r="B128" s="83" t="n">
        <v>223381</v>
      </c>
      <c r="C128" s="74" t="s">
        <v>146</v>
      </c>
      <c r="D128" s="74" t="s">
        <v>81</v>
      </c>
      <c r="E128" s="72" t="s">
        <v>298</v>
      </c>
      <c r="F128" s="75" t="s">
        <v>296</v>
      </c>
      <c r="G128" s="59" t="n">
        <v>13300</v>
      </c>
      <c r="H128" s="66"/>
    </row>
    <row r="129" customFormat="false" ht="12.75" hidden="false" customHeight="false" outlineLevel="0" collapsed="false">
      <c r="A129" s="72" t="s">
        <v>299</v>
      </c>
      <c r="B129" s="73" t="n">
        <v>38636</v>
      </c>
      <c r="C129" s="74" t="s">
        <v>146</v>
      </c>
      <c r="D129" s="74" t="s">
        <v>72</v>
      </c>
      <c r="E129" s="72" t="s">
        <v>300</v>
      </c>
      <c r="F129" s="75" t="s">
        <v>296</v>
      </c>
      <c r="G129" s="59" t="n">
        <v>10000</v>
      </c>
      <c r="H129" s="66"/>
    </row>
    <row r="130" customFormat="false" ht="12.75" hidden="false" customHeight="false" outlineLevel="0" collapsed="false">
      <c r="A130" s="72" t="s">
        <v>301</v>
      </c>
      <c r="B130" s="73" t="n">
        <v>125235</v>
      </c>
      <c r="C130" s="74" t="s">
        <v>146</v>
      </c>
      <c r="D130" s="74" t="s">
        <v>81</v>
      </c>
      <c r="E130" s="72" t="s">
        <v>302</v>
      </c>
      <c r="F130" s="75" t="s">
        <v>296</v>
      </c>
      <c r="G130" s="59" t="n">
        <v>3600</v>
      </c>
      <c r="H130" s="66"/>
    </row>
    <row r="131" customFormat="false" ht="12.75" hidden="false" customHeight="false" outlineLevel="0" collapsed="false">
      <c r="A131" s="72" t="s">
        <v>303</v>
      </c>
      <c r="B131" s="73" t="n">
        <v>72484</v>
      </c>
      <c r="C131" s="74" t="s">
        <v>146</v>
      </c>
      <c r="D131" s="74" t="s">
        <v>81</v>
      </c>
      <c r="E131" s="72" t="s">
        <v>304</v>
      </c>
      <c r="F131" s="75" t="s">
        <v>296</v>
      </c>
      <c r="G131" s="59" t="n">
        <v>5800</v>
      </c>
      <c r="H131" s="66"/>
    </row>
    <row r="132" customFormat="false" ht="12.75" hidden="false" customHeight="false" outlineLevel="0" collapsed="false">
      <c r="A132" s="72" t="s">
        <v>305</v>
      </c>
      <c r="B132" s="73" t="n">
        <v>55202</v>
      </c>
      <c r="C132" s="74" t="s">
        <v>146</v>
      </c>
      <c r="D132" s="74" t="s">
        <v>81</v>
      </c>
      <c r="E132" s="72" t="s">
        <v>306</v>
      </c>
      <c r="F132" s="75" t="s">
        <v>296</v>
      </c>
      <c r="G132" s="59" t="n">
        <v>2000</v>
      </c>
      <c r="H132" s="66"/>
    </row>
    <row r="133" customFormat="false" ht="12.75" hidden="false" customHeight="false" outlineLevel="0" collapsed="false">
      <c r="A133" s="72" t="s">
        <v>307</v>
      </c>
      <c r="B133" s="73" t="n">
        <v>117073</v>
      </c>
      <c r="C133" s="74" t="s">
        <v>146</v>
      </c>
      <c r="D133" s="74" t="s">
        <v>81</v>
      </c>
      <c r="E133" s="72" t="s">
        <v>308</v>
      </c>
      <c r="F133" s="75" t="s">
        <v>296</v>
      </c>
      <c r="G133" s="59" t="n">
        <v>2500</v>
      </c>
      <c r="H133" s="66"/>
    </row>
    <row r="134" customFormat="false" ht="12.75" hidden="false" customHeight="false" outlineLevel="0" collapsed="false">
      <c r="A134" s="72" t="s">
        <v>309</v>
      </c>
      <c r="B134" s="73" t="n">
        <v>37234</v>
      </c>
      <c r="C134" s="74" t="s">
        <v>146</v>
      </c>
      <c r="D134" s="74" t="s">
        <v>81</v>
      </c>
      <c r="E134" s="72" t="s">
        <v>310</v>
      </c>
      <c r="F134" s="75" t="s">
        <v>296</v>
      </c>
      <c r="G134" s="59" t="n">
        <v>7500</v>
      </c>
      <c r="H134" s="66"/>
    </row>
    <row r="135" customFormat="false" ht="12.75" hidden="false" customHeight="false" outlineLevel="0" collapsed="false">
      <c r="A135" s="72" t="s">
        <v>311</v>
      </c>
      <c r="B135" s="73" t="n">
        <v>37235</v>
      </c>
      <c r="C135" s="74" t="s">
        <v>146</v>
      </c>
      <c r="D135" s="74" t="s">
        <v>81</v>
      </c>
      <c r="E135" s="72" t="s">
        <v>312</v>
      </c>
      <c r="F135" s="75" t="s">
        <v>296</v>
      </c>
      <c r="G135" s="59" t="n">
        <v>3000</v>
      </c>
      <c r="H135" s="66"/>
    </row>
    <row r="136" customFormat="false" ht="12.75" hidden="false" customHeight="false" outlineLevel="0" collapsed="false">
      <c r="A136" s="72" t="s">
        <v>313</v>
      </c>
      <c r="B136" s="73" t="n">
        <v>117089</v>
      </c>
      <c r="C136" s="74" t="s">
        <v>146</v>
      </c>
      <c r="D136" s="74" t="s">
        <v>81</v>
      </c>
      <c r="E136" s="72" t="s">
        <v>312</v>
      </c>
      <c r="F136" s="75" t="s">
        <v>296</v>
      </c>
      <c r="G136" s="59" t="n">
        <v>2000</v>
      </c>
      <c r="H136" s="66"/>
    </row>
    <row r="137" customFormat="false" ht="12.75" hidden="false" customHeight="false" outlineLevel="0" collapsed="false">
      <c r="A137" s="72" t="s">
        <v>314</v>
      </c>
      <c r="B137" s="73" t="n">
        <v>37241</v>
      </c>
      <c r="C137" s="74" t="s">
        <v>146</v>
      </c>
      <c r="D137" s="74" t="s">
        <v>81</v>
      </c>
      <c r="E137" s="72" t="s">
        <v>315</v>
      </c>
      <c r="F137" s="75" t="s">
        <v>296</v>
      </c>
      <c r="G137" s="59" t="n">
        <v>4000</v>
      </c>
      <c r="H137" s="66"/>
    </row>
    <row r="138" customFormat="false" ht="12.75" hidden="false" customHeight="false" outlineLevel="0" collapsed="false">
      <c r="A138" s="72" t="s">
        <v>316</v>
      </c>
      <c r="B138" s="73" t="n">
        <v>125192</v>
      </c>
      <c r="C138" s="74" t="s">
        <v>146</v>
      </c>
      <c r="D138" s="74" t="s">
        <v>81</v>
      </c>
      <c r="E138" s="72" t="s">
        <v>317</v>
      </c>
      <c r="F138" s="75" t="s">
        <v>296</v>
      </c>
      <c r="G138" s="59" t="n">
        <v>3000</v>
      </c>
      <c r="H138" s="66"/>
    </row>
    <row r="139" customFormat="false" ht="12.75" hidden="false" customHeight="false" outlineLevel="0" collapsed="false">
      <c r="A139" s="72" t="s">
        <v>318</v>
      </c>
      <c r="B139" s="73" t="n">
        <v>125191</v>
      </c>
      <c r="C139" s="74" t="s">
        <v>146</v>
      </c>
      <c r="D139" s="74" t="s">
        <v>81</v>
      </c>
      <c r="E139" s="72" t="s">
        <v>319</v>
      </c>
      <c r="F139" s="75" t="s">
        <v>296</v>
      </c>
      <c r="G139" s="59" t="n">
        <v>1</v>
      </c>
      <c r="H139" s="66"/>
    </row>
    <row r="140" customFormat="false" ht="12.75" hidden="false" customHeight="false" outlineLevel="0" collapsed="false">
      <c r="A140" s="72" t="s">
        <v>320</v>
      </c>
      <c r="B140" s="73" t="n">
        <v>71624</v>
      </c>
      <c r="C140" s="74" t="s">
        <v>146</v>
      </c>
      <c r="D140" s="74" t="s">
        <v>81</v>
      </c>
      <c r="E140" s="72" t="s">
        <v>321</v>
      </c>
      <c r="F140" s="75" t="s">
        <v>296</v>
      </c>
      <c r="G140" s="59" t="n">
        <v>3000</v>
      </c>
      <c r="H140" s="66"/>
    </row>
    <row r="141" customFormat="false" ht="12.75" hidden="false" customHeight="false" outlineLevel="0" collapsed="false">
      <c r="A141" s="72" t="s">
        <v>322</v>
      </c>
      <c r="B141" s="73" t="n">
        <v>196041</v>
      </c>
      <c r="C141" s="74" t="s">
        <v>146</v>
      </c>
      <c r="D141" s="74" t="s">
        <v>81</v>
      </c>
      <c r="E141" s="72" t="s">
        <v>323</v>
      </c>
      <c r="F141" s="75" t="s">
        <v>296</v>
      </c>
      <c r="G141" s="59" t="n">
        <v>60000</v>
      </c>
      <c r="H141" s="66"/>
    </row>
    <row r="142" customFormat="false" ht="12.75" hidden="false" customHeight="false" outlineLevel="0" collapsed="false">
      <c r="A142" s="72" t="s">
        <v>324</v>
      </c>
      <c r="B142" s="73" t="n">
        <v>16953</v>
      </c>
      <c r="C142" s="74" t="s">
        <v>146</v>
      </c>
      <c r="D142" s="74" t="s">
        <v>72</v>
      </c>
      <c r="E142" s="72" t="s">
        <v>325</v>
      </c>
      <c r="F142" s="75" t="s">
        <v>296</v>
      </c>
      <c r="G142" s="59" t="n">
        <v>5000</v>
      </c>
      <c r="H142" s="66"/>
    </row>
    <row r="143" customFormat="false" ht="12.75" hidden="false" customHeight="false" outlineLevel="0" collapsed="false">
      <c r="A143" s="72" t="s">
        <v>326</v>
      </c>
      <c r="B143" s="73" t="n">
        <v>27464</v>
      </c>
      <c r="C143" s="74" t="s">
        <v>146</v>
      </c>
      <c r="D143" s="74" t="s">
        <v>72</v>
      </c>
      <c r="E143" s="72" t="s">
        <v>327</v>
      </c>
      <c r="F143" s="75" t="s">
        <v>296</v>
      </c>
      <c r="G143" s="59" t="n">
        <v>256000</v>
      </c>
      <c r="H143" s="66"/>
    </row>
    <row r="144" customFormat="false" ht="12.75" hidden="false" customHeight="false" outlineLevel="0" collapsed="false">
      <c r="A144" s="72" t="s">
        <v>328</v>
      </c>
      <c r="B144" s="73" t="n">
        <v>68485</v>
      </c>
      <c r="C144" s="74" t="s">
        <v>146</v>
      </c>
      <c r="D144" s="74" t="s">
        <v>72</v>
      </c>
      <c r="E144" s="72" t="s">
        <v>329</v>
      </c>
      <c r="F144" s="75" t="s">
        <v>296</v>
      </c>
      <c r="G144" s="77" t="n">
        <v>0</v>
      </c>
      <c r="H144" s="66"/>
    </row>
    <row r="145" customFormat="false" ht="12.75" hidden="false" customHeight="false" outlineLevel="0" collapsed="false">
      <c r="A145" s="72" t="s">
        <v>330</v>
      </c>
      <c r="B145" s="73" t="n">
        <v>25449</v>
      </c>
      <c r="C145" s="74" t="s">
        <v>146</v>
      </c>
      <c r="D145" s="74" t="s">
        <v>72</v>
      </c>
      <c r="E145" s="72" t="s">
        <v>331</v>
      </c>
      <c r="F145" s="75" t="s">
        <v>296</v>
      </c>
      <c r="G145" s="59" t="n">
        <v>15000</v>
      </c>
      <c r="H145" s="66"/>
    </row>
    <row r="146" customFormat="false" ht="12.75" hidden="false" customHeight="false" outlineLevel="0" collapsed="false">
      <c r="A146" s="72" t="s">
        <v>332</v>
      </c>
      <c r="B146" s="73" t="n">
        <v>125195</v>
      </c>
      <c r="C146" s="74" t="s">
        <v>146</v>
      </c>
      <c r="D146" s="74" t="s">
        <v>81</v>
      </c>
      <c r="E146" s="72" t="s">
        <v>333</v>
      </c>
      <c r="F146" s="75" t="s">
        <v>296</v>
      </c>
      <c r="G146" s="59" t="n">
        <v>700</v>
      </c>
      <c r="H146" s="66"/>
    </row>
    <row r="147" customFormat="false" ht="12.75" hidden="false" customHeight="false" outlineLevel="0" collapsed="false">
      <c r="A147" s="72" t="s">
        <v>334</v>
      </c>
      <c r="B147" s="73" t="n">
        <v>27469</v>
      </c>
      <c r="C147" s="74" t="s">
        <v>146</v>
      </c>
      <c r="D147" s="74" t="s">
        <v>72</v>
      </c>
      <c r="E147" s="72" t="s">
        <v>335</v>
      </c>
      <c r="F147" s="75" t="s">
        <v>296</v>
      </c>
      <c r="G147" s="59" t="n">
        <v>75000</v>
      </c>
      <c r="H147" s="66"/>
    </row>
    <row r="148" customFormat="false" ht="12.75" hidden="false" customHeight="false" outlineLevel="0" collapsed="false">
      <c r="A148" s="72" t="s">
        <v>336</v>
      </c>
      <c r="B148" s="73" t="n">
        <v>125985</v>
      </c>
      <c r="C148" s="74" t="s">
        <v>71</v>
      </c>
      <c r="D148" s="74" t="s">
        <v>72</v>
      </c>
      <c r="E148" s="72" t="s">
        <v>337</v>
      </c>
      <c r="F148" s="75" t="s">
        <v>296</v>
      </c>
      <c r="G148" s="77" t="n">
        <v>0</v>
      </c>
      <c r="H148" s="66"/>
    </row>
    <row r="149" customFormat="false" ht="12.75" hidden="false" customHeight="false" outlineLevel="0" collapsed="false">
      <c r="A149" s="72" t="s">
        <v>338</v>
      </c>
      <c r="B149" s="73" t="n">
        <v>24199</v>
      </c>
      <c r="C149" s="74" t="s">
        <v>146</v>
      </c>
      <c r="D149" s="74" t="s">
        <v>72</v>
      </c>
      <c r="E149" s="72" t="s">
        <v>339</v>
      </c>
      <c r="F149" s="75" t="s">
        <v>296</v>
      </c>
      <c r="G149" s="77" t="n">
        <v>0</v>
      </c>
      <c r="H149" s="66"/>
    </row>
    <row r="150" customFormat="false" ht="12.75" hidden="false" customHeight="false" outlineLevel="0" collapsed="false">
      <c r="A150" s="72" t="s">
        <v>340</v>
      </c>
      <c r="B150" s="73" t="n">
        <v>37330</v>
      </c>
      <c r="C150" s="74" t="s">
        <v>146</v>
      </c>
      <c r="D150" s="74" t="s">
        <v>81</v>
      </c>
      <c r="E150" s="72" t="s">
        <v>341</v>
      </c>
      <c r="F150" s="75" t="s">
        <v>296</v>
      </c>
      <c r="G150" s="59" t="n">
        <v>35000</v>
      </c>
      <c r="H150" s="66"/>
    </row>
    <row r="151" customFormat="false" ht="12.75" hidden="false" customHeight="false" outlineLevel="0" collapsed="false">
      <c r="A151" s="72" t="s">
        <v>342</v>
      </c>
      <c r="B151" s="73" t="n">
        <v>125189</v>
      </c>
      <c r="C151" s="74" t="s">
        <v>146</v>
      </c>
      <c r="D151" s="74" t="s">
        <v>81</v>
      </c>
      <c r="E151" s="72" t="s">
        <v>343</v>
      </c>
      <c r="F151" s="75" t="s">
        <v>296</v>
      </c>
      <c r="G151" s="59" t="n">
        <v>3800</v>
      </c>
      <c r="H151" s="66"/>
    </row>
    <row r="152" customFormat="false" ht="12.75" hidden="false" customHeight="false" outlineLevel="0" collapsed="false">
      <c r="A152" s="72" t="s">
        <v>97</v>
      </c>
      <c r="B152" s="73" t="n">
        <f aca="false">COUNT(B128:B151)</f>
        <v>24</v>
      </c>
      <c r="C152" s="74"/>
      <c r="D152" s="74"/>
      <c r="E152" s="72"/>
      <c r="F152" s="75"/>
      <c r="G152" s="59"/>
      <c r="H152" s="66"/>
    </row>
    <row r="153" customFormat="false" ht="12.75" hidden="false" customHeight="false" outlineLevel="0" collapsed="false">
      <c r="A153" s="72"/>
      <c r="B153" s="73"/>
      <c r="C153" s="74"/>
      <c r="D153" s="74"/>
      <c r="E153" s="72"/>
      <c r="F153" s="75"/>
      <c r="G153" s="59"/>
      <c r="H153" s="66"/>
    </row>
    <row r="154" customFormat="false" ht="12.75" hidden="false" customHeight="false" outlineLevel="0" collapsed="false">
      <c r="A154" s="78" t="s">
        <v>344</v>
      </c>
      <c r="B154" s="73" t="n">
        <v>216752</v>
      </c>
      <c r="C154" s="74" t="s">
        <v>146</v>
      </c>
      <c r="D154" s="74" t="s">
        <v>72</v>
      </c>
      <c r="E154" s="72" t="s">
        <v>54</v>
      </c>
      <c r="F154" s="75" t="s">
        <v>345</v>
      </c>
      <c r="G154" s="65" t="n">
        <v>0</v>
      </c>
      <c r="H154" s="66" t="n">
        <f aca="false">SUM(G155:G169)</f>
        <v>2038000</v>
      </c>
    </row>
    <row r="155" customFormat="false" ht="12.75" hidden="false" customHeight="false" outlineLevel="0" collapsed="false">
      <c r="A155" s="72" t="s">
        <v>346</v>
      </c>
      <c r="B155" s="73" t="n">
        <v>37237</v>
      </c>
      <c r="C155" s="74" t="s">
        <v>146</v>
      </c>
      <c r="D155" s="74" t="s">
        <v>81</v>
      </c>
      <c r="E155" s="72" t="s">
        <v>347</v>
      </c>
      <c r="F155" s="75" t="s">
        <v>345</v>
      </c>
      <c r="G155" s="59" t="n">
        <v>1000</v>
      </c>
      <c r="H155" s="66"/>
    </row>
    <row r="156" customFormat="false" ht="12.75" hidden="false" customHeight="false" outlineLevel="0" collapsed="false">
      <c r="A156" s="72" t="s">
        <v>348</v>
      </c>
      <c r="B156" s="73" t="n">
        <v>25755</v>
      </c>
      <c r="C156" s="74" t="s">
        <v>146</v>
      </c>
      <c r="D156" s="74" t="s">
        <v>72</v>
      </c>
      <c r="E156" s="72" t="s">
        <v>349</v>
      </c>
      <c r="F156" s="75" t="s">
        <v>345</v>
      </c>
      <c r="G156" s="59" t="n">
        <v>115000</v>
      </c>
      <c r="H156" s="66"/>
    </row>
    <row r="157" customFormat="false" ht="12.75" hidden="false" customHeight="false" outlineLevel="0" collapsed="false">
      <c r="A157" s="72" t="s">
        <v>350</v>
      </c>
      <c r="B157" s="73" t="n">
        <v>151624</v>
      </c>
      <c r="C157" s="74" t="s">
        <v>146</v>
      </c>
      <c r="D157" s="74" t="s">
        <v>72</v>
      </c>
      <c r="E157" s="72" t="s">
        <v>351</v>
      </c>
      <c r="F157" s="75" t="s">
        <v>345</v>
      </c>
      <c r="G157" s="59" t="n">
        <v>50000</v>
      </c>
      <c r="H157" s="66"/>
    </row>
    <row r="158" customFormat="false" ht="12.75" hidden="false" customHeight="false" outlineLevel="0" collapsed="false">
      <c r="A158" s="72" t="s">
        <v>352</v>
      </c>
      <c r="B158" s="73" t="n">
        <v>187908</v>
      </c>
      <c r="C158" s="74" t="s">
        <v>146</v>
      </c>
      <c r="D158" s="74" t="s">
        <v>81</v>
      </c>
      <c r="E158" s="72" t="s">
        <v>353</v>
      </c>
      <c r="F158" s="75" t="s">
        <v>345</v>
      </c>
      <c r="G158" s="59" t="n">
        <v>5000</v>
      </c>
      <c r="H158" s="66"/>
    </row>
    <row r="159" customFormat="false" ht="12.75" hidden="false" customHeight="false" outlineLevel="0" collapsed="false">
      <c r="A159" s="72" t="s">
        <v>354</v>
      </c>
      <c r="B159" s="73" t="n">
        <v>187919</v>
      </c>
      <c r="C159" s="74" t="s">
        <v>146</v>
      </c>
      <c r="D159" s="74" t="s">
        <v>81</v>
      </c>
      <c r="E159" s="72" t="s">
        <v>355</v>
      </c>
      <c r="F159" s="75" t="s">
        <v>345</v>
      </c>
      <c r="G159" s="59" t="n">
        <v>230000</v>
      </c>
      <c r="H159" s="66"/>
    </row>
    <row r="160" customFormat="false" ht="12.75" hidden="false" customHeight="false" outlineLevel="0" collapsed="false">
      <c r="A160" s="72" t="s">
        <v>356</v>
      </c>
      <c r="B160" s="73" t="n">
        <v>38953</v>
      </c>
      <c r="C160" s="74" t="s">
        <v>146</v>
      </c>
      <c r="D160" s="74" t="s">
        <v>72</v>
      </c>
      <c r="E160" s="72" t="s">
        <v>357</v>
      </c>
      <c r="F160" s="75" t="s">
        <v>345</v>
      </c>
      <c r="G160" s="59" t="n">
        <v>225000</v>
      </c>
      <c r="H160" s="66"/>
    </row>
    <row r="161" customFormat="false" ht="12.75" hidden="false" customHeight="false" outlineLevel="0" collapsed="false">
      <c r="A161" s="72" t="s">
        <v>358</v>
      </c>
      <c r="B161" s="73" t="n">
        <v>81035</v>
      </c>
      <c r="C161" s="74" t="s">
        <v>146</v>
      </c>
      <c r="D161" s="74" t="s">
        <v>72</v>
      </c>
      <c r="E161" s="72" t="s">
        <v>359</v>
      </c>
      <c r="F161" s="75" t="s">
        <v>345</v>
      </c>
      <c r="G161" s="59" t="n">
        <v>75000</v>
      </c>
      <c r="H161" s="66"/>
    </row>
    <row r="162" customFormat="false" ht="12.75" hidden="false" customHeight="false" outlineLevel="0" collapsed="false">
      <c r="A162" s="72" t="s">
        <v>360</v>
      </c>
      <c r="B162" s="73" t="n">
        <v>68517</v>
      </c>
      <c r="C162" s="74" t="s">
        <v>146</v>
      </c>
      <c r="D162" s="74" t="s">
        <v>72</v>
      </c>
      <c r="E162" s="72" t="s">
        <v>361</v>
      </c>
      <c r="F162" s="75" t="s">
        <v>345</v>
      </c>
      <c r="G162" s="59" t="n">
        <v>240000</v>
      </c>
      <c r="H162" s="66"/>
    </row>
    <row r="163" customFormat="false" ht="12.75" hidden="false" customHeight="false" outlineLevel="0" collapsed="false">
      <c r="A163" s="72" t="s">
        <v>362</v>
      </c>
      <c r="B163" s="73" t="n">
        <v>151617</v>
      </c>
      <c r="C163" s="74" t="s">
        <v>146</v>
      </c>
      <c r="D163" s="74" t="s">
        <v>72</v>
      </c>
      <c r="E163" s="72" t="s">
        <v>363</v>
      </c>
      <c r="F163" s="75" t="s">
        <v>345</v>
      </c>
      <c r="G163" s="59" t="n">
        <v>350000</v>
      </c>
      <c r="H163" s="66"/>
    </row>
    <row r="164" customFormat="false" ht="12.75" hidden="false" customHeight="false" outlineLevel="0" collapsed="false">
      <c r="A164" s="72" t="s">
        <v>364</v>
      </c>
      <c r="B164" s="73" t="n">
        <v>38952</v>
      </c>
      <c r="C164" s="74" t="s">
        <v>146</v>
      </c>
      <c r="D164" s="74" t="s">
        <v>81</v>
      </c>
      <c r="E164" s="72" t="s">
        <v>365</v>
      </c>
      <c r="F164" s="75" t="s">
        <v>345</v>
      </c>
      <c r="G164" s="59" t="n">
        <v>50000</v>
      </c>
      <c r="H164" s="66"/>
    </row>
    <row r="165" customFormat="false" ht="12.75" hidden="false" customHeight="false" outlineLevel="0" collapsed="false">
      <c r="A165" s="72" t="s">
        <v>366</v>
      </c>
      <c r="B165" s="73" t="n">
        <v>196052</v>
      </c>
      <c r="C165" s="74" t="s">
        <v>146</v>
      </c>
      <c r="D165" s="74" t="s">
        <v>81</v>
      </c>
      <c r="E165" s="72" t="s">
        <v>367</v>
      </c>
      <c r="F165" s="75" t="s">
        <v>345</v>
      </c>
      <c r="G165" s="59" t="n">
        <v>3000</v>
      </c>
      <c r="H165" s="66"/>
    </row>
    <row r="166" customFormat="false" ht="12.75" hidden="false" customHeight="false" outlineLevel="0" collapsed="false">
      <c r="A166" s="72" t="s">
        <v>368</v>
      </c>
      <c r="B166" s="73" t="n">
        <v>55152</v>
      </c>
      <c r="C166" s="74" t="s">
        <v>146</v>
      </c>
      <c r="D166" s="74" t="s">
        <v>81</v>
      </c>
      <c r="E166" s="72" t="s">
        <v>369</v>
      </c>
      <c r="F166" s="75" t="s">
        <v>345</v>
      </c>
      <c r="G166" s="59" t="n">
        <v>150000</v>
      </c>
      <c r="H166" s="66"/>
    </row>
    <row r="167" customFormat="false" ht="12.75" hidden="false" customHeight="false" outlineLevel="0" collapsed="false">
      <c r="A167" s="72" t="s">
        <v>370</v>
      </c>
      <c r="B167" s="73" t="n">
        <v>152149</v>
      </c>
      <c r="C167" s="74" t="s">
        <v>146</v>
      </c>
      <c r="D167" s="74" t="s">
        <v>72</v>
      </c>
      <c r="E167" s="72" t="s">
        <v>371</v>
      </c>
      <c r="F167" s="75" t="s">
        <v>345</v>
      </c>
      <c r="G167" s="59" t="n">
        <v>350000</v>
      </c>
      <c r="H167" s="66"/>
    </row>
    <row r="168" customFormat="false" ht="12.75" hidden="false" customHeight="false" outlineLevel="0" collapsed="false">
      <c r="A168" s="72" t="s">
        <v>372</v>
      </c>
      <c r="B168" s="73" t="n">
        <v>151612</v>
      </c>
      <c r="C168" s="74" t="s">
        <v>146</v>
      </c>
      <c r="D168" s="74" t="s">
        <v>72</v>
      </c>
      <c r="E168" s="72" t="s">
        <v>373</v>
      </c>
      <c r="F168" s="75" t="s">
        <v>345</v>
      </c>
      <c r="G168" s="59" t="n">
        <v>190000</v>
      </c>
      <c r="H168" s="66"/>
    </row>
    <row r="169" customFormat="false" ht="12.75" hidden="false" customHeight="false" outlineLevel="0" collapsed="false">
      <c r="A169" s="72" t="s">
        <v>374</v>
      </c>
      <c r="B169" s="73" t="n">
        <v>55153</v>
      </c>
      <c r="C169" s="74" t="s">
        <v>146</v>
      </c>
      <c r="D169" s="74" t="s">
        <v>81</v>
      </c>
      <c r="E169" s="72" t="s">
        <v>375</v>
      </c>
      <c r="F169" s="75" t="s">
        <v>345</v>
      </c>
      <c r="G169" s="59" t="n">
        <v>4000</v>
      </c>
      <c r="H169" s="66"/>
    </row>
    <row r="170" customFormat="false" ht="12.75" hidden="false" customHeight="false" outlineLevel="0" collapsed="false">
      <c r="A170" s="72" t="s">
        <v>97</v>
      </c>
      <c r="B170" s="73" t="n">
        <f aca="false">COUNT(B155:B169)</f>
        <v>15</v>
      </c>
      <c r="C170" s="74"/>
      <c r="D170" s="74"/>
      <c r="E170" s="72"/>
      <c r="F170" s="75"/>
      <c r="G170" s="59"/>
      <c r="H170" s="66"/>
    </row>
    <row r="171" customFormat="false" ht="12.75" hidden="false" customHeight="false" outlineLevel="0" collapsed="false">
      <c r="A171" s="72"/>
      <c r="B171" s="73"/>
      <c r="C171" s="74"/>
      <c r="D171" s="74"/>
      <c r="E171" s="72"/>
      <c r="F171" s="75"/>
      <c r="G171" s="59"/>
      <c r="H171" s="66"/>
    </row>
    <row r="172" customFormat="false" ht="12.75" hidden="false" customHeight="false" outlineLevel="0" collapsed="false">
      <c r="A172" s="72" t="s">
        <v>376</v>
      </c>
      <c r="B172" s="73" t="n">
        <f aca="false">B170+B152+B125+B49+B39+B23</f>
        <v>144</v>
      </c>
      <c r="C172" s="74"/>
      <c r="D172" s="74"/>
      <c r="E172" s="72"/>
      <c r="F172" s="75"/>
      <c r="G172" s="59"/>
      <c r="H172" s="66"/>
    </row>
    <row r="173" customFormat="false" ht="12.75" hidden="false" customHeight="false" outlineLevel="0" collapsed="false">
      <c r="A173" s="72"/>
      <c r="B173" s="73"/>
      <c r="C173" s="74"/>
      <c r="D173" s="74"/>
      <c r="E173" s="72"/>
      <c r="F173" s="75"/>
      <c r="G173" s="59"/>
      <c r="H173" s="66"/>
    </row>
    <row r="174" customFormat="false" ht="12.75" hidden="false" customHeight="false" outlineLevel="0" collapsed="false">
      <c r="A174" s="84"/>
      <c r="B174" s="73"/>
      <c r="C174" s="74"/>
      <c r="D174" s="74"/>
      <c r="E174" s="72"/>
      <c r="F174" s="75"/>
      <c r="G174" s="59"/>
      <c r="H174" s="66"/>
    </row>
    <row r="175" customFormat="false" ht="12.75" hidden="false" customHeight="false" outlineLevel="0" collapsed="false">
      <c r="A175" s="72" t="s">
        <v>377</v>
      </c>
      <c r="B175" s="73"/>
      <c r="C175" s="74"/>
      <c r="D175" s="74"/>
      <c r="E175" s="72"/>
      <c r="F175" s="75"/>
      <c r="G175" s="66" t="n">
        <f aca="false">SUM(G10:G169)</f>
        <v>12211749</v>
      </c>
      <c r="H175" s="66"/>
    </row>
  </sheetData>
  <printOptions headings="false" gridLines="false" gridLinesSet="true" horizontalCentered="true" verticalCentered="false"/>
  <pageMargins left="0.747916666666667" right="0.747916666666667" top="0.984027777777778" bottom="0.984027777777778" header="0.5" footer="0.5"/>
  <pageSetup paperSize="1" scale="100" fitToWidth="1" fitToHeight="5" pageOrder="downThenOver" orientation="portrait" blackAndWhite="false" draft="false" cellComments="none" horizontalDpi="300" verticalDpi="300" copies="1"/>
  <headerFooter differentFirst="false" differentOddEven="false">
    <oddHeader>&amp;LPrivileged and Confidential
For Settlement Purposes Only</oddHeader>
    <oddFooter>&amp;L&amp;F
&amp;D  &amp;T&amp;CPage &amp;P of &amp;N&amp;R&amp;A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K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85" width="11.99"/>
    <col collapsed="false" customWidth="true" hidden="false" outlineLevel="0" max="2" min="2" style="85" width="6.99"/>
    <col collapsed="false" customWidth="true" hidden="false" outlineLevel="0" max="3" min="3" style="85" width="11.28"/>
    <col collapsed="false" customWidth="true" hidden="false" outlineLevel="0" max="4" min="4" style="85" width="14.85"/>
    <col collapsed="false" customWidth="true" hidden="false" outlineLevel="0" max="5" min="5" style="85" width="17.42"/>
    <col collapsed="false" customWidth="true" hidden="false" outlineLevel="0" max="6" min="6" style="85" width="8.28"/>
    <col collapsed="false" customWidth="true" hidden="false" outlineLevel="0" max="7" min="7" style="85" width="23.85"/>
    <col collapsed="false" customWidth="true" hidden="false" outlineLevel="0" max="8" min="8" style="85" width="10.99"/>
    <col collapsed="false" customWidth="true" hidden="false" outlineLevel="0" max="9" min="9" style="85" width="19.28"/>
    <col collapsed="false" customWidth="true" hidden="false" outlineLevel="0" max="10" min="10" style="85" width="7.28"/>
    <col collapsed="false" customWidth="false" hidden="false" outlineLevel="0" max="257" min="11" style="85" width="9.14"/>
  </cols>
  <sheetData>
    <row r="2" customFormat="false" ht="12.75" hidden="false" customHeight="false" outlineLevel="0" collapsed="false">
      <c r="A2" s="48" t="s">
        <v>378</v>
      </c>
    </row>
    <row r="3" customFormat="false" ht="12.75" hidden="false" customHeight="false" outlineLevel="0" collapsed="false">
      <c r="A3" s="48"/>
    </row>
    <row r="4" customFormat="false" ht="12.75" hidden="false" customHeight="false" outlineLevel="0" collapsed="false">
      <c r="A4" s="48"/>
    </row>
    <row r="5" customFormat="false" ht="12.75" hidden="false" customHeight="false" outlineLevel="0" collapsed="false">
      <c r="A5" s="86" t="s">
        <v>54</v>
      </c>
      <c r="B5" s="86" t="s">
        <v>379</v>
      </c>
      <c r="C5" s="86" t="s">
        <v>380</v>
      </c>
      <c r="D5" s="87"/>
      <c r="E5" s="88" t="s">
        <v>381</v>
      </c>
      <c r="F5" s="88"/>
      <c r="G5" s="88" t="s">
        <v>382</v>
      </c>
      <c r="H5" s="88"/>
      <c r="I5" s="86" t="s">
        <v>383</v>
      </c>
      <c r="J5" s="86"/>
    </row>
    <row r="6" customFormat="false" ht="12.75" hidden="false" customHeight="false" outlineLevel="0" collapsed="false">
      <c r="A6" s="89" t="s">
        <v>384</v>
      </c>
      <c r="B6" s="89" t="n">
        <v>20</v>
      </c>
      <c r="C6" s="90" t="n">
        <f aca="false">Bondad_St_Cap</f>
        <v>1287200</v>
      </c>
      <c r="D6" s="87"/>
      <c r="E6" s="91"/>
      <c r="F6" s="91"/>
      <c r="G6" s="88" t="s">
        <v>385</v>
      </c>
      <c r="H6" s="88"/>
      <c r="I6" s="92" t="n">
        <f aca="false">C6</f>
        <v>1287200</v>
      </c>
      <c r="J6" s="93" t="n">
        <f aca="false">I6/I$13</f>
        <v>0.237872248262343</v>
      </c>
    </row>
    <row r="7" customFormat="false" ht="12.75" hidden="false" customHeight="false" outlineLevel="0" collapsed="false">
      <c r="A7" s="89" t="s">
        <v>386</v>
      </c>
      <c r="B7" s="89" t="n">
        <v>216747</v>
      </c>
      <c r="C7" s="90" t="n">
        <f aca="false">Bondad_ML_Cap</f>
        <v>422100</v>
      </c>
      <c r="D7" s="87"/>
      <c r="E7" s="91"/>
      <c r="F7" s="91"/>
      <c r="I7" s="92" t="n">
        <f aca="false">C7</f>
        <v>422100</v>
      </c>
      <c r="J7" s="93" t="n">
        <f aca="false">I7/I$13</f>
        <v>0.0780033219325161</v>
      </c>
    </row>
    <row r="8" customFormat="false" ht="12.75" hidden="false" customHeight="false" outlineLevel="0" collapsed="false">
      <c r="A8" s="89" t="s">
        <v>98</v>
      </c>
      <c r="B8" s="89" t="n">
        <v>216748</v>
      </c>
      <c r="C8" s="90" t="n">
        <f aca="false">Blanco_Cap</f>
        <v>3702008</v>
      </c>
      <c r="D8" s="87"/>
      <c r="E8" s="91"/>
      <c r="F8" s="91"/>
      <c r="G8" s="94" t="s">
        <v>387</v>
      </c>
      <c r="H8" s="85" t="n">
        <v>0.102823862731178</v>
      </c>
      <c r="I8" s="92" t="n">
        <f aca="false">C8</f>
        <v>3702008</v>
      </c>
      <c r="J8" s="93" t="n">
        <f aca="false">I8/I$13</f>
        <v>0.684124429805141</v>
      </c>
    </row>
    <row r="9" customFormat="false" ht="12.75" hidden="false" customHeight="false" outlineLevel="0" collapsed="false">
      <c r="A9" s="89" t="s">
        <v>70</v>
      </c>
      <c r="B9" s="89" t="n">
        <v>216749</v>
      </c>
      <c r="C9" s="90" t="n">
        <f aca="false">Anad_Cap</f>
        <v>1095000</v>
      </c>
      <c r="D9" s="87"/>
      <c r="E9" s="91"/>
      <c r="F9" s="91"/>
      <c r="I9" s="87"/>
      <c r="J9" s="87"/>
    </row>
    <row r="10" customFormat="false" ht="12.75" hidden="false" customHeight="false" outlineLevel="0" collapsed="false">
      <c r="A10" s="15" t="s">
        <v>295</v>
      </c>
      <c r="B10" s="95" t="n">
        <v>216751</v>
      </c>
      <c r="C10" s="95" t="n">
        <f aca="false">Plains_Cap</f>
        <v>510201</v>
      </c>
      <c r="D10" s="87"/>
      <c r="E10" s="91" t="n">
        <f aca="false">C10</f>
        <v>510201</v>
      </c>
      <c r="F10" s="96" t="n">
        <f aca="false">E10/E$13</f>
        <v>0.0894235870636468</v>
      </c>
      <c r="G10" s="15"/>
      <c r="H10" s="97" t="n">
        <f aca="false">F10</f>
        <v>0.0894235870636468</v>
      </c>
      <c r="I10" s="87"/>
      <c r="J10" s="87"/>
    </row>
    <row r="11" customFormat="false" ht="12.75" hidden="false" customHeight="false" outlineLevel="0" collapsed="false">
      <c r="A11" s="89" t="s">
        <v>145</v>
      </c>
      <c r="B11" s="89" t="n">
        <v>216750</v>
      </c>
      <c r="C11" s="90" t="n">
        <f aca="false">Keystone_Cap</f>
        <v>3157240</v>
      </c>
      <c r="D11" s="87"/>
      <c r="E11" s="91" t="n">
        <f aca="false">C11</f>
        <v>3157240</v>
      </c>
      <c r="F11" s="96" t="n">
        <f aca="false">E11/E$13</f>
        <v>0.553373525376917</v>
      </c>
      <c r="G11" s="89" t="s">
        <v>388</v>
      </c>
      <c r="H11" s="97" t="n">
        <f aca="false">F11-H8</f>
        <v>0.450549662645739</v>
      </c>
      <c r="I11" s="87"/>
      <c r="J11" s="87"/>
    </row>
    <row r="12" customFormat="false" ht="12.75" hidden="false" customHeight="false" outlineLevel="0" collapsed="false">
      <c r="A12" s="89" t="s">
        <v>344</v>
      </c>
      <c r="B12" s="89" t="n">
        <v>216752</v>
      </c>
      <c r="C12" s="90" t="n">
        <f aca="false">Waha_Cap</f>
        <v>2038000</v>
      </c>
      <c r="D12" s="87"/>
      <c r="E12" s="91" t="n">
        <f aca="false">C12</f>
        <v>2038000</v>
      </c>
      <c r="F12" s="96" t="n">
        <f aca="false">E12/E$13</f>
        <v>0.357202887559437</v>
      </c>
      <c r="G12" s="89" t="s">
        <v>389</v>
      </c>
      <c r="H12" s="97" t="n">
        <f aca="false">F12+H8</f>
        <v>0.460026750290615</v>
      </c>
      <c r="I12" s="87"/>
      <c r="J12" s="87"/>
    </row>
    <row r="13" customFormat="false" ht="12.75" hidden="false" customHeight="false" outlineLevel="0" collapsed="false">
      <c r="A13" s="95"/>
      <c r="B13" s="15" t="s">
        <v>43</v>
      </c>
      <c r="C13" s="98" t="n">
        <f aca="false">SUM(C6:C12)</f>
        <v>12211749</v>
      </c>
      <c r="D13" s="87"/>
      <c r="E13" s="98" t="n">
        <f aca="false">SUM(E6:E12)</f>
        <v>5705441</v>
      </c>
      <c r="F13" s="99" t="n">
        <f aca="false">SUM(F6:F12)</f>
        <v>1</v>
      </c>
      <c r="G13" s="94"/>
      <c r="H13" s="97" t="n">
        <f aca="false">SUM(H10:H12)</f>
        <v>1</v>
      </c>
      <c r="I13" s="92" t="n">
        <f aca="false">SUM(I6:I8)</f>
        <v>5411308</v>
      </c>
      <c r="J13" s="41" t="n">
        <f aca="false">SUM(J6:J8)</f>
        <v>1</v>
      </c>
    </row>
    <row r="14" customFormat="false" ht="12.75" hidden="false" customHeight="false" outlineLevel="0" collapsed="false">
      <c r="A14" s="91"/>
      <c r="B14" s="91"/>
      <c r="C14" s="91"/>
      <c r="D14" s="91"/>
      <c r="E14" s="91"/>
      <c r="F14" s="91"/>
      <c r="G14" s="91"/>
      <c r="H14" s="91"/>
      <c r="I14" s="91"/>
      <c r="J14" s="91"/>
    </row>
    <row r="15" customFormat="false" ht="12.75" hidden="false" customHeight="false" outlineLevel="0" collapsed="false">
      <c r="H15" s="0"/>
      <c r="I15" s="0"/>
      <c r="J15" s="0"/>
      <c r="K15" s="0"/>
    </row>
    <row r="16" customFormat="false" ht="12.75" hidden="false" customHeight="false" outlineLevel="0" collapsed="false">
      <c r="H16" s="0"/>
      <c r="I16" s="0"/>
      <c r="J16" s="0"/>
      <c r="K16" s="0"/>
    </row>
    <row r="17" customFormat="false" ht="12.75" hidden="false" customHeight="false" outlineLevel="0" collapsed="false">
      <c r="H17" s="0"/>
      <c r="I17" s="0"/>
      <c r="J17" s="0"/>
      <c r="K17" s="0"/>
    </row>
  </sheetData>
  <mergeCells count="4">
    <mergeCell ref="E5:F5"/>
    <mergeCell ref="G5:H5"/>
    <mergeCell ref="I5:J5"/>
    <mergeCell ref="G6:H6"/>
  </mergeCells>
  <printOptions headings="false" gridLines="false" gridLinesSet="true" horizontalCentered="true" verticalCentered="true"/>
  <pageMargins left="0.747916666666667" right="0.747916666666667" top="0.5" bottom="0.5" header="0.5" footer="0.5"/>
  <pageSetup paperSize="1" scale="100" fitToWidth="1" fitToHeight="1" pageOrder="downThenOver" orientation="landscape" blackAndWhite="false" draft="false" cellComments="none" horizontalDpi="300" verticalDpi="300" copies="1"/>
  <headerFooter differentFirst="false" differentOddEven="false">
    <oddHeader>&amp;LPrivileged and Confidential
For Settlement Purposes Only</oddHeader>
    <oddFooter>&amp;L&amp;F
&amp;D  &amp;T&amp;CPage &amp;P of &amp;N&amp;R&amp;A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00" width="20.41"/>
    <col collapsed="false" customWidth="true" hidden="false" outlineLevel="0" max="2" min="2" style="100" width="17.99"/>
    <col collapsed="false" customWidth="true" hidden="false" outlineLevel="0" max="3" min="3" style="100" width="14.56"/>
    <col collapsed="false" customWidth="true" hidden="false" outlineLevel="0" max="78" min="4" style="100" width="15.7"/>
    <col collapsed="false" customWidth="true" hidden="false" outlineLevel="0" max="79" min="79" style="100" width="2.7"/>
    <col collapsed="false" customWidth="true" hidden="false" outlineLevel="0" max="103" min="80" style="100" width="15.7"/>
    <col collapsed="false" customWidth="true" hidden="false" outlineLevel="0" max="104" min="104" style="100" width="3.14"/>
    <col collapsed="false" customWidth="true" hidden="false" outlineLevel="0" max="106" min="105" style="100" width="18.85"/>
    <col collapsed="false" customWidth="true" hidden="false" outlineLevel="0" max="107" min="107" style="100" width="9.56"/>
    <col collapsed="false" customWidth="true" hidden="false" outlineLevel="0" max="108" min="108" style="100" width="9.99"/>
    <col collapsed="false" customWidth="true" hidden="false" outlineLevel="0" max="109" min="109" style="100" width="10.85"/>
    <col collapsed="false" customWidth="true" hidden="false" outlineLevel="0" max="110" min="110" style="100" width="10.71"/>
    <col collapsed="false" customWidth="true" hidden="false" outlineLevel="0" max="111" min="111" style="100" width="43.85"/>
    <col collapsed="false" customWidth="true" hidden="false" outlineLevel="0" max="113" min="112" style="100" width="10.28"/>
    <col collapsed="false" customWidth="true" hidden="false" outlineLevel="0" max="114" min="114" style="100" width="39.41"/>
    <col collapsed="false" customWidth="true" hidden="false" outlineLevel="0" max="115" min="115" style="100" width="17.56"/>
    <col collapsed="false" customWidth="true" hidden="false" outlineLevel="0" max="116" min="116" style="100" width="18.99"/>
    <col collapsed="false" customWidth="true" hidden="false" outlineLevel="0" max="117" min="117" style="100" width="15.7"/>
    <col collapsed="false" customWidth="true" hidden="false" outlineLevel="0" max="118" min="118" style="100" width="59.13"/>
    <col collapsed="false" customWidth="true" hidden="false" outlineLevel="0" max="119" min="119" style="100" width="16.42"/>
    <col collapsed="false" customWidth="true" hidden="false" outlineLevel="0" max="128" min="120" style="100" width="9.28"/>
    <col collapsed="false" customWidth="true" hidden="false" outlineLevel="0" max="129" min="129" style="100" width="9.85"/>
    <col collapsed="false" customWidth="true" hidden="false" outlineLevel="0" max="132" min="130" style="100" width="9.28"/>
    <col collapsed="false" customWidth="false" hidden="false" outlineLevel="0" max="133" min="133" style="100" width="9.14"/>
    <col collapsed="false" customWidth="true" hidden="false" outlineLevel="0" max="134" min="134" style="100" width="9.85"/>
    <col collapsed="false" customWidth="false" hidden="false" outlineLevel="0" max="257" min="135" style="100" width="9.14"/>
  </cols>
  <sheetData>
    <row r="1" customFormat="false" ht="22.5" hidden="false" customHeight="true" outlineLevel="0" collapsed="false">
      <c r="A1" s="2"/>
      <c r="B1" s="2"/>
      <c r="C1" s="2"/>
      <c r="D1" s="2"/>
      <c r="E1" s="2"/>
      <c r="F1" s="2" t="s">
        <v>390</v>
      </c>
      <c r="G1" s="2" t="s">
        <v>390</v>
      </c>
      <c r="H1" s="2" t="s">
        <v>390</v>
      </c>
      <c r="I1" s="2" t="s">
        <v>390</v>
      </c>
      <c r="J1" s="2" t="s">
        <v>390</v>
      </c>
      <c r="K1" s="2" t="s">
        <v>390</v>
      </c>
      <c r="L1" s="2" t="s">
        <v>390</v>
      </c>
      <c r="M1" s="2"/>
      <c r="N1" s="2"/>
      <c r="O1" s="2" t="s">
        <v>390</v>
      </c>
      <c r="P1" s="2" t="s">
        <v>390</v>
      </c>
      <c r="Q1" s="2" t="s">
        <v>390</v>
      </c>
      <c r="R1" s="2" t="s">
        <v>390</v>
      </c>
      <c r="S1" s="2" t="s">
        <v>390</v>
      </c>
      <c r="T1" s="2" t="s">
        <v>390</v>
      </c>
      <c r="U1" s="2" t="s">
        <v>390</v>
      </c>
      <c r="V1" s="2" t="s">
        <v>390</v>
      </c>
      <c r="W1" s="2" t="s">
        <v>390</v>
      </c>
      <c r="X1" s="2" t="s">
        <v>390</v>
      </c>
      <c r="Y1" s="2"/>
      <c r="Z1" s="2" t="s">
        <v>390</v>
      </c>
      <c r="AA1" s="2" t="s">
        <v>390</v>
      </c>
      <c r="AB1" s="2" t="s">
        <v>390</v>
      </c>
      <c r="AC1" s="2" t="s">
        <v>390</v>
      </c>
      <c r="AD1" s="2" t="s">
        <v>390</v>
      </c>
      <c r="AE1" s="2" t="s">
        <v>390</v>
      </c>
      <c r="AF1" s="2" t="s">
        <v>390</v>
      </c>
      <c r="AG1" s="2" t="s">
        <v>390</v>
      </c>
      <c r="AH1" s="2" t="s">
        <v>390</v>
      </c>
      <c r="AI1" s="2" t="s">
        <v>390</v>
      </c>
      <c r="AJ1" s="2" t="s">
        <v>390</v>
      </c>
      <c r="AK1" s="2" t="s">
        <v>390</v>
      </c>
      <c r="AL1" s="2" t="s">
        <v>390</v>
      </c>
      <c r="AM1" s="2" t="s">
        <v>390</v>
      </c>
      <c r="AN1" s="2" t="s">
        <v>390</v>
      </c>
      <c r="AO1" s="2"/>
      <c r="AP1" s="2"/>
      <c r="AQ1" s="2" t="s">
        <v>390</v>
      </c>
      <c r="AR1" s="2" t="s">
        <v>390</v>
      </c>
      <c r="AS1" s="2"/>
      <c r="AT1" s="2"/>
      <c r="AU1" s="2" t="s">
        <v>390</v>
      </c>
      <c r="AV1" s="2" t="s">
        <v>390</v>
      </c>
      <c r="AW1" s="2" t="s">
        <v>390</v>
      </c>
      <c r="AX1" s="2" t="s">
        <v>390</v>
      </c>
      <c r="AY1" s="2" t="s">
        <v>390</v>
      </c>
      <c r="AZ1" s="2" t="s">
        <v>390</v>
      </c>
      <c r="BA1" s="2" t="s">
        <v>390</v>
      </c>
      <c r="BB1" s="2" t="s">
        <v>390</v>
      </c>
      <c r="BC1" s="2" t="s">
        <v>390</v>
      </c>
      <c r="BD1" s="2" t="s">
        <v>390</v>
      </c>
      <c r="BE1" s="2" t="s">
        <v>390</v>
      </c>
      <c r="BF1" s="2"/>
      <c r="BG1" s="2" t="s">
        <v>390</v>
      </c>
      <c r="BH1" s="2"/>
      <c r="BI1" s="2" t="s">
        <v>390</v>
      </c>
      <c r="BJ1" s="2"/>
      <c r="BK1" s="2"/>
      <c r="BL1" s="2"/>
      <c r="BM1" s="2" t="s">
        <v>390</v>
      </c>
      <c r="BN1" s="2" t="s">
        <v>390</v>
      </c>
      <c r="BO1" s="2" t="s">
        <v>390</v>
      </c>
      <c r="BP1" s="2"/>
      <c r="BQ1" s="2" t="s">
        <v>390</v>
      </c>
      <c r="BR1" s="2" t="s">
        <v>390</v>
      </c>
      <c r="BS1" s="2" t="s">
        <v>390</v>
      </c>
      <c r="BT1" s="2"/>
      <c r="BU1" s="2" t="s">
        <v>390</v>
      </c>
      <c r="BV1" s="2" t="s">
        <v>390</v>
      </c>
      <c r="BW1" s="2"/>
      <c r="BX1" s="2"/>
      <c r="BY1" s="2" t="s">
        <v>390</v>
      </c>
      <c r="BZ1" s="3"/>
      <c r="CA1" s="4"/>
      <c r="CZ1" s="4"/>
      <c r="DA1" s="3"/>
      <c r="DB1" s="2"/>
      <c r="DC1" s="2"/>
      <c r="DD1" s="2"/>
      <c r="DE1" s="2"/>
      <c r="DF1" s="2"/>
      <c r="DG1" s="62" t="s">
        <v>391</v>
      </c>
      <c r="DH1" s="62"/>
      <c r="DI1" s="62"/>
      <c r="DJ1" s="62"/>
      <c r="DK1" s="62"/>
      <c r="DL1" s="62"/>
      <c r="DM1" s="62"/>
      <c r="DN1" s="62"/>
      <c r="DT1" s="101"/>
      <c r="DU1" s="101"/>
      <c r="DV1" s="101"/>
      <c r="DW1" s="101"/>
      <c r="DX1" s="101"/>
      <c r="DY1" s="101"/>
      <c r="DZ1" s="101"/>
      <c r="EA1" s="101"/>
      <c r="EB1" s="101"/>
      <c r="EC1" s="101"/>
      <c r="ED1" s="101"/>
      <c r="EE1" s="101"/>
      <c r="EF1" s="101"/>
      <c r="EG1" s="101"/>
      <c r="EH1" s="101"/>
      <c r="EI1" s="101"/>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51" hidden="false" customHeight="false" outlineLevel="0" collapsed="false">
      <c r="A2" s="2"/>
      <c r="B2" s="102"/>
      <c r="C2" s="7" t="s">
        <v>0</v>
      </c>
      <c r="D2" s="12" t="s">
        <v>392</v>
      </c>
      <c r="E2" s="12" t="s">
        <v>393</v>
      </c>
      <c r="F2" s="12" t="s">
        <v>394</v>
      </c>
      <c r="G2" s="12" t="s">
        <v>395</v>
      </c>
      <c r="H2" s="12" t="s">
        <v>396</v>
      </c>
      <c r="I2" s="12" t="s">
        <v>397</v>
      </c>
      <c r="J2" s="12" t="s">
        <v>398</v>
      </c>
      <c r="K2" s="12" t="s">
        <v>399</v>
      </c>
      <c r="L2" s="12" t="s">
        <v>400</v>
      </c>
      <c r="M2" s="12" t="s">
        <v>401</v>
      </c>
      <c r="N2" s="12" t="s">
        <v>402</v>
      </c>
      <c r="O2" s="12" t="s">
        <v>403</v>
      </c>
      <c r="P2" s="12" t="s">
        <v>404</v>
      </c>
      <c r="Q2" s="12" t="s">
        <v>405</v>
      </c>
      <c r="R2" s="12" t="s">
        <v>406</v>
      </c>
      <c r="S2" s="12" t="s">
        <v>407</v>
      </c>
      <c r="T2" s="103" t="s">
        <v>408</v>
      </c>
      <c r="U2" s="12" t="s">
        <v>409</v>
      </c>
      <c r="V2" s="12" t="s">
        <v>410</v>
      </c>
      <c r="W2" s="12" t="s">
        <v>411</v>
      </c>
      <c r="X2" s="12" t="s">
        <v>412</v>
      </c>
      <c r="Y2" s="12" t="s">
        <v>413</v>
      </c>
      <c r="Z2" s="12" t="s">
        <v>414</v>
      </c>
      <c r="AA2" s="12" t="s">
        <v>415</v>
      </c>
      <c r="AB2" s="12" t="s">
        <v>416</v>
      </c>
      <c r="AC2" s="12" t="s">
        <v>417</v>
      </c>
      <c r="AD2" s="12" t="s">
        <v>418</v>
      </c>
      <c r="AE2" s="12" t="s">
        <v>419</v>
      </c>
      <c r="AF2" s="12" t="s">
        <v>420</v>
      </c>
      <c r="AG2" s="12" t="s">
        <v>421</v>
      </c>
      <c r="AH2" s="12" t="s">
        <v>422</v>
      </c>
      <c r="AI2" s="12" t="s">
        <v>423</v>
      </c>
      <c r="AJ2" s="12" t="s">
        <v>424</v>
      </c>
      <c r="AK2" s="12" t="s">
        <v>425</v>
      </c>
      <c r="AL2" s="12" t="s">
        <v>426</v>
      </c>
      <c r="AM2" s="12" t="s">
        <v>427</v>
      </c>
      <c r="AN2" s="12" t="s">
        <v>428</v>
      </c>
      <c r="AO2" s="12" t="s">
        <v>429</v>
      </c>
      <c r="AP2" s="12" t="s">
        <v>430</v>
      </c>
      <c r="AQ2" s="12" t="s">
        <v>431</v>
      </c>
      <c r="AR2" s="12" t="s">
        <v>432</v>
      </c>
      <c r="AS2" s="12" t="s">
        <v>433</v>
      </c>
      <c r="AT2" s="12" t="s">
        <v>434</v>
      </c>
      <c r="AU2" s="12" t="s">
        <v>435</v>
      </c>
      <c r="AV2" s="12" t="s">
        <v>436</v>
      </c>
      <c r="AW2" s="12" t="s">
        <v>437</v>
      </c>
      <c r="AX2" s="12" t="s">
        <v>438</v>
      </c>
      <c r="AY2" s="12" t="s">
        <v>439</v>
      </c>
      <c r="AZ2" s="12" t="s">
        <v>440</v>
      </c>
      <c r="BA2" s="12" t="s">
        <v>441</v>
      </c>
      <c r="BB2" s="12" t="s">
        <v>442</v>
      </c>
      <c r="BC2" s="12" t="s">
        <v>443</v>
      </c>
      <c r="BD2" s="12" t="s">
        <v>444</v>
      </c>
      <c r="BE2" s="12" t="s">
        <v>445</v>
      </c>
      <c r="BF2" s="12" t="s">
        <v>446</v>
      </c>
      <c r="BG2" s="12" t="s">
        <v>447</v>
      </c>
      <c r="BH2" s="12" t="s">
        <v>448</v>
      </c>
      <c r="BI2" s="12" t="s">
        <v>449</v>
      </c>
      <c r="BJ2" s="12" t="s">
        <v>450</v>
      </c>
      <c r="BK2" s="12" t="s">
        <v>451</v>
      </c>
      <c r="BL2" s="12" t="s">
        <v>452</v>
      </c>
      <c r="BM2" s="12" t="s">
        <v>453</v>
      </c>
      <c r="BN2" s="12" t="s">
        <v>454</v>
      </c>
      <c r="BO2" s="12" t="s">
        <v>455</v>
      </c>
      <c r="BP2" s="12" t="s">
        <v>456</v>
      </c>
      <c r="BQ2" s="12" t="s">
        <v>457</v>
      </c>
      <c r="BR2" s="12" t="s">
        <v>458</v>
      </c>
      <c r="BS2" s="12" t="s">
        <v>459</v>
      </c>
      <c r="BT2" s="12" t="s">
        <v>460</v>
      </c>
      <c r="BU2" s="12" t="s">
        <v>461</v>
      </c>
      <c r="BV2" s="12" t="s">
        <v>462</v>
      </c>
      <c r="BW2" s="12" t="s">
        <v>463</v>
      </c>
      <c r="BX2" s="12" t="s">
        <v>464</v>
      </c>
      <c r="BY2" s="12" t="s">
        <v>465</v>
      </c>
      <c r="BZ2" s="9" t="s">
        <v>1</v>
      </c>
      <c r="CA2" s="4"/>
      <c r="CB2" s="2" t="s">
        <v>466</v>
      </c>
      <c r="CC2" s="2" t="s">
        <v>467</v>
      </c>
      <c r="CD2" s="2" t="s">
        <v>468</v>
      </c>
      <c r="CE2" s="2" t="s">
        <v>469</v>
      </c>
      <c r="CF2" s="2" t="s">
        <v>470</v>
      </c>
      <c r="CG2" s="2" t="s">
        <v>471</v>
      </c>
      <c r="CH2" s="2" t="s">
        <v>472</v>
      </c>
      <c r="CI2" s="2" t="s">
        <v>473</v>
      </c>
      <c r="CJ2" s="2" t="s">
        <v>474</v>
      </c>
      <c r="CK2" s="2" t="s">
        <v>475</v>
      </c>
      <c r="CL2" s="2" t="s">
        <v>476</v>
      </c>
      <c r="CM2" s="2" t="s">
        <v>477</v>
      </c>
      <c r="CN2" s="2" t="s">
        <v>478</v>
      </c>
      <c r="CO2" s="2" t="s">
        <v>479</v>
      </c>
      <c r="CP2" s="2" t="s">
        <v>480</v>
      </c>
      <c r="CQ2" s="2" t="s">
        <v>481</v>
      </c>
      <c r="CR2" s="2" t="s">
        <v>482</v>
      </c>
      <c r="CS2" s="2" t="s">
        <v>483</v>
      </c>
      <c r="CT2" s="2" t="s">
        <v>484</v>
      </c>
      <c r="CU2" s="2" t="s">
        <v>485</v>
      </c>
      <c r="CV2" s="2" t="s">
        <v>486</v>
      </c>
      <c r="CW2" s="2" t="s">
        <v>487</v>
      </c>
      <c r="CX2" s="2" t="s">
        <v>488</v>
      </c>
      <c r="CY2" s="9" t="s">
        <v>2</v>
      </c>
      <c r="CZ2" s="4"/>
      <c r="DA2" s="9" t="s">
        <v>3</v>
      </c>
      <c r="DB2" s="12"/>
      <c r="DC2" s="104" t="s">
        <v>489</v>
      </c>
      <c r="DD2" s="104" t="s">
        <v>490</v>
      </c>
      <c r="DE2" s="2"/>
      <c r="DF2" s="5"/>
      <c r="DG2" s="5"/>
      <c r="DH2" s="105" t="s">
        <v>491</v>
      </c>
      <c r="DI2" s="105" t="s">
        <v>492</v>
      </c>
      <c r="DJ2" s="101"/>
      <c r="DK2" s="106" t="s">
        <v>493</v>
      </c>
      <c r="DL2" s="101"/>
      <c r="DM2" s="2"/>
      <c r="DN2" s="5"/>
      <c r="DO2" s="101"/>
      <c r="DP2" s="101"/>
      <c r="DQ2" s="101"/>
      <c r="DR2" s="101"/>
      <c r="DS2" s="101"/>
      <c r="DT2" s="101"/>
      <c r="DU2" s="101"/>
      <c r="DV2" s="101"/>
      <c r="DW2" s="101"/>
      <c r="DX2" s="101"/>
      <c r="DY2" s="101"/>
      <c r="DZ2" s="101"/>
      <c r="EA2" s="101"/>
      <c r="EB2" s="101"/>
      <c r="EC2" s="101"/>
      <c r="ED2" s="101"/>
      <c r="EE2" s="101"/>
      <c r="EF2" s="101"/>
      <c r="EG2" s="101"/>
      <c r="EH2" s="101"/>
      <c r="EI2" s="101"/>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12.75" hidden="false" customHeight="false" outlineLevel="0" collapsed="false">
      <c r="A3" s="5"/>
      <c r="B3" s="40"/>
      <c r="C3" s="15" t="s">
        <v>13</v>
      </c>
      <c r="D3" s="20" t="s">
        <v>14</v>
      </c>
      <c r="E3" s="20" t="s">
        <v>14</v>
      </c>
      <c r="F3" s="20" t="s">
        <v>494</v>
      </c>
      <c r="G3" s="20" t="s">
        <v>14</v>
      </c>
      <c r="H3" s="20" t="s">
        <v>14</v>
      </c>
      <c r="I3" s="20" t="s">
        <v>14</v>
      </c>
      <c r="J3" s="20" t="s">
        <v>14</v>
      </c>
      <c r="K3" s="20" t="s">
        <v>14</v>
      </c>
      <c r="L3" s="20" t="s">
        <v>494</v>
      </c>
      <c r="M3" s="20" t="s">
        <v>14</v>
      </c>
      <c r="N3" s="20" t="s">
        <v>14</v>
      </c>
      <c r="O3" s="20" t="s">
        <v>14</v>
      </c>
      <c r="P3" s="20" t="s">
        <v>14</v>
      </c>
      <c r="Q3" s="20" t="s">
        <v>14</v>
      </c>
      <c r="R3" s="20" t="s">
        <v>494</v>
      </c>
      <c r="S3" s="20" t="s">
        <v>494</v>
      </c>
      <c r="T3" s="20" t="s">
        <v>494</v>
      </c>
      <c r="U3" s="20" t="s">
        <v>494</v>
      </c>
      <c r="V3" s="20" t="s">
        <v>494</v>
      </c>
      <c r="W3" s="20" t="s">
        <v>14</v>
      </c>
      <c r="X3" s="20" t="s">
        <v>14</v>
      </c>
      <c r="Y3" s="20" t="s">
        <v>14</v>
      </c>
      <c r="Z3" s="20" t="s">
        <v>14</v>
      </c>
      <c r="AA3" s="20" t="s">
        <v>494</v>
      </c>
      <c r="AB3" s="20" t="s">
        <v>494</v>
      </c>
      <c r="AC3" s="20" t="s">
        <v>494</v>
      </c>
      <c r="AD3" s="20" t="s">
        <v>494</v>
      </c>
      <c r="AE3" s="20" t="s">
        <v>494</v>
      </c>
      <c r="AF3" s="20" t="s">
        <v>494</v>
      </c>
      <c r="AG3" s="20" t="s">
        <v>494</v>
      </c>
      <c r="AH3" s="20" t="s">
        <v>494</v>
      </c>
      <c r="AI3" s="20" t="s">
        <v>14</v>
      </c>
      <c r="AJ3" s="20" t="s">
        <v>494</v>
      </c>
      <c r="AK3" s="20" t="s">
        <v>494</v>
      </c>
      <c r="AL3" s="20" t="s">
        <v>14</v>
      </c>
      <c r="AM3" s="20" t="s">
        <v>494</v>
      </c>
      <c r="AN3" s="20" t="s">
        <v>494</v>
      </c>
      <c r="AO3" s="20" t="s">
        <v>14</v>
      </c>
      <c r="AP3" s="20" t="s">
        <v>14</v>
      </c>
      <c r="AQ3" s="20" t="s">
        <v>494</v>
      </c>
      <c r="AR3" s="20" t="s">
        <v>14</v>
      </c>
      <c r="AS3" s="20" t="s">
        <v>14</v>
      </c>
      <c r="AT3" s="20" t="s">
        <v>14</v>
      </c>
      <c r="AU3" s="20" t="s">
        <v>494</v>
      </c>
      <c r="AV3" s="20" t="s">
        <v>14</v>
      </c>
      <c r="AW3" s="20" t="s">
        <v>14</v>
      </c>
      <c r="AX3" s="20" t="s">
        <v>494</v>
      </c>
      <c r="AY3" s="20" t="s">
        <v>14</v>
      </c>
      <c r="AZ3" s="20" t="s">
        <v>14</v>
      </c>
      <c r="BA3" s="20" t="s">
        <v>14</v>
      </c>
      <c r="BB3" s="20" t="s">
        <v>14</v>
      </c>
      <c r="BC3" s="20" t="s">
        <v>14</v>
      </c>
      <c r="BD3" s="20" t="s">
        <v>14</v>
      </c>
      <c r="BE3" s="20" t="s">
        <v>494</v>
      </c>
      <c r="BF3" s="20" t="s">
        <v>14</v>
      </c>
      <c r="BG3" s="20" t="s">
        <v>14</v>
      </c>
      <c r="BH3" s="20" t="s">
        <v>14</v>
      </c>
      <c r="BI3" s="20" t="s">
        <v>14</v>
      </c>
      <c r="BJ3" s="20" t="s">
        <v>14</v>
      </c>
      <c r="BK3" s="20" t="s">
        <v>14</v>
      </c>
      <c r="BL3" s="20" t="s">
        <v>14</v>
      </c>
      <c r="BM3" s="20" t="s">
        <v>14</v>
      </c>
      <c r="BN3" s="20" t="s">
        <v>14</v>
      </c>
      <c r="BO3" s="20" t="s">
        <v>14</v>
      </c>
      <c r="BP3" s="20" t="s">
        <v>14</v>
      </c>
      <c r="BQ3" s="20" t="s">
        <v>14</v>
      </c>
      <c r="BR3" s="20" t="s">
        <v>14</v>
      </c>
      <c r="BS3" s="20" t="s">
        <v>494</v>
      </c>
      <c r="BT3" s="20" t="s">
        <v>14</v>
      </c>
      <c r="BU3" s="20" t="s">
        <v>494</v>
      </c>
      <c r="BV3" s="20" t="s">
        <v>494</v>
      </c>
      <c r="BW3" s="20" t="s">
        <v>14</v>
      </c>
      <c r="BX3" s="20" t="s">
        <v>14</v>
      </c>
      <c r="BY3" s="20" t="s">
        <v>494</v>
      </c>
      <c r="BZ3" s="17"/>
      <c r="CA3" s="4"/>
      <c r="CB3" s="20" t="s">
        <v>14</v>
      </c>
      <c r="CC3" s="20" t="s">
        <v>14</v>
      </c>
      <c r="CD3" s="20" t="s">
        <v>14</v>
      </c>
      <c r="CE3" s="20" t="s">
        <v>14</v>
      </c>
      <c r="CF3" s="20" t="s">
        <v>14</v>
      </c>
      <c r="CG3" s="20" t="s">
        <v>14</v>
      </c>
      <c r="CH3" s="20" t="s">
        <v>14</v>
      </c>
      <c r="CI3" s="20" t="s">
        <v>14</v>
      </c>
      <c r="CJ3" s="20" t="s">
        <v>14</v>
      </c>
      <c r="CK3" s="20" t="s">
        <v>14</v>
      </c>
      <c r="CL3" s="20" t="s">
        <v>14</v>
      </c>
      <c r="CM3" s="20" t="s">
        <v>14</v>
      </c>
      <c r="CN3" s="20" t="s">
        <v>14</v>
      </c>
      <c r="CO3" s="20" t="s">
        <v>14</v>
      </c>
      <c r="CP3" s="20" t="s">
        <v>14</v>
      </c>
      <c r="CQ3" s="20" t="s">
        <v>14</v>
      </c>
      <c r="CR3" s="20" t="s">
        <v>14</v>
      </c>
      <c r="CS3" s="20" t="s">
        <v>14</v>
      </c>
      <c r="CT3" s="20" t="s">
        <v>14</v>
      </c>
      <c r="CU3" s="20" t="s">
        <v>14</v>
      </c>
      <c r="CV3" s="20" t="s">
        <v>14</v>
      </c>
      <c r="CW3" s="20" t="s">
        <v>14</v>
      </c>
      <c r="CX3" s="20" t="s">
        <v>14</v>
      </c>
      <c r="CY3" s="17"/>
      <c r="CZ3" s="4"/>
      <c r="DA3" s="19"/>
      <c r="DB3" s="107"/>
      <c r="DC3" s="5"/>
      <c r="DD3" s="5"/>
      <c r="DE3" s="5"/>
      <c r="DF3" s="101"/>
      <c r="DG3" s="108" t="s">
        <v>495</v>
      </c>
      <c r="DH3" s="5"/>
      <c r="DI3" s="5"/>
      <c r="DJ3" s="109" t="s">
        <v>496</v>
      </c>
      <c r="DK3" s="110" t="n">
        <f aca="false">DA59-D32</f>
        <v>409144.958608578</v>
      </c>
      <c r="DL3" s="101" t="s">
        <v>497</v>
      </c>
      <c r="DM3" s="5"/>
      <c r="DN3" s="101"/>
      <c r="DO3" s="101"/>
      <c r="DP3" s="101"/>
      <c r="DQ3" s="101"/>
      <c r="DR3" s="101"/>
      <c r="DS3" s="101"/>
      <c r="DT3" s="101"/>
      <c r="DU3" s="101"/>
      <c r="DV3" s="101"/>
      <c r="DW3" s="101"/>
      <c r="DX3" s="101"/>
      <c r="DY3" s="101"/>
      <c r="DZ3" s="101"/>
      <c r="EA3" s="101"/>
      <c r="EB3" s="101"/>
      <c r="EC3" s="101"/>
      <c r="ED3" s="101"/>
      <c r="EE3" s="101"/>
      <c r="EF3" s="101"/>
      <c r="EG3" s="101"/>
      <c r="EH3" s="101"/>
      <c r="EI3" s="101"/>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row>
    <row r="4" customFormat="false" ht="12.75" hidden="false" customHeight="false" outlineLevel="0" collapsed="false">
      <c r="A4" s="5"/>
      <c r="B4" s="40"/>
      <c r="C4" s="15" t="s">
        <v>16</v>
      </c>
      <c r="D4" s="111" t="n">
        <v>33695</v>
      </c>
      <c r="E4" s="111" t="n">
        <v>36708</v>
      </c>
      <c r="F4" s="111" t="n">
        <v>33482</v>
      </c>
      <c r="G4" s="111" t="n">
        <v>33512</v>
      </c>
      <c r="H4" s="111" t="n">
        <v>33512</v>
      </c>
      <c r="I4" s="111" t="n">
        <v>33512</v>
      </c>
      <c r="J4" s="111" t="n">
        <v>33512</v>
      </c>
      <c r="K4" s="111" t="n">
        <v>33512</v>
      </c>
      <c r="L4" s="111" t="n">
        <v>33543</v>
      </c>
      <c r="M4" s="111" t="n">
        <v>33664</v>
      </c>
      <c r="N4" s="111" t="n">
        <v>33695</v>
      </c>
      <c r="O4" s="111" t="n">
        <v>33512</v>
      </c>
      <c r="P4" s="111" t="n">
        <v>33482</v>
      </c>
      <c r="Q4" s="111" t="n">
        <v>33482</v>
      </c>
      <c r="R4" s="111" t="n">
        <v>33512</v>
      </c>
      <c r="S4" s="111" t="n">
        <v>33512</v>
      </c>
      <c r="T4" s="111" t="n">
        <v>33512</v>
      </c>
      <c r="U4" s="111" t="n">
        <v>33482</v>
      </c>
      <c r="V4" s="111" t="n">
        <v>33482</v>
      </c>
      <c r="W4" s="111" t="n">
        <v>33543</v>
      </c>
      <c r="X4" s="111" t="n">
        <v>33573</v>
      </c>
      <c r="Y4" s="111" t="n">
        <v>33695</v>
      </c>
      <c r="Z4" s="111" t="n">
        <v>33543</v>
      </c>
      <c r="AA4" s="111" t="n">
        <v>33482</v>
      </c>
      <c r="AB4" s="111" t="n">
        <v>33512</v>
      </c>
      <c r="AC4" s="111" t="n">
        <v>33573</v>
      </c>
      <c r="AD4" s="111" t="n">
        <v>33512</v>
      </c>
      <c r="AE4" s="111" t="n">
        <v>33543</v>
      </c>
      <c r="AF4" s="111" t="n">
        <v>33482</v>
      </c>
      <c r="AG4" s="111" t="n">
        <v>33512</v>
      </c>
      <c r="AH4" s="111" t="n">
        <v>33482</v>
      </c>
      <c r="AI4" s="111" t="n">
        <v>33543</v>
      </c>
      <c r="AJ4" s="111" t="n">
        <v>33482</v>
      </c>
      <c r="AK4" s="111" t="n">
        <v>33543</v>
      </c>
      <c r="AL4" s="111" t="n">
        <v>33482</v>
      </c>
      <c r="AM4" s="111" t="n">
        <v>33543</v>
      </c>
      <c r="AN4" s="111" t="n">
        <v>33482</v>
      </c>
      <c r="AO4" s="111" t="n">
        <v>33604</v>
      </c>
      <c r="AP4" s="111" t="n">
        <v>33604</v>
      </c>
      <c r="AQ4" s="111" t="n">
        <v>33482</v>
      </c>
      <c r="AR4" s="111" t="n">
        <v>33604</v>
      </c>
      <c r="AS4" s="111" t="n">
        <v>33664</v>
      </c>
      <c r="AT4" s="111" t="n">
        <v>33695</v>
      </c>
      <c r="AU4" s="111" t="n">
        <v>33512</v>
      </c>
      <c r="AV4" s="111" t="n">
        <v>33543</v>
      </c>
      <c r="AW4" s="111" t="n">
        <v>33543</v>
      </c>
      <c r="AX4" s="111" t="n">
        <v>33482</v>
      </c>
      <c r="AY4" s="111" t="n">
        <v>33482</v>
      </c>
      <c r="AZ4" s="111" t="n">
        <v>33482</v>
      </c>
      <c r="BA4" s="111" t="n">
        <v>33482</v>
      </c>
      <c r="BB4" s="111" t="n">
        <v>33512</v>
      </c>
      <c r="BC4" s="111" t="n">
        <v>33512</v>
      </c>
      <c r="BD4" s="111" t="n">
        <v>33512</v>
      </c>
      <c r="BE4" s="111" t="n">
        <v>33543</v>
      </c>
      <c r="BF4" s="111" t="n">
        <v>33695</v>
      </c>
      <c r="BG4" s="111" t="n">
        <v>33604</v>
      </c>
      <c r="BH4" s="111" t="n">
        <v>33664</v>
      </c>
      <c r="BI4" s="111" t="n">
        <v>33573</v>
      </c>
      <c r="BJ4" s="111" t="n">
        <v>33664</v>
      </c>
      <c r="BK4" s="111" t="n">
        <v>33482</v>
      </c>
      <c r="BL4" s="111" t="n">
        <v>33482</v>
      </c>
      <c r="BM4" s="111" t="n">
        <v>33482</v>
      </c>
      <c r="BN4" s="111" t="n">
        <v>33482</v>
      </c>
      <c r="BO4" s="111" t="n">
        <v>33482</v>
      </c>
      <c r="BP4" s="111" t="n">
        <v>33482</v>
      </c>
      <c r="BQ4" s="111" t="n">
        <v>33482</v>
      </c>
      <c r="BR4" s="111" t="n">
        <v>33482</v>
      </c>
      <c r="BS4" s="111" t="n">
        <v>33512</v>
      </c>
      <c r="BT4" s="111" t="n">
        <v>33695</v>
      </c>
      <c r="BU4" s="111" t="n">
        <v>33482</v>
      </c>
      <c r="BV4" s="111" t="n">
        <v>33543</v>
      </c>
      <c r="BW4" s="111" t="n">
        <v>33695</v>
      </c>
      <c r="BX4" s="111" t="n">
        <v>33604</v>
      </c>
      <c r="BY4" s="111" t="n">
        <v>33604</v>
      </c>
      <c r="BZ4" s="17"/>
      <c r="CA4" s="4"/>
      <c r="CB4" s="5"/>
      <c r="CC4" s="5"/>
      <c r="CD4" s="5"/>
      <c r="CE4" s="5"/>
      <c r="CF4" s="5"/>
      <c r="CG4" s="5"/>
      <c r="CH4" s="5"/>
      <c r="CI4" s="5"/>
      <c r="CJ4" s="5"/>
      <c r="CK4" s="5"/>
      <c r="CL4" s="5"/>
      <c r="CM4" s="5"/>
      <c r="CN4" s="5"/>
      <c r="CO4" s="5"/>
      <c r="CP4" s="112" t="n">
        <v>36586</v>
      </c>
      <c r="CQ4" s="5"/>
      <c r="CR4" s="112" t="n">
        <v>36586</v>
      </c>
      <c r="CS4" s="5"/>
      <c r="CT4" s="5"/>
      <c r="CU4" s="5"/>
      <c r="CV4" s="112" t="n">
        <v>36586</v>
      </c>
      <c r="CW4" s="112" t="n">
        <v>36586</v>
      </c>
      <c r="CX4" s="5"/>
      <c r="CY4" s="17"/>
      <c r="CZ4" s="4"/>
      <c r="DA4" s="5"/>
      <c r="DB4" s="107"/>
      <c r="DC4" s="5"/>
      <c r="DD4" s="5"/>
      <c r="DE4" s="5"/>
      <c r="DF4" s="101"/>
      <c r="DG4" s="106" t="s">
        <v>47</v>
      </c>
      <c r="DH4" s="101"/>
      <c r="DI4" s="101"/>
      <c r="DJ4" s="109" t="s">
        <v>498</v>
      </c>
      <c r="DK4" s="110" t="n">
        <f aca="false">$DK$3+$DA$65-$DH$53</f>
        <v>442890.887651725</v>
      </c>
      <c r="DL4" s="101" t="s">
        <v>499</v>
      </c>
      <c r="DM4" s="5"/>
      <c r="DN4" s="101"/>
      <c r="DO4" s="101"/>
      <c r="DP4" s="101"/>
      <c r="DQ4" s="101"/>
      <c r="DR4" s="101"/>
      <c r="DS4" s="101"/>
      <c r="DT4" s="101"/>
      <c r="DU4" s="101"/>
      <c r="DV4" s="101"/>
      <c r="DW4" s="101"/>
      <c r="DX4" s="101"/>
      <c r="DY4" s="101"/>
      <c r="DZ4" s="101"/>
      <c r="EA4" s="101"/>
      <c r="EB4" s="101"/>
      <c r="EC4" s="101"/>
      <c r="ED4" s="101"/>
      <c r="EE4" s="101"/>
      <c r="EF4" s="101"/>
      <c r="EG4" s="101"/>
      <c r="EH4" s="101"/>
      <c r="EI4" s="101"/>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row>
    <row r="5" customFormat="false" ht="12.75" hidden="false" customHeight="false" outlineLevel="0" collapsed="false">
      <c r="A5" s="5"/>
      <c r="B5" s="40"/>
      <c r="C5" s="15" t="s">
        <v>17</v>
      </c>
      <c r="D5" s="111" t="n">
        <v>39172</v>
      </c>
      <c r="E5" s="111" t="s">
        <v>500</v>
      </c>
      <c r="F5" s="111" t="n">
        <v>41517</v>
      </c>
      <c r="G5" s="111" t="n">
        <v>42643</v>
      </c>
      <c r="H5" s="111" t="n">
        <v>41547</v>
      </c>
      <c r="I5" s="111" t="n">
        <v>37256</v>
      </c>
      <c r="J5" s="111" t="n">
        <v>37256</v>
      </c>
      <c r="K5" s="111" t="n">
        <v>41547</v>
      </c>
      <c r="L5" s="111" t="n">
        <v>40847</v>
      </c>
      <c r="M5" s="111" t="n">
        <v>39141</v>
      </c>
      <c r="N5" s="111" t="n">
        <v>39172</v>
      </c>
      <c r="O5" s="111" t="n">
        <v>40816</v>
      </c>
      <c r="P5" s="111" t="n">
        <v>40786</v>
      </c>
      <c r="Q5" s="111" t="n">
        <v>40786</v>
      </c>
      <c r="R5" s="111" t="n">
        <v>40816</v>
      </c>
      <c r="S5" s="111" t="n">
        <v>37164</v>
      </c>
      <c r="T5" s="111" t="n">
        <v>40816</v>
      </c>
      <c r="U5" s="111" t="n">
        <v>40786</v>
      </c>
      <c r="V5" s="111" t="n">
        <v>40786</v>
      </c>
      <c r="W5" s="111" t="n">
        <v>40847</v>
      </c>
      <c r="X5" s="111" t="n">
        <v>40877</v>
      </c>
      <c r="Y5" s="111" t="n">
        <v>39172</v>
      </c>
      <c r="Z5" s="111" t="n">
        <v>40847</v>
      </c>
      <c r="AA5" s="111" t="n">
        <v>40786</v>
      </c>
      <c r="AB5" s="111" t="n">
        <v>40816</v>
      </c>
      <c r="AC5" s="111" t="n">
        <v>40877</v>
      </c>
      <c r="AD5" s="111" t="n">
        <v>40816</v>
      </c>
      <c r="AE5" s="111" t="n">
        <v>40847</v>
      </c>
      <c r="AF5" s="111" t="n">
        <v>40786</v>
      </c>
      <c r="AG5" s="111" t="n">
        <v>40816</v>
      </c>
      <c r="AH5" s="111" t="n">
        <v>40786</v>
      </c>
      <c r="AI5" s="111" t="n">
        <v>41578</v>
      </c>
      <c r="AJ5" s="111" t="n">
        <v>40786</v>
      </c>
      <c r="AK5" s="111" t="n">
        <v>40847</v>
      </c>
      <c r="AL5" s="111" t="n">
        <v>37256</v>
      </c>
      <c r="AM5" s="111" t="n">
        <v>40847</v>
      </c>
      <c r="AN5" s="111" t="n">
        <v>40786</v>
      </c>
      <c r="AO5" s="111" t="n">
        <v>65380</v>
      </c>
      <c r="AP5" s="111" t="n">
        <v>65380</v>
      </c>
      <c r="AQ5" s="111" t="n">
        <v>40786</v>
      </c>
      <c r="AR5" s="111" t="n">
        <v>37621</v>
      </c>
      <c r="AS5" s="111" t="n">
        <v>39141</v>
      </c>
      <c r="AT5" s="111" t="n">
        <v>39172</v>
      </c>
      <c r="AU5" s="111" t="n">
        <v>40816</v>
      </c>
      <c r="AV5" s="111" t="n">
        <v>40847</v>
      </c>
      <c r="AW5" s="111" t="n">
        <v>40847</v>
      </c>
      <c r="AX5" s="111" t="n">
        <v>40786</v>
      </c>
      <c r="AY5" s="111" t="n">
        <v>41517</v>
      </c>
      <c r="AZ5" s="111" t="n">
        <v>41517</v>
      </c>
      <c r="BA5" s="111" t="n">
        <v>41517</v>
      </c>
      <c r="BB5" s="111" t="n">
        <v>40816</v>
      </c>
      <c r="BC5" s="111" t="n">
        <v>40816</v>
      </c>
      <c r="BD5" s="111" t="n">
        <v>40816</v>
      </c>
      <c r="BE5" s="111" t="n">
        <v>40847</v>
      </c>
      <c r="BF5" s="111" t="n">
        <v>39172</v>
      </c>
      <c r="BG5" s="111" t="n">
        <v>41639</v>
      </c>
      <c r="BH5" s="111" t="n">
        <v>39141</v>
      </c>
      <c r="BI5" s="111" t="n">
        <v>40877</v>
      </c>
      <c r="BJ5" s="111" t="n">
        <v>39142</v>
      </c>
      <c r="BK5" s="111" t="n">
        <v>38960</v>
      </c>
      <c r="BL5" s="111" t="n">
        <v>38960</v>
      </c>
      <c r="BM5" s="111" t="n">
        <v>40786</v>
      </c>
      <c r="BN5" s="111" t="n">
        <v>40786</v>
      </c>
      <c r="BO5" s="111" t="n">
        <v>40786</v>
      </c>
      <c r="BP5" s="111" t="n">
        <v>40786</v>
      </c>
      <c r="BQ5" s="111" t="n">
        <v>40786</v>
      </c>
      <c r="BR5" s="111" t="n">
        <v>40786</v>
      </c>
      <c r="BS5" s="111" t="n">
        <v>40816</v>
      </c>
      <c r="BT5" s="111" t="n">
        <v>39172</v>
      </c>
      <c r="BU5" s="111" t="n">
        <v>40786</v>
      </c>
      <c r="BV5" s="111" t="n">
        <v>40847</v>
      </c>
      <c r="BW5" s="111" t="n">
        <v>39172</v>
      </c>
      <c r="BX5" s="111" t="n">
        <v>37256</v>
      </c>
      <c r="BY5" s="111" t="n">
        <v>40908</v>
      </c>
      <c r="BZ5" s="17"/>
      <c r="CA5" s="4"/>
      <c r="CB5" s="5"/>
      <c r="CC5" s="5"/>
      <c r="CD5" s="5"/>
      <c r="CE5" s="5"/>
      <c r="CF5" s="5"/>
      <c r="CG5" s="5"/>
      <c r="CH5" s="5"/>
      <c r="CI5" s="5"/>
      <c r="CJ5" s="5"/>
      <c r="CK5" s="5"/>
      <c r="CL5" s="5"/>
      <c r="CM5" s="5"/>
      <c r="CN5" s="5"/>
      <c r="CO5" s="5"/>
      <c r="CP5" s="112" t="n">
        <v>37042</v>
      </c>
      <c r="CQ5" s="5"/>
      <c r="CR5" s="112" t="n">
        <v>37042</v>
      </c>
      <c r="CS5" s="5"/>
      <c r="CT5" s="5"/>
      <c r="CU5" s="5"/>
      <c r="CV5" s="112" t="n">
        <v>37042</v>
      </c>
      <c r="CW5" s="112" t="n">
        <v>37042</v>
      </c>
      <c r="CX5" s="5"/>
      <c r="CY5" s="17"/>
      <c r="CZ5" s="4"/>
      <c r="DA5" s="5"/>
      <c r="DB5" s="5"/>
      <c r="DC5" s="5"/>
      <c r="DD5" s="5"/>
      <c r="DE5" s="5"/>
      <c r="DF5" s="5"/>
      <c r="DG5" s="40" t="s">
        <v>33</v>
      </c>
      <c r="DH5" s="36" t="n">
        <f aca="false">DA93</f>
        <v>46258.7925079818</v>
      </c>
      <c r="DI5" s="36"/>
      <c r="DJ5" s="106" t="s">
        <v>501</v>
      </c>
      <c r="DK5" s="113" t="n">
        <f aca="false">$DI$36-$DI$42+$DK$4-DH51</f>
        <v>1978667.60508309</v>
      </c>
      <c r="DL5" s="101" t="s">
        <v>502</v>
      </c>
      <c r="DM5" s="5"/>
      <c r="DN5" s="36"/>
      <c r="DO5" s="101"/>
      <c r="DP5" s="101"/>
      <c r="DQ5" s="101"/>
      <c r="DR5" s="101"/>
      <c r="DS5" s="101"/>
      <c r="DT5" s="101"/>
      <c r="DU5" s="101"/>
      <c r="DV5" s="101"/>
      <c r="DW5" s="101"/>
      <c r="DX5" s="101"/>
      <c r="DY5" s="101"/>
      <c r="DZ5" s="101"/>
      <c r="EA5" s="101"/>
      <c r="EB5" s="101"/>
      <c r="EC5" s="101"/>
      <c r="ED5" s="101"/>
      <c r="EE5" s="101"/>
      <c r="EF5" s="101"/>
      <c r="EG5" s="101"/>
      <c r="EH5" s="101"/>
      <c r="EI5" s="101"/>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row>
    <row r="6" customFormat="false" ht="12.75" hidden="false" customHeight="false" outlineLevel="0" collapsed="false">
      <c r="A6" s="25"/>
      <c r="B6" s="40"/>
      <c r="C6" s="15" t="s">
        <v>18</v>
      </c>
      <c r="D6" s="20" t="s">
        <v>503</v>
      </c>
      <c r="E6" s="20" t="s">
        <v>503</v>
      </c>
      <c r="F6" s="20" t="s">
        <v>503</v>
      </c>
      <c r="G6" s="20" t="s">
        <v>503</v>
      </c>
      <c r="H6" s="20" t="s">
        <v>503</v>
      </c>
      <c r="I6" s="20" t="s">
        <v>503</v>
      </c>
      <c r="J6" s="20" t="s">
        <v>503</v>
      </c>
      <c r="K6" s="20" t="s">
        <v>503</v>
      </c>
      <c r="L6" s="20" t="s">
        <v>503</v>
      </c>
      <c r="M6" s="20" t="s">
        <v>503</v>
      </c>
      <c r="N6" s="20" t="s">
        <v>503</v>
      </c>
      <c r="O6" s="20" t="s">
        <v>503</v>
      </c>
      <c r="P6" s="20" t="s">
        <v>503</v>
      </c>
      <c r="Q6" s="20" t="s">
        <v>503</v>
      </c>
      <c r="R6" s="20" t="s">
        <v>503</v>
      </c>
      <c r="S6" s="20" t="s">
        <v>503</v>
      </c>
      <c r="T6" s="20" t="s">
        <v>503</v>
      </c>
      <c r="U6" s="20" t="s">
        <v>503</v>
      </c>
      <c r="V6" s="20" t="s">
        <v>503</v>
      </c>
      <c r="W6" s="20" t="s">
        <v>503</v>
      </c>
      <c r="X6" s="20" t="s">
        <v>503</v>
      </c>
      <c r="Y6" s="20" t="s">
        <v>503</v>
      </c>
      <c r="Z6" s="20" t="s">
        <v>503</v>
      </c>
      <c r="AA6" s="20" t="s">
        <v>503</v>
      </c>
      <c r="AB6" s="20" t="s">
        <v>503</v>
      </c>
      <c r="AC6" s="20" t="s">
        <v>503</v>
      </c>
      <c r="AD6" s="20" t="s">
        <v>503</v>
      </c>
      <c r="AE6" s="20" t="s">
        <v>503</v>
      </c>
      <c r="AF6" s="20" t="s">
        <v>503</v>
      </c>
      <c r="AG6" s="20" t="s">
        <v>503</v>
      </c>
      <c r="AH6" s="20" t="s">
        <v>503</v>
      </c>
      <c r="AI6" s="20" t="s">
        <v>503</v>
      </c>
      <c r="AJ6" s="20" t="s">
        <v>503</v>
      </c>
      <c r="AK6" s="20" t="s">
        <v>503</v>
      </c>
      <c r="AL6" s="20" t="s">
        <v>503</v>
      </c>
      <c r="AM6" s="20" t="s">
        <v>503</v>
      </c>
      <c r="AN6" s="20" t="s">
        <v>503</v>
      </c>
      <c r="AO6" s="20" t="s">
        <v>503</v>
      </c>
      <c r="AP6" s="20" t="s">
        <v>503</v>
      </c>
      <c r="AQ6" s="20" t="s">
        <v>503</v>
      </c>
      <c r="AR6" s="20" t="s">
        <v>503</v>
      </c>
      <c r="AS6" s="20" t="s">
        <v>503</v>
      </c>
      <c r="AT6" s="20" t="s">
        <v>504</v>
      </c>
      <c r="AU6" s="20" t="s">
        <v>503</v>
      </c>
      <c r="AV6" s="20" t="s">
        <v>503</v>
      </c>
      <c r="AW6" s="20" t="s">
        <v>503</v>
      </c>
      <c r="AX6" s="20" t="s">
        <v>503</v>
      </c>
      <c r="AY6" s="20" t="s">
        <v>503</v>
      </c>
      <c r="AZ6" s="20" t="s">
        <v>503</v>
      </c>
      <c r="BA6" s="20" t="s">
        <v>503</v>
      </c>
      <c r="BB6" s="20" t="s">
        <v>503</v>
      </c>
      <c r="BC6" s="20" t="s">
        <v>503</v>
      </c>
      <c r="BD6" s="20" t="s">
        <v>503</v>
      </c>
      <c r="BE6" s="20" t="s">
        <v>503</v>
      </c>
      <c r="BF6" s="20" t="s">
        <v>503</v>
      </c>
      <c r="BG6" s="20" t="s">
        <v>503</v>
      </c>
      <c r="BH6" s="20" t="s">
        <v>503</v>
      </c>
      <c r="BI6" s="20" t="s">
        <v>503</v>
      </c>
      <c r="BJ6" s="20" t="s">
        <v>503</v>
      </c>
      <c r="BK6" s="20" t="s">
        <v>503</v>
      </c>
      <c r="BL6" s="20" t="s">
        <v>503</v>
      </c>
      <c r="BM6" s="20" t="s">
        <v>503</v>
      </c>
      <c r="BN6" s="20" t="s">
        <v>503</v>
      </c>
      <c r="BO6" s="17" t="s">
        <v>503</v>
      </c>
      <c r="BP6" s="20" t="s">
        <v>503</v>
      </c>
      <c r="BQ6" s="20" t="s">
        <v>503</v>
      </c>
      <c r="BR6" s="20" t="s">
        <v>503</v>
      </c>
      <c r="BS6" s="20" t="s">
        <v>503</v>
      </c>
      <c r="BT6" s="20" t="s">
        <v>503</v>
      </c>
      <c r="BU6" s="20" t="s">
        <v>503</v>
      </c>
      <c r="BV6" s="20" t="s">
        <v>503</v>
      </c>
      <c r="BW6" s="20" t="s">
        <v>503</v>
      </c>
      <c r="BX6" s="20" t="s">
        <v>503</v>
      </c>
      <c r="BY6" s="20" t="s">
        <v>503</v>
      </c>
      <c r="BZ6" s="17"/>
      <c r="CA6" s="4"/>
      <c r="CB6" s="20" t="s">
        <v>504</v>
      </c>
      <c r="CC6" s="20" t="s">
        <v>504</v>
      </c>
      <c r="CD6" s="20" t="s">
        <v>504</v>
      </c>
      <c r="CE6" s="20" t="s">
        <v>504</v>
      </c>
      <c r="CF6" s="20" t="s">
        <v>504</v>
      </c>
      <c r="CG6" s="20" t="s">
        <v>504</v>
      </c>
      <c r="CH6" s="20" t="s">
        <v>503</v>
      </c>
      <c r="CI6" s="20" t="s">
        <v>503</v>
      </c>
      <c r="CJ6" s="20" t="s">
        <v>503</v>
      </c>
      <c r="CK6" s="20" t="s">
        <v>503</v>
      </c>
      <c r="CL6" s="20" t="s">
        <v>503</v>
      </c>
      <c r="CM6" s="20" t="s">
        <v>503</v>
      </c>
      <c r="CN6" s="20" t="s">
        <v>503</v>
      </c>
      <c r="CO6" s="20" t="s">
        <v>503</v>
      </c>
      <c r="CP6" s="20" t="s">
        <v>503</v>
      </c>
      <c r="CQ6" s="20" t="s">
        <v>503</v>
      </c>
      <c r="CR6" s="20" t="s">
        <v>503</v>
      </c>
      <c r="CS6" s="20" t="s">
        <v>503</v>
      </c>
      <c r="CT6" s="114" t="s">
        <v>505</v>
      </c>
      <c r="CU6" s="114" t="s">
        <v>505</v>
      </c>
      <c r="CV6" s="114" t="s">
        <v>505</v>
      </c>
      <c r="CW6" s="114" t="s">
        <v>505</v>
      </c>
      <c r="CX6" s="114" t="s">
        <v>505</v>
      </c>
      <c r="CY6" s="17"/>
      <c r="CZ6" s="4"/>
      <c r="DA6" s="29"/>
      <c r="DB6" s="115"/>
      <c r="DC6" s="114"/>
      <c r="DD6" s="114"/>
      <c r="DE6" s="114"/>
      <c r="DF6" s="5"/>
      <c r="DG6" s="40" t="s">
        <v>34</v>
      </c>
      <c r="DH6" s="36" t="n">
        <f aca="false">DA94</f>
        <v>17973.6090007282</v>
      </c>
      <c r="DI6" s="36"/>
      <c r="DJ6" s="101"/>
      <c r="DK6" s="116"/>
      <c r="DL6" s="101"/>
      <c r="DM6" s="114"/>
      <c r="DN6" s="36"/>
      <c r="DO6" s="101"/>
      <c r="DP6" s="101"/>
      <c r="DQ6" s="101"/>
      <c r="DR6" s="101"/>
      <c r="DS6" s="101"/>
      <c r="DT6" s="101"/>
      <c r="DU6" s="101"/>
      <c r="DV6" s="101"/>
      <c r="DW6" s="101"/>
      <c r="DX6" s="101"/>
      <c r="DY6" s="101"/>
      <c r="DZ6" s="101"/>
      <c r="EA6" s="101"/>
      <c r="EB6" s="101"/>
      <c r="EC6" s="101"/>
      <c r="ED6" s="101"/>
      <c r="EE6" s="101"/>
      <c r="EF6" s="101"/>
      <c r="EG6" s="101"/>
      <c r="EH6" s="101"/>
      <c r="EI6" s="101"/>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row>
    <row r="7" customFormat="false" ht="33.75" hidden="false" customHeight="false" outlineLevel="0" collapsed="false">
      <c r="A7" s="117"/>
      <c r="B7" s="118"/>
      <c r="C7" s="119" t="s">
        <v>21</v>
      </c>
      <c r="D7" s="120" t="s">
        <v>506</v>
      </c>
      <c r="E7" s="120" t="s">
        <v>507</v>
      </c>
      <c r="F7" s="120" t="s">
        <v>508</v>
      </c>
      <c r="G7" s="121" t="s">
        <v>509</v>
      </c>
      <c r="H7" s="120" t="s">
        <v>510</v>
      </c>
      <c r="I7" s="120" t="s">
        <v>511</v>
      </c>
      <c r="J7" s="120" t="s">
        <v>512</v>
      </c>
      <c r="K7" s="120" t="s">
        <v>513</v>
      </c>
      <c r="L7" s="120" t="s">
        <v>514</v>
      </c>
      <c r="M7" s="120" t="s">
        <v>515</v>
      </c>
      <c r="N7" s="120" t="s">
        <v>516</v>
      </c>
      <c r="O7" s="120" t="s">
        <v>517</v>
      </c>
      <c r="P7" s="120" t="s">
        <v>507</v>
      </c>
      <c r="Q7" s="120" t="s">
        <v>507</v>
      </c>
      <c r="R7" s="120" t="s">
        <v>518</v>
      </c>
      <c r="S7" s="120" t="s">
        <v>519</v>
      </c>
      <c r="T7" s="120" t="s">
        <v>520</v>
      </c>
      <c r="U7" s="120" t="s">
        <v>521</v>
      </c>
      <c r="V7" s="120" t="s">
        <v>522</v>
      </c>
      <c r="W7" s="120" t="s">
        <v>523</v>
      </c>
      <c r="X7" s="120" t="s">
        <v>524</v>
      </c>
      <c r="Y7" s="120" t="s">
        <v>525</v>
      </c>
      <c r="Z7" s="120" t="s">
        <v>526</v>
      </c>
      <c r="AA7" s="120" t="s">
        <v>527</v>
      </c>
      <c r="AB7" s="120" t="s">
        <v>528</v>
      </c>
      <c r="AC7" s="120" t="s">
        <v>529</v>
      </c>
      <c r="AD7" s="120" t="s">
        <v>530</v>
      </c>
      <c r="AE7" s="120" t="s">
        <v>531</v>
      </c>
      <c r="AF7" s="120" t="s">
        <v>532</v>
      </c>
      <c r="AG7" s="120" t="s">
        <v>533</v>
      </c>
      <c r="AH7" s="120" t="s">
        <v>534</v>
      </c>
      <c r="AI7" s="120" t="s">
        <v>535</v>
      </c>
      <c r="AJ7" s="120" t="s">
        <v>536</v>
      </c>
      <c r="AK7" s="120" t="s">
        <v>537</v>
      </c>
      <c r="AL7" s="120" t="s">
        <v>538</v>
      </c>
      <c r="AM7" s="120" t="s">
        <v>539</v>
      </c>
      <c r="AN7" s="120" t="s">
        <v>540</v>
      </c>
      <c r="AO7" s="120" t="s">
        <v>507</v>
      </c>
      <c r="AP7" s="120" t="s">
        <v>507</v>
      </c>
      <c r="AQ7" s="120" t="s">
        <v>541</v>
      </c>
      <c r="AR7" s="120" t="s">
        <v>542</v>
      </c>
      <c r="AS7" s="120" t="s">
        <v>515</v>
      </c>
      <c r="AT7" s="117" t="s">
        <v>543</v>
      </c>
      <c r="AU7" s="120" t="s">
        <v>544</v>
      </c>
      <c r="AV7" s="120" t="s">
        <v>545</v>
      </c>
      <c r="AW7" s="120" t="s">
        <v>546</v>
      </c>
      <c r="AX7" s="120" t="s">
        <v>547</v>
      </c>
      <c r="AY7" s="120" t="s">
        <v>548</v>
      </c>
      <c r="AZ7" s="120" t="s">
        <v>549</v>
      </c>
      <c r="BA7" s="120" t="s">
        <v>549</v>
      </c>
      <c r="BB7" s="120" t="s">
        <v>550</v>
      </c>
      <c r="BC7" s="120" t="s">
        <v>507</v>
      </c>
      <c r="BD7" s="120" t="s">
        <v>507</v>
      </c>
      <c r="BE7" s="120" t="s">
        <v>551</v>
      </c>
      <c r="BF7" s="120" t="s">
        <v>525</v>
      </c>
      <c r="BG7" s="120" t="s">
        <v>552</v>
      </c>
      <c r="BH7" s="120" t="s">
        <v>515</v>
      </c>
      <c r="BI7" s="120" t="s">
        <v>553</v>
      </c>
      <c r="BJ7" s="120" t="s">
        <v>515</v>
      </c>
      <c r="BK7" s="120" t="s">
        <v>554</v>
      </c>
      <c r="BL7" s="120" t="s">
        <v>515</v>
      </c>
      <c r="BM7" s="120" t="s">
        <v>555</v>
      </c>
      <c r="BN7" s="120" t="s">
        <v>555</v>
      </c>
      <c r="BO7" s="120" t="s">
        <v>556</v>
      </c>
      <c r="BP7" s="120" t="s">
        <v>557</v>
      </c>
      <c r="BQ7" s="120" t="s">
        <v>507</v>
      </c>
      <c r="BR7" s="120" t="s">
        <v>507</v>
      </c>
      <c r="BS7" s="120" t="s">
        <v>558</v>
      </c>
      <c r="BT7" s="120" t="s">
        <v>525</v>
      </c>
      <c r="BU7" s="120" t="s">
        <v>559</v>
      </c>
      <c r="BV7" s="120" t="s">
        <v>560</v>
      </c>
      <c r="BW7" s="120" t="s">
        <v>525</v>
      </c>
      <c r="BX7" s="120" t="s">
        <v>507</v>
      </c>
      <c r="BY7" s="120" t="s">
        <v>561</v>
      </c>
      <c r="BZ7" s="122"/>
      <c r="CA7" s="123"/>
      <c r="CB7" s="124" t="s">
        <v>562</v>
      </c>
      <c r="CC7" s="124" t="s">
        <v>563</v>
      </c>
      <c r="CD7" s="124" t="s">
        <v>373</v>
      </c>
      <c r="CE7" s="124" t="s">
        <v>371</v>
      </c>
      <c r="CF7" s="124" t="s">
        <v>564</v>
      </c>
      <c r="CG7" s="124" t="s">
        <v>562</v>
      </c>
      <c r="CH7" s="124" t="s">
        <v>565</v>
      </c>
      <c r="CI7" s="120" t="s">
        <v>515</v>
      </c>
      <c r="CJ7" s="124" t="s">
        <v>565</v>
      </c>
      <c r="CK7" s="120" t="s">
        <v>515</v>
      </c>
      <c r="CL7" s="124" t="s">
        <v>566</v>
      </c>
      <c r="CM7" s="124" t="s">
        <v>565</v>
      </c>
      <c r="CN7" s="124" t="s">
        <v>565</v>
      </c>
      <c r="CO7" s="124" t="s">
        <v>567</v>
      </c>
      <c r="CP7" s="124" t="s">
        <v>565</v>
      </c>
      <c r="CQ7" s="120" t="s">
        <v>515</v>
      </c>
      <c r="CR7" s="124" t="s">
        <v>568</v>
      </c>
      <c r="CS7" s="124" t="s">
        <v>568</v>
      </c>
      <c r="CT7" s="124" t="s">
        <v>569</v>
      </c>
      <c r="CU7" s="124" t="s">
        <v>570</v>
      </c>
      <c r="CV7" s="124" t="s">
        <v>565</v>
      </c>
      <c r="CW7" s="120" t="s">
        <v>515</v>
      </c>
      <c r="CX7" s="120" t="s">
        <v>515</v>
      </c>
      <c r="CY7" s="31"/>
      <c r="CZ7" s="4"/>
      <c r="DA7" s="35" t="s">
        <v>22</v>
      </c>
      <c r="DB7" s="125"/>
      <c r="DC7" s="2"/>
      <c r="DD7" s="2"/>
      <c r="DE7" s="2"/>
      <c r="DF7" s="5"/>
      <c r="DG7" s="40" t="s">
        <v>35</v>
      </c>
      <c r="DH7" s="36" t="n">
        <f aca="false">DA95</f>
        <v>213062.000947959</v>
      </c>
      <c r="DI7" s="36"/>
      <c r="DJ7" s="101"/>
      <c r="DK7" s="101"/>
      <c r="DL7" s="116"/>
      <c r="DM7" s="101"/>
      <c r="DN7" s="36"/>
      <c r="DO7" s="101"/>
      <c r="DP7" s="101"/>
      <c r="DQ7" s="101"/>
      <c r="DR7" s="101"/>
      <c r="DS7" s="101"/>
      <c r="DT7" s="101"/>
      <c r="DU7" s="101"/>
      <c r="DV7" s="101"/>
      <c r="DW7" s="101"/>
      <c r="DX7" s="101"/>
      <c r="DY7" s="101"/>
      <c r="DZ7" s="101"/>
      <c r="EA7" s="101"/>
      <c r="EB7" s="101"/>
      <c r="EC7" s="101"/>
      <c r="ED7" s="101"/>
      <c r="EE7" s="101"/>
      <c r="EF7" s="101"/>
      <c r="EG7" s="101"/>
      <c r="EH7" s="101"/>
      <c r="EI7" s="101"/>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customFormat="false" ht="12.75" hidden="false" customHeight="true" outlineLevel="0" collapsed="false">
      <c r="A8" s="2"/>
      <c r="B8" s="102"/>
      <c r="C8" s="15" t="s">
        <v>571</v>
      </c>
      <c r="D8" s="12" t="s">
        <v>572</v>
      </c>
      <c r="E8" s="12" t="s">
        <v>573</v>
      </c>
      <c r="F8" s="12" t="s">
        <v>573</v>
      </c>
      <c r="G8" s="12" t="s">
        <v>573</v>
      </c>
      <c r="H8" s="12" t="s">
        <v>573</v>
      </c>
      <c r="I8" s="12" t="s">
        <v>573</v>
      </c>
      <c r="J8" s="12" t="s">
        <v>573</v>
      </c>
      <c r="K8" s="12" t="s">
        <v>573</v>
      </c>
      <c r="L8" s="12" t="s">
        <v>573</v>
      </c>
      <c r="M8" s="12" t="s">
        <v>572</v>
      </c>
      <c r="N8" s="12" t="s">
        <v>572</v>
      </c>
      <c r="O8" s="12" t="s">
        <v>573</v>
      </c>
      <c r="P8" s="12" t="s">
        <v>573</v>
      </c>
      <c r="Q8" s="12" t="s">
        <v>573</v>
      </c>
      <c r="R8" s="12" t="s">
        <v>573</v>
      </c>
      <c r="S8" s="12" t="s">
        <v>573</v>
      </c>
      <c r="T8" s="12" t="s">
        <v>573</v>
      </c>
      <c r="U8" s="12" t="s">
        <v>573</v>
      </c>
      <c r="V8" s="12" t="s">
        <v>573</v>
      </c>
      <c r="W8" s="12" t="s">
        <v>573</v>
      </c>
      <c r="X8" s="12" t="s">
        <v>573</v>
      </c>
      <c r="Y8" s="12" t="s">
        <v>572</v>
      </c>
      <c r="Z8" s="12" t="s">
        <v>573</v>
      </c>
      <c r="AA8" s="12" t="s">
        <v>573</v>
      </c>
      <c r="AB8" s="12" t="s">
        <v>573</v>
      </c>
      <c r="AC8" s="12" t="s">
        <v>573</v>
      </c>
      <c r="AD8" s="12" t="s">
        <v>573</v>
      </c>
      <c r="AE8" s="12" t="s">
        <v>573</v>
      </c>
      <c r="AF8" s="12" t="s">
        <v>573</v>
      </c>
      <c r="AG8" s="12" t="s">
        <v>573</v>
      </c>
      <c r="AH8" s="12" t="s">
        <v>573</v>
      </c>
      <c r="AI8" s="12" t="s">
        <v>573</v>
      </c>
      <c r="AJ8" s="12" t="s">
        <v>573</v>
      </c>
      <c r="AK8" s="12" t="s">
        <v>573</v>
      </c>
      <c r="AL8" s="12" t="s">
        <v>573</v>
      </c>
      <c r="AM8" s="12" t="s">
        <v>573</v>
      </c>
      <c r="AN8" s="12" t="s">
        <v>573</v>
      </c>
      <c r="AO8" s="12" t="s">
        <v>573</v>
      </c>
      <c r="AP8" s="12" t="s">
        <v>573</v>
      </c>
      <c r="AQ8" s="12" t="s">
        <v>573</v>
      </c>
      <c r="AR8" s="12" t="s">
        <v>573</v>
      </c>
      <c r="AS8" s="12" t="s">
        <v>572</v>
      </c>
      <c r="AT8" s="12" t="s">
        <v>573</v>
      </c>
      <c r="AU8" s="12" t="s">
        <v>573</v>
      </c>
      <c r="AV8" s="12" t="s">
        <v>573</v>
      </c>
      <c r="AW8" s="12" t="s">
        <v>573</v>
      </c>
      <c r="AX8" s="12" t="s">
        <v>573</v>
      </c>
      <c r="AY8" s="12" t="s">
        <v>573</v>
      </c>
      <c r="AZ8" s="12" t="s">
        <v>573</v>
      </c>
      <c r="BA8" s="12" t="s">
        <v>573</v>
      </c>
      <c r="BB8" s="12" t="s">
        <v>573</v>
      </c>
      <c r="BC8" s="12" t="s">
        <v>573</v>
      </c>
      <c r="BD8" s="12" t="s">
        <v>573</v>
      </c>
      <c r="BE8" s="12" t="s">
        <v>573</v>
      </c>
      <c r="BF8" s="12" t="s">
        <v>572</v>
      </c>
      <c r="BG8" s="12" t="s">
        <v>573</v>
      </c>
      <c r="BH8" s="12" t="s">
        <v>572</v>
      </c>
      <c r="BI8" s="12" t="s">
        <v>573</v>
      </c>
      <c r="BJ8" s="12" t="s">
        <v>572</v>
      </c>
      <c r="BK8" s="12" t="s">
        <v>572</v>
      </c>
      <c r="BL8" s="12" t="s">
        <v>572</v>
      </c>
      <c r="BM8" s="12" t="s">
        <v>573</v>
      </c>
      <c r="BN8" s="12" t="s">
        <v>573</v>
      </c>
      <c r="BO8" s="12" t="s">
        <v>573</v>
      </c>
      <c r="BP8" s="12" t="s">
        <v>573</v>
      </c>
      <c r="BQ8" s="12" t="s">
        <v>573</v>
      </c>
      <c r="BR8" s="12" t="s">
        <v>573</v>
      </c>
      <c r="BS8" s="12" t="s">
        <v>573</v>
      </c>
      <c r="BT8" s="12" t="s">
        <v>572</v>
      </c>
      <c r="BU8" s="12" t="s">
        <v>573</v>
      </c>
      <c r="BV8" s="12" t="s">
        <v>573</v>
      </c>
      <c r="BW8" s="12" t="s">
        <v>572</v>
      </c>
      <c r="BX8" s="12" t="s">
        <v>573</v>
      </c>
      <c r="BY8" s="12" t="s">
        <v>573</v>
      </c>
      <c r="BZ8" s="9"/>
      <c r="CA8" s="30"/>
      <c r="CB8" s="12" t="s">
        <v>573</v>
      </c>
      <c r="CC8" s="12" t="s">
        <v>573</v>
      </c>
      <c r="CD8" s="12" t="s">
        <v>573</v>
      </c>
      <c r="CE8" s="12" t="s">
        <v>573</v>
      </c>
      <c r="CF8" s="12" t="s">
        <v>573</v>
      </c>
      <c r="CG8" s="12" t="s">
        <v>573</v>
      </c>
      <c r="CH8" s="12" t="s">
        <v>572</v>
      </c>
      <c r="CI8" s="12" t="s">
        <v>572</v>
      </c>
      <c r="CJ8" s="12" t="s">
        <v>572</v>
      </c>
      <c r="CK8" s="12" t="s">
        <v>572</v>
      </c>
      <c r="CL8" s="12" t="s">
        <v>573</v>
      </c>
      <c r="CM8" s="12" t="s">
        <v>572</v>
      </c>
      <c r="CN8" s="12" t="s">
        <v>572</v>
      </c>
      <c r="CO8" s="12" t="s">
        <v>573</v>
      </c>
      <c r="CP8" s="12" t="s">
        <v>572</v>
      </c>
      <c r="CQ8" s="12" t="s">
        <v>572</v>
      </c>
      <c r="CR8" s="12" t="s">
        <v>572</v>
      </c>
      <c r="CS8" s="12" t="s">
        <v>572</v>
      </c>
      <c r="CT8" s="12" t="s">
        <v>573</v>
      </c>
      <c r="CU8" s="12" t="s">
        <v>573</v>
      </c>
      <c r="CV8" s="12" t="s">
        <v>572</v>
      </c>
      <c r="CW8" s="12" t="s">
        <v>572</v>
      </c>
      <c r="CX8" s="12" t="s">
        <v>572</v>
      </c>
      <c r="CY8" s="31"/>
      <c r="CZ8" s="126"/>
      <c r="DA8" s="35"/>
      <c r="DB8" s="125"/>
      <c r="DC8" s="2"/>
      <c r="DD8" s="2"/>
      <c r="DE8" s="2"/>
      <c r="DF8" s="5"/>
      <c r="DG8" s="40" t="s">
        <v>36</v>
      </c>
      <c r="DH8" s="36"/>
      <c r="DI8" s="36" t="n">
        <f aca="false">DA96</f>
        <v>22428.9453261321</v>
      </c>
      <c r="DJ8" s="106" t="s">
        <v>574</v>
      </c>
      <c r="DK8" s="101"/>
      <c r="DL8" s="106" t="s">
        <v>575</v>
      </c>
      <c r="DM8" s="2"/>
      <c r="DN8" s="36"/>
      <c r="DO8" s="101"/>
      <c r="DP8" s="101"/>
      <c r="DQ8" s="101"/>
      <c r="DR8" s="101"/>
      <c r="DS8" s="101"/>
      <c r="DT8" s="5"/>
      <c r="DU8" s="5"/>
      <c r="DV8" s="5"/>
      <c r="DW8" s="5"/>
      <c r="DX8" s="5"/>
      <c r="DY8" s="5"/>
      <c r="DZ8" s="5"/>
      <c r="EA8" s="5"/>
      <c r="EB8" s="5"/>
      <c r="EC8" s="5"/>
      <c r="ED8" s="5"/>
      <c r="EE8" s="5"/>
      <c r="EF8" s="5"/>
      <c r="EG8" s="5"/>
      <c r="EH8" s="5"/>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row>
    <row r="9" customFormat="false" ht="12.75" hidden="false" customHeight="true" outlineLevel="0" collapsed="false">
      <c r="A9" s="2"/>
      <c r="B9" s="102"/>
      <c r="C9" s="15" t="s">
        <v>576</v>
      </c>
      <c r="D9" s="12" t="str">
        <f aca="false">IF(D8&lt;&gt;"EOC","",IF(D17&gt;1,"EOCNML","EOCSML"))</f>
        <v/>
      </c>
      <c r="E9" s="12" t="str">
        <f aca="false">IF(E8&lt;&gt;"EOC","",IF(E17&gt;1,"EOCNML","EOCSML"))</f>
        <v>EOCSML</v>
      </c>
      <c r="F9" s="12" t="str">
        <f aca="false">IF(F8&lt;&gt;"EOC","",IF(F17&gt;1,"EOCNML","EOCSML"))</f>
        <v>EOCSML</v>
      </c>
      <c r="G9" s="12" t="str">
        <f aca="false">IF(G8&lt;&gt;"EOC","",IF(G17&gt;1,"EOCNML","EOCSML"))</f>
        <v>EOCSML</v>
      </c>
      <c r="H9" s="12" t="str">
        <f aca="false">IF(H8&lt;&gt;"EOC","",IF(H17&gt;1,"EOCNML","EOCSML"))</f>
        <v>EOCSML</v>
      </c>
      <c r="I9" s="12" t="str">
        <f aca="false">IF(I8&lt;&gt;"EOC","",IF(I17&gt;1,"EOCNML","EOCSML"))</f>
        <v>EOCSML</v>
      </c>
      <c r="J9" s="12" t="str">
        <f aca="false">IF(J8&lt;&gt;"EOC","",IF(J17&gt;1,"EOCNML","EOCSML"))</f>
        <v>EOCSML</v>
      </c>
      <c r="K9" s="12" t="str">
        <f aca="false">IF(K8&lt;&gt;"EOC","",IF(K17&gt;1,"EOCNML","EOCSML"))</f>
        <v>EOCSML</v>
      </c>
      <c r="L9" s="12" t="str">
        <f aca="false">IF(L8&lt;&gt;"EOC","",IF(L17&gt;1,"EOCNML","EOCSML"))</f>
        <v>EOCSML</v>
      </c>
      <c r="M9" s="12" t="str">
        <f aca="false">IF(M8&lt;&gt;"EOC","",IF(M17&gt;1,"EOCNML","EOCSML"))</f>
        <v/>
      </c>
      <c r="N9" s="12" t="str">
        <f aca="false">IF(N8&lt;&gt;"EOC","",IF(N17&gt;1,"EOCNML","EOCSML"))</f>
        <v/>
      </c>
      <c r="O9" s="12" t="str">
        <f aca="false">IF(O8&lt;&gt;"EOC","",IF(O17&gt;1,"EOCNML","EOCSML"))</f>
        <v>EOCSML</v>
      </c>
      <c r="P9" s="12" t="str">
        <f aca="false">IF(P8&lt;&gt;"EOC","",IF(P17&gt;1,"EOCNML","EOCSML"))</f>
        <v>EOCNML</v>
      </c>
      <c r="Q9" s="12" t="str">
        <f aca="false">IF(Q8&lt;&gt;"EOC","",IF(Q17&gt;1,"EOCNML","EOCSML"))</f>
        <v>EOCSML</v>
      </c>
      <c r="R9" s="12" t="str">
        <f aca="false">IF(R8&lt;&gt;"EOC","",IF(R17&gt;1,"EOCNML","EOCSML"))</f>
        <v>EOCSML</v>
      </c>
      <c r="S9" s="12" t="str">
        <f aca="false">IF(S8&lt;&gt;"EOC","",IF(S17&gt;1,"EOCNML","EOCSML"))</f>
        <v>EOCSML</v>
      </c>
      <c r="T9" s="12" t="str">
        <f aca="false">IF(T8&lt;&gt;"EOC","",IF(T17&gt;1,"EOCNML","EOCSML"))</f>
        <v>EOCSML</v>
      </c>
      <c r="U9" s="12" t="str">
        <f aca="false">IF(U8&lt;&gt;"EOC","",IF(U17&gt;1,"EOCNMLEE","EOCSMLEE"))</f>
        <v>EOCSMLEE</v>
      </c>
      <c r="V9" s="12" t="str">
        <f aca="false">IF(V8&lt;&gt;"EOC","",IF(V17&gt;1,"EOCNMLEE","EOCSMLEE"))</f>
        <v>EOCSMLEE</v>
      </c>
      <c r="W9" s="12" t="str">
        <f aca="false">IF(W8&lt;&gt;"EOC","",IF(W17&gt;1,"EOCNML","EOCSML"))</f>
        <v>EOCSML</v>
      </c>
      <c r="X9" s="12" t="str">
        <f aca="false">IF(X8&lt;&gt;"EOC","",IF(X17&gt;1,"EOCNML","EOCSML"))</f>
        <v>EOCSML</v>
      </c>
      <c r="Y9" s="12" t="str">
        <f aca="false">IF(Y8&lt;&gt;"EOC","",IF(Y17&gt;1,"EOCNML","EOCSML"))</f>
        <v/>
      </c>
      <c r="Z9" s="12" t="str">
        <f aca="false">IF(Z8&lt;&gt;"EOC","",IF(Z17&gt;1,"EOCNML","EOCSML"))</f>
        <v>EOCSML</v>
      </c>
      <c r="AA9" s="12" t="str">
        <f aca="false">IF(AA8&lt;&gt;"EOC","",IF(AA17&gt;1,"EOCNMLEE","EOCSMLEE"))</f>
        <v>EOCNMLEE</v>
      </c>
      <c r="AB9" s="12" t="str">
        <f aca="false">IF(AB8&lt;&gt;"EOC","",IF(AB17&gt;1,"EOCNMLEE","EOCSMLEE"))</f>
        <v>EOCNMLEE</v>
      </c>
      <c r="AC9" s="12" t="str">
        <f aca="false">IF(AC8&lt;&gt;"EOC","",IF(AC17&gt;1,"EOCNML","EOCSML"))</f>
        <v>EOCSML</v>
      </c>
      <c r="AD9" s="12" t="str">
        <f aca="false">IF(AD8&lt;&gt;"EOC","",IF(AD17&gt;1,"EOCNML","EOCSML"))</f>
        <v>EOCNML</v>
      </c>
      <c r="AE9" s="12" t="str">
        <f aca="false">IF(AE8&lt;&gt;"EOC","",IF(AE17&gt;1,"EOCNMLEE","EOCSMLEE"))</f>
        <v>EOCSMLEE</v>
      </c>
      <c r="AF9" s="12" t="str">
        <f aca="false">IF(AF8&lt;&gt;"EOC","",IF(AF17&gt;1,"EOCNMLEE","EOCSMLEE"))</f>
        <v>EOCNMLEE</v>
      </c>
      <c r="AG9" s="12" t="str">
        <f aca="false">IF(AG8&lt;&gt;"EOC","",IF(AG17&gt;1,"EOCNML","EOCSML"))</f>
        <v>EOCSML</v>
      </c>
      <c r="AH9" s="12" t="str">
        <f aca="false">IF(AH8&lt;&gt;"EOC","",IF(AH17&gt;1,"EOCNML","EOCSML"))</f>
        <v>EOCNML</v>
      </c>
      <c r="AI9" s="12" t="str">
        <f aca="false">IF(AI8&lt;&gt;"EOC","",IF(AI17&gt;1,"EOCNML","EOCSML"))</f>
        <v>EOCSML</v>
      </c>
      <c r="AJ9" s="12" t="str">
        <f aca="false">IF(AJ8&lt;&gt;"EOC","",IF(AJ17&gt;1,"EOCNMLEE","EOCSMLEE"))</f>
        <v>EOCNMLEE</v>
      </c>
      <c r="AK9" s="12" t="str">
        <f aca="false">IF(AK8&lt;&gt;"EOC","",IF(AK17&gt;1,"EOCNML","EOCSML"))</f>
        <v>EOCSML</v>
      </c>
      <c r="AL9" s="12" t="str">
        <f aca="false">IF(AL8&lt;&gt;"EOC","",IF(AL17&gt;1,"EOCNML","EOCSML"))</f>
        <v>EOCSML</v>
      </c>
      <c r="AM9" s="12" t="str">
        <f aca="false">IF(AM8&lt;&gt;"EOC","",IF(AM17&gt;1,"EOCNML","EOCSML"))</f>
        <v>EOCNML</v>
      </c>
      <c r="AN9" s="12" t="str">
        <f aca="false">IF(AN8&lt;&gt;"EOC","",IF(AN17&gt;1,"EOCNML","EOCSML"))</f>
        <v>EOCSML</v>
      </c>
      <c r="AO9" s="12" t="str">
        <f aca="false">IF(AO8&lt;&gt;"EOC","",IF(AO17&gt;1,"EOCNMLEE","EOCSMLEE"))</f>
        <v>EOCNMLEE</v>
      </c>
      <c r="AP9" s="12" t="str">
        <f aca="false">IF(AP8&lt;&gt;"EOC","",IF(AP17&gt;1,"EOCNML","EOCSML"))</f>
        <v>EOCSML</v>
      </c>
      <c r="AQ9" s="12" t="str">
        <f aca="false">IF(AQ8&lt;&gt;"EOC","",IF(AQ17&gt;1,"EOCNMLEE","EOCSMLEE"))</f>
        <v>EOCNMLEE</v>
      </c>
      <c r="AR9" s="12" t="str">
        <f aca="false">IF(AR8&lt;&gt;"EOC","",IF(AR17&gt;1,"EOCNML","EOCSML"))</f>
        <v>EOCSML</v>
      </c>
      <c r="AS9" s="12" t="str">
        <f aca="false">IF(AS8&lt;&gt;"EOC","",IF(AS17&gt;1,"EOCNML","EOCSML"))</f>
        <v/>
      </c>
      <c r="AT9" s="12" t="str">
        <f aca="false">IF(AT8&lt;&gt;"EOC","",IF(AT17&gt;1,"EOCNML","EOCSML"))</f>
        <v>EOCNML</v>
      </c>
      <c r="AU9" s="12" t="str">
        <f aca="false">IF(AU8&lt;&gt;"EOC","",IF(AU17&gt;1,"EOCNML","EOCSML"))</f>
        <v>EOCNML</v>
      </c>
      <c r="AV9" s="12" t="str">
        <f aca="false">IF(AV8&lt;&gt;"EOC","",IF(AV17&gt;1,"EOCNML","EOCSML"))</f>
        <v>EOCNML</v>
      </c>
      <c r="AW9" s="12" t="str">
        <f aca="false">IF(AW8&lt;&gt;"EOC","",IF(AW17&gt;1,"EOCNML","EOCSML"))</f>
        <v>EOCNML</v>
      </c>
      <c r="AX9" s="12" t="str">
        <f aca="false">IF(AX8&lt;&gt;"EOC","",IF(AX17&gt;1,"EOCNMLEE","EOCSMLEE"))</f>
        <v>EOCNMLEE</v>
      </c>
      <c r="AY9" s="12" t="str">
        <f aca="false">IF(AY8&lt;&gt;"EOC","",IF(AY17&gt;1,"EOCNML","EOCSML"))</f>
        <v>EOCSML</v>
      </c>
      <c r="AZ9" s="12" t="str">
        <f aca="false">IF(AZ8&lt;&gt;"EOC","",IF(AZ17&gt;1,"EOCNML","EOCSML"))</f>
        <v>EOCSML</v>
      </c>
      <c r="BA9" s="12" t="str">
        <f aca="false">IF(BA8&lt;&gt;"EOC","",IF(BA17&gt;1,"EOCNML","EOCSML"))</f>
        <v>EOCSML</v>
      </c>
      <c r="BB9" s="12" t="str">
        <f aca="false">IF(BB8&lt;&gt;"EOC","",IF(BB17&gt;1,"EOCNML","EOCSML"))</f>
        <v>EOCNML</v>
      </c>
      <c r="BC9" s="12" t="str">
        <f aca="false">IF(BC8&lt;&gt;"EOC","",IF(BC17&gt;1,"EOCNML","EOCSML"))</f>
        <v>EOCNML</v>
      </c>
      <c r="BD9" s="12" t="str">
        <f aca="false">IF(BD8&lt;&gt;"EOC","",IF(BD17&gt;1,"EOCNML","EOCSML"))</f>
        <v>EOCSML</v>
      </c>
      <c r="BE9" s="12" t="str">
        <f aca="false">IF(BE8&lt;&gt;"EOC","",IF(BE17&gt;1,"EOCNML","EOCSML"))</f>
        <v>EOCSML</v>
      </c>
      <c r="BF9" s="12" t="str">
        <f aca="false">IF(BF8&lt;&gt;"EOC","",IF(BF17&gt;1,"EOCNML","EOCSML"))</f>
        <v/>
      </c>
      <c r="BG9" s="12" t="str">
        <f aca="false">IF(BG8&lt;&gt;"EOC","",IF(BG17&gt;1,"EOCNML","EOCSML"))</f>
        <v>EOCSML</v>
      </c>
      <c r="BH9" s="12" t="str">
        <f aca="false">IF(BH8&lt;&gt;"EOC","",IF(BH17&gt;1,"EOCNML","EOCSML"))</f>
        <v/>
      </c>
      <c r="BI9" s="12" t="str">
        <f aca="false">IF(BI8&lt;&gt;"EOC","",IF(BI17&gt;1,"EOCNML","EOCSML"))</f>
        <v>EOCSML</v>
      </c>
      <c r="BJ9" s="12" t="str">
        <f aca="false">IF(BJ8&lt;&gt;"EOC","",IF(BJ17&gt;1,"EOCNML","EOCSML"))</f>
        <v/>
      </c>
      <c r="BK9" s="12" t="str">
        <f aca="false">IF(BK8&lt;&gt;"EOC","",IF(BK17&gt;1,"EOCNML","EOCSML"))</f>
        <v/>
      </c>
      <c r="BL9" s="12" t="str">
        <f aca="false">IF(BL8&lt;&gt;"EOC","",IF(BL17&gt;1,"EOCNML","EOCSML"))</f>
        <v/>
      </c>
      <c r="BM9" s="12" t="str">
        <f aca="false">IF(BM8&lt;&gt;"EOC","",IF(BM17&gt;1,"EOCNMLEE","EOCSMLEE"))</f>
        <v>EOCNMLEE</v>
      </c>
      <c r="BN9" s="12" t="str">
        <f aca="false">IF(BN8&lt;&gt;"EOC","",IF(BN17&gt;1,"EOCNML","EOCSML"))</f>
        <v>EOCSML</v>
      </c>
      <c r="BO9" s="12" t="str">
        <f aca="false">IF(BO8&lt;&gt;"EOC","",IF(BO17&gt;1,"EOCNML","EOCSML"))</f>
        <v>EOCSML</v>
      </c>
      <c r="BP9" s="12" t="str">
        <f aca="false">IF(BP8&lt;&gt;"EOC","",IF(BP17&gt;1,"EOCNML","EOCSML"))</f>
        <v>EOCNML</v>
      </c>
      <c r="BQ9" s="12" t="str">
        <f aca="false">IF(BQ8&lt;&gt;"EOC","",IF(BQ17&gt;1,"EOCNML","EOCSML"))</f>
        <v>EOCNML</v>
      </c>
      <c r="BR9" s="12" t="str">
        <f aca="false">IF(BR8&lt;&gt;"EOC","",IF(BR17&gt;1,"EOCNML","EOCSML"))</f>
        <v>EOCSML</v>
      </c>
      <c r="BS9" s="12" t="str">
        <f aca="false">IF(BS8&lt;&gt;"EOC","",IF(BS17&gt;1,"EOCNMLEE","EOCSMLEE"))</f>
        <v>EOCSMLEE</v>
      </c>
      <c r="BT9" s="12" t="str">
        <f aca="false">IF(BT8&lt;&gt;"EOC","",IF(BT17&gt;1,"EOCNML","EOCSML"))</f>
        <v/>
      </c>
      <c r="BU9" s="12" t="str">
        <f aca="false">IF(BU8&lt;&gt;"EOC","",IF(BU17&gt;1,"EOCNMLEE","EOCSMLEE"))</f>
        <v>EOCNMLEE</v>
      </c>
      <c r="BV9" s="12" t="str">
        <f aca="false">IF(BV8&lt;&gt;"EOC","",IF(BV17&gt;1,"EOCNML","EOCSML"))</f>
        <v>EOCNML</v>
      </c>
      <c r="BW9" s="12" t="str">
        <f aca="false">IF(BW8&lt;&gt;"EOC","",IF(BW17&gt;1,"EOCNML","EOCSML"))</f>
        <v/>
      </c>
      <c r="BX9" s="12" t="str">
        <f aca="false">IF(BX8&lt;&gt;"EOC","",IF(BX17&gt;1,"EOCNMLEE","EOCSMLEE"))</f>
        <v>EOCNMLEE</v>
      </c>
      <c r="BY9" s="12" t="str">
        <f aca="false">IF(BY8&lt;&gt;"EOC","",IF(BY17&gt;1,"EOCNML","EOCSML"))</f>
        <v>EOCSML</v>
      </c>
      <c r="BZ9" s="9"/>
      <c r="CA9" s="30"/>
      <c r="CB9" s="12" t="str">
        <f aca="false">IF(CB8&lt;&gt;"EOC","",IF(CB17&gt;1,"EOCNMLEE","EOCSMLEE"))</f>
        <v>EOCSMLEE</v>
      </c>
      <c r="CC9" s="12" t="str">
        <f aca="false">IF(CC8&lt;&gt;"EOC","",IF(CC17&gt;1,"EOCNMLEE","EOCSMLEE"))</f>
        <v>EOCSMLEE</v>
      </c>
      <c r="CD9" s="12" t="str">
        <f aca="false">IF(CD8&lt;&gt;"EOC","",IF(CD17&gt;1,"EOCNMLEE","EOCSMLEE"))</f>
        <v>EOCSMLEE</v>
      </c>
      <c r="CE9" s="12" t="str">
        <f aca="false">IF(CE8&lt;&gt;"EOC","",IF(CE17&gt;1,"EOCNMLEE","EOCSMLEE"))</f>
        <v>EOCSMLEE</v>
      </c>
      <c r="CF9" s="12" t="str">
        <f aca="false">IF(CF8&lt;&gt;"EOC","",IF(CF17&gt;1,"EOCNMLEE","EOCSMLEE"))</f>
        <v>EOCSMLEE</v>
      </c>
      <c r="CG9" s="12" t="str">
        <f aca="false">IF(CG8&lt;&gt;"EOC","",IF(CG17&gt;1,"EOCNMLEE","EOCSMLEE"))</f>
        <v>EOCSMLEE</v>
      </c>
      <c r="CH9" s="12" t="str">
        <f aca="false">IF(CH8&lt;&gt;"EOC","",IF(CH17&gt;1,"EOCNML","EOCSML"))</f>
        <v/>
      </c>
      <c r="CI9" s="12" t="str">
        <f aca="false">IF(CI8&lt;&gt;"EOC","",IF(CI17&gt;1,"EOCNML","EOCSML"))</f>
        <v/>
      </c>
      <c r="CJ9" s="12" t="str">
        <f aca="false">IF(CJ8&lt;&gt;"EOC","",IF(CJ17&gt;1,"EOCNML","EOCSML"))</f>
        <v/>
      </c>
      <c r="CK9" s="12" t="str">
        <f aca="false">IF(CK8&lt;&gt;"EOC","",IF(CK17&gt;1,"EOCNML","EOCSML"))</f>
        <v/>
      </c>
      <c r="CL9" s="12" t="str">
        <f aca="false">IF(CL8&lt;&gt;"EOC","",IF(CL17&gt;1,"EOCNML","EOCSML"))</f>
        <v>EOCSML</v>
      </c>
      <c r="CM9" s="12" t="str">
        <f aca="false">IF(CM8&lt;&gt;"EOC","",IF(CM17&gt;1,"EOCNML","EOCSML"))</f>
        <v/>
      </c>
      <c r="CN9" s="12" t="str">
        <f aca="false">IF(CN8&lt;&gt;"EOC","",IF(CN17&gt;1,"EOCNML","EOCSML"))</f>
        <v/>
      </c>
      <c r="CO9" s="12" t="str">
        <f aca="false">IF(CO8&lt;&gt;"EOC","",IF(CO17&gt;1,"EOCNML","EOCSML"))</f>
        <v>EOCNML</v>
      </c>
      <c r="CP9" s="12" t="str">
        <f aca="false">IF(CP8&lt;&gt;"EOC","",IF(CP17&gt;1,"EOCNML","EOCSML"))</f>
        <v/>
      </c>
      <c r="CQ9" s="12" t="str">
        <f aca="false">IF(CQ8&lt;&gt;"EOC","",IF(CQ17&gt;1,"EOCNML","EOCSML"))</f>
        <v/>
      </c>
      <c r="CR9" s="12"/>
      <c r="CS9" s="127"/>
      <c r="CT9" s="12" t="str">
        <f aca="false">IF(CT8&lt;&gt;"EOC","",IF(CT17&gt;1,"EOCNML","EOCSML"))</f>
        <v>EOCNML</v>
      </c>
      <c r="CU9" s="12" t="str">
        <f aca="false">IF(CU8&lt;&gt;"EOC","",IF(CU17&gt;1,"EOCNML","EOCSML"))</f>
        <v>EOCSML</v>
      </c>
      <c r="CV9" s="12" t="str">
        <f aca="false">IF(CV8&lt;&gt;"EOC","",IF(CV17&gt;1,"EOCNML","EOCSML"))</f>
        <v/>
      </c>
      <c r="CW9" s="12" t="str">
        <f aca="false">IF(CW8&lt;&gt;"EOC","",IF(CW17&gt;1,"EOCNML","EOCSML"))</f>
        <v/>
      </c>
      <c r="CX9" s="127"/>
      <c r="CY9" s="31"/>
      <c r="CZ9" s="126"/>
      <c r="DA9" s="35"/>
      <c r="DB9" s="125"/>
      <c r="DC9" s="2"/>
      <c r="DD9" s="2"/>
      <c r="DE9" s="2"/>
      <c r="DF9" s="5"/>
      <c r="DG9" s="40" t="s">
        <v>37</v>
      </c>
      <c r="DH9" s="36"/>
      <c r="DI9" s="36" t="n">
        <f aca="false">DA97</f>
        <v>113005.461780415</v>
      </c>
      <c r="DJ9" s="101"/>
      <c r="DK9" s="40" t="s">
        <v>577</v>
      </c>
      <c r="DL9" s="116" t="n">
        <f aca="false">D32</f>
        <v>2184070.42033236</v>
      </c>
      <c r="DM9" s="2"/>
      <c r="DN9" s="36"/>
      <c r="DO9" s="101"/>
      <c r="DP9" s="101"/>
      <c r="DQ9" s="101"/>
      <c r="DR9" s="101"/>
      <c r="DS9" s="101"/>
      <c r="DT9" s="5"/>
      <c r="DU9" s="5"/>
      <c r="DV9" s="5"/>
      <c r="DW9" s="5"/>
      <c r="DX9" s="5"/>
      <c r="DY9" s="5"/>
      <c r="DZ9" s="5"/>
      <c r="EA9" s="5"/>
      <c r="EB9" s="5"/>
      <c r="EC9" s="5"/>
      <c r="ED9" s="5"/>
      <c r="EE9" s="5"/>
      <c r="EF9" s="5"/>
      <c r="EG9" s="5"/>
      <c r="EH9" s="5"/>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customFormat="false" ht="12.75" hidden="false" customHeight="false" outlineLevel="0" collapsed="false">
      <c r="A10" s="5"/>
      <c r="B10" s="40"/>
      <c r="C10" s="33" t="s">
        <v>578</v>
      </c>
      <c r="D10" s="36" t="n">
        <v>20460</v>
      </c>
      <c r="E10" s="36" t="n">
        <v>40920</v>
      </c>
      <c r="F10" s="36" t="n">
        <v>2129</v>
      </c>
      <c r="G10" s="36" t="n">
        <v>17880</v>
      </c>
      <c r="H10" s="36" t="n">
        <v>66042</v>
      </c>
      <c r="I10" s="36" t="n">
        <v>5962</v>
      </c>
      <c r="J10" s="36" t="n">
        <v>2993</v>
      </c>
      <c r="K10" s="36" t="n">
        <v>13207</v>
      </c>
      <c r="L10" s="36" t="n">
        <v>901</v>
      </c>
      <c r="M10" s="36" t="n">
        <v>84909</v>
      </c>
      <c r="N10" s="36" t="n">
        <v>102300</v>
      </c>
      <c r="O10" s="36" t="n">
        <v>2108</v>
      </c>
      <c r="P10" s="36" t="n">
        <v>36251</v>
      </c>
      <c r="Q10" s="36" t="n">
        <v>1360</v>
      </c>
      <c r="R10" s="36" t="n">
        <v>569</v>
      </c>
      <c r="S10" s="36" t="n">
        <v>478</v>
      </c>
      <c r="T10" s="36" t="n">
        <v>1710</v>
      </c>
      <c r="U10" s="36" t="n">
        <v>916</v>
      </c>
      <c r="V10" s="36" t="n">
        <v>64</v>
      </c>
      <c r="W10" s="36" t="n">
        <v>12680</v>
      </c>
      <c r="X10" s="36" t="n">
        <v>795</v>
      </c>
      <c r="Y10" s="36" t="n">
        <v>36828</v>
      </c>
      <c r="Z10" s="36" t="n">
        <v>14247</v>
      </c>
      <c r="AA10" s="36" t="n">
        <v>477</v>
      </c>
      <c r="AB10" s="36" t="n">
        <v>281</v>
      </c>
      <c r="AC10" s="36" t="n">
        <v>1301</v>
      </c>
      <c r="AD10" s="36" t="n">
        <v>1060</v>
      </c>
      <c r="AE10" s="36" t="n">
        <v>195</v>
      </c>
      <c r="AF10" s="36" t="n">
        <v>101</v>
      </c>
      <c r="AG10" s="36" t="n">
        <v>616</v>
      </c>
      <c r="AH10" s="36" t="n">
        <v>35</v>
      </c>
      <c r="AI10" s="36" t="n">
        <v>4201</v>
      </c>
      <c r="AJ10" s="36" t="n">
        <v>2989</v>
      </c>
      <c r="AK10" s="36" t="n">
        <v>232</v>
      </c>
      <c r="AL10" s="36" t="n">
        <v>35674</v>
      </c>
      <c r="AM10" s="36" t="n">
        <v>1907</v>
      </c>
      <c r="AN10" s="36" t="n">
        <v>1310</v>
      </c>
      <c r="AO10" s="128" t="n">
        <v>26099</v>
      </c>
      <c r="AP10" s="36" t="n">
        <v>4591</v>
      </c>
      <c r="AQ10" s="36" t="n">
        <v>321</v>
      </c>
      <c r="AR10" s="36" t="n">
        <v>23000</v>
      </c>
      <c r="AS10" s="36" t="n">
        <v>7161</v>
      </c>
      <c r="AT10" s="36" t="n">
        <v>5115</v>
      </c>
      <c r="AU10" s="36" t="n">
        <v>734</v>
      </c>
      <c r="AV10" s="36" t="n">
        <v>5326</v>
      </c>
      <c r="AW10" s="36" t="n">
        <v>7093</v>
      </c>
      <c r="AX10" s="36" t="n">
        <v>148</v>
      </c>
      <c r="AY10" s="36" t="n">
        <v>13360</v>
      </c>
      <c r="AZ10" s="36" t="n">
        <v>4486</v>
      </c>
      <c r="BA10" s="36" t="n">
        <v>2410</v>
      </c>
      <c r="BB10" s="129" t="n">
        <v>3183</v>
      </c>
      <c r="BC10" s="129" t="n">
        <v>19366</v>
      </c>
      <c r="BD10" s="129" t="n">
        <v>10666</v>
      </c>
      <c r="BE10" s="36" t="n">
        <v>4737</v>
      </c>
      <c r="BF10" s="36" t="n">
        <v>20460</v>
      </c>
      <c r="BG10" s="36" t="n">
        <v>48341</v>
      </c>
      <c r="BH10" s="36" t="n">
        <v>10230</v>
      </c>
      <c r="BI10" s="36" t="n">
        <v>2</v>
      </c>
      <c r="BJ10" s="36" t="n">
        <v>132990</v>
      </c>
      <c r="BK10" s="36" t="n">
        <v>552420</v>
      </c>
      <c r="BL10" s="36" t="n">
        <v>624030</v>
      </c>
      <c r="BM10" s="128" t="n">
        <v>4804</v>
      </c>
      <c r="BN10" s="36" t="n">
        <v>3582</v>
      </c>
      <c r="BO10" s="36" t="n">
        <v>70302</v>
      </c>
      <c r="BP10" s="36" t="n">
        <v>153450</v>
      </c>
      <c r="BQ10" s="128" t="n">
        <v>4699</v>
      </c>
      <c r="BR10" s="36" t="n">
        <v>332639</v>
      </c>
      <c r="BS10" s="36" t="n">
        <v>99</v>
      </c>
      <c r="BT10" s="36" t="n">
        <v>179025</v>
      </c>
      <c r="BU10" s="36" t="n">
        <v>11</v>
      </c>
      <c r="BV10" s="36" t="n">
        <v>218</v>
      </c>
      <c r="BW10" s="36" t="n">
        <v>19437</v>
      </c>
      <c r="BX10" s="36" t="n">
        <v>1490</v>
      </c>
      <c r="BY10" s="36" t="n">
        <v>409</v>
      </c>
      <c r="BZ10" s="37" t="n">
        <f aca="false">SUM(D10:BY10)</f>
        <v>2812522</v>
      </c>
      <c r="CA10" s="4"/>
      <c r="CB10" s="130" t="n">
        <v>46035</v>
      </c>
      <c r="CC10" s="130" t="n">
        <v>16495</v>
      </c>
      <c r="CD10" s="130" t="n">
        <v>50000</v>
      </c>
      <c r="CE10" s="130" t="n">
        <v>25575</v>
      </c>
      <c r="CF10" s="130" t="n">
        <v>20460</v>
      </c>
      <c r="CG10" s="130" t="n">
        <v>25575</v>
      </c>
      <c r="CH10" s="130" t="n">
        <f aca="false">25575-CI10</f>
        <v>12787</v>
      </c>
      <c r="CI10" s="130" t="n">
        <v>12788</v>
      </c>
      <c r="CJ10" s="130" t="n">
        <f aca="false">20460-CK10</f>
        <v>10230</v>
      </c>
      <c r="CK10" s="130" t="n">
        <v>10230</v>
      </c>
      <c r="CL10" s="130" t="n">
        <v>409</v>
      </c>
      <c r="CM10" s="130" t="n">
        <v>15000</v>
      </c>
      <c r="CN10" s="130" t="n">
        <v>101585</v>
      </c>
      <c r="CO10" s="130" t="n">
        <v>4604</v>
      </c>
      <c r="CP10" s="130" t="n">
        <f aca="false">193454</f>
        <v>193454</v>
      </c>
      <c r="CQ10" s="130" t="n">
        <v>9750</v>
      </c>
      <c r="CR10" s="130" t="n">
        <v>593122</v>
      </c>
      <c r="CS10" s="130" t="n">
        <v>35000</v>
      </c>
      <c r="CT10" s="130" t="n">
        <v>1733</v>
      </c>
      <c r="CU10" s="130" t="n">
        <v>40000</v>
      </c>
      <c r="CV10" s="130" t="n">
        <v>202714</v>
      </c>
      <c r="CW10" s="130" t="n">
        <v>259684</v>
      </c>
      <c r="CX10" s="130" t="n">
        <v>4812</v>
      </c>
      <c r="CY10" s="35" t="n">
        <f aca="false">SUM(CB10:CX10)</f>
        <v>1692042</v>
      </c>
      <c r="CZ10" s="4"/>
      <c r="DA10" s="35" t="n">
        <f aca="false">BZ10+CY10</f>
        <v>4504564</v>
      </c>
      <c r="DB10" s="131"/>
      <c r="DC10" s="36" t="n">
        <f aca="false">MIN(MIN($CB10:$CX10),MIN($D10:$BY10))</f>
        <v>2</v>
      </c>
      <c r="DD10" s="36" t="n">
        <f aca="false">MAX(MAX($CB10:$CX10),MAX($D10:$BY10))</f>
        <v>624030</v>
      </c>
      <c r="DE10" s="5"/>
      <c r="DF10" s="5"/>
      <c r="DG10" s="40" t="s">
        <v>38</v>
      </c>
      <c r="DH10" s="36"/>
      <c r="DI10" s="36" t="n">
        <f aca="false">DA98</f>
        <v>115382.475358349</v>
      </c>
      <c r="DJ10" s="101"/>
      <c r="DK10" s="106" t="s">
        <v>579</v>
      </c>
      <c r="DL10" s="116" t="n">
        <f aca="false">DK5</f>
        <v>1978667.60508309</v>
      </c>
      <c r="DM10" s="5"/>
      <c r="DN10" s="36"/>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row>
    <row r="11" customFormat="false" ht="12.75" hidden="false" customHeight="false" outlineLevel="0" collapsed="false">
      <c r="A11" s="5"/>
      <c r="B11" s="40"/>
      <c r="C11" s="33" t="s">
        <v>580</v>
      </c>
      <c r="D11" s="36" t="n">
        <f aca="false">D10/1.023</f>
        <v>20000</v>
      </c>
      <c r="E11" s="36" t="n">
        <f aca="false">E10/1.023</f>
        <v>40000</v>
      </c>
      <c r="F11" s="36" t="n">
        <f aca="false">F10/1.023</f>
        <v>2081.1339198436</v>
      </c>
      <c r="G11" s="36" t="n">
        <f aca="false">G10/1.023</f>
        <v>17478.0058651026</v>
      </c>
      <c r="H11" s="36" t="n">
        <f aca="false">H10/1.023</f>
        <v>64557.1847507331</v>
      </c>
      <c r="I11" s="36" t="n">
        <f aca="false">I10/1.023</f>
        <v>5827.95698924731</v>
      </c>
      <c r="J11" s="36" t="n">
        <f aca="false">J10/1.023</f>
        <v>2925.70869990225</v>
      </c>
      <c r="K11" s="36" t="n">
        <f aca="false">K10/1.023</f>
        <v>12910.0684261975</v>
      </c>
      <c r="L11" s="36" t="n">
        <f aca="false">L10/1.023</f>
        <v>880.742913000978</v>
      </c>
      <c r="M11" s="36" t="n">
        <f aca="false">M10/1.023</f>
        <v>83000</v>
      </c>
      <c r="N11" s="36" t="n">
        <f aca="false">N10/1.023</f>
        <v>100000</v>
      </c>
      <c r="O11" s="36" t="n">
        <f aca="false">O10/1.023</f>
        <v>2060.60606060606</v>
      </c>
      <c r="P11" s="36" t="n">
        <f aca="false">P10/1.023</f>
        <v>35435.972629521</v>
      </c>
      <c r="Q11" s="36" t="n">
        <f aca="false">Q10/1.023</f>
        <v>1329.42326490714</v>
      </c>
      <c r="R11" s="36" t="n">
        <f aca="false">R10/1.023</f>
        <v>556.207233626589</v>
      </c>
      <c r="S11" s="36" t="n">
        <f aca="false">S10/1.023</f>
        <v>467.253176930596</v>
      </c>
      <c r="T11" s="36" t="n">
        <f aca="false">T10/1.023</f>
        <v>1671.55425219941</v>
      </c>
      <c r="U11" s="36" t="n">
        <f aca="false">U10/1.023</f>
        <v>895.405669599218</v>
      </c>
      <c r="V11" s="36" t="n">
        <f aca="false">V10/1.023</f>
        <v>62.5610948191593</v>
      </c>
      <c r="W11" s="36" t="n">
        <f aca="false">W10/1.023</f>
        <v>12394.9169110459</v>
      </c>
      <c r="X11" s="36" t="n">
        <f aca="false">X10/1.023</f>
        <v>777.126099706745</v>
      </c>
      <c r="Y11" s="36" t="n">
        <f aca="false">Y10/1.023</f>
        <v>36000</v>
      </c>
      <c r="Z11" s="36" t="n">
        <f aca="false">Z10/1.023</f>
        <v>13926.6862170088</v>
      </c>
      <c r="AA11" s="36" t="n">
        <f aca="false">AA10/1.023</f>
        <v>466.275659824047</v>
      </c>
      <c r="AB11" s="36" t="n">
        <f aca="false">AB10/1.023</f>
        <v>274.682306940371</v>
      </c>
      <c r="AC11" s="36" t="n">
        <f aca="false">AC10/1.023</f>
        <v>1271.74975562072</v>
      </c>
      <c r="AD11" s="36" t="n">
        <f aca="false">AD10/1.023</f>
        <v>1036.16813294233</v>
      </c>
      <c r="AE11" s="36" t="n">
        <f aca="false">AE10/1.023</f>
        <v>190.615835777126</v>
      </c>
      <c r="AF11" s="36" t="n">
        <f aca="false">AF10/1.023</f>
        <v>98.7292277614858</v>
      </c>
      <c r="AG11" s="36" t="n">
        <f aca="false">AG10/1.023</f>
        <v>602.150537634409</v>
      </c>
      <c r="AH11" s="36" t="n">
        <f aca="false">AH10/1.023</f>
        <v>34.2130987292278</v>
      </c>
      <c r="AI11" s="36" t="n">
        <f aca="false">AI10/1.023</f>
        <v>4106.54936461388</v>
      </c>
      <c r="AJ11" s="36" t="n">
        <f aca="false">AJ10/1.023</f>
        <v>2921.79863147605</v>
      </c>
      <c r="AK11" s="36" t="n">
        <f aca="false">AK10/1.023</f>
        <v>226.783968719453</v>
      </c>
      <c r="AL11" s="36" t="n">
        <f aca="false">AL10/1.023</f>
        <v>34871.945259042</v>
      </c>
      <c r="AM11" s="36" t="n">
        <f aca="false">AM10/1.023</f>
        <v>1864.12512218964</v>
      </c>
      <c r="AN11" s="36" t="n">
        <f aca="false">AN10/1.023</f>
        <v>1280.54740957967</v>
      </c>
      <c r="AO11" s="36" t="n">
        <f aca="false">AO10/1.023</f>
        <v>25512.2189638319</v>
      </c>
      <c r="AP11" s="36" t="n">
        <f aca="false">AP10/1.023</f>
        <v>4487.78103616813</v>
      </c>
      <c r="AQ11" s="36" t="n">
        <f aca="false">AQ10/1.023</f>
        <v>313.782991202346</v>
      </c>
      <c r="AR11" s="36" t="n">
        <f aca="false">AR10/1.023</f>
        <v>22482.8934506354</v>
      </c>
      <c r="AS11" s="36" t="n">
        <f aca="false">AS10/1.023</f>
        <v>7000</v>
      </c>
      <c r="AT11" s="36" t="n">
        <f aca="false">AT10/1.023</f>
        <v>5000</v>
      </c>
      <c r="AU11" s="36" t="n">
        <f aca="false">AU10/1.023</f>
        <v>717.497556207234</v>
      </c>
      <c r="AV11" s="36" t="n">
        <f aca="false">AV10/1.023</f>
        <v>5206.25610948192</v>
      </c>
      <c r="AW11" s="36" t="n">
        <f aca="false">AW10/1.023</f>
        <v>6933.52883675464</v>
      </c>
      <c r="AX11" s="36" t="n">
        <f aca="false">AX10/1.023</f>
        <v>144.672531769306</v>
      </c>
      <c r="AY11" s="36" t="n">
        <f aca="false">AY10/1.023</f>
        <v>13059.6285434995</v>
      </c>
      <c r="AZ11" s="36" t="n">
        <f aca="false">AZ10/1.023</f>
        <v>4385.14173998045</v>
      </c>
      <c r="BA11" s="36" t="n">
        <f aca="false">BA10/1.023</f>
        <v>2355.81622678397</v>
      </c>
      <c r="BB11" s="36" t="n">
        <f aca="false">BB10/1.023</f>
        <v>3111.43695014663</v>
      </c>
      <c r="BC11" s="36" t="n">
        <f aca="false">BC10/1.023</f>
        <v>18930.596285435</v>
      </c>
      <c r="BD11" s="36" t="n">
        <f aca="false">BD10/1.023</f>
        <v>10426.1974584555</v>
      </c>
      <c r="BE11" s="36" t="n">
        <f aca="false">BE10/1.023</f>
        <v>4630.49853372434</v>
      </c>
      <c r="BF11" s="36" t="n">
        <f aca="false">BF10/1.023</f>
        <v>20000</v>
      </c>
      <c r="BG11" s="36" t="n">
        <f aca="false">BG10/1.023</f>
        <v>47254.1544477028</v>
      </c>
      <c r="BH11" s="36" t="n">
        <f aca="false">BH10/1.023</f>
        <v>10000</v>
      </c>
      <c r="BI11" s="36" t="n">
        <f aca="false">BI10/1.023</f>
        <v>1.95503421309873</v>
      </c>
      <c r="BJ11" s="36" t="n">
        <f aca="false">BJ10/1.023</f>
        <v>130000</v>
      </c>
      <c r="BK11" s="36" t="n">
        <f aca="false">BK10/1.023</f>
        <v>540000</v>
      </c>
      <c r="BL11" s="36" t="n">
        <f aca="false">BL10/1.023</f>
        <v>610000</v>
      </c>
      <c r="BM11" s="36" t="n">
        <f aca="false">BM10/1.023</f>
        <v>4695.99217986315</v>
      </c>
      <c r="BN11" s="36" t="n">
        <f aca="false">BN10/1.023</f>
        <v>3501.46627565982</v>
      </c>
      <c r="BO11" s="36" t="n">
        <f aca="false">BO10/1.023</f>
        <v>68721.4076246334</v>
      </c>
      <c r="BP11" s="36" t="n">
        <f aca="false">BP10/1.023</f>
        <v>150000</v>
      </c>
      <c r="BQ11" s="36" t="n">
        <f aca="false">BQ10/1.023</f>
        <v>4593.35288367547</v>
      </c>
      <c r="BR11" s="36" t="n">
        <f aca="false">BR10/1.023</f>
        <v>325160.312805474</v>
      </c>
      <c r="BS11" s="36" t="n">
        <f aca="false">BS10/1.023</f>
        <v>96.7741935483871</v>
      </c>
      <c r="BT11" s="36" t="n">
        <f aca="false">BT10/1.023</f>
        <v>175000</v>
      </c>
      <c r="BU11" s="36" t="n">
        <f aca="false">BU10/1.023</f>
        <v>10.752688172043</v>
      </c>
      <c r="BV11" s="36" t="n">
        <f aca="false">BV10/1.023</f>
        <v>213.098729227762</v>
      </c>
      <c r="BW11" s="36" t="n">
        <f aca="false">BW10/1.023</f>
        <v>19000</v>
      </c>
      <c r="BX11" s="36" t="n">
        <f aca="false">BX10/1.023</f>
        <v>1456.50048875855</v>
      </c>
      <c r="BY11" s="36" t="n">
        <f aca="false">BY10/1.023</f>
        <v>399.80449657869</v>
      </c>
      <c r="BZ11" s="37" t="n">
        <f aca="false">SUM(D11:BY11)</f>
        <v>2749288.36754643</v>
      </c>
      <c r="CA11" s="4"/>
      <c r="CB11" s="36" t="n">
        <f aca="false">CB10/1.023</f>
        <v>45000</v>
      </c>
      <c r="CC11" s="36" t="n">
        <f aca="false">CC10/1.023</f>
        <v>16124.1446725318</v>
      </c>
      <c r="CD11" s="36" t="n">
        <f aca="false">CD10/1.023</f>
        <v>48875.8553274682</v>
      </c>
      <c r="CE11" s="36" t="n">
        <f aca="false">CE10/1.023</f>
        <v>25000</v>
      </c>
      <c r="CF11" s="36" t="n">
        <f aca="false">CF10/1.023</f>
        <v>20000</v>
      </c>
      <c r="CG11" s="36" t="n">
        <f aca="false">CG10/1.023</f>
        <v>25000</v>
      </c>
      <c r="CH11" s="36" t="n">
        <f aca="false">CH10/1.023</f>
        <v>12499.5112414467</v>
      </c>
      <c r="CI11" s="36" t="n">
        <f aca="false">CI10/1.023</f>
        <v>12500.4887585533</v>
      </c>
      <c r="CJ11" s="36" t="n">
        <f aca="false">CJ10/1.023</f>
        <v>10000</v>
      </c>
      <c r="CK11" s="36" t="n">
        <f aca="false">CK10/1.023</f>
        <v>10000</v>
      </c>
      <c r="CL11" s="36" t="n">
        <f aca="false">CL10/1.023</f>
        <v>399.80449657869</v>
      </c>
      <c r="CM11" s="36" t="n">
        <f aca="false">CM10/1.023</f>
        <v>14662.7565982405</v>
      </c>
      <c r="CN11" s="36" t="n">
        <f aca="false">CN10/1.023</f>
        <v>99301.0752688172</v>
      </c>
      <c r="CO11" s="36" t="n">
        <f aca="false">CO10/1.023</f>
        <v>4500.48875855328</v>
      </c>
      <c r="CP11" s="36" t="n">
        <f aca="false">CP10/1.023</f>
        <v>189104.594330401</v>
      </c>
      <c r="CQ11" s="36" t="n">
        <f aca="false">CQ10/1.023</f>
        <v>9530.79178885631</v>
      </c>
      <c r="CR11" s="36" t="n">
        <f aca="false">CR10/1.023</f>
        <v>579786.901270772</v>
      </c>
      <c r="CS11" s="36" t="n">
        <f aca="false">CS10/1.023</f>
        <v>34213.0987292278</v>
      </c>
      <c r="CT11" s="36" t="n">
        <f aca="false">CT10/1.023</f>
        <v>1694.03714565005</v>
      </c>
      <c r="CU11" s="36" t="n">
        <f aca="false">CU10/1.023</f>
        <v>39100.6842619746</v>
      </c>
      <c r="CV11" s="36" t="n">
        <f aca="false">CV10/1.023</f>
        <v>198156.402737048</v>
      </c>
      <c r="CW11" s="36" t="n">
        <f aca="false">CW10/1.023</f>
        <v>253845.552297165</v>
      </c>
      <c r="CX11" s="36" t="n">
        <f aca="false">CX10/1.023</f>
        <v>4703.81231671554</v>
      </c>
      <c r="CY11" s="35" t="n">
        <f aca="false">SUM(CB11:CX11)</f>
        <v>1654000</v>
      </c>
      <c r="CZ11" s="4"/>
      <c r="DA11" s="35" t="n">
        <f aca="false">BZ11+CY11</f>
        <v>4403288.36754643</v>
      </c>
      <c r="DB11" s="131"/>
      <c r="DC11" s="36" t="n">
        <f aca="false">MIN(MIN($CB11:$CX11),MIN($D11:$BY11))</f>
        <v>1.95503421309873</v>
      </c>
      <c r="DD11" s="36" t="n">
        <f aca="false">MAX(MAX($CB11:$CX11),MAX($D11:$BY11))</f>
        <v>610000</v>
      </c>
      <c r="DE11" s="5"/>
      <c r="DF11" s="5"/>
      <c r="DG11" s="5"/>
      <c r="DH11" s="5"/>
      <c r="DI11" s="5"/>
      <c r="DJ11" s="101"/>
      <c r="DK11" s="106" t="s">
        <v>581</v>
      </c>
      <c r="DL11" s="116" t="n">
        <f aca="false">C20</f>
        <v>23409.5796676442</v>
      </c>
      <c r="DM11" s="5"/>
      <c r="DN11" s="36"/>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row>
    <row r="12" customFormat="false" ht="13.5" hidden="false" customHeight="false" outlineLevel="0" collapsed="false">
      <c r="A12" s="5"/>
      <c r="B12" s="40"/>
      <c r="C12" s="33" t="s">
        <v>582</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7"/>
      <c r="CA12" s="4"/>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35"/>
      <c r="CZ12" s="4"/>
      <c r="DA12" s="5"/>
      <c r="DB12" s="5"/>
      <c r="DC12" s="5"/>
      <c r="DD12" s="5"/>
      <c r="DE12" s="5"/>
      <c r="DF12" s="5"/>
      <c r="DG12" s="5"/>
      <c r="DH12" s="5"/>
      <c r="DI12" s="5"/>
      <c r="DJ12" s="101"/>
      <c r="DK12" s="101" t="s">
        <v>43</v>
      </c>
      <c r="DL12" s="132" t="n">
        <f aca="false">DL10+DL9+DL11</f>
        <v>4186147.60508309</v>
      </c>
      <c r="DM12" s="5"/>
      <c r="DN12" s="36"/>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row>
    <row r="13" customFormat="false" ht="13.5" hidden="false" customHeight="false" outlineLevel="0" collapsed="false">
      <c r="A13" s="5"/>
      <c r="B13" s="40"/>
      <c r="C13" s="33" t="s">
        <v>583</v>
      </c>
      <c r="D13" s="36" t="n">
        <f aca="false">IF(D3="FT1",IF(D6="System",D11,0),0)</f>
        <v>20000</v>
      </c>
      <c r="E13" s="36" t="n">
        <f aca="false">IF(E3="FT1",IF(E6="System",E11,0),0)</f>
        <v>40000</v>
      </c>
      <c r="F13" s="36" t="n">
        <f aca="false">IF(F3="FT1",IF(F6="System",F11,0),0)</f>
        <v>0</v>
      </c>
      <c r="G13" s="36" t="n">
        <f aca="false">IF(G3="FT1",IF(G6="System",G11,0),0)</f>
        <v>17478.0058651026</v>
      </c>
      <c r="H13" s="36" t="n">
        <f aca="false">IF(H3="FT1",IF(H6="System",H11,0),0)</f>
        <v>64557.1847507331</v>
      </c>
      <c r="I13" s="36" t="n">
        <f aca="false">IF(I3="FT1",IF(I6="System",I11,0),0)</f>
        <v>5827.95698924731</v>
      </c>
      <c r="J13" s="36" t="n">
        <f aca="false">IF(J3="FT1",IF(J6="System",J11,0),0)</f>
        <v>2925.70869990225</v>
      </c>
      <c r="K13" s="36" t="n">
        <f aca="false">IF(K3="FT1",IF(K6="System",K11,0),0)</f>
        <v>12910.0684261975</v>
      </c>
      <c r="L13" s="36" t="n">
        <f aca="false">IF(L3="FT1",IF(L6="System",L11,0),0)</f>
        <v>0</v>
      </c>
      <c r="M13" s="36" t="n">
        <f aca="false">IF(M3="FT1",IF(M6="System",M11,0),0)</f>
        <v>83000</v>
      </c>
      <c r="N13" s="36" t="n">
        <f aca="false">IF(N3="FT1",IF(N6="System",N11,0),0)</f>
        <v>100000</v>
      </c>
      <c r="O13" s="36" t="n">
        <f aca="false">IF(O3="FT1",IF(O6="System",O11,0),0)</f>
        <v>2060.60606060606</v>
      </c>
      <c r="P13" s="36" t="n">
        <f aca="false">IF(P3="FT1",IF(P6="System",P11,0),0)</f>
        <v>35435.972629521</v>
      </c>
      <c r="Q13" s="36" t="n">
        <f aca="false">IF(Q3="FT1",IF(Q6="System",Q11,0),0)</f>
        <v>1329.42326490714</v>
      </c>
      <c r="R13" s="36" t="n">
        <f aca="false">IF(R3="FT1",IF(R6="System",R11,0),0)</f>
        <v>0</v>
      </c>
      <c r="S13" s="36" t="n">
        <f aca="false">IF(S3="FT1",IF(S6="System",S11,0),0)</f>
        <v>0</v>
      </c>
      <c r="T13" s="36" t="n">
        <f aca="false">IF(T3="FT1",IF(T6="System",T11,0),0)</f>
        <v>0</v>
      </c>
      <c r="U13" s="36" t="n">
        <f aca="false">IF(U3="FT1",IF(U6="System",U11,0),0)</f>
        <v>0</v>
      </c>
      <c r="V13" s="36" t="n">
        <f aca="false">IF(V3="FT1",IF(V6="System",V11,0),0)</f>
        <v>0</v>
      </c>
      <c r="W13" s="36" t="n">
        <f aca="false">IF(W3="FT1",IF(W6="System",W11,0),0)</f>
        <v>12394.9169110459</v>
      </c>
      <c r="X13" s="36" t="n">
        <f aca="false">IF(X3="FT1",IF(X6="System",X11,0),0)</f>
        <v>777.126099706745</v>
      </c>
      <c r="Y13" s="36" t="n">
        <f aca="false">IF(Y3="FT1",IF(Y6="System",Y11,0),0)</f>
        <v>36000</v>
      </c>
      <c r="Z13" s="36" t="n">
        <f aca="false">IF(Z3="FT1",IF(Z6="System",Z11,0),0)</f>
        <v>13926.6862170088</v>
      </c>
      <c r="AA13" s="36" t="n">
        <f aca="false">IF(AA3="FT1",IF(AA6="System",AA11,0),0)</f>
        <v>0</v>
      </c>
      <c r="AB13" s="36" t="n">
        <f aca="false">IF(AB3="FT1",IF(AB6="System",AB11,0),0)</f>
        <v>0</v>
      </c>
      <c r="AC13" s="36" t="n">
        <f aca="false">IF(AC3="FT1",IF(AC6="System",AC11,0),0)</f>
        <v>0</v>
      </c>
      <c r="AD13" s="36" t="n">
        <f aca="false">IF(AD3="FT1",IF(AD6="System",AD11,0),0)</f>
        <v>0</v>
      </c>
      <c r="AE13" s="36" t="n">
        <f aca="false">IF(AE3="FT1",IF(AE6="System",AE11,0),0)</f>
        <v>0</v>
      </c>
      <c r="AF13" s="36" t="n">
        <f aca="false">IF(AF3="FT1",IF(AF6="System",AF11,0),0)</f>
        <v>0</v>
      </c>
      <c r="AG13" s="36" t="n">
        <f aca="false">IF(AG3="FT1",IF(AG6="System",AG11,0),0)</f>
        <v>0</v>
      </c>
      <c r="AH13" s="36" t="n">
        <f aca="false">IF(AH3="FT1",IF(AH6="System",AH11,0),0)</f>
        <v>0</v>
      </c>
      <c r="AI13" s="36" t="n">
        <f aca="false">IF(AI3="FT1",IF(AI6="System",AI11,0),0)</f>
        <v>4106.54936461388</v>
      </c>
      <c r="AJ13" s="36" t="n">
        <f aca="false">IF(AJ3="FT1",IF(AJ6="System",AJ11,0),0)</f>
        <v>0</v>
      </c>
      <c r="AK13" s="36" t="n">
        <f aca="false">IF(AK3="FT1",IF(AK6="System",AK11,0),0)</f>
        <v>0</v>
      </c>
      <c r="AL13" s="36" t="n">
        <f aca="false">IF(AL3="FT1",IF(AL6="System",AL11,0),0)</f>
        <v>34871.945259042</v>
      </c>
      <c r="AM13" s="36" t="n">
        <f aca="false">IF(AM3="FT1",IF(AM6="System",AM11,0),0)</f>
        <v>0</v>
      </c>
      <c r="AN13" s="36" t="n">
        <f aca="false">IF(AN3="FT1",IF(AN6="System",AN11,0),0)</f>
        <v>0</v>
      </c>
      <c r="AO13" s="36" t="n">
        <f aca="false">IF(AO3="FT1",IF(AO6="System",AO11,0),0)</f>
        <v>25512.2189638319</v>
      </c>
      <c r="AP13" s="36" t="n">
        <f aca="false">IF(AP3="FT1",IF(AP6="System",AP11,0),0)</f>
        <v>4487.78103616813</v>
      </c>
      <c r="AQ13" s="36" t="n">
        <f aca="false">IF(AQ3="FT1",IF(AQ6="System",AQ11,0),0)</f>
        <v>0</v>
      </c>
      <c r="AR13" s="36" t="n">
        <f aca="false">IF(AR3="FT1",IF(AR6="System",AR11,0),0)</f>
        <v>22482.8934506354</v>
      </c>
      <c r="AS13" s="36" t="n">
        <f aca="false">IF(AS3="FT1",IF(AS6="System",AS11,0),0)</f>
        <v>7000</v>
      </c>
      <c r="AT13" s="36" t="n">
        <f aca="false">IF(AT3="FT1",IF(AT6="System",AT11,0),0)</f>
        <v>0</v>
      </c>
      <c r="AU13" s="36" t="n">
        <f aca="false">IF(AU3="FT1",IF(AU6="System",AU11,0),0)</f>
        <v>0</v>
      </c>
      <c r="AV13" s="36" t="n">
        <f aca="false">IF(AV3="FT1",IF(AV6="System",AV11,0),0)</f>
        <v>5206.25610948192</v>
      </c>
      <c r="AW13" s="36" t="n">
        <f aca="false">IF(AW3="FT1",IF(AW6="System",AW11,0),0)</f>
        <v>6933.52883675464</v>
      </c>
      <c r="AX13" s="36" t="n">
        <f aca="false">IF(AX3="FT1",IF(AX6="System",AX11,0),0)</f>
        <v>0</v>
      </c>
      <c r="AY13" s="36" t="n">
        <f aca="false">IF(AY3="FT1",IF(AY6="System",AY11,0),0)</f>
        <v>13059.6285434995</v>
      </c>
      <c r="AZ13" s="36" t="n">
        <f aca="false">IF(AZ3="FT1",IF(AZ6="System",AZ11,0),0)</f>
        <v>4385.14173998045</v>
      </c>
      <c r="BA13" s="36" t="n">
        <f aca="false">IF(BA3="FT1",IF(BA6="System",BA11,0),0)</f>
        <v>2355.81622678397</v>
      </c>
      <c r="BB13" s="36" t="n">
        <f aca="false">IF(BB3="FT1",IF(BB6="System",BB11,0),0)</f>
        <v>3111.43695014663</v>
      </c>
      <c r="BC13" s="36" t="n">
        <f aca="false">IF(BC3="FT1",IF(BC6="System",BC11,0),0)</f>
        <v>18930.596285435</v>
      </c>
      <c r="BD13" s="36" t="n">
        <f aca="false">IF(BD3="FT1",IF(BD6="System",BD11,0),0)</f>
        <v>10426.1974584555</v>
      </c>
      <c r="BE13" s="36" t="n">
        <f aca="false">IF(BE3="FT1",IF(BE6="System",BE11,0),0)</f>
        <v>0</v>
      </c>
      <c r="BF13" s="36" t="n">
        <f aca="false">IF(BF3="FT1",IF(BF6="System",BF11,0),0)</f>
        <v>20000</v>
      </c>
      <c r="BG13" s="36" t="n">
        <f aca="false">IF(BG3="FT1",IF(BG6="System",BG11,0),0)</f>
        <v>47254.1544477028</v>
      </c>
      <c r="BH13" s="36" t="n">
        <f aca="false">IF(BH3="FT1",IF(BH6="System",BH11,0),0)</f>
        <v>10000</v>
      </c>
      <c r="BI13" s="36" t="n">
        <f aca="false">IF(BI3="FT1",IF(BI6="System",BI11,0),0)</f>
        <v>1.95503421309873</v>
      </c>
      <c r="BJ13" s="36" t="n">
        <f aca="false">IF(BJ3="FT1",IF(BJ6="System",BJ11,0),0)</f>
        <v>130000</v>
      </c>
      <c r="BK13" s="36" t="n">
        <f aca="false">IF(BK3="FT1",IF(BK6="System",BK11,0),0)</f>
        <v>540000</v>
      </c>
      <c r="BL13" s="36" t="n">
        <f aca="false">IF(BL3="FT1",IF(BL6="System",BL11,0),0)</f>
        <v>610000</v>
      </c>
      <c r="BM13" s="36" t="n">
        <f aca="false">IF(BM3="FT1",IF(BM6="System",BM11,0),0)</f>
        <v>4695.99217986315</v>
      </c>
      <c r="BN13" s="36" t="n">
        <f aca="false">IF(BN3="FT1",IF(BN6="System",BN11,0),0)</f>
        <v>3501.46627565982</v>
      </c>
      <c r="BO13" s="36" t="n">
        <f aca="false">IF(BO3="FT1",IF(BO6="System",BO11,0),0)</f>
        <v>68721.4076246334</v>
      </c>
      <c r="BP13" s="36" t="n">
        <f aca="false">IF(BP3="FT1",IF(BP6="System",BP11,0),0)</f>
        <v>150000</v>
      </c>
      <c r="BQ13" s="36" t="n">
        <f aca="false">IF(BQ3="FT1",IF(BQ6="System",BQ11,0),0)</f>
        <v>4593.35288367547</v>
      </c>
      <c r="BR13" s="36" t="n">
        <f aca="false">IF(BR3="FT1",IF(BR6="System",BR11,0),0)</f>
        <v>325160.312805474</v>
      </c>
      <c r="BS13" s="36" t="n">
        <f aca="false">IF(BS3="FT1",IF(BS6="System",BS11,0),0)</f>
        <v>0</v>
      </c>
      <c r="BT13" s="36" t="n">
        <f aca="false">IF(BT3="FT1",IF(BT6="System",BT11,0),0)</f>
        <v>175000</v>
      </c>
      <c r="BU13" s="36" t="n">
        <f aca="false">IF(BU3="FT1",IF(BU6="System",BU11,0),0)</f>
        <v>0</v>
      </c>
      <c r="BV13" s="36" t="n">
        <f aca="false">IF(BV3="FT1",IF(BV6="System",BV11,0),0)</f>
        <v>0</v>
      </c>
      <c r="BW13" s="36" t="n">
        <f aca="false">IF(BW3="FT1",IF(BW6="System",BW11,0),0)</f>
        <v>19000</v>
      </c>
      <c r="BX13" s="36" t="n">
        <f aca="false">IF(BX3="FT1",IF(BX6="System",BX11,0),0)</f>
        <v>1456.50048875855</v>
      </c>
      <c r="BY13" s="36" t="n">
        <f aca="false">IF(BY3="FT1",IF(BY6="System",BY11,0),0)</f>
        <v>0</v>
      </c>
      <c r="BZ13" s="37" t="n">
        <f aca="false">SUM(D13:BY13)</f>
        <v>2720878.78787879</v>
      </c>
      <c r="CA13" s="4"/>
      <c r="CB13" s="36" t="n">
        <f aca="false">IF(CB3="FT1",IF(CB6="System",CB11,0),0)</f>
        <v>0</v>
      </c>
      <c r="CC13" s="36" t="n">
        <f aca="false">IF(CC3="FT1",IF(CC6="System",CC11,0),0)</f>
        <v>0</v>
      </c>
      <c r="CD13" s="36" t="n">
        <f aca="false">IF(CD3="FT1",IF(CD6="System",CD11,0),0)</f>
        <v>0</v>
      </c>
      <c r="CE13" s="36" t="n">
        <f aca="false">IF(CE3="FT1",IF(CE6="System",CE11,0),0)</f>
        <v>0</v>
      </c>
      <c r="CF13" s="36" t="n">
        <f aca="false">IF(CF3="FT1",IF(CF6="System",CF11,0),0)</f>
        <v>0</v>
      </c>
      <c r="CG13" s="36" t="n">
        <f aca="false">IF(CG3="FT1",IF(CG6="System",CG11,0),0)</f>
        <v>0</v>
      </c>
      <c r="CH13" s="36" t="n">
        <f aca="false">IF(CH3="FT1",IF(CH6="System",CH11,0),0)</f>
        <v>12499.5112414467</v>
      </c>
      <c r="CI13" s="36" t="n">
        <f aca="false">IF(CI3="FT1",IF(CI6="System",CI11,0),0)</f>
        <v>12500.4887585533</v>
      </c>
      <c r="CJ13" s="36" t="n">
        <f aca="false">IF(CJ3="FT1",IF(CJ6="System",CJ11,0),0)</f>
        <v>10000</v>
      </c>
      <c r="CK13" s="36" t="n">
        <f aca="false">IF(CK3="FT1",IF(CK6="System",CK11,0),0)</f>
        <v>10000</v>
      </c>
      <c r="CL13" s="36" t="n">
        <f aca="false">IF(CL3="FT1",IF(CL6="System",CL11,0),0)</f>
        <v>399.80449657869</v>
      </c>
      <c r="CM13" s="36" t="n">
        <f aca="false">IF(CM3="FT1",IF(CM6="System",CM11,0),0)</f>
        <v>14662.7565982405</v>
      </c>
      <c r="CN13" s="36" t="n">
        <f aca="false">IF(CN3="FT1",IF(CN6="System",CN11,0),0)</f>
        <v>99301.0752688172</v>
      </c>
      <c r="CO13" s="36" t="n">
        <f aca="false">IF(CO3="FT1",IF(CO6="System",CO11,0),0)</f>
        <v>4500.48875855328</v>
      </c>
      <c r="CP13" s="36" t="n">
        <f aca="false">IF(CP3="FT1",IF(CP6="System",CP11,0),0)</f>
        <v>189104.594330401</v>
      </c>
      <c r="CQ13" s="36" t="n">
        <f aca="false">IF(CQ3="FT1",IF(CQ6="System",CQ11,0),0)</f>
        <v>9530.79178885631</v>
      </c>
      <c r="CR13" s="36" t="n">
        <f aca="false">IF(CR3="FT1",IF(CR6="System",CR11,0),0)</f>
        <v>579786.901270772</v>
      </c>
      <c r="CS13" s="36" t="n">
        <f aca="false">IF(CS3="FT1",IF(CS6="System",CS11,0),0)</f>
        <v>34213.0987292278</v>
      </c>
      <c r="CT13" s="36" t="n">
        <f aca="false">IF(CT3="FT1",IF(CT6="System",CT11,0),0)</f>
        <v>0</v>
      </c>
      <c r="CU13" s="36" t="n">
        <f aca="false">IF(CU3="FT1",IF(CU6="System",CU11,0),0)</f>
        <v>0</v>
      </c>
      <c r="CV13" s="36" t="n">
        <f aca="false">IF(CV3="FT1",IF(CV6="System",CV11,0),0)</f>
        <v>0</v>
      </c>
      <c r="CW13" s="36" t="n">
        <f aca="false">IF(CW3="FT1",IF(CW6="System",CW11,0),0)</f>
        <v>0</v>
      </c>
      <c r="CX13" s="36" t="n">
        <f aca="false">IF(CX3="FT1",IF(CX6="System",CX11,0),0)</f>
        <v>0</v>
      </c>
      <c r="CY13" s="35" t="n">
        <f aca="false">SUM(CB13:CX13)</f>
        <v>976499.511241447</v>
      </c>
      <c r="CZ13" s="4"/>
      <c r="DA13" s="35" t="n">
        <f aca="false">BZ13+CY13</f>
        <v>3697378.29912024</v>
      </c>
      <c r="DB13" s="133"/>
      <c r="DC13" s="36" t="n">
        <f aca="false">MIN(MIN($CB13:$CX13),MIN($D13:$BY13))</f>
        <v>0</v>
      </c>
      <c r="DD13" s="36" t="n">
        <f aca="false">MAX(MAX($CB13:$CX13),MAX($D13:$BY13))</f>
        <v>610000</v>
      </c>
      <c r="DE13" s="5"/>
      <c r="DF13" s="5"/>
      <c r="DG13" s="106" t="s">
        <v>48</v>
      </c>
      <c r="DH13" s="36"/>
      <c r="DI13" s="36"/>
      <c r="DJ13" s="101"/>
      <c r="DK13" s="5"/>
      <c r="DL13" s="5"/>
      <c r="DM13" s="5"/>
      <c r="DN13" s="36"/>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row>
    <row r="14" customFormat="false" ht="13.5" hidden="false" customHeight="false" outlineLevel="0" collapsed="false">
      <c r="A14" s="5"/>
      <c r="B14" s="40"/>
      <c r="C14" s="33" t="s">
        <v>42</v>
      </c>
      <c r="D14" s="36" t="n">
        <f aca="false">IF(D$6="System",D$11,IF(D$6="SJ",D$11,0))</f>
        <v>20000</v>
      </c>
      <c r="E14" s="36" t="n">
        <f aca="false">IF(E$6="System",E$11,IF(E$6="SJ",E$11,0))</f>
        <v>40000</v>
      </c>
      <c r="F14" s="36" t="n">
        <f aca="false">IF(F$6="System",F$11,IF(F$6="SJ",F$11,0))</f>
        <v>2081.1339198436</v>
      </c>
      <c r="G14" s="36" t="n">
        <f aca="false">IF(G$6="System",G$11,IF(G$6="SJ",G$11,0))</f>
        <v>17478.0058651026</v>
      </c>
      <c r="H14" s="36" t="n">
        <f aca="false">IF(H$6="System",H$11,IF(H$6="SJ",H$11,0))</f>
        <v>64557.1847507331</v>
      </c>
      <c r="I14" s="36" t="n">
        <f aca="false">IF(I$6="System",I$11,IF(I$6="SJ",I$11,0))</f>
        <v>5827.95698924731</v>
      </c>
      <c r="J14" s="36" t="n">
        <f aca="false">IF(J$6="System",J$11,IF(J$6="SJ",J$11,0))</f>
        <v>2925.70869990225</v>
      </c>
      <c r="K14" s="36" t="n">
        <f aca="false">IF(K$6="System",K$11,IF(K$6="SJ",K$11,0))</f>
        <v>12910.0684261975</v>
      </c>
      <c r="L14" s="36" t="n">
        <f aca="false">IF(L$6="System",L$11,IF(L$6="SJ",L$11,0))</f>
        <v>880.742913000978</v>
      </c>
      <c r="M14" s="36" t="n">
        <f aca="false">IF(M$6="System",M$11,IF(M$6="SJ",M$11,0))</f>
        <v>83000</v>
      </c>
      <c r="N14" s="36" t="n">
        <f aca="false">IF(N$6="System",N$11,IF(N$6="SJ",N$11,0))</f>
        <v>100000</v>
      </c>
      <c r="O14" s="36" t="n">
        <f aca="false">IF(O$6="System",O$11,IF(O$6="SJ",O$11,0))</f>
        <v>2060.60606060606</v>
      </c>
      <c r="P14" s="36" t="n">
        <f aca="false">IF(P$6="System",P$11,IF(P$6="SJ",P$11,0))</f>
        <v>35435.972629521</v>
      </c>
      <c r="Q14" s="36" t="n">
        <f aca="false">IF(Q$6="System",Q$11,IF(Q$6="SJ",Q$11,0))</f>
        <v>1329.42326490714</v>
      </c>
      <c r="R14" s="36" t="n">
        <f aca="false">IF(R$6="System",R$11,IF(R$6="SJ",R$11,0))</f>
        <v>556.207233626589</v>
      </c>
      <c r="S14" s="36" t="n">
        <f aca="false">IF(S$6="System",S$11,IF(S$6="SJ",S$11,0))</f>
        <v>467.253176930596</v>
      </c>
      <c r="T14" s="36" t="n">
        <f aca="false">IF(T$6="System",T$11,IF(T$6="SJ",T$11,0))</f>
        <v>1671.55425219941</v>
      </c>
      <c r="U14" s="36" t="n">
        <f aca="false">IF(U$6="System",U$11,IF(U$6="SJ",U$11,0))</f>
        <v>895.405669599218</v>
      </c>
      <c r="V14" s="36" t="n">
        <f aca="false">IF(V$6="System",V$11,IF(V$6="SJ",V$11,0))</f>
        <v>62.5610948191593</v>
      </c>
      <c r="W14" s="36" t="n">
        <f aca="false">IF(W$6="System",W$11,IF(W$6="SJ",W$11,0))</f>
        <v>12394.9169110459</v>
      </c>
      <c r="X14" s="36" t="n">
        <f aca="false">IF(X$6="System",X$11,IF(X$6="SJ",X$11,0))</f>
        <v>777.126099706745</v>
      </c>
      <c r="Y14" s="36" t="n">
        <f aca="false">IF(Y$6="System",Y$11,IF(Y$6="SJ",Y$11,0))</f>
        <v>36000</v>
      </c>
      <c r="Z14" s="36" t="n">
        <f aca="false">IF(Z$6="System",Z$11,IF(Z$6="SJ",Z$11,0))</f>
        <v>13926.6862170088</v>
      </c>
      <c r="AA14" s="36" t="n">
        <f aca="false">IF(AA$6="System",AA$11,IF(AA$6="SJ",AA$11,0))</f>
        <v>466.275659824047</v>
      </c>
      <c r="AB14" s="36" t="n">
        <f aca="false">IF(AB$6="System",AB$11,IF(AB$6="SJ",AB$11,0))</f>
        <v>274.682306940371</v>
      </c>
      <c r="AC14" s="36" t="n">
        <f aca="false">IF(AC$6="System",AC$11,IF(AC$6="SJ",AC$11,0))</f>
        <v>1271.74975562072</v>
      </c>
      <c r="AD14" s="36" t="n">
        <f aca="false">IF(AD$6="System",AD$11,IF(AD$6="SJ",AD$11,0))</f>
        <v>1036.16813294233</v>
      </c>
      <c r="AE14" s="36" t="n">
        <f aca="false">IF(AE$6="System",AE$11,IF(AE$6="SJ",AE$11,0))</f>
        <v>190.615835777126</v>
      </c>
      <c r="AF14" s="36" t="n">
        <f aca="false">IF(AF$6="System",AF$11,IF(AF$6="SJ",AF$11,0))</f>
        <v>98.7292277614858</v>
      </c>
      <c r="AG14" s="36" t="n">
        <f aca="false">IF(AG$6="System",AG$11,IF(AG$6="SJ",AG$11,0))</f>
        <v>602.150537634409</v>
      </c>
      <c r="AH14" s="36" t="n">
        <f aca="false">IF(AH$6="System",AH$11,IF(AH$6="SJ",AH$11,0))</f>
        <v>34.2130987292278</v>
      </c>
      <c r="AI14" s="36" t="n">
        <f aca="false">IF(AI$6="System",AI$11,IF(AI$6="SJ",AI$11,0))</f>
        <v>4106.54936461388</v>
      </c>
      <c r="AJ14" s="36" t="n">
        <f aca="false">IF(AJ$6="System",AJ$11,IF(AJ$6="SJ",AJ$11,0))</f>
        <v>2921.79863147605</v>
      </c>
      <c r="AK14" s="36" t="n">
        <f aca="false">IF(AK$6="System",AK$11,IF(AK$6="SJ",AK$11,0))</f>
        <v>226.783968719453</v>
      </c>
      <c r="AL14" s="36" t="n">
        <f aca="false">IF(AL$6="System",AL$11,IF(AL$6="SJ",AL$11,0))</f>
        <v>34871.945259042</v>
      </c>
      <c r="AM14" s="36" t="n">
        <f aca="false">IF(AM$6="System",AM$11,IF(AM$6="SJ",AM$11,0))</f>
        <v>1864.12512218964</v>
      </c>
      <c r="AN14" s="36" t="n">
        <f aca="false">IF(AN$6="System",AN$11,IF(AN$6="SJ",AN$11,0))</f>
        <v>1280.54740957967</v>
      </c>
      <c r="AO14" s="36" t="n">
        <f aca="false">IF(AO$6="System",AO$11,IF(AO$6="SJ",AO$11,0))</f>
        <v>25512.2189638319</v>
      </c>
      <c r="AP14" s="36" t="n">
        <f aca="false">IF(AP$6="System",AP$11,IF(AP$6="SJ",AP$11,0))</f>
        <v>4487.78103616813</v>
      </c>
      <c r="AQ14" s="36" t="n">
        <f aca="false">IF(AQ$6="System",AQ$11,IF(AQ$6="SJ",AQ$11,0))</f>
        <v>313.782991202346</v>
      </c>
      <c r="AR14" s="36" t="n">
        <f aca="false">IF(AR$6="System",AR$11,IF(AR$6="SJ",AR$11,0))</f>
        <v>22482.8934506354</v>
      </c>
      <c r="AS14" s="36" t="n">
        <f aca="false">IF(AS$6="System",AS$11,IF(AS$6="SJ",AS$11,0))</f>
        <v>7000</v>
      </c>
      <c r="AT14" s="36" t="n">
        <f aca="false">IF(AT$6="System",AT$11,IF(AT$6="SJ",AT$11,0))</f>
        <v>5000</v>
      </c>
      <c r="AU14" s="36" t="n">
        <f aca="false">IF(AU$6="System",AU$11,IF(AU$6="SJ",AU$11,0))</f>
        <v>717.497556207234</v>
      </c>
      <c r="AV14" s="36" t="n">
        <f aca="false">IF(AV$6="System",AV$11,IF(AV$6="SJ",AV$11,0))</f>
        <v>5206.25610948192</v>
      </c>
      <c r="AW14" s="36" t="n">
        <f aca="false">IF(AW$6="System",AW$11,IF(AW$6="SJ",AW$11,0))</f>
        <v>6933.52883675464</v>
      </c>
      <c r="AX14" s="36" t="n">
        <f aca="false">IF(AX$6="System",AX$11,IF(AX$6="SJ",AX$11,0))</f>
        <v>144.672531769306</v>
      </c>
      <c r="AY14" s="36" t="n">
        <f aca="false">IF(AY$6="System",AY$11,IF(AY$6="SJ",AY$11,0))</f>
        <v>13059.6285434995</v>
      </c>
      <c r="AZ14" s="36" t="n">
        <f aca="false">IF(AZ$6="System",AZ$11,IF(AZ$6="SJ",AZ$11,0))</f>
        <v>4385.14173998045</v>
      </c>
      <c r="BA14" s="36" t="n">
        <f aca="false">IF(BA$6="System",BA$11,IF(BA$6="SJ",BA$11,0))</f>
        <v>2355.81622678397</v>
      </c>
      <c r="BB14" s="36" t="n">
        <f aca="false">IF(BB$6="System",BB$11,IF(BB$6="SJ",BB$11,0))</f>
        <v>3111.43695014663</v>
      </c>
      <c r="BC14" s="36" t="n">
        <f aca="false">IF(BC$6="System",BC$11,IF(BC$6="SJ",BC$11,0))</f>
        <v>18930.596285435</v>
      </c>
      <c r="BD14" s="36" t="n">
        <f aca="false">IF(BD$6="System",BD$11,IF(BD$6="SJ",BD$11,0))</f>
        <v>10426.1974584555</v>
      </c>
      <c r="BE14" s="36" t="n">
        <f aca="false">IF(BE$6="System",BE$11,IF(BE$6="SJ",BE$11,0))</f>
        <v>4630.49853372434</v>
      </c>
      <c r="BF14" s="36" t="n">
        <f aca="false">IF(BF$6="System",BF$11,IF(BF$6="SJ",BF$11,0))</f>
        <v>20000</v>
      </c>
      <c r="BG14" s="36" t="n">
        <f aca="false">IF(BG$6="System",BG$11,IF(BG$6="SJ",BG$11,0))</f>
        <v>47254.1544477028</v>
      </c>
      <c r="BH14" s="36" t="n">
        <f aca="false">IF(BH$6="System",BH$11,IF(BH$6="SJ",BH$11,0))</f>
        <v>10000</v>
      </c>
      <c r="BI14" s="36" t="n">
        <f aca="false">IF(BI$6="System",BI$11,IF(BI$6="SJ",BI$11,0))</f>
        <v>1.95503421309873</v>
      </c>
      <c r="BJ14" s="36" t="n">
        <f aca="false">IF(BJ$6="System",BJ$11,IF(BJ$6="SJ",BJ$11,0))</f>
        <v>130000</v>
      </c>
      <c r="BK14" s="36" t="n">
        <f aca="false">IF(BK$6="System",BK$11,IF(BK$6="SJ",BK$11,0))</f>
        <v>540000</v>
      </c>
      <c r="BL14" s="36" t="n">
        <f aca="false">IF(BL$6="System",BL$11,IF(BL$6="SJ",BL$11,0))</f>
        <v>610000</v>
      </c>
      <c r="BM14" s="36" t="n">
        <f aca="false">IF(BM$6="System",BM$11,IF(BM$6="SJ",BM$11,0))</f>
        <v>4695.99217986315</v>
      </c>
      <c r="BN14" s="36" t="n">
        <f aca="false">IF(BN$6="System",BN$11,IF(BN$6="SJ",BN$11,0))</f>
        <v>3501.46627565982</v>
      </c>
      <c r="BO14" s="36" t="n">
        <f aca="false">IF(BO$6="System",BO$11,IF(BO$6="SJ",BO$11,0))</f>
        <v>68721.4076246334</v>
      </c>
      <c r="BP14" s="36" t="n">
        <f aca="false">IF(BP$6="System",BP$11,IF(BP$6="SJ",BP$11,0))</f>
        <v>150000</v>
      </c>
      <c r="BQ14" s="36" t="n">
        <f aca="false">IF(BQ$6="System",BQ$11,IF(BQ$6="SJ",BQ$11,0))</f>
        <v>4593.35288367547</v>
      </c>
      <c r="BR14" s="36" t="n">
        <f aca="false">IF(BR$6="System",BR$11,IF(BR$6="SJ",BR$11,0))</f>
        <v>325160.312805474</v>
      </c>
      <c r="BS14" s="36" t="n">
        <f aca="false">IF(BS$6="System",BS$11,IF(BS$6="SJ",BS$11,0))</f>
        <v>96.7741935483871</v>
      </c>
      <c r="BT14" s="36" t="n">
        <f aca="false">IF(BT$6="System",BT$11,IF(BT$6="SJ",BT$11,0))</f>
        <v>175000</v>
      </c>
      <c r="BU14" s="36" t="n">
        <f aca="false">IF(BU$6="System",BU$11,IF(BU$6="SJ",BU$11,0))</f>
        <v>10.752688172043</v>
      </c>
      <c r="BV14" s="36" t="n">
        <f aca="false">IF(BV$6="System",BV$11,IF(BV$6="SJ",BV$11,0))</f>
        <v>213.098729227762</v>
      </c>
      <c r="BW14" s="36" t="n">
        <f aca="false">IF(BW$6="System",BW$11,IF(BW$6="SJ",BW$11,0))</f>
        <v>19000</v>
      </c>
      <c r="BX14" s="36" t="n">
        <f aca="false">IF(BX$6="System",BX$11,IF(BX$6="SJ",BX$11,0))</f>
        <v>1456.50048875855</v>
      </c>
      <c r="BY14" s="36" t="n">
        <f aca="false">IF(BY$6="System",BY$11,IF(BY$6="SJ",BY$11,0))</f>
        <v>399.80449657869</v>
      </c>
      <c r="BZ14" s="37" t="n">
        <f aca="false">SUM(D14:BY14)</f>
        <v>2749288.36754643</v>
      </c>
      <c r="CA14" s="4"/>
      <c r="CB14" s="130" t="n">
        <f aca="false">CB11</f>
        <v>45000</v>
      </c>
      <c r="CC14" s="130" t="n">
        <f aca="false">CC11</f>
        <v>16124.1446725318</v>
      </c>
      <c r="CD14" s="130" t="n">
        <f aca="false">CD11</f>
        <v>48875.8553274682</v>
      </c>
      <c r="CE14" s="130" t="n">
        <f aca="false">CE11</f>
        <v>25000</v>
      </c>
      <c r="CF14" s="130" t="n">
        <f aca="false">CF11</f>
        <v>20000</v>
      </c>
      <c r="CG14" s="130" t="n">
        <f aca="false">CG11</f>
        <v>25000</v>
      </c>
      <c r="CH14" s="130" t="n">
        <f aca="false">CH11</f>
        <v>12499.5112414467</v>
      </c>
      <c r="CI14" s="130" t="n">
        <f aca="false">CI11</f>
        <v>12500.4887585533</v>
      </c>
      <c r="CJ14" s="130" t="n">
        <f aca="false">CJ11</f>
        <v>10000</v>
      </c>
      <c r="CK14" s="130" t="n">
        <f aca="false">CK11</f>
        <v>10000</v>
      </c>
      <c r="CL14" s="130" t="n">
        <f aca="false">CL11</f>
        <v>399.80449657869</v>
      </c>
      <c r="CM14" s="130" t="n">
        <f aca="false">CM11</f>
        <v>14662.7565982405</v>
      </c>
      <c r="CN14" s="130" t="n">
        <f aca="false">CN11</f>
        <v>99301.0752688172</v>
      </c>
      <c r="CO14" s="130" t="n">
        <f aca="false">CO11</f>
        <v>4500.48875855328</v>
      </c>
      <c r="CP14" s="130" t="n">
        <f aca="false">CP11</f>
        <v>189104.594330401</v>
      </c>
      <c r="CQ14" s="130" t="n">
        <f aca="false">CQ11</f>
        <v>9530.79178885631</v>
      </c>
      <c r="CR14" s="130" t="n">
        <f aca="false">CR11</f>
        <v>579786.901270772</v>
      </c>
      <c r="CS14" s="130" t="n">
        <f aca="false">CS11</f>
        <v>34213.0987292278</v>
      </c>
      <c r="CT14" s="130"/>
      <c r="CU14" s="130"/>
      <c r="CV14" s="130"/>
      <c r="CW14" s="130"/>
      <c r="CX14" s="130"/>
      <c r="CY14" s="35" t="n">
        <f aca="false">SUM(CB14:CX14)</f>
        <v>1156499.51124145</v>
      </c>
      <c r="CZ14" s="4"/>
      <c r="DA14" s="35" t="n">
        <f aca="false">BZ14+CY14</f>
        <v>3905787.87878788</v>
      </c>
      <c r="DB14" s="133"/>
      <c r="DC14" s="36" t="n">
        <f aca="false">MIN(MIN($CB14:$CX14),MIN($D14:$BY14))</f>
        <v>1.95503421309873</v>
      </c>
      <c r="DD14" s="36" t="n">
        <f aca="false">MAX(MAX($CB14:$CX14),MAX($D14:$BY14))</f>
        <v>610000</v>
      </c>
      <c r="DE14" s="5"/>
      <c r="DF14" s="5"/>
      <c r="DG14" s="40" t="s">
        <v>33</v>
      </c>
      <c r="DH14" s="36" t="n">
        <f aca="false">DA100</f>
        <v>107466.912659084</v>
      </c>
      <c r="DI14" s="36"/>
      <c r="DJ14" s="101"/>
      <c r="DK14" s="101"/>
      <c r="DL14" s="101"/>
      <c r="DM14" s="101"/>
      <c r="DN14" s="36"/>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row>
    <row r="15" customFormat="false" ht="12.75" hidden="false" customHeight="false" outlineLevel="0" collapsed="false">
      <c r="A15" s="5"/>
      <c r="B15" s="40"/>
      <c r="C15" s="33" t="s">
        <v>584</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7"/>
      <c r="CA15" s="4"/>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35"/>
      <c r="CZ15" s="4"/>
      <c r="DA15" s="35"/>
      <c r="DB15" s="133"/>
      <c r="DC15" s="5"/>
      <c r="DD15" s="5"/>
      <c r="DE15" s="5"/>
      <c r="DF15" s="5"/>
      <c r="DG15" s="40" t="s">
        <v>34</v>
      </c>
      <c r="DH15" s="36" t="n">
        <f aca="false">DA101</f>
        <v>41755.7001367146</v>
      </c>
      <c r="DI15" s="36"/>
      <c r="DJ15" s="134" t="s">
        <v>585</v>
      </c>
      <c r="DK15" s="135" t="n">
        <f aca="false">MAX(0,DL9-(C32*1000))</f>
        <v>0</v>
      </c>
      <c r="DL15" s="136" t="s">
        <v>586</v>
      </c>
      <c r="DM15" s="137"/>
      <c r="DN15" s="138"/>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row>
    <row r="16" customFormat="false" ht="12.75" hidden="false" customHeight="false" outlineLevel="0" collapsed="false">
      <c r="A16" s="5"/>
      <c r="B16" s="40"/>
      <c r="C16" s="33" t="s">
        <v>587</v>
      </c>
      <c r="D16" s="36" t="n">
        <f aca="false">D11</f>
        <v>20000</v>
      </c>
      <c r="E16" s="36"/>
      <c r="F16" s="36"/>
      <c r="G16" s="36"/>
      <c r="H16" s="36"/>
      <c r="I16" s="36"/>
      <c r="J16" s="36"/>
      <c r="K16" s="36"/>
      <c r="L16" s="36"/>
      <c r="M16" s="36"/>
      <c r="N16" s="36" t="n">
        <f aca="false">N11</f>
        <v>100000</v>
      </c>
      <c r="O16" s="36"/>
      <c r="P16" s="36"/>
      <c r="Q16" s="36"/>
      <c r="R16" s="36"/>
      <c r="S16" s="36"/>
      <c r="T16" s="36"/>
      <c r="U16" s="36"/>
      <c r="V16" s="36"/>
      <c r="W16" s="36"/>
      <c r="X16" s="36"/>
      <c r="Y16" s="36" t="n">
        <f aca="false">Y11</f>
        <v>36000</v>
      </c>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t="n">
        <f aca="false">BF11</f>
        <v>20000</v>
      </c>
      <c r="BG16" s="36"/>
      <c r="BH16" s="36"/>
      <c r="BI16" s="36"/>
      <c r="BJ16" s="36"/>
      <c r="BK16" s="36" t="n">
        <f aca="false">BK11</f>
        <v>540000</v>
      </c>
      <c r="BL16" s="36"/>
      <c r="BM16" s="36"/>
      <c r="BN16" s="36"/>
      <c r="BO16" s="36"/>
      <c r="BP16" s="36"/>
      <c r="BQ16" s="36"/>
      <c r="BR16" s="36"/>
      <c r="BS16" s="36"/>
      <c r="BT16" s="36" t="n">
        <f aca="false">BT11</f>
        <v>175000</v>
      </c>
      <c r="BU16" s="36"/>
      <c r="BV16" s="36"/>
      <c r="BW16" s="36" t="n">
        <f aca="false">BW11</f>
        <v>19000</v>
      </c>
      <c r="BX16" s="36"/>
      <c r="BY16" s="36"/>
      <c r="BZ16" s="37" t="n">
        <f aca="false">SUM(D16:BY16)</f>
        <v>910000</v>
      </c>
      <c r="CA16" s="4"/>
      <c r="CB16" s="130"/>
      <c r="CC16" s="130"/>
      <c r="CD16" s="130"/>
      <c r="CE16" s="130"/>
      <c r="CF16" s="130"/>
      <c r="CG16" s="130"/>
      <c r="CH16" s="36" t="n">
        <f aca="false">CH11</f>
        <v>12499.5112414467</v>
      </c>
      <c r="CI16" s="130"/>
      <c r="CJ16" s="36" t="n">
        <f aca="false">CJ11</f>
        <v>10000</v>
      </c>
      <c r="CK16" s="130"/>
      <c r="CL16" s="130"/>
      <c r="CM16" s="36" t="n">
        <f aca="false">CM11</f>
        <v>14662.7565982405</v>
      </c>
      <c r="CN16" s="36" t="n">
        <f aca="false">CN11</f>
        <v>99301.0752688172</v>
      </c>
      <c r="CO16" s="130"/>
      <c r="CP16" s="36" t="n">
        <f aca="false">CP11</f>
        <v>189104.594330401</v>
      </c>
      <c r="CQ16" s="130"/>
      <c r="CR16" s="36" t="n">
        <f aca="false">CR11</f>
        <v>579786.901270772</v>
      </c>
      <c r="CS16" s="36" t="n">
        <f aca="false">CS11</f>
        <v>34213.0987292278</v>
      </c>
      <c r="CT16" s="130"/>
      <c r="CU16" s="130"/>
      <c r="CV16" s="36" t="n">
        <f aca="false">CV11</f>
        <v>198156.402737048</v>
      </c>
      <c r="CW16" s="130"/>
      <c r="CX16" s="130"/>
      <c r="CY16" s="35" t="n">
        <f aca="false">SUM(CB16:CX16)</f>
        <v>1137724.34017595</v>
      </c>
      <c r="CZ16" s="4"/>
      <c r="DA16" s="35" t="n">
        <f aca="false">BZ16+CY16</f>
        <v>2047724.34017595</v>
      </c>
      <c r="DB16" s="133"/>
      <c r="DC16" s="36" t="n">
        <f aca="false">MIN(MIN($CB16:$CX16),MIN($D16:$BY16))</f>
        <v>10000</v>
      </c>
      <c r="DD16" s="36" t="n">
        <f aca="false">MAX(MAX($CB16:$CX16),MAX($D16:$BY16))</f>
        <v>579786.901270772</v>
      </c>
      <c r="DE16" s="5"/>
      <c r="DF16" s="5"/>
      <c r="DG16" s="40" t="s">
        <v>35</v>
      </c>
      <c r="DH16" s="36" t="n">
        <f aca="false">DA102</f>
        <v>494978.666874912</v>
      </c>
      <c r="DI16" s="36"/>
      <c r="DJ16" s="139"/>
      <c r="DK16" s="116" t="n">
        <f aca="false">MAX(0,DK4-(C31*1000))</f>
        <v>14715.8876517247</v>
      </c>
      <c r="DL16" s="140" t="s">
        <v>588</v>
      </c>
      <c r="DM16" s="63"/>
      <c r="DN16" s="14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row>
    <row r="17" customFormat="false" ht="12.75" hidden="false" customHeight="false" outlineLevel="0" collapsed="false">
      <c r="A17" s="5"/>
      <c r="B17" s="40"/>
      <c r="C17" s="33" t="s">
        <v>589</v>
      </c>
      <c r="D17" s="36" t="n">
        <f aca="false">D11</f>
        <v>20000</v>
      </c>
      <c r="E17" s="36"/>
      <c r="F17" s="36"/>
      <c r="G17" s="36"/>
      <c r="H17" s="36"/>
      <c r="I17" s="36"/>
      <c r="J17" s="36"/>
      <c r="K17" s="36"/>
      <c r="L17" s="36"/>
      <c r="M17" s="36"/>
      <c r="N17" s="36" t="n">
        <f aca="false">N11</f>
        <v>100000</v>
      </c>
      <c r="O17" s="36"/>
      <c r="P17" s="36" t="n">
        <f aca="false">P11</f>
        <v>35435.972629521</v>
      </c>
      <c r="Q17" s="36"/>
      <c r="R17" s="36"/>
      <c r="S17" s="36"/>
      <c r="T17" s="36"/>
      <c r="U17" s="36"/>
      <c r="V17" s="36"/>
      <c r="W17" s="36"/>
      <c r="X17" s="36"/>
      <c r="Y17" s="36" t="n">
        <f aca="false">Y11</f>
        <v>36000</v>
      </c>
      <c r="Z17" s="36"/>
      <c r="AA17" s="36" t="n">
        <f aca="false">AA11</f>
        <v>466.275659824047</v>
      </c>
      <c r="AB17" s="36" t="n">
        <f aca="false">AB11</f>
        <v>274.682306940371</v>
      </c>
      <c r="AC17" s="36"/>
      <c r="AD17" s="36" t="n">
        <f aca="false">AD11</f>
        <v>1036.16813294233</v>
      </c>
      <c r="AE17" s="36"/>
      <c r="AF17" s="36" t="n">
        <f aca="false">AF11</f>
        <v>98.7292277614858</v>
      </c>
      <c r="AG17" s="36"/>
      <c r="AH17" s="36" t="n">
        <f aca="false">AH11</f>
        <v>34.2130987292278</v>
      </c>
      <c r="AI17" s="36"/>
      <c r="AJ17" s="36" t="n">
        <f aca="false">AJ11</f>
        <v>2921.79863147605</v>
      </c>
      <c r="AK17" s="36"/>
      <c r="AL17" s="36"/>
      <c r="AM17" s="36" t="n">
        <f aca="false">AM11</f>
        <v>1864.12512218964</v>
      </c>
      <c r="AN17" s="36"/>
      <c r="AO17" s="36" t="n">
        <f aca="false">AO11</f>
        <v>25512.2189638319</v>
      </c>
      <c r="AP17" s="128"/>
      <c r="AQ17" s="36" t="n">
        <f aca="false">AQ11</f>
        <v>313.782991202346</v>
      </c>
      <c r="AR17" s="36"/>
      <c r="AS17" s="36"/>
      <c r="AT17" s="36" t="n">
        <f aca="false">AT11</f>
        <v>5000</v>
      </c>
      <c r="AU17" s="36" t="n">
        <f aca="false">AU11</f>
        <v>717.497556207234</v>
      </c>
      <c r="AV17" s="36" t="n">
        <f aca="false">AV11</f>
        <v>5206.25610948192</v>
      </c>
      <c r="AW17" s="36" t="n">
        <f aca="false">AW11</f>
        <v>6933.52883675464</v>
      </c>
      <c r="AX17" s="36" t="n">
        <f aca="false">AX11</f>
        <v>144.672531769306</v>
      </c>
      <c r="AY17" s="36"/>
      <c r="AZ17" s="36"/>
      <c r="BA17" s="36"/>
      <c r="BB17" s="36" t="n">
        <f aca="false">BB11</f>
        <v>3111.43695014663</v>
      </c>
      <c r="BC17" s="36" t="n">
        <f aca="false">BC11</f>
        <v>18930.596285435</v>
      </c>
      <c r="BD17" s="129"/>
      <c r="BE17" s="36"/>
      <c r="BF17" s="36" t="n">
        <f aca="false">BF11</f>
        <v>20000</v>
      </c>
      <c r="BG17" s="36"/>
      <c r="BH17" s="36"/>
      <c r="BI17" s="36"/>
      <c r="BJ17" s="36"/>
      <c r="BK17" s="36" t="n">
        <f aca="false">BK11</f>
        <v>540000</v>
      </c>
      <c r="BL17" s="36"/>
      <c r="BM17" s="36" t="n">
        <f aca="false">BM11</f>
        <v>4695.99217986315</v>
      </c>
      <c r="BN17" s="128"/>
      <c r="BO17" s="36"/>
      <c r="BP17" s="36" t="n">
        <f aca="false">BP11</f>
        <v>150000</v>
      </c>
      <c r="BQ17" s="36" t="n">
        <f aca="false">BQ11</f>
        <v>4593.35288367547</v>
      </c>
      <c r="BR17" s="128"/>
      <c r="BS17" s="36"/>
      <c r="BT17" s="36" t="n">
        <f aca="false">BT11</f>
        <v>175000</v>
      </c>
      <c r="BU17" s="36" t="n">
        <f aca="false">BU11</f>
        <v>10.752688172043</v>
      </c>
      <c r="BV17" s="36" t="n">
        <f aca="false">BV11</f>
        <v>213.098729227762</v>
      </c>
      <c r="BW17" s="36" t="n">
        <f aca="false">BW11</f>
        <v>19000</v>
      </c>
      <c r="BX17" s="36" t="n">
        <f aca="false">BX11</f>
        <v>1456.50048875855</v>
      </c>
      <c r="BY17" s="36"/>
      <c r="BZ17" s="37" t="n">
        <f aca="false">SUM(D17:BY17)</f>
        <v>1178971.65200391</v>
      </c>
      <c r="CA17" s="4"/>
      <c r="CB17" s="130"/>
      <c r="CC17" s="130"/>
      <c r="CD17" s="130"/>
      <c r="CE17" s="130"/>
      <c r="CF17" s="130"/>
      <c r="CG17" s="130"/>
      <c r="CH17" s="36" t="n">
        <f aca="false">CH11</f>
        <v>12499.5112414467</v>
      </c>
      <c r="CI17" s="130"/>
      <c r="CJ17" s="36" t="n">
        <f aca="false">CJ11</f>
        <v>10000</v>
      </c>
      <c r="CK17" s="130"/>
      <c r="CL17" s="130"/>
      <c r="CM17" s="36" t="n">
        <f aca="false">CM11</f>
        <v>14662.7565982405</v>
      </c>
      <c r="CN17" s="36" t="n">
        <f aca="false">CN11</f>
        <v>99301.0752688172</v>
      </c>
      <c r="CO17" s="36" t="n">
        <f aca="false">CO11</f>
        <v>4500.48875855328</v>
      </c>
      <c r="CP17" s="36" t="n">
        <f aca="false">CP11</f>
        <v>189104.594330401</v>
      </c>
      <c r="CQ17" s="130"/>
      <c r="CR17" s="36" t="n">
        <f aca="false">CR11</f>
        <v>579786.901270772</v>
      </c>
      <c r="CS17" s="36" t="n">
        <f aca="false">CS11</f>
        <v>34213.0987292278</v>
      </c>
      <c r="CT17" s="36" t="n">
        <f aca="false">CT11</f>
        <v>1694.03714565005</v>
      </c>
      <c r="CU17" s="130"/>
      <c r="CV17" s="36" t="n">
        <f aca="false">CV11</f>
        <v>198156.402737048</v>
      </c>
      <c r="CW17" s="130"/>
      <c r="CX17" s="130"/>
      <c r="CY17" s="35" t="n">
        <f aca="false">SUM(CB17:CX17)</f>
        <v>1143918.86608016</v>
      </c>
      <c r="CZ17" s="4"/>
      <c r="DA17" s="35" t="n">
        <f aca="false">BZ17+CY17</f>
        <v>2322890.51808407</v>
      </c>
      <c r="DB17" s="133"/>
      <c r="DC17" s="36" t="n">
        <f aca="false">MIN(MIN($CB17:$CX17),MIN($D17:$BY17))</f>
        <v>10.752688172043</v>
      </c>
      <c r="DD17" s="36" t="n">
        <f aca="false">MAX(MAX($CB17:$CX17),MAX($D17:$BY17))</f>
        <v>579786.901270772</v>
      </c>
      <c r="DE17" s="5"/>
      <c r="DF17" s="5"/>
      <c r="DG17" s="40" t="s">
        <v>36</v>
      </c>
      <c r="DH17" s="36"/>
      <c r="DI17" s="36" t="n">
        <f aca="false">DA103</f>
        <v>43300.5311552797</v>
      </c>
      <c r="DJ17" s="139"/>
      <c r="DK17" s="116" t="n">
        <f aca="false">MAX(0,DL10-(C33*1000))</f>
        <v>75667.6050830889</v>
      </c>
      <c r="DL17" s="64" t="s">
        <v>590</v>
      </c>
      <c r="DM17" s="63"/>
      <c r="DN17" s="14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row>
    <row r="18" customFormat="false" ht="12.75" hidden="false" customHeight="false" outlineLevel="0" collapsed="false">
      <c r="A18" s="5"/>
      <c r="B18" s="40"/>
      <c r="C18" s="33" t="s">
        <v>591</v>
      </c>
      <c r="D18" s="36"/>
      <c r="E18" s="36" t="n">
        <f aca="false">E11</f>
        <v>40000</v>
      </c>
      <c r="F18" s="36" t="n">
        <f aca="false">F11</f>
        <v>2081.1339198436</v>
      </c>
      <c r="G18" s="36" t="n">
        <f aca="false">G11</f>
        <v>17478.0058651026</v>
      </c>
      <c r="H18" s="36" t="n">
        <f aca="false">H11</f>
        <v>64557.1847507331</v>
      </c>
      <c r="I18" s="36" t="n">
        <f aca="false">I11</f>
        <v>5827.95698924731</v>
      </c>
      <c r="J18" s="36" t="n">
        <f aca="false">J11</f>
        <v>2925.70869990225</v>
      </c>
      <c r="K18" s="36" t="n">
        <f aca="false">K11</f>
        <v>12910.0684261975</v>
      </c>
      <c r="L18" s="36" t="n">
        <f aca="false">L11</f>
        <v>880.742913000978</v>
      </c>
      <c r="M18" s="36" t="n">
        <f aca="false">M11</f>
        <v>83000</v>
      </c>
      <c r="N18" s="36"/>
      <c r="O18" s="36" t="n">
        <f aca="false">O11</f>
        <v>2060.60606060606</v>
      </c>
      <c r="P18" s="36"/>
      <c r="Q18" s="36" t="n">
        <f aca="false">Q11</f>
        <v>1329.42326490714</v>
      </c>
      <c r="R18" s="36" t="n">
        <f aca="false">R11</f>
        <v>556.207233626589</v>
      </c>
      <c r="S18" s="36" t="n">
        <f aca="false">S11</f>
        <v>467.253176930596</v>
      </c>
      <c r="T18" s="36" t="n">
        <f aca="false">T11</f>
        <v>1671.55425219941</v>
      </c>
      <c r="U18" s="36" t="n">
        <f aca="false">U11</f>
        <v>895.405669599218</v>
      </c>
      <c r="V18" s="36" t="n">
        <f aca="false">V11</f>
        <v>62.5610948191593</v>
      </c>
      <c r="W18" s="36" t="n">
        <f aca="false">W11</f>
        <v>12394.9169110459</v>
      </c>
      <c r="X18" s="36" t="n">
        <f aca="false">X11</f>
        <v>777.126099706745</v>
      </c>
      <c r="Y18" s="36"/>
      <c r="Z18" s="36" t="n">
        <f aca="false">Z11</f>
        <v>13926.6862170088</v>
      </c>
      <c r="AA18" s="5"/>
      <c r="AB18" s="5"/>
      <c r="AC18" s="36" t="n">
        <f aca="false">AC11</f>
        <v>1271.74975562072</v>
      </c>
      <c r="AD18" s="36"/>
      <c r="AE18" s="36" t="n">
        <f aca="false">AE11</f>
        <v>190.615835777126</v>
      </c>
      <c r="AF18" s="5"/>
      <c r="AG18" s="36" t="n">
        <f aca="false">AG11</f>
        <v>602.150537634409</v>
      </c>
      <c r="AH18" s="36"/>
      <c r="AI18" s="36" t="n">
        <f aca="false">AI11</f>
        <v>4106.54936461388</v>
      </c>
      <c r="AJ18" s="36"/>
      <c r="AK18" s="36" t="n">
        <f aca="false">AK11</f>
        <v>226.783968719453</v>
      </c>
      <c r="AL18" s="36" t="n">
        <f aca="false">AL11</f>
        <v>34871.945259042</v>
      </c>
      <c r="AM18" s="36"/>
      <c r="AN18" s="36" t="n">
        <f aca="false">AN11</f>
        <v>1280.54740957967</v>
      </c>
      <c r="AO18" s="36"/>
      <c r="AP18" s="36" t="n">
        <f aca="false">AP11</f>
        <v>4487.78103616813</v>
      </c>
      <c r="AQ18" s="36"/>
      <c r="AR18" s="36" t="n">
        <f aca="false">AR11</f>
        <v>22482.8934506354</v>
      </c>
      <c r="AS18" s="36" t="n">
        <f aca="false">AS11</f>
        <v>7000</v>
      </c>
      <c r="AT18" s="5"/>
      <c r="AU18" s="36"/>
      <c r="AV18" s="36"/>
      <c r="AW18" s="36"/>
      <c r="AX18" s="5"/>
      <c r="AY18" s="36" t="n">
        <f aca="false">AY11</f>
        <v>13059.6285434995</v>
      </c>
      <c r="AZ18" s="36" t="n">
        <f aca="false">AZ11</f>
        <v>4385.14173998045</v>
      </c>
      <c r="BA18" s="36" t="n">
        <f aca="false">BA11</f>
        <v>2355.81622678397</v>
      </c>
      <c r="BB18" s="129"/>
      <c r="BC18" s="129"/>
      <c r="BD18" s="36" t="n">
        <f aca="false">BD11</f>
        <v>10426.1974584555</v>
      </c>
      <c r="BE18" s="36" t="n">
        <f aca="false">BE11</f>
        <v>4630.49853372434</v>
      </c>
      <c r="BF18" s="36"/>
      <c r="BG18" s="36" t="n">
        <f aca="false">BG11</f>
        <v>47254.1544477028</v>
      </c>
      <c r="BH18" s="36" t="n">
        <f aca="false">BH11</f>
        <v>10000</v>
      </c>
      <c r="BI18" s="36" t="n">
        <f aca="false">BI11</f>
        <v>1.95503421309873</v>
      </c>
      <c r="BJ18" s="36" t="n">
        <f aca="false">BJ11</f>
        <v>130000</v>
      </c>
      <c r="BK18" s="36"/>
      <c r="BL18" s="36" t="n">
        <f aca="false">BL11</f>
        <v>610000</v>
      </c>
      <c r="BM18" s="36"/>
      <c r="BN18" s="36" t="n">
        <f aca="false">BN11</f>
        <v>3501.46627565982</v>
      </c>
      <c r="BO18" s="36" t="n">
        <f aca="false">BO11</f>
        <v>68721.4076246334</v>
      </c>
      <c r="BP18" s="36"/>
      <c r="BQ18" s="36"/>
      <c r="BR18" s="36" t="n">
        <f aca="false">BR11</f>
        <v>325160.312805474</v>
      </c>
      <c r="BS18" s="36" t="n">
        <f aca="false">BS11</f>
        <v>96.7741935483871</v>
      </c>
      <c r="BT18" s="36"/>
      <c r="BU18" s="5"/>
      <c r="BV18" s="36"/>
      <c r="BW18" s="36"/>
      <c r="BX18" s="5"/>
      <c r="BY18" s="36" t="n">
        <f aca="false">BY11</f>
        <v>399.80449657869</v>
      </c>
      <c r="BZ18" s="37" t="n">
        <f aca="false">SUM(D18:BY18)</f>
        <v>1570316.71554252</v>
      </c>
      <c r="CA18" s="4"/>
      <c r="CB18" s="36" t="n">
        <f aca="false">CB11</f>
        <v>45000</v>
      </c>
      <c r="CC18" s="36" t="n">
        <f aca="false">CC11</f>
        <v>16124.1446725318</v>
      </c>
      <c r="CD18" s="36" t="n">
        <f aca="false">CD11</f>
        <v>48875.8553274682</v>
      </c>
      <c r="CE18" s="36" t="n">
        <f aca="false">CE11</f>
        <v>25000</v>
      </c>
      <c r="CF18" s="36" t="n">
        <f aca="false">CF11</f>
        <v>20000</v>
      </c>
      <c r="CG18" s="36" t="n">
        <f aca="false">CG11</f>
        <v>25000</v>
      </c>
      <c r="CH18" s="130"/>
      <c r="CI18" s="36" t="n">
        <f aca="false">CI11</f>
        <v>12500.4887585533</v>
      </c>
      <c r="CJ18" s="130"/>
      <c r="CK18" s="36" t="n">
        <f aca="false">CK11</f>
        <v>10000</v>
      </c>
      <c r="CL18" s="36" t="n">
        <f aca="false">CL11</f>
        <v>399.80449657869</v>
      </c>
      <c r="CM18" s="130"/>
      <c r="CN18" s="130"/>
      <c r="CO18" s="130"/>
      <c r="CP18" s="130"/>
      <c r="CQ18" s="36" t="n">
        <f aca="false">CQ11</f>
        <v>9530.79178885631</v>
      </c>
      <c r="CR18" s="130"/>
      <c r="CS18" s="130"/>
      <c r="CT18" s="130"/>
      <c r="CU18" s="36" t="n">
        <f aca="false">CU11</f>
        <v>39100.6842619746</v>
      </c>
      <c r="CV18" s="130"/>
      <c r="CW18" s="36" t="n">
        <f aca="false">CW11</f>
        <v>253845.552297165</v>
      </c>
      <c r="CX18" s="36" t="n">
        <f aca="false">CX11</f>
        <v>4703.81231671554</v>
      </c>
      <c r="CY18" s="35" t="n">
        <f aca="false">SUM(CB18:CX18)</f>
        <v>510081.133919844</v>
      </c>
      <c r="CZ18" s="4"/>
      <c r="DA18" s="35" t="n">
        <f aca="false">BZ18+CY18</f>
        <v>2080397.84946237</v>
      </c>
      <c r="DB18" s="133"/>
      <c r="DC18" s="36" t="n">
        <f aca="false">MIN(MIN($CB18:$CX18),MIN($D18:$BY18))</f>
        <v>1.95503421309873</v>
      </c>
      <c r="DD18" s="36" t="n">
        <f aca="false">MAX(MAX($CB18:$CX18),MAX($D18:$BY18))</f>
        <v>610000</v>
      </c>
      <c r="DE18" s="5"/>
      <c r="DF18" s="5"/>
      <c r="DG18" s="40" t="s">
        <v>37</v>
      </c>
      <c r="DH18" s="36"/>
      <c r="DI18" s="36" t="n">
        <f aca="false">DA104</f>
        <v>218164.360712874</v>
      </c>
      <c r="DJ18" s="142"/>
      <c r="DK18" s="116"/>
      <c r="DL18" s="64" t="s">
        <v>592</v>
      </c>
      <c r="DM18" s="116" t="n">
        <f aca="false">(C33-750)*1000</f>
        <v>1153000</v>
      </c>
      <c r="DN18" s="141" t="s">
        <v>593</v>
      </c>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row>
    <row r="19" customFormat="false" ht="12.75" hidden="false" customHeight="false" outlineLevel="0" collapsed="false">
      <c r="A19" s="5"/>
      <c r="B19" s="40"/>
      <c r="C19" s="5"/>
      <c r="D19" s="36"/>
      <c r="E19" s="36"/>
      <c r="F19" s="36"/>
      <c r="G19" s="36"/>
      <c r="H19" s="36"/>
      <c r="I19" s="36"/>
      <c r="J19" s="36"/>
      <c r="K19" s="36"/>
      <c r="L19" s="36"/>
      <c r="M19" s="36"/>
      <c r="N19" s="36"/>
      <c r="O19" s="36"/>
      <c r="P19" s="36"/>
      <c r="Q19" s="36"/>
      <c r="R19" s="36"/>
      <c r="S19" s="36"/>
      <c r="T19" s="36"/>
      <c r="U19" s="36"/>
      <c r="V19" s="36"/>
      <c r="W19" s="36"/>
      <c r="X19" s="36"/>
      <c r="Y19" s="36"/>
      <c r="Z19" s="36"/>
      <c r="AA19" s="5"/>
      <c r="AB19" s="5"/>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129"/>
      <c r="BC19" s="129"/>
      <c r="BD19" s="129"/>
      <c r="BE19" s="36"/>
      <c r="BF19" s="36"/>
      <c r="BG19" s="36"/>
      <c r="BH19" s="36"/>
      <c r="BI19" s="36"/>
      <c r="BJ19" s="36"/>
      <c r="BK19" s="36"/>
      <c r="BL19" s="36"/>
      <c r="BM19" s="36"/>
      <c r="BN19" s="36"/>
      <c r="BO19" s="36"/>
      <c r="BP19" s="36"/>
      <c r="BQ19" s="36"/>
      <c r="BR19" s="36"/>
      <c r="BS19" s="36"/>
      <c r="BT19" s="36"/>
      <c r="BU19" s="36"/>
      <c r="BV19" s="36"/>
      <c r="BW19" s="36"/>
      <c r="BX19" s="36"/>
      <c r="BY19" s="36"/>
      <c r="BZ19" s="37"/>
      <c r="CA19" s="4"/>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35"/>
      <c r="CZ19" s="4"/>
      <c r="DA19" s="35"/>
      <c r="DB19" s="133"/>
      <c r="DC19" s="143"/>
      <c r="DD19" s="143"/>
      <c r="DE19" s="5"/>
      <c r="DF19" s="5"/>
      <c r="DG19" s="40" t="s">
        <v>38</v>
      </c>
      <c r="DH19" s="36"/>
      <c r="DI19" s="36" t="n">
        <f aca="false">DA105</f>
        <v>222753.339329178</v>
      </c>
      <c r="DJ19" s="144"/>
      <c r="DK19" s="145"/>
      <c r="DL19" s="145"/>
      <c r="DM19" s="146" t="n">
        <f aca="false">DL10-DM18</f>
        <v>825667.605083089</v>
      </c>
      <c r="DN19" s="141" t="s">
        <v>594</v>
      </c>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row>
    <row r="20" customFormat="false" ht="12.75" hidden="false" customHeight="false" outlineLevel="0" collapsed="false">
      <c r="A20" s="5"/>
      <c r="B20" s="33" t="s">
        <v>595</v>
      </c>
      <c r="C20" s="147" t="n">
        <f aca="false">SUMIF(D3:CX3,"FT2",D11:CX11)</f>
        <v>23409.5796676442</v>
      </c>
      <c r="D20" s="36"/>
      <c r="E20" s="36"/>
      <c r="F20" s="36"/>
      <c r="G20" s="36"/>
      <c r="H20" s="36"/>
      <c r="I20" s="36"/>
      <c r="J20" s="36"/>
      <c r="K20" s="36"/>
      <c r="L20" s="36"/>
      <c r="M20" s="36"/>
      <c r="N20" s="36"/>
      <c r="O20" s="36"/>
      <c r="P20" s="36"/>
      <c r="Q20" s="36"/>
      <c r="R20" s="36"/>
      <c r="S20" s="36"/>
      <c r="T20" s="36"/>
      <c r="U20" s="36"/>
      <c r="V20" s="36"/>
      <c r="W20" s="36"/>
      <c r="X20" s="36"/>
      <c r="Y20" s="36"/>
      <c r="Z20" s="36"/>
      <c r="AA20" s="5"/>
      <c r="AB20" s="5"/>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129"/>
      <c r="BC20" s="129"/>
      <c r="BD20" s="129"/>
      <c r="BE20" s="36"/>
      <c r="BF20" s="36"/>
      <c r="BG20" s="36"/>
      <c r="BH20" s="36"/>
      <c r="BI20" s="36"/>
      <c r="BJ20" s="36"/>
      <c r="BK20" s="36"/>
      <c r="BL20" s="36"/>
      <c r="BM20" s="36"/>
      <c r="BN20" s="36"/>
      <c r="BO20" s="36"/>
      <c r="BP20" s="36"/>
      <c r="BQ20" s="36"/>
      <c r="BR20" s="36"/>
      <c r="BS20" s="36"/>
      <c r="BT20" s="36"/>
      <c r="BU20" s="36"/>
      <c r="BV20" s="36"/>
      <c r="BW20" s="36"/>
      <c r="BX20" s="36"/>
      <c r="BY20" s="36"/>
      <c r="BZ20" s="37"/>
      <c r="CA20" s="4"/>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35"/>
      <c r="CZ20" s="4"/>
      <c r="DA20" s="35"/>
      <c r="DB20" s="133"/>
      <c r="DC20" s="143"/>
      <c r="DD20" s="143"/>
      <c r="DE20" s="5"/>
      <c r="DF20" s="5"/>
      <c r="DG20" s="5"/>
      <c r="DH20" s="5"/>
      <c r="DI20" s="5"/>
      <c r="DJ20" s="139"/>
      <c r="DK20" s="116"/>
      <c r="DL20" s="116" t="n">
        <f aca="false">(DL10-DM18)+DH51-DL51</f>
        <v>185000</v>
      </c>
      <c r="DM20" s="64" t="s">
        <v>596</v>
      </c>
      <c r="DN20" s="14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row>
    <row r="21" customFormat="false" ht="12.75" hidden="false" customHeight="false" outlineLevel="0" collapsed="false">
      <c r="A21" s="5"/>
      <c r="B21" s="40"/>
      <c r="C21" s="147"/>
      <c r="D21" s="36"/>
      <c r="E21" s="36"/>
      <c r="F21" s="36"/>
      <c r="G21" s="36"/>
      <c r="H21" s="36"/>
      <c r="I21" s="36"/>
      <c r="J21" s="36"/>
      <c r="K21" s="36"/>
      <c r="L21" s="36"/>
      <c r="M21" s="36"/>
      <c r="N21" s="36"/>
      <c r="O21" s="36"/>
      <c r="P21" s="36"/>
      <c r="Q21" s="36"/>
      <c r="R21" s="36"/>
      <c r="S21" s="36"/>
      <c r="T21" s="36"/>
      <c r="U21" s="36"/>
      <c r="V21" s="36"/>
      <c r="W21" s="36"/>
      <c r="X21" s="36"/>
      <c r="Y21" s="36"/>
      <c r="Z21" s="36"/>
      <c r="AA21" s="5"/>
      <c r="AB21" s="5"/>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129"/>
      <c r="BC21" s="129"/>
      <c r="BD21" s="129"/>
      <c r="BE21" s="36"/>
      <c r="BF21" s="36"/>
      <c r="BG21" s="36"/>
      <c r="BH21" s="36"/>
      <c r="BI21" s="36"/>
      <c r="BJ21" s="36"/>
      <c r="BK21" s="36"/>
      <c r="BL21" s="36"/>
      <c r="BM21" s="36"/>
      <c r="BN21" s="36"/>
      <c r="BO21" s="36"/>
      <c r="BP21" s="36"/>
      <c r="BQ21" s="36"/>
      <c r="BR21" s="36"/>
      <c r="BS21" s="36"/>
      <c r="BT21" s="36"/>
      <c r="BU21" s="36"/>
      <c r="BV21" s="36"/>
      <c r="BW21" s="36"/>
      <c r="BX21" s="36"/>
      <c r="BY21" s="36"/>
      <c r="BZ21" s="37"/>
      <c r="CA21" s="4"/>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35"/>
      <c r="CZ21" s="4"/>
      <c r="DA21" s="35"/>
      <c r="DB21" s="133"/>
      <c r="DC21" s="143"/>
      <c r="DD21" s="143"/>
      <c r="DE21" s="5"/>
      <c r="DF21" s="5"/>
      <c r="DG21" s="106" t="s">
        <v>49</v>
      </c>
      <c r="DH21" s="36"/>
      <c r="DI21" s="36"/>
      <c r="DJ21" s="142"/>
      <c r="DK21" s="116"/>
      <c r="DL21" s="116" t="n">
        <f aca="false">185000</f>
        <v>185000</v>
      </c>
      <c r="DM21" s="64" t="s">
        <v>597</v>
      </c>
      <c r="DN21" s="14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row>
    <row r="22" customFormat="false" ht="13.5" hidden="false" customHeight="false" outlineLevel="0" collapsed="false">
      <c r="A22" s="5"/>
      <c r="B22" s="40"/>
      <c r="C22" s="147"/>
      <c r="D22" s="36"/>
      <c r="E22" s="36"/>
      <c r="F22" s="36"/>
      <c r="G22" s="36"/>
      <c r="H22" s="36"/>
      <c r="I22" s="36"/>
      <c r="J22" s="36"/>
      <c r="K22" s="36"/>
      <c r="L22" s="36"/>
      <c r="M22" s="36"/>
      <c r="N22" s="36"/>
      <c r="O22" s="36"/>
      <c r="P22" s="36"/>
      <c r="Q22" s="36"/>
      <c r="R22" s="36"/>
      <c r="S22" s="36"/>
      <c r="T22" s="36"/>
      <c r="U22" s="36"/>
      <c r="V22" s="36"/>
      <c r="W22" s="36"/>
      <c r="X22" s="36"/>
      <c r="Y22" s="36"/>
      <c r="Z22" s="36"/>
      <c r="AA22" s="5"/>
      <c r="AB22" s="5"/>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129"/>
      <c r="BC22" s="129"/>
      <c r="BD22" s="129"/>
      <c r="BE22" s="36"/>
      <c r="BF22" s="36"/>
      <c r="BG22" s="36"/>
      <c r="BH22" s="36"/>
      <c r="BI22" s="36"/>
      <c r="BJ22" s="36"/>
      <c r="BK22" s="36"/>
      <c r="BL22" s="36"/>
      <c r="BM22" s="36"/>
      <c r="BN22" s="36"/>
      <c r="BO22" s="36"/>
      <c r="BP22" s="36"/>
      <c r="BQ22" s="36"/>
      <c r="BR22" s="36"/>
      <c r="BS22" s="36"/>
      <c r="BT22" s="36"/>
      <c r="BU22" s="36"/>
      <c r="BV22" s="36"/>
      <c r="BW22" s="36"/>
      <c r="BX22" s="36"/>
      <c r="BY22" s="36"/>
      <c r="BZ22" s="37"/>
      <c r="CA22" s="4"/>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35"/>
      <c r="CZ22" s="4"/>
      <c r="DA22" s="35"/>
      <c r="DB22" s="133"/>
      <c r="DC22" s="143"/>
      <c r="DD22" s="143"/>
      <c r="DE22" s="5"/>
      <c r="DF22" s="5"/>
      <c r="DG22" s="40" t="s">
        <v>33</v>
      </c>
      <c r="DH22" s="36" t="n">
        <f aca="false">DA107</f>
        <v>34265.7722281347</v>
      </c>
      <c r="DI22" s="36"/>
      <c r="DJ22" s="148"/>
      <c r="DK22" s="149" t="n">
        <f aca="false">DL20-DL21</f>
        <v>0</v>
      </c>
      <c r="DL22" s="150" t="s">
        <v>598</v>
      </c>
      <c r="DM22" s="151"/>
      <c r="DN22" s="152"/>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row>
    <row r="23" customFormat="false" ht="12.75" hidden="false" customHeight="false" outlineLevel="0" collapsed="false">
      <c r="A23" s="5" t="s">
        <v>599</v>
      </c>
      <c r="B23" s="40"/>
      <c r="C23" s="153" t="n">
        <v>0.0485</v>
      </c>
      <c r="D23" s="36"/>
      <c r="E23" s="36"/>
      <c r="F23" s="36"/>
      <c r="G23" s="36"/>
      <c r="H23" s="36"/>
      <c r="I23" s="36"/>
      <c r="J23" s="36"/>
      <c r="K23" s="36"/>
      <c r="L23" s="36"/>
      <c r="M23" s="36"/>
      <c r="N23" s="36"/>
      <c r="O23" s="36"/>
      <c r="P23" s="36"/>
      <c r="Q23" s="36"/>
      <c r="R23" s="36"/>
      <c r="S23" s="36"/>
      <c r="T23" s="36"/>
      <c r="U23" s="36"/>
      <c r="V23" s="36"/>
      <c r="W23" s="36"/>
      <c r="X23" s="36"/>
      <c r="Y23" s="36"/>
      <c r="Z23" s="36"/>
      <c r="AA23" s="5"/>
      <c r="AB23" s="5"/>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129"/>
      <c r="BC23" s="129"/>
      <c r="BD23" s="129"/>
      <c r="BE23" s="36"/>
      <c r="BF23" s="36"/>
      <c r="BG23" s="36"/>
      <c r="BH23" s="36"/>
      <c r="BI23" s="36"/>
      <c r="BJ23" s="36"/>
      <c r="BK23" s="36"/>
      <c r="BL23" s="36"/>
      <c r="BM23" s="36"/>
      <c r="BN23" s="36"/>
      <c r="BO23" s="36"/>
      <c r="BP23" s="36"/>
      <c r="BQ23" s="36"/>
      <c r="BR23" s="36"/>
      <c r="BS23" s="36"/>
      <c r="BT23" s="36"/>
      <c r="BU23" s="36"/>
      <c r="BV23" s="36"/>
      <c r="BW23" s="36"/>
      <c r="BX23" s="36"/>
      <c r="BY23" s="36"/>
      <c r="BZ23" s="37"/>
      <c r="CA23" s="4"/>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35"/>
      <c r="CZ23" s="4"/>
      <c r="DA23" s="35"/>
      <c r="DB23" s="133"/>
      <c r="DC23" s="143"/>
      <c r="DD23" s="143"/>
      <c r="DE23" s="5"/>
      <c r="DF23" s="5"/>
      <c r="DG23" s="40" t="s">
        <v>34</v>
      </c>
      <c r="DH23" s="36" t="n">
        <f aca="false">DA108</f>
        <v>13313.7844449839</v>
      </c>
      <c r="DI23" s="36"/>
      <c r="DJ23" s="5"/>
      <c r="DK23" s="5"/>
      <c r="DL23" s="5"/>
      <c r="DM23" s="5"/>
      <c r="DN23" s="5"/>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row>
    <row r="24" customFormat="false" ht="12.75" hidden="false" customHeight="false" outlineLevel="0" collapsed="false">
      <c r="A24" s="5"/>
      <c r="B24" s="40"/>
      <c r="C24" s="153"/>
      <c r="D24" s="36"/>
      <c r="E24" s="36"/>
      <c r="F24" s="36"/>
      <c r="G24" s="36"/>
      <c r="H24" s="36"/>
      <c r="I24" s="36"/>
      <c r="J24" s="36"/>
      <c r="K24" s="36"/>
      <c r="L24" s="36"/>
      <c r="M24" s="36"/>
      <c r="N24" s="36"/>
      <c r="O24" s="36"/>
      <c r="P24" s="36"/>
      <c r="Q24" s="36"/>
      <c r="R24" s="36"/>
      <c r="S24" s="36"/>
      <c r="T24" s="36"/>
      <c r="U24" s="36"/>
      <c r="V24" s="36"/>
      <c r="W24" s="36"/>
      <c r="X24" s="36"/>
      <c r="Y24" s="36"/>
      <c r="Z24" s="36"/>
      <c r="AA24" s="5"/>
      <c r="AB24" s="5"/>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129"/>
      <c r="BC24" s="129"/>
      <c r="BD24" s="129"/>
      <c r="BE24" s="36"/>
      <c r="BF24" s="36"/>
      <c r="BG24" s="36"/>
      <c r="BH24" s="36"/>
      <c r="BI24" s="36"/>
      <c r="BJ24" s="36"/>
      <c r="BK24" s="36"/>
      <c r="BL24" s="36"/>
      <c r="BM24" s="36"/>
      <c r="BN24" s="36"/>
      <c r="BO24" s="36"/>
      <c r="BP24" s="36"/>
      <c r="BQ24" s="36"/>
      <c r="BR24" s="36"/>
      <c r="BS24" s="36"/>
      <c r="BT24" s="36"/>
      <c r="BU24" s="36"/>
      <c r="BV24" s="36"/>
      <c r="BW24" s="36"/>
      <c r="BX24" s="36"/>
      <c r="BY24" s="36"/>
      <c r="BZ24" s="37"/>
      <c r="CA24" s="4"/>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35"/>
      <c r="CZ24" s="4"/>
      <c r="DA24" s="35"/>
      <c r="DB24" s="133"/>
      <c r="DC24" s="143"/>
      <c r="DD24" s="143"/>
      <c r="DE24" s="5"/>
      <c r="DF24" s="5"/>
      <c r="DG24" s="40" t="s">
        <v>35</v>
      </c>
      <c r="DH24" s="36" t="n">
        <f aca="false">DA109</f>
        <v>157823.704405895</v>
      </c>
      <c r="DI24" s="36"/>
      <c r="DJ24" s="5"/>
      <c r="DK24" s="36"/>
      <c r="DL24" s="36"/>
      <c r="DM24" s="36"/>
      <c r="DN24" s="5"/>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row>
    <row r="25" customFormat="false" ht="12.75" hidden="false" customHeight="false" outlineLevel="0" collapsed="false">
      <c r="A25" s="5" t="s">
        <v>600</v>
      </c>
      <c r="B25" s="40"/>
      <c r="C25" s="153"/>
      <c r="D25" s="36"/>
      <c r="E25" s="36"/>
      <c r="F25" s="36"/>
      <c r="G25" s="36"/>
      <c r="H25" s="36"/>
      <c r="I25" s="36"/>
      <c r="J25" s="36"/>
      <c r="K25" s="36"/>
      <c r="L25" s="36"/>
      <c r="M25" s="36"/>
      <c r="N25" s="36"/>
      <c r="O25" s="36"/>
      <c r="P25" s="36"/>
      <c r="Q25" s="36"/>
      <c r="R25" s="36"/>
      <c r="S25" s="36"/>
      <c r="T25" s="36"/>
      <c r="U25" s="36"/>
      <c r="V25" s="36"/>
      <c r="W25" s="36"/>
      <c r="X25" s="36"/>
      <c r="Y25" s="36"/>
      <c r="Z25" s="36"/>
      <c r="AA25" s="5"/>
      <c r="AB25" s="5"/>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129"/>
      <c r="BC25" s="129"/>
      <c r="BD25" s="129"/>
      <c r="BE25" s="36"/>
      <c r="BF25" s="36"/>
      <c r="BG25" s="36"/>
      <c r="BH25" s="36"/>
      <c r="BI25" s="36"/>
      <c r="BJ25" s="36"/>
      <c r="BK25" s="36"/>
      <c r="BL25" s="36"/>
      <c r="BM25" s="36"/>
      <c r="BN25" s="36"/>
      <c r="BO25" s="36"/>
      <c r="BP25" s="36"/>
      <c r="BQ25" s="36"/>
      <c r="BR25" s="36"/>
      <c r="BS25" s="36"/>
      <c r="BT25" s="36"/>
      <c r="BU25" s="36"/>
      <c r="BV25" s="36"/>
      <c r="BW25" s="36"/>
      <c r="BX25" s="36"/>
      <c r="BY25" s="36"/>
      <c r="BZ25" s="37"/>
      <c r="CA25" s="4"/>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35"/>
      <c r="CZ25" s="4"/>
      <c r="DA25" s="35"/>
      <c r="DB25" s="133"/>
      <c r="DC25" s="143"/>
      <c r="DD25" s="143"/>
      <c r="DE25" s="5"/>
      <c r="DF25" s="5"/>
      <c r="DG25" s="40" t="s">
        <v>36</v>
      </c>
      <c r="DH25" s="36"/>
      <c r="DI25" s="36" t="n">
        <f aca="false">DA110</f>
        <v>16614.0335749127</v>
      </c>
      <c r="DJ25" s="5"/>
      <c r="DK25" s="5"/>
      <c r="DL25" s="36"/>
      <c r="DM25" s="36"/>
      <c r="DN25" s="5"/>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row>
    <row r="26" customFormat="false" ht="12.75" hidden="false" customHeight="false" outlineLevel="0" collapsed="false">
      <c r="A26" s="5"/>
      <c r="B26" s="36" t="s">
        <v>601</v>
      </c>
      <c r="C26" s="40" t="s">
        <v>602</v>
      </c>
      <c r="D26" s="153" t="s">
        <v>603</v>
      </c>
      <c r="E26" s="36"/>
      <c r="F26" s="36"/>
      <c r="G26" s="36"/>
      <c r="H26" s="36"/>
      <c r="I26" s="36"/>
      <c r="J26" s="36"/>
      <c r="K26" s="36"/>
      <c r="L26" s="36"/>
      <c r="M26" s="36"/>
      <c r="N26" s="36"/>
      <c r="O26" s="36"/>
      <c r="P26" s="36"/>
      <c r="Q26" s="36"/>
      <c r="R26" s="36"/>
      <c r="S26" s="36"/>
      <c r="T26" s="36"/>
      <c r="U26" s="36"/>
      <c r="V26" s="36"/>
      <c r="W26" s="36"/>
      <c r="X26" s="36"/>
      <c r="Y26" s="36"/>
      <c r="Z26" s="36"/>
      <c r="AA26" s="5"/>
      <c r="AB26" s="5"/>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129"/>
      <c r="BC26" s="129"/>
      <c r="BD26" s="129"/>
      <c r="BE26" s="36"/>
      <c r="BF26" s="36"/>
      <c r="BG26" s="36"/>
      <c r="BH26" s="36"/>
      <c r="BI26" s="36"/>
      <c r="BJ26" s="36"/>
      <c r="BK26" s="36"/>
      <c r="BL26" s="36"/>
      <c r="BM26" s="36"/>
      <c r="BN26" s="36"/>
      <c r="BO26" s="36"/>
      <c r="BP26" s="36"/>
      <c r="BQ26" s="36"/>
      <c r="BR26" s="36"/>
      <c r="BS26" s="36"/>
      <c r="BT26" s="36"/>
      <c r="BU26" s="36"/>
      <c r="BV26" s="36"/>
      <c r="BW26" s="36"/>
      <c r="BX26" s="36"/>
      <c r="BY26" s="36"/>
      <c r="BZ26" s="37"/>
      <c r="CA26" s="4"/>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35"/>
      <c r="CZ26" s="4"/>
      <c r="DA26" s="35"/>
      <c r="DB26" s="133"/>
      <c r="DC26" s="143"/>
      <c r="DD26" s="143"/>
      <c r="DE26" s="5"/>
      <c r="DF26" s="5"/>
      <c r="DG26" s="40" t="s">
        <v>37</v>
      </c>
      <c r="DH26" s="36"/>
      <c r="DI26" s="36" t="n">
        <f aca="false">DA111</f>
        <v>83707.7494669741</v>
      </c>
      <c r="DJ26" s="5"/>
      <c r="DK26" s="36"/>
      <c r="DL26" s="147" t="s">
        <v>575</v>
      </c>
      <c r="DM26" s="36"/>
      <c r="DN26" s="5"/>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row>
    <row r="27" customFormat="false" ht="12.75" hidden="false" customHeight="false" outlineLevel="0" collapsed="false">
      <c r="A27" s="5" t="s">
        <v>604</v>
      </c>
      <c r="B27" s="36" t="n">
        <f aca="false">2805-55</f>
        <v>2750</v>
      </c>
      <c r="C27" s="147" t="n">
        <f aca="false">B27*(1-C$23)</f>
        <v>2616.625</v>
      </c>
      <c r="D27" s="147" t="n">
        <f aca="false">C27*1000-$C$20</f>
        <v>2593215.42033236</v>
      </c>
      <c r="E27" s="36"/>
      <c r="F27" s="36"/>
      <c r="G27" s="36"/>
      <c r="H27" s="36"/>
      <c r="I27" s="36"/>
      <c r="J27" s="36"/>
      <c r="K27" s="36"/>
      <c r="L27" s="36"/>
      <c r="M27" s="36"/>
      <c r="N27" s="36"/>
      <c r="O27" s="36"/>
      <c r="P27" s="36"/>
      <c r="Q27" s="36"/>
      <c r="R27" s="36"/>
      <c r="S27" s="36"/>
      <c r="T27" s="36"/>
      <c r="U27" s="36"/>
      <c r="V27" s="36"/>
      <c r="W27" s="36"/>
      <c r="X27" s="36"/>
      <c r="Y27" s="36"/>
      <c r="Z27" s="36"/>
      <c r="AA27" s="5"/>
      <c r="AB27" s="5"/>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129"/>
      <c r="BC27" s="129"/>
      <c r="BD27" s="129"/>
      <c r="BE27" s="36"/>
      <c r="BF27" s="36"/>
      <c r="BG27" s="36"/>
      <c r="BH27" s="36"/>
      <c r="BI27" s="36"/>
      <c r="BJ27" s="36"/>
      <c r="BK27" s="36"/>
      <c r="BL27" s="36"/>
      <c r="BM27" s="36"/>
      <c r="BN27" s="36"/>
      <c r="BO27" s="36"/>
      <c r="BP27" s="36"/>
      <c r="BQ27" s="36"/>
      <c r="BR27" s="36"/>
      <c r="BS27" s="36"/>
      <c r="BT27" s="36"/>
      <c r="BU27" s="36"/>
      <c r="BV27" s="36"/>
      <c r="BW27" s="36"/>
      <c r="BX27" s="36"/>
      <c r="BY27" s="36"/>
      <c r="BZ27" s="37"/>
      <c r="CA27" s="4"/>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35"/>
      <c r="CZ27" s="4"/>
      <c r="DA27" s="35"/>
      <c r="DB27" s="133"/>
      <c r="DC27" s="143"/>
      <c r="DD27" s="143"/>
      <c r="DE27" s="5"/>
      <c r="DF27" s="5"/>
      <c r="DG27" s="40" t="s">
        <v>38</v>
      </c>
      <c r="DH27" s="36"/>
      <c r="DI27" s="36" t="n">
        <f aca="false">DA112</f>
        <v>85468.500265444</v>
      </c>
      <c r="DJ27" s="5"/>
      <c r="DK27" s="106" t="s">
        <v>605</v>
      </c>
      <c r="DL27" s="116" t="n">
        <f aca="false">SUMIF($D$1:$BY$1,"FR",D11:BY11)</f>
        <v>772831.867057674</v>
      </c>
      <c r="DM27" s="5"/>
      <c r="DN27" s="5"/>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row>
    <row r="28" customFormat="false" ht="12.75" hidden="false" customHeight="false" outlineLevel="0" collapsed="false">
      <c r="A28" s="5" t="s">
        <v>606</v>
      </c>
      <c r="B28" s="36" t="n">
        <v>475</v>
      </c>
      <c r="C28" s="147" t="n">
        <f aca="false">B28*(1-C$23)</f>
        <v>451.9625</v>
      </c>
      <c r="D28" s="147" t="n">
        <f aca="false">C28*1000-$C$20</f>
        <v>428552.920332356</v>
      </c>
      <c r="E28" s="36"/>
      <c r="F28" s="36"/>
      <c r="G28" s="36"/>
      <c r="H28" s="36"/>
      <c r="I28" s="36"/>
      <c r="J28" s="36"/>
      <c r="K28" s="36"/>
      <c r="L28" s="36"/>
      <c r="M28" s="36"/>
      <c r="N28" s="36"/>
      <c r="O28" s="36"/>
      <c r="P28" s="36"/>
      <c r="Q28" s="36"/>
      <c r="R28" s="36"/>
      <c r="S28" s="36"/>
      <c r="T28" s="36"/>
      <c r="U28" s="36"/>
      <c r="V28" s="36"/>
      <c r="W28" s="36"/>
      <c r="X28" s="36"/>
      <c r="Y28" s="36"/>
      <c r="Z28" s="36"/>
      <c r="AA28" s="5"/>
      <c r="AB28" s="5"/>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129"/>
      <c r="BC28" s="129"/>
      <c r="BD28" s="129"/>
      <c r="BE28" s="36"/>
      <c r="BF28" s="36"/>
      <c r="BG28" s="36"/>
      <c r="BH28" s="36"/>
      <c r="BI28" s="36"/>
      <c r="BJ28" s="36"/>
      <c r="BK28" s="36"/>
      <c r="BL28" s="36"/>
      <c r="BM28" s="36"/>
      <c r="BN28" s="36"/>
      <c r="BO28" s="36"/>
      <c r="BP28" s="36"/>
      <c r="BQ28" s="36"/>
      <c r="BR28" s="36"/>
      <c r="BS28" s="36"/>
      <c r="BT28" s="36"/>
      <c r="BU28" s="36"/>
      <c r="BV28" s="36"/>
      <c r="BW28" s="36"/>
      <c r="BX28" s="36"/>
      <c r="BY28" s="36"/>
      <c r="BZ28" s="37"/>
      <c r="CA28" s="4"/>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35"/>
      <c r="CZ28" s="4"/>
      <c r="DA28" s="35"/>
      <c r="DB28" s="133"/>
      <c r="DC28" s="143"/>
      <c r="DD28" s="143"/>
      <c r="DE28" s="5"/>
      <c r="DF28" s="5"/>
      <c r="DG28" s="5"/>
      <c r="DH28" s="5"/>
      <c r="DI28" s="5"/>
      <c r="DJ28" s="5"/>
      <c r="DL28" s="5"/>
      <c r="DM28" s="5"/>
      <c r="DN28" s="36"/>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row>
    <row r="29" customFormat="false" ht="12.75" hidden="false" customHeight="false" outlineLevel="0" collapsed="false">
      <c r="A29" s="5" t="s">
        <v>607</v>
      </c>
      <c r="B29" s="36" t="n">
        <v>650</v>
      </c>
      <c r="C29" s="147" t="n">
        <f aca="false">B29*(1-C$23)</f>
        <v>618.475</v>
      </c>
      <c r="D29" s="147" t="n">
        <f aca="false">C29*1000-$C$20</f>
        <v>595065.420332356</v>
      </c>
      <c r="E29" s="36"/>
      <c r="F29" s="36"/>
      <c r="G29" s="36"/>
      <c r="H29" s="36"/>
      <c r="I29" s="36"/>
      <c r="J29" s="36"/>
      <c r="K29" s="36"/>
      <c r="L29" s="36"/>
      <c r="M29" s="36"/>
      <c r="N29" s="36"/>
      <c r="O29" s="36"/>
      <c r="P29" s="36"/>
      <c r="Q29" s="36"/>
      <c r="R29" s="36"/>
      <c r="S29" s="36"/>
      <c r="T29" s="36"/>
      <c r="U29" s="36"/>
      <c r="V29" s="36"/>
      <c r="W29" s="36"/>
      <c r="X29" s="36"/>
      <c r="Y29" s="36"/>
      <c r="Z29" s="36"/>
      <c r="AA29" s="5"/>
      <c r="AB29" s="5"/>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129"/>
      <c r="BC29" s="129"/>
      <c r="BD29" s="129"/>
      <c r="BE29" s="36"/>
      <c r="BF29" s="36"/>
      <c r="BG29" s="36"/>
      <c r="BH29" s="36"/>
      <c r="BI29" s="36"/>
      <c r="BJ29" s="36"/>
      <c r="BK29" s="36"/>
      <c r="BL29" s="36"/>
      <c r="BM29" s="36"/>
      <c r="BN29" s="36"/>
      <c r="BO29" s="36"/>
      <c r="BP29" s="36"/>
      <c r="BQ29" s="36"/>
      <c r="BR29" s="36"/>
      <c r="BS29" s="36"/>
      <c r="BT29" s="36"/>
      <c r="BU29" s="36"/>
      <c r="BV29" s="36"/>
      <c r="BW29" s="36"/>
      <c r="BX29" s="36"/>
      <c r="BY29" s="36"/>
      <c r="BZ29" s="37"/>
      <c r="CA29" s="4"/>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35"/>
      <c r="CZ29" s="4"/>
      <c r="DA29" s="35"/>
      <c r="DB29" s="133"/>
      <c r="DC29" s="143"/>
      <c r="DD29" s="143"/>
      <c r="DE29" s="5"/>
      <c r="DF29" s="5"/>
      <c r="DG29" s="108" t="s">
        <v>608</v>
      </c>
      <c r="DH29" s="36"/>
      <c r="DI29" s="36"/>
      <c r="DJ29" s="5"/>
      <c r="DK29" s="40" t="s">
        <v>609</v>
      </c>
      <c r="DL29" s="143" t="n">
        <f aca="false">C20</f>
        <v>23409.5796676442</v>
      </c>
      <c r="DM29" s="5"/>
      <c r="DN29" s="36"/>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row>
    <row r="30" customFormat="false" ht="12.75" hidden="false" customHeight="false" outlineLevel="0" collapsed="false">
      <c r="A30" s="107" t="s">
        <v>610</v>
      </c>
      <c r="B30" s="36" t="n">
        <v>320</v>
      </c>
      <c r="C30" s="36" t="n">
        <f aca="false">B30*(1-C$23)</f>
        <v>304.48</v>
      </c>
      <c r="D30" s="147" t="n">
        <f aca="false">C30*1000-$C$20</f>
        <v>281070.420332356</v>
      </c>
      <c r="E30" s="36"/>
      <c r="F30" s="36"/>
      <c r="G30" s="36"/>
      <c r="H30" s="36"/>
      <c r="I30" s="36"/>
      <c r="J30" s="36"/>
      <c r="K30" s="36"/>
      <c r="L30" s="36"/>
      <c r="M30" s="36"/>
      <c r="N30" s="36"/>
      <c r="O30" s="36"/>
      <c r="P30" s="36"/>
      <c r="Q30" s="36"/>
      <c r="R30" s="36"/>
      <c r="S30" s="36"/>
      <c r="T30" s="36"/>
      <c r="U30" s="36"/>
      <c r="V30" s="36"/>
      <c r="W30" s="36"/>
      <c r="X30" s="36"/>
      <c r="Y30" s="36"/>
      <c r="Z30" s="36"/>
      <c r="AA30" s="5"/>
      <c r="AB30" s="5"/>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129"/>
      <c r="BC30" s="129"/>
      <c r="BD30" s="129"/>
      <c r="BE30" s="36"/>
      <c r="BF30" s="36"/>
      <c r="BG30" s="36"/>
      <c r="BH30" s="36"/>
      <c r="BI30" s="36"/>
      <c r="BJ30" s="36"/>
      <c r="BK30" s="36"/>
      <c r="BL30" s="36"/>
      <c r="BM30" s="36"/>
      <c r="BN30" s="36"/>
      <c r="BO30" s="36"/>
      <c r="BP30" s="36"/>
      <c r="BQ30" s="36"/>
      <c r="BR30" s="36"/>
      <c r="BS30" s="36"/>
      <c r="BT30" s="36"/>
      <c r="BU30" s="36"/>
      <c r="BV30" s="36"/>
      <c r="BW30" s="36"/>
      <c r="BX30" s="36"/>
      <c r="BY30" s="36"/>
      <c r="BZ30" s="37"/>
      <c r="CA30" s="4"/>
      <c r="CB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35"/>
      <c r="CZ30" s="4"/>
      <c r="DA30" s="35"/>
      <c r="DB30" s="133"/>
      <c r="DC30" s="143"/>
      <c r="DD30" s="143"/>
      <c r="DE30" s="5"/>
      <c r="DF30" s="5"/>
      <c r="DG30" s="40" t="s">
        <v>33</v>
      </c>
      <c r="DH30" s="36" t="n">
        <f aca="false">DA115-DH22-DH14-DH5</f>
        <v>240561.585820464</v>
      </c>
      <c r="DI30" s="36"/>
      <c r="DJ30" s="5"/>
      <c r="DK30" s="40" t="s">
        <v>611</v>
      </c>
      <c r="DL30" s="116" t="n">
        <f aca="false">SUMIF($D$1:$BY$1,"FR",D59:BY59)</f>
        <v>612094</v>
      </c>
      <c r="DM30" s="5"/>
      <c r="DN30" s="36"/>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row>
    <row r="31" customFormat="false" ht="12.75" hidden="false" customHeight="false" outlineLevel="0" collapsed="false">
      <c r="A31" s="107" t="s">
        <v>612</v>
      </c>
      <c r="B31" s="36" t="n">
        <v>450</v>
      </c>
      <c r="C31" s="36" t="n">
        <f aca="false">B31*(1-C$23)</f>
        <v>428.175</v>
      </c>
      <c r="D31" s="147" t="n">
        <f aca="false">C31*1000-$C$20</f>
        <v>404765.420332356</v>
      </c>
      <c r="E31" s="36"/>
      <c r="F31" s="36"/>
      <c r="G31" s="36"/>
      <c r="H31" s="36"/>
      <c r="I31" s="36"/>
      <c r="J31" s="36"/>
      <c r="K31" s="36"/>
      <c r="L31" s="36"/>
      <c r="M31" s="36"/>
      <c r="N31" s="36"/>
      <c r="O31" s="36"/>
      <c r="P31" s="36"/>
      <c r="Q31" s="36"/>
      <c r="R31" s="36"/>
      <c r="S31" s="36"/>
      <c r="T31" s="36"/>
      <c r="U31" s="36"/>
      <c r="V31" s="36"/>
      <c r="W31" s="36"/>
      <c r="X31" s="36"/>
      <c r="Y31" s="36"/>
      <c r="Z31" s="36"/>
      <c r="AA31" s="5"/>
      <c r="AB31" s="5"/>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129"/>
      <c r="BC31" s="129"/>
      <c r="BD31" s="129"/>
      <c r="BE31" s="36"/>
      <c r="BF31" s="36"/>
      <c r="BG31" s="36"/>
      <c r="BH31" s="36"/>
      <c r="BI31" s="36"/>
      <c r="BJ31" s="36"/>
      <c r="BK31" s="36"/>
      <c r="BL31" s="36"/>
      <c r="BM31" s="36"/>
      <c r="BN31" s="36"/>
      <c r="BO31" s="36"/>
      <c r="BP31" s="36"/>
      <c r="BQ31" s="36"/>
      <c r="BR31" s="36"/>
      <c r="BS31" s="36"/>
      <c r="BT31" s="36"/>
      <c r="BU31" s="36"/>
      <c r="BV31" s="36"/>
      <c r="BW31" s="36"/>
      <c r="BX31" s="36"/>
      <c r="BY31" s="36"/>
      <c r="BZ31" s="37"/>
      <c r="CA31" s="4"/>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35"/>
      <c r="CZ31" s="4"/>
      <c r="DA31" s="35"/>
      <c r="DB31" s="133"/>
      <c r="DC31" s="143"/>
      <c r="DD31" s="143"/>
      <c r="DE31" s="5"/>
      <c r="DF31" s="5"/>
      <c r="DG31" s="40" t="s">
        <v>34</v>
      </c>
      <c r="DH31" s="36" t="n">
        <f aca="false">DA116-DH23-DH15-DH6</f>
        <v>93468.9309796854</v>
      </c>
      <c r="DI31" s="36"/>
      <c r="DJ31" s="5"/>
      <c r="DK31" s="40" t="s">
        <v>613</v>
      </c>
      <c r="DL31" s="116" t="n">
        <f aca="false">SUMIF($D$1:$BY$1,"FR",D76:BY76)</f>
        <v>137328.287390029</v>
      </c>
      <c r="DM31" s="5"/>
      <c r="DN31" s="36"/>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row>
    <row r="32" customFormat="false" ht="13.5" hidden="false" customHeight="false" outlineLevel="0" collapsed="false">
      <c r="A32" s="107" t="s">
        <v>577</v>
      </c>
      <c r="B32" s="36" t="n">
        <v>2320</v>
      </c>
      <c r="C32" s="36" t="n">
        <f aca="false">B32*(1-C$23)</f>
        <v>2207.48</v>
      </c>
      <c r="D32" s="147" t="n">
        <f aca="false">C32*1000-$C$20</f>
        <v>2184070.42033236</v>
      </c>
      <c r="E32" s="36"/>
      <c r="F32" s="36"/>
      <c r="G32" s="36"/>
      <c r="H32" s="36"/>
      <c r="I32" s="36"/>
      <c r="J32" s="36"/>
      <c r="K32" s="36"/>
      <c r="L32" s="36"/>
      <c r="M32" s="36"/>
      <c r="N32" s="36"/>
      <c r="O32" s="36"/>
      <c r="P32" s="36"/>
      <c r="Q32" s="36"/>
      <c r="R32" s="36"/>
      <c r="S32" s="36"/>
      <c r="T32" s="36"/>
      <c r="U32" s="36"/>
      <c r="V32" s="36"/>
      <c r="W32" s="36"/>
      <c r="X32" s="36"/>
      <c r="Y32" s="36"/>
      <c r="Z32" s="36"/>
      <c r="AA32" s="5"/>
      <c r="AB32" s="5"/>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129"/>
      <c r="BC32" s="129"/>
      <c r="BD32" s="129"/>
      <c r="BE32" s="36"/>
      <c r="BF32" s="36"/>
      <c r="BG32" s="36"/>
      <c r="BH32" s="36"/>
      <c r="BI32" s="36"/>
      <c r="BJ32" s="36"/>
      <c r="BK32" s="36"/>
      <c r="BL32" s="36"/>
      <c r="BM32" s="36"/>
      <c r="BN32" s="36"/>
      <c r="BO32" s="36"/>
      <c r="BP32" s="36"/>
      <c r="BQ32" s="36"/>
      <c r="BR32" s="36"/>
      <c r="BS32" s="36"/>
      <c r="BT32" s="36"/>
      <c r="BU32" s="36"/>
      <c r="BV32" s="36"/>
      <c r="BW32" s="36"/>
      <c r="BX32" s="36"/>
      <c r="BY32" s="36"/>
      <c r="BZ32" s="37"/>
      <c r="CA32" s="4"/>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35"/>
      <c r="CZ32" s="4"/>
      <c r="DA32" s="35"/>
      <c r="DB32" s="133"/>
      <c r="DC32" s="143"/>
      <c r="DD32" s="143"/>
      <c r="DE32" s="5"/>
      <c r="DF32" s="5"/>
      <c r="DG32" s="40" t="s">
        <v>35</v>
      </c>
      <c r="DH32" s="36" t="n">
        <f aca="false">DA117-DH24-DH16-DH7</f>
        <v>1132285.91893439</v>
      </c>
      <c r="DI32" s="36"/>
      <c r="DJ32" s="5"/>
      <c r="DK32" s="40" t="s">
        <v>39</v>
      </c>
      <c r="DL32" s="154" t="n">
        <f aca="false">SUM(DL29:DL31)</f>
        <v>772831.867057674</v>
      </c>
      <c r="DM32" s="5" t="str">
        <f aca="false">IF(DL32=DL27,"OKAY","Check Full Requirements")</f>
        <v>OKAY</v>
      </c>
      <c r="DN32" s="36"/>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row>
    <row r="33" customFormat="false" ht="13.5" hidden="false" customHeight="false" outlineLevel="0" collapsed="false">
      <c r="A33" s="107" t="s">
        <v>614</v>
      </c>
      <c r="B33" s="36" t="n">
        <v>2000</v>
      </c>
      <c r="C33" s="36" t="n">
        <f aca="false">B33*(1-C$23)</f>
        <v>1903</v>
      </c>
      <c r="D33" s="147" t="n">
        <f aca="false">C33*1000-$C$20</f>
        <v>1879590.42033236</v>
      </c>
      <c r="E33" s="36"/>
      <c r="F33" s="36"/>
      <c r="G33" s="36"/>
      <c r="H33" s="36"/>
      <c r="I33" s="36"/>
      <c r="J33" s="36"/>
      <c r="K33" s="36"/>
      <c r="L33" s="36"/>
      <c r="M33" s="36"/>
      <c r="N33" s="36"/>
      <c r="O33" s="36"/>
      <c r="P33" s="36"/>
      <c r="Q33" s="36"/>
      <c r="R33" s="36"/>
      <c r="S33" s="36"/>
      <c r="T33" s="36"/>
      <c r="U33" s="36"/>
      <c r="V33" s="36"/>
      <c r="W33" s="36"/>
      <c r="X33" s="36"/>
      <c r="Y33" s="36"/>
      <c r="Z33" s="36"/>
      <c r="AA33" s="5"/>
      <c r="AB33" s="5"/>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129"/>
      <c r="BC33" s="129"/>
      <c r="BD33" s="129"/>
      <c r="BE33" s="36"/>
      <c r="BF33" s="36"/>
      <c r="BG33" s="36"/>
      <c r="BH33" s="36"/>
      <c r="BI33" s="36"/>
      <c r="BJ33" s="36"/>
      <c r="BK33" s="36"/>
      <c r="BL33" s="36"/>
      <c r="BM33" s="36"/>
      <c r="BN33" s="36"/>
      <c r="BO33" s="36"/>
      <c r="BP33" s="36"/>
      <c r="BQ33" s="36"/>
      <c r="BR33" s="36"/>
      <c r="BS33" s="36"/>
      <c r="BT33" s="36"/>
      <c r="BU33" s="36"/>
      <c r="BV33" s="36"/>
      <c r="BW33" s="36"/>
      <c r="BX33" s="36"/>
      <c r="BY33" s="36"/>
      <c r="BZ33" s="37"/>
      <c r="CA33" s="4"/>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35"/>
      <c r="CZ33" s="4"/>
      <c r="DA33" s="35"/>
      <c r="DB33" s="133"/>
      <c r="DC33" s="143"/>
      <c r="DD33" s="143"/>
      <c r="DE33" s="5"/>
      <c r="DF33" s="5"/>
      <c r="DG33" s="40" t="s">
        <v>36</v>
      </c>
      <c r="DH33" s="36"/>
      <c r="DI33" s="36" t="n">
        <f aca="false">DA118-DI25-DI17-DI8</f>
        <v>77426.3408462617</v>
      </c>
      <c r="DJ33" s="5"/>
      <c r="DK33" s="5"/>
      <c r="DL33" s="5"/>
      <c r="DM33" s="5"/>
      <c r="DN33" s="36"/>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row>
    <row r="34" customFormat="false" ht="13.5" hidden="false" customHeight="false" outlineLevel="0" collapsed="false">
      <c r="A34" s="5"/>
      <c r="B34" s="5"/>
      <c r="C34" s="5"/>
      <c r="D34" s="5"/>
      <c r="E34" s="36"/>
      <c r="F34" s="36"/>
      <c r="G34" s="36"/>
      <c r="H34" s="36"/>
      <c r="I34" s="36"/>
      <c r="J34" s="36"/>
      <c r="K34" s="36"/>
      <c r="L34" s="36"/>
      <c r="M34" s="36"/>
      <c r="N34" s="36"/>
      <c r="O34" s="36"/>
      <c r="P34" s="36"/>
      <c r="Q34" s="36"/>
      <c r="R34" s="36"/>
      <c r="S34" s="36"/>
      <c r="T34" s="36"/>
      <c r="U34" s="36"/>
      <c r="V34" s="36"/>
      <c r="W34" s="36"/>
      <c r="X34" s="36"/>
      <c r="Y34" s="36"/>
      <c r="Z34" s="36"/>
      <c r="AA34" s="5"/>
      <c r="AB34" s="5"/>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129"/>
      <c r="BC34" s="129"/>
      <c r="BD34" s="129"/>
      <c r="BE34" s="36"/>
      <c r="BF34" s="36"/>
      <c r="BG34" s="36"/>
      <c r="BH34" s="36"/>
      <c r="BI34" s="36"/>
      <c r="BJ34" s="36"/>
      <c r="BK34" s="36"/>
      <c r="BL34" s="36"/>
      <c r="BM34" s="36"/>
      <c r="BN34" s="36"/>
      <c r="BO34" s="36"/>
      <c r="BP34" s="36"/>
      <c r="BQ34" s="36"/>
      <c r="BR34" s="36"/>
      <c r="BS34" s="36"/>
      <c r="BT34" s="36"/>
      <c r="BU34" s="36"/>
      <c r="BV34" s="36"/>
      <c r="BW34" s="36"/>
      <c r="BX34" s="36"/>
      <c r="BY34" s="36"/>
      <c r="BZ34" s="37"/>
      <c r="CA34" s="4"/>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35"/>
      <c r="CZ34" s="4"/>
      <c r="DA34" s="35"/>
      <c r="DB34" s="133"/>
      <c r="DC34" s="143"/>
      <c r="DD34" s="143"/>
      <c r="DE34" s="5"/>
      <c r="DF34" s="5"/>
      <c r="DG34" s="40" t="s">
        <v>37</v>
      </c>
      <c r="DH34" s="36"/>
      <c r="DI34" s="36" t="n">
        <f aca="false">DA119-DI26-DI18-DI9</f>
        <v>390103.024198173</v>
      </c>
      <c r="DJ34" s="5"/>
      <c r="DK34" s="5"/>
      <c r="DL34" s="5"/>
      <c r="DM34" s="5"/>
      <c r="DN34" s="36"/>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row>
    <row r="35" customFormat="false" ht="12.75" hidden="false" customHeight="false" outlineLevel="0" collapsed="false">
      <c r="A35" s="5"/>
      <c r="B35" s="40"/>
      <c r="C35" s="33"/>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7"/>
      <c r="CA35" s="4"/>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35"/>
      <c r="CZ35" s="4"/>
      <c r="DA35" s="130"/>
      <c r="DB35" s="133"/>
      <c r="DC35" s="5"/>
      <c r="DD35" s="5"/>
      <c r="DE35" s="5"/>
      <c r="DF35" s="5"/>
      <c r="DG35" s="40" t="s">
        <v>38</v>
      </c>
      <c r="DH35" s="36"/>
      <c r="DI35" s="36" t="n">
        <f aca="false">DA120-DI27-DI19-DI10</f>
        <v>398308.646923861</v>
      </c>
      <c r="DJ35" s="5"/>
      <c r="DK35" s="155" t="s">
        <v>615</v>
      </c>
      <c r="DL35" s="156"/>
      <c r="DM35" s="157"/>
      <c r="DN35" s="36"/>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row>
    <row r="36" customFormat="false" ht="25.9" hidden="false" customHeight="true" outlineLevel="0" collapsed="false">
      <c r="A36" s="5"/>
      <c r="B36" s="158" t="s">
        <v>616</v>
      </c>
      <c r="C36" s="158"/>
      <c r="D36" s="159" t="n">
        <f aca="false">D13/$DA$13</f>
        <v>0.00540923821745772</v>
      </c>
      <c r="E36" s="159" t="n">
        <f aca="false">E13/$DA$13</f>
        <v>0.0108184764349154</v>
      </c>
      <c r="F36" s="159" t="n">
        <f aca="false">F13/$DA$13</f>
        <v>0</v>
      </c>
      <c r="G36" s="159" t="n">
        <f aca="false">G13/$DA$13</f>
        <v>0.00472713486452317</v>
      </c>
      <c r="H36" s="159" t="n">
        <f aca="false">H13/$DA$13</f>
        <v>0.0174602595482572</v>
      </c>
      <c r="I36" s="159" t="n">
        <f aca="false">I13/$DA$13</f>
        <v>0.00157624038379682</v>
      </c>
      <c r="J36" s="159" t="n">
        <f aca="false">J13/$DA$13</f>
        <v>0.000791292765632989</v>
      </c>
      <c r="K36" s="159" t="n">
        <f aca="false">K13/$DA$13</f>
        <v>0.00349168177604908</v>
      </c>
      <c r="L36" s="159" t="n">
        <f aca="false">L13/$DA$13</f>
        <v>0</v>
      </c>
      <c r="M36" s="159" t="n">
        <f aca="false">M13/$DA$13</f>
        <v>0.0224483386024495</v>
      </c>
      <c r="N36" s="159" t="n">
        <f aca="false">N13/$DA$13</f>
        <v>0.0270461910872886</v>
      </c>
      <c r="O36" s="159" t="n">
        <f aca="false">O13/$DA$13</f>
        <v>0.000557315452707765</v>
      </c>
      <c r="P36" s="159" t="n">
        <f aca="false">P13/$DA$13</f>
        <v>0.00958408087101955</v>
      </c>
      <c r="Q36" s="159" t="n">
        <f aca="false">Q13/$DA$13</f>
        <v>0.000359558356585655</v>
      </c>
      <c r="R36" s="159" t="n">
        <f aca="false">R13/$DA$13</f>
        <v>0</v>
      </c>
      <c r="S36" s="159" t="n">
        <f aca="false">S13/$DA$13</f>
        <v>0</v>
      </c>
      <c r="T36" s="159" t="n">
        <f aca="false">T13/$DA$13</f>
        <v>0</v>
      </c>
      <c r="U36" s="159" t="n">
        <f aca="false">U13/$DA$13</f>
        <v>0</v>
      </c>
      <c r="V36" s="159" t="n">
        <f aca="false">V13/$DA$13</f>
        <v>0</v>
      </c>
      <c r="W36" s="159" t="n">
        <f aca="false">W13/$DA$13</f>
        <v>0.00335235291287214</v>
      </c>
      <c r="X36" s="159" t="n">
        <f aca="false">X13/$DA$13</f>
        <v>0.000210183009915879</v>
      </c>
      <c r="Y36" s="159" t="n">
        <f aca="false">Y13/$DA$13</f>
        <v>0.0097366287914239</v>
      </c>
      <c r="Z36" s="159" t="n">
        <f aca="false">Z13/$DA$13</f>
        <v>0.00376663816637928</v>
      </c>
      <c r="AA36" s="159" t="n">
        <f aca="false">AA13/$DA$13</f>
        <v>0</v>
      </c>
      <c r="AB36" s="159" t="n">
        <f aca="false">AB13/$DA$13</f>
        <v>0</v>
      </c>
      <c r="AC36" s="159" t="n">
        <f aca="false">AC13/$DA$13</f>
        <v>0</v>
      </c>
      <c r="AD36" s="159" t="n">
        <f aca="false">AD13/$DA$13</f>
        <v>0</v>
      </c>
      <c r="AE36" s="159" t="n">
        <f aca="false">AE13/$DA$13</f>
        <v>0</v>
      </c>
      <c r="AF36" s="159" t="n">
        <f aca="false">AF13/$DA$13</f>
        <v>0</v>
      </c>
      <c r="AG36" s="159" t="n">
        <f aca="false">AG13/$DA$13</f>
        <v>0</v>
      </c>
      <c r="AH36" s="159" t="n">
        <f aca="false">AH13/$DA$13</f>
        <v>0</v>
      </c>
      <c r="AI36" s="159" t="n">
        <f aca="false">AI13/$DA$13</f>
        <v>0.00111066518824731</v>
      </c>
      <c r="AJ36" s="159" t="n">
        <f aca="false">AJ13/$DA$13</f>
        <v>0</v>
      </c>
      <c r="AK36" s="159" t="n">
        <f aca="false">AK13/$DA$13</f>
        <v>0</v>
      </c>
      <c r="AL36" s="159" t="n">
        <f aca="false">AL13/$DA$13</f>
        <v>0.00943153295061519</v>
      </c>
      <c r="AM36" s="159" t="n">
        <f aca="false">AM13/$DA$13</f>
        <v>0</v>
      </c>
      <c r="AN36" s="159" t="n">
        <f aca="false">AN13/$DA$13</f>
        <v>0</v>
      </c>
      <c r="AO36" s="159" t="n">
        <f aca="false">AO13/$DA$13</f>
        <v>0.00690008349156545</v>
      </c>
      <c r="AP36" s="159" t="n">
        <f aca="false">AP13/$DA$13</f>
        <v>0.00121377383462113</v>
      </c>
      <c r="AQ36" s="159" t="n">
        <f aca="false">AQ13/$DA$13</f>
        <v>0</v>
      </c>
      <c r="AR36" s="159" t="n">
        <f aca="false">AR13/$DA$13</f>
        <v>0.00608076632461034</v>
      </c>
      <c r="AS36" s="159" t="n">
        <f aca="false">AS13/$DA$13</f>
        <v>0.0018932333761102</v>
      </c>
      <c r="AT36" s="159" t="n">
        <f aca="false">AT13/$DA$13</f>
        <v>0</v>
      </c>
      <c r="AU36" s="159" t="n">
        <f aca="false">AU13/$DA$13</f>
        <v>0</v>
      </c>
      <c r="AV36" s="159" t="n">
        <f aca="false">AV13/$DA$13</f>
        <v>0.00140809397586412</v>
      </c>
      <c r="AW36" s="159" t="n">
        <f aca="false">AW13/$DA$13</f>
        <v>0.00187525545828092</v>
      </c>
      <c r="AX36" s="159" t="n">
        <f aca="false">AX13/$DA$13</f>
        <v>0</v>
      </c>
      <c r="AY36" s="159" t="n">
        <f aca="false">AY13/$DA$13</f>
        <v>0.00353213209116496</v>
      </c>
      <c r="AZ36" s="159" t="n">
        <f aca="false">AZ13/$DA$13</f>
        <v>0.00118601381444357</v>
      </c>
      <c r="BA36" s="159" t="n">
        <f aca="false">BA13/$DA$13</f>
        <v>0.000637158558361345</v>
      </c>
      <c r="BB36" s="159" t="n">
        <f aca="false">BB13/$DA$13</f>
        <v>0.000841525183097162</v>
      </c>
      <c r="BC36" s="159" t="n">
        <f aca="false">BC13/$DA$13</f>
        <v>0.00512000524532191</v>
      </c>
      <c r="BD36" s="159" t="n">
        <f aca="false">BD13/$DA$13</f>
        <v>0.00281988928775191</v>
      </c>
      <c r="BE36" s="159" t="n">
        <f aca="false">BE13/$DA$13</f>
        <v>0</v>
      </c>
      <c r="BF36" s="159" t="n">
        <f aca="false">BF13/$DA$13</f>
        <v>0.00540923821745772</v>
      </c>
      <c r="BG36" s="159" t="n">
        <f aca="false">BG13/$DA$13</f>
        <v>0.0127804489086082</v>
      </c>
      <c r="BH36" s="159" t="n">
        <f aca="false">BH13/$DA$13</f>
        <v>0.00270461910872886</v>
      </c>
      <c r="BI36" s="159" t="n">
        <f aca="false">BI13/$DA$13</f>
        <v>5.28762289096552E-007</v>
      </c>
      <c r="BJ36" s="159" t="n">
        <f aca="false">BJ13/$DA$13</f>
        <v>0.0351600484134752</v>
      </c>
      <c r="BK36" s="159" t="n">
        <f aca="false">BK13/$DA$13</f>
        <v>0.146049431871358</v>
      </c>
      <c r="BL36" s="159" t="n">
        <f aca="false">BL13/$DA$13</f>
        <v>0.164981765632461</v>
      </c>
      <c r="BM36" s="159" t="n">
        <f aca="false">BM13/$DA$13</f>
        <v>0.00127008701840992</v>
      </c>
      <c r="BN36" s="159" t="n">
        <f aca="false">BN13/$DA$13</f>
        <v>0.000947013259771924</v>
      </c>
      <c r="BO36" s="159" t="n">
        <f aca="false">BO13/$DA$13</f>
        <v>0.0185865232240329</v>
      </c>
      <c r="BP36" s="159" t="n">
        <f aca="false">BP13/$DA$13</f>
        <v>0.0405692866309329</v>
      </c>
      <c r="BQ36" s="159" t="n">
        <f aca="false">BQ13/$DA$13</f>
        <v>0.00124232699823235</v>
      </c>
      <c r="BR36" s="159" t="n">
        <f aca="false">BR13/$DA$13</f>
        <v>0.0879434795413939</v>
      </c>
      <c r="BS36" s="159" t="n">
        <f aca="false">BS13/$DA$13</f>
        <v>0</v>
      </c>
      <c r="BT36" s="159" t="n">
        <f aca="false">BT13/$DA$13</f>
        <v>0.0473308344027551</v>
      </c>
      <c r="BU36" s="159" t="n">
        <f aca="false">BU13/$DA$13</f>
        <v>0</v>
      </c>
      <c r="BV36" s="159" t="n">
        <f aca="false">BV13/$DA$13</f>
        <v>0</v>
      </c>
      <c r="BW36" s="159" t="n">
        <f aca="false">BW13/$DA$13</f>
        <v>0.00513877630658484</v>
      </c>
      <c r="BX36" s="159" t="n">
        <f aca="false">BX13/$DA$13</f>
        <v>0.000393927905376931</v>
      </c>
      <c r="BY36" s="159" t="n">
        <f aca="false">BY13/$DA$13</f>
        <v>0</v>
      </c>
      <c r="BZ36" s="160" t="n">
        <f aca="false">SUM(D36:BY36)</f>
        <v>0.735894076223199</v>
      </c>
      <c r="CA36" s="4"/>
      <c r="CB36" s="159" t="n">
        <f aca="false">CB13/$DA$13</f>
        <v>0</v>
      </c>
      <c r="CC36" s="159" t="n">
        <f aca="false">CC13/$DA$13</f>
        <v>0</v>
      </c>
      <c r="CD36" s="159" t="n">
        <f aca="false">CD13/$DA$13</f>
        <v>0</v>
      </c>
      <c r="CE36" s="159" t="n">
        <f aca="false">CE13/$DA$13</f>
        <v>0</v>
      </c>
      <c r="CF36" s="159" t="n">
        <f aca="false">CF13/$DA$13</f>
        <v>0</v>
      </c>
      <c r="CG36" s="159" t="n">
        <f aca="false">CG13/$DA$13</f>
        <v>0</v>
      </c>
      <c r="CH36" s="159" t="n">
        <f aca="false">CH13/$DA$13</f>
        <v>0.0033806416953388</v>
      </c>
      <c r="CI36" s="159" t="n">
        <f aca="false">CI13/$DA$13</f>
        <v>0.00338090607648335</v>
      </c>
      <c r="CJ36" s="159" t="n">
        <f aca="false">CJ13/$DA$13</f>
        <v>0.00270461910872886</v>
      </c>
      <c r="CK36" s="159" t="n">
        <f aca="false">CK13/$DA$13</f>
        <v>0.00270461910872886</v>
      </c>
      <c r="CL36" s="159" t="n">
        <f aca="false">CL13/$DA$13</f>
        <v>0.000108131888120245</v>
      </c>
      <c r="CM36" s="159" t="n">
        <f aca="false">CM13/$DA$13</f>
        <v>0.00396571716822414</v>
      </c>
      <c r="CN36" s="159" t="n">
        <f aca="false">CN13/$DA$13</f>
        <v>0.0268571585689366</v>
      </c>
      <c r="CO36" s="159" t="n">
        <f aca="false">CO13/$DA$13</f>
        <v>0.00121721078950026</v>
      </c>
      <c r="CP36" s="159" t="n">
        <f aca="false">CP13/$DA$13</f>
        <v>0.0511455899374421</v>
      </c>
      <c r="CQ36" s="159" t="n">
        <f aca="false">CQ13/$DA$13</f>
        <v>0.00257771615934569</v>
      </c>
      <c r="CR36" s="159" t="n">
        <f aca="false">CR13/$DA$13</f>
        <v>0.156810273216762</v>
      </c>
      <c r="CS36" s="159" t="n">
        <f aca="false">CS13/$DA$13</f>
        <v>0.00925334005918965</v>
      </c>
      <c r="CT36" s="159" t="n">
        <f aca="false">CT13/$DA$13</f>
        <v>0</v>
      </c>
      <c r="CU36" s="159" t="n">
        <f aca="false">CU13/$DA$13</f>
        <v>0</v>
      </c>
      <c r="CV36" s="159" t="n">
        <f aca="false">CV13/$DA$13</f>
        <v>0</v>
      </c>
      <c r="CW36" s="159" t="n">
        <f aca="false">CW13/$DA$13</f>
        <v>0</v>
      </c>
      <c r="CX36" s="159" t="n">
        <f aca="false">CX13/$DA$13</f>
        <v>0</v>
      </c>
      <c r="CY36" s="161" t="n">
        <f aca="false">SUM(CB36:CX36)</f>
        <v>0.264105923776801</v>
      </c>
      <c r="CZ36" s="4"/>
      <c r="DA36" s="160" t="n">
        <f aca="false">BZ36+CY36</f>
        <v>1</v>
      </c>
      <c r="DB36" s="5"/>
      <c r="DC36" s="162" t="n">
        <f aca="false">MIN(MIN($CB36:$CX36),MIN($D36:$BY36))</f>
        <v>0</v>
      </c>
      <c r="DD36" s="162" t="n">
        <f aca="false">MAX(MAX($CB36:$CX36),MAX($D36:$BY36))</f>
        <v>0.164981765632461</v>
      </c>
      <c r="DE36" s="5"/>
      <c r="DF36" s="5"/>
      <c r="DG36" s="163" t="s">
        <v>43</v>
      </c>
      <c r="DH36" s="164" t="n">
        <f aca="false">SUM(DH5:DH35)</f>
        <v>2593215.37894093</v>
      </c>
      <c r="DI36" s="164" t="n">
        <f aca="false">SUM(DI5:DI35)</f>
        <v>1786663.40893785</v>
      </c>
      <c r="DJ36" s="5"/>
      <c r="DK36" s="142" t="s">
        <v>617</v>
      </c>
      <c r="DL36" s="145"/>
      <c r="DM36" s="165" t="n">
        <f aca="false">'[2]Consolidated Results'!$D$8+'[2]Consolidated Results'!$E$8/1.023</f>
        <v>60786.2089931574</v>
      </c>
      <c r="DN36" s="36"/>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row>
    <row r="37" customFormat="false" ht="12.75" hidden="false" customHeight="false" outlineLevel="0" collapsed="false">
      <c r="A37" s="5"/>
      <c r="B37" s="5"/>
      <c r="C37" s="40"/>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37"/>
      <c r="CA37" s="4"/>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61"/>
      <c r="CZ37" s="4"/>
      <c r="DA37" s="37"/>
      <c r="DB37" s="5"/>
      <c r="DC37" s="166"/>
      <c r="DD37" s="166"/>
      <c r="DE37" s="5"/>
      <c r="DF37" s="5"/>
      <c r="DG37" s="5"/>
      <c r="DH37" s="5"/>
      <c r="DI37" s="5"/>
      <c r="DJ37" s="5"/>
      <c r="DK37" s="144" t="s">
        <v>618</v>
      </c>
      <c r="DL37" s="167"/>
      <c r="DM37" s="168" t="n">
        <f aca="false">'[2]Consolidated Results'!$N$8+'[2]Consolidated Results'!$O$8/1.023</f>
        <v>300690</v>
      </c>
      <c r="DN37" s="36"/>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row>
    <row r="38" customFormat="false" ht="13.5" hidden="false" customHeight="false" outlineLevel="0" collapsed="false">
      <c r="A38" s="5"/>
      <c r="B38" s="40"/>
      <c r="C38" s="147"/>
      <c r="D38" s="169"/>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7"/>
      <c r="CA38" s="4"/>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7"/>
      <c r="CZ38" s="4"/>
      <c r="DA38" s="37"/>
      <c r="DB38" s="133"/>
      <c r="DC38" s="5"/>
      <c r="DD38" s="5"/>
      <c r="DE38" s="5"/>
      <c r="DF38" s="5"/>
      <c r="DG38" s="40" t="s">
        <v>619</v>
      </c>
      <c r="DH38" s="128" t="n">
        <f aca="false">DA53</f>
        <v>1306911.6879783</v>
      </c>
      <c r="DI38" s="36" t="n">
        <f aca="false">DA73</f>
        <v>1007883.03342933</v>
      </c>
      <c r="DK38" s="142" t="s">
        <v>620</v>
      </c>
      <c r="DL38" s="167"/>
      <c r="DM38" s="170" t="n">
        <f aca="false">SUM(DM36:DM37)</f>
        <v>361476.208993157</v>
      </c>
    </row>
    <row r="39" customFormat="false" ht="13.5" hidden="false" customHeight="false" outlineLevel="0" collapsed="false">
      <c r="A39" s="171" t="s">
        <v>621</v>
      </c>
      <c r="B39" s="5"/>
      <c r="C39" s="5"/>
      <c r="D39" s="169"/>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7"/>
      <c r="CA39" s="4"/>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7"/>
      <c r="CZ39" s="4"/>
      <c r="DA39" s="37"/>
      <c r="DB39" s="133"/>
      <c r="DC39" s="5"/>
      <c r="DD39" s="5"/>
      <c r="DE39" s="5"/>
      <c r="DF39" s="5"/>
      <c r="DG39" s="40" t="s">
        <v>622</v>
      </c>
      <c r="DH39" s="128" t="n">
        <f aca="false">SUM(DH5:DH27)</f>
        <v>1126898.94320639</v>
      </c>
      <c r="DI39" s="128" t="n">
        <f aca="false">SUM(DI5:DI27)</f>
        <v>920825.396969559</v>
      </c>
      <c r="DK39" s="142" t="s">
        <v>623</v>
      </c>
      <c r="DL39" s="167"/>
      <c r="DM39" s="172" t="n">
        <f aca="false">SUM(CB11:CG11)</f>
        <v>180000</v>
      </c>
    </row>
    <row r="40" customFormat="false" ht="12.75" hidden="false" customHeight="false" outlineLevel="0" collapsed="false">
      <c r="A40" s="5" t="s">
        <v>624</v>
      </c>
      <c r="B40" s="40"/>
      <c r="C40" s="173" t="n">
        <v>0.609227344352568</v>
      </c>
      <c r="D40" s="169"/>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7"/>
      <c r="CA40" s="4"/>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7"/>
      <c r="CZ40" s="4"/>
      <c r="DA40" s="37"/>
      <c r="DB40" s="133"/>
      <c r="DC40" s="5"/>
      <c r="DD40" s="5"/>
      <c r="DE40" s="5"/>
      <c r="DF40" s="5"/>
      <c r="DG40" s="40"/>
      <c r="DH40" s="128"/>
      <c r="DI40" s="128"/>
      <c r="DK40" s="142" t="s">
        <v>625</v>
      </c>
      <c r="DL40" s="167"/>
      <c r="DM40" s="174" t="n">
        <f aca="false">DM38-DM39</f>
        <v>181476.208993157</v>
      </c>
    </row>
    <row r="41" customFormat="false" ht="12.75" hidden="false" customHeight="false" outlineLevel="0" collapsed="false">
      <c r="A41" s="5" t="s">
        <v>626</v>
      </c>
      <c r="B41" s="40"/>
      <c r="C41" s="173" t="n">
        <v>0.72185682059553</v>
      </c>
      <c r="D41" s="169"/>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7"/>
      <c r="CA41" s="4"/>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7"/>
      <c r="CZ41" s="4"/>
      <c r="DA41" s="37"/>
      <c r="DB41" s="133"/>
      <c r="DC41" s="5"/>
      <c r="DD41" s="5"/>
      <c r="DE41" s="5"/>
      <c r="DF41" s="5"/>
      <c r="DG41" s="147" t="s">
        <v>627</v>
      </c>
      <c r="DH41" s="36" t="n">
        <f aca="false">DA48</f>
        <v>1286303.69096263</v>
      </c>
      <c r="DI41" s="130" t="n">
        <f aca="false">DA68</f>
        <v>778780.375508529</v>
      </c>
      <c r="DK41" s="142" t="s">
        <v>628</v>
      </c>
      <c r="DL41" s="167"/>
      <c r="DM41" s="168" t="n">
        <v>430617.890122717</v>
      </c>
    </row>
    <row r="42" customFormat="false" ht="13.5" hidden="false" customHeight="false" outlineLevel="0" collapsed="false">
      <c r="A42" s="5" t="s">
        <v>629</v>
      </c>
      <c r="B42" s="40"/>
      <c r="C42" s="173" t="n">
        <v>0.975662864170674</v>
      </c>
      <c r="D42" s="169"/>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7"/>
      <c r="CA42" s="4"/>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7"/>
      <c r="CZ42" s="4"/>
      <c r="DA42" s="37"/>
      <c r="DB42" s="133"/>
      <c r="DC42" s="5"/>
      <c r="DD42" s="5"/>
      <c r="DE42" s="5"/>
      <c r="DF42" s="5"/>
      <c r="DG42" s="147" t="s">
        <v>630</v>
      </c>
      <c r="DH42" s="36"/>
      <c r="DI42" s="130" t="n">
        <f aca="false">DA65</f>
        <v>69641.3347127465</v>
      </c>
      <c r="DK42" s="175" t="s">
        <v>631</v>
      </c>
      <c r="DL42" s="176"/>
      <c r="DM42" s="177" t="n">
        <f aca="false">DM41+DM40</f>
        <v>612094.099115874</v>
      </c>
    </row>
    <row r="43" customFormat="false" ht="12.75" hidden="false" customHeight="false" outlineLevel="0" collapsed="false">
      <c r="A43" s="1" t="s">
        <v>632</v>
      </c>
      <c r="B43" s="39"/>
      <c r="C43" s="173" t="n">
        <v>1.3405309161225</v>
      </c>
      <c r="D43" s="169"/>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7"/>
      <c r="CA43" s="4"/>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7"/>
      <c r="CZ43" s="4"/>
      <c r="DA43" s="37"/>
      <c r="DB43" s="133"/>
      <c r="DC43" s="5"/>
      <c r="DD43" s="5"/>
      <c r="DE43" s="5"/>
      <c r="DF43" s="5"/>
      <c r="DG43" s="5"/>
      <c r="DH43" s="5"/>
      <c r="DI43" s="5"/>
    </row>
    <row r="44" customFormat="false" ht="12.75" hidden="false" customHeight="false" outlineLevel="0" collapsed="false">
      <c r="A44" s="5"/>
      <c r="B44" s="40"/>
      <c r="C44" s="173"/>
      <c r="D44" s="169"/>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7"/>
      <c r="CA44" s="4"/>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7"/>
      <c r="CZ44" s="4"/>
      <c r="DA44" s="37"/>
      <c r="DB44" s="133"/>
      <c r="DC44" s="5"/>
      <c r="DD44" s="5"/>
      <c r="DE44" s="5"/>
      <c r="DF44" s="5"/>
      <c r="DK44" s="100" t="s">
        <v>633</v>
      </c>
    </row>
    <row r="45" customFormat="false" ht="12.75" hidden="false" customHeight="false" outlineLevel="0" collapsed="false">
      <c r="A45" s="5" t="s">
        <v>634</v>
      </c>
      <c r="B45" s="40"/>
      <c r="C45" s="147"/>
      <c r="D45" s="178" t="n">
        <f aca="false">IF(D18&lt;1,0,IF(D$6="System",D$36*'Basin Allocations'!$J$6*$D$27,IF(D$6="SJ",D$11*'Basin Allocations'!$J$6,0)))*$C40*IF(D$1="FR",$C$43,1)</f>
        <v>0</v>
      </c>
      <c r="E45" s="178" t="n">
        <f aca="false">IF(E18&lt;1,0,IF(E$6="System",E$36*'Basin Allocations'!$J$6*$D$27,IF(E$6="SJ",E$11*'Basin Allocations'!$J$6,0)))*$C40*IF(E$1="FR",$C$43,1)</f>
        <v>4065.63010938679</v>
      </c>
      <c r="F45" s="178" t="n">
        <f aca="false">IF(F18&lt;1,0,IF(F$6="System",F$36*'Basin Allocations'!$J$6*$D$27,IF(F$6="SJ",F$11*'Basin Allocations'!$J$6,0)))*$C40*IF(F$1="FR",$C$43,1)</f>
        <v>0</v>
      </c>
      <c r="G45" s="178" t="n">
        <f aca="false">IF(G18&lt;1,0,IF(G$6="System",G$36*'Basin Allocations'!$J$6*$D$27,IF(G$6="SJ",G$11*'Basin Allocations'!$J$6,0)))*$C40*IF(G$1="FR",$C$43,1)</f>
        <v>2381.42324169376</v>
      </c>
      <c r="H45" s="178" t="n">
        <f aca="false">IF(H18&lt;1,0,IF(H$6="System",H$36*'Basin Allocations'!$J$6*$D$27,IF(H$6="SJ",H$11*'Basin Allocations'!$J$6,0)))*$C40*IF(H$1="FR",$C$43,1)</f>
        <v>8796.08242326283</v>
      </c>
      <c r="I45" s="178" t="n">
        <f aca="false">IF(I18&lt;1,0,IF(I$6="System",I$36*'Basin Allocations'!$J$6*$D$27,IF(I$6="SJ",I$11*'Basin Allocations'!$J$6,0)))*$C40*IF(I$1="FR",$C$43,1)</f>
        <v>794.074125669922</v>
      </c>
      <c r="J45" s="178" t="n">
        <f aca="false">IF(J18&lt;1,0,IF(J$6="System",J$36*'Basin Allocations'!$J$6*$D$27,IF(J$6="SJ",J$11*'Basin Allocations'!$J$6,0)))*$C40*IF(J$1="FR",$C$43,1)</f>
        <v>398.63533346697</v>
      </c>
      <c r="K45" s="178" t="n">
        <f aca="false">IF(K18&lt;1,0,IF(K$6="System",K$36*'Basin Allocations'!$J$6*$D$27,IF(K$6="SJ",K$11*'Basin Allocations'!$J$6,0)))*$C40*IF(K$1="FR",$C$43,1)</f>
        <v>1759.0300197455</v>
      </c>
      <c r="L45" s="178" t="n">
        <f aca="false">IF(L18&lt;1,0,IF(L$6="System",L$36*'Basin Allocations'!$J$6*$D$27,IF(L$6="SJ",L$11*'Basin Allocations'!$J$6,0)))*$C40*IF(L$1="FR",$C$43,1)</f>
        <v>0</v>
      </c>
      <c r="M45" s="178" t="n">
        <f aca="false">IF(M18&lt;1,0,IF(M$6="System",M$36*'Basin Allocations'!$J$6*$D$27,IF(M$6="SJ",M$11*'Basin Allocations'!$J$6,0)))*$C40*IF(M$1="FR",$C$43,1)</f>
        <v>8436.18247697759</v>
      </c>
      <c r="N45" s="178" t="n">
        <f aca="false">IF(N18&lt;1,0,IF(N$6="System",N$36*'Basin Allocations'!$J$6*$D$27,IF(N$6="SJ",N$11*'Basin Allocations'!$J$6,0)))*$C40*IF(N$1="FR",$C$43,1)</f>
        <v>0</v>
      </c>
      <c r="O45" s="178" t="n">
        <f aca="false">IF(O18&lt;1,0,IF(O$6="System",O$36*'Basin Allocations'!$J$6*$D$27,IF(O$6="SJ",O$11*'Basin Allocations'!$J$6,0)))*$C40*IF(O$1="FR",$C$43,1)</f>
        <v>280.762874356289</v>
      </c>
      <c r="P45" s="178" t="n">
        <f aca="false">IF(P18&lt;1,0,IF(P$6="System",P$36*'Basin Allocations'!$J$6*$D$27,IF(P$6="SJ",P$11*'Basin Allocations'!$J$6,0)))*$C40*IF(P$1="FR",$C$43,1)</f>
        <v>0</v>
      </c>
      <c r="Q45" s="178" t="n">
        <f aca="false">IF(Q18&lt;1,0,IF(Q$6="System",Q$36*'Basin Allocations'!$J$6*$D$27,IF(Q$6="SJ",Q$11*'Basin Allocations'!$J$6,0)))*$C40*IF(Q$1="FR",$C$43,1)</f>
        <v>181.13733829438</v>
      </c>
      <c r="R45" s="178" t="n">
        <f aca="false">IF(R18&lt;1,0,IF(R$6="System",R$36*'Basin Allocations'!$J$6*$D$27,IF(R$6="SJ",R$11*'Basin Allocations'!$J$6,0)))*$C40*IF(R$1="FR",$C$43,1)</f>
        <v>0</v>
      </c>
      <c r="S45" s="178" t="n">
        <f aca="false">IF(S18&lt;1,0,IF(S$6="System",S$36*'Basin Allocations'!$J$6*$D$27,IF(S$6="SJ",S$11*'Basin Allocations'!$J$6,0)))*$C40*IF(S$1="FR",$C$43,1)</f>
        <v>0</v>
      </c>
      <c r="T45" s="178" t="n">
        <f aca="false">IF(T18&lt;1,0,IF(T$6="System",T$36*'Basin Allocations'!$J$6*$D$27,IF(T$6="SJ",T$11*'Basin Allocations'!$J$6,0)))*$C40*IF(T$1="FR",$C$43,1)</f>
        <v>0</v>
      </c>
      <c r="U45" s="178" t="n">
        <f aca="false">IF(U18&lt;1,0,IF(U$6="System",U$36*'Basin Allocations'!$J$6*$D$27,IF(U$6="SJ",U$11*'Basin Allocations'!$J$6,0)))*$C40*IF(U$1="FR",$C$43,1)</f>
        <v>0</v>
      </c>
      <c r="V45" s="178" t="n">
        <f aca="false">IF(V18&lt;1,0,IF(V$6="System",V$36*'Basin Allocations'!$J$6*$D$27,IF(V$6="SJ",V$11*'Basin Allocations'!$J$6,0)))*$C40*IF(V$1="FR",$C$43,1)</f>
        <v>0</v>
      </c>
      <c r="W45" s="178" t="n">
        <f aca="false">IF(W18&lt;1,0,IF(W$6="System",W$36*'Basin Allocations'!$J$6*$D$27,IF(W$6="SJ",W$11*'Basin Allocations'!$J$6,0)))*$C40*IF(W$1="FR",$C$43,1)</f>
        <v>1688.83930115643</v>
      </c>
      <c r="X45" s="178" t="n">
        <f aca="false">IF(X18&lt;1,0,IF(X$6="System",X$36*'Basin Allocations'!$J$6*$D$27,IF(X$6="SJ",X$11*'Basin Allocations'!$J$6,0)))*$C40*IF(X$1="FR",$C$43,1)</f>
        <v>105.885429370612</v>
      </c>
      <c r="Y45" s="178" t="n">
        <f aca="false">IF(Y18&lt;1,0,IF(Y$6="System",Y$36*'Basin Allocations'!$J$6*$D$27,IF(Y$6="SJ",Y$11*'Basin Allocations'!$J$6,0)))*$C40*IF(Y$1="FR",$C$43,1)</f>
        <v>0</v>
      </c>
      <c r="Z45" s="178" t="n">
        <f aca="false">IF(Z18&lt;1,0,IF(Z$6="System",Z$36*'Basin Allocations'!$J$6*$D$27,IF(Z$6="SJ",Z$11*'Basin Allocations'!$J$6,0)))*$C40*IF(Z$1="FR",$C$43,1)</f>
        <v>1897.54680785297</v>
      </c>
      <c r="AA45" s="178" t="n">
        <f aca="false">IF(AA18&lt;1,0,IF(AA$6="System",AA$36*'Basin Allocations'!$J$6*$D$27,IF(AA$6="SJ",AA$11*'Basin Allocations'!$J$6,0)))*$C40*IF(AA$1="FR",$C$43,1)</f>
        <v>0</v>
      </c>
      <c r="AB45" s="178" t="n">
        <f aca="false">IF(AB18&lt;1,0,IF(AB$6="System",AB$36*'Basin Allocations'!$J$6*$D$27,IF(AB$6="SJ",AB$11*'Basin Allocations'!$J$6,0)))*$C40*IF(AB$1="FR",$C$43,1)</f>
        <v>0</v>
      </c>
      <c r="AC45" s="178" t="n">
        <f aca="false">IF(AC18&lt;1,0,IF(AC$6="System",AC$36*'Basin Allocations'!$J$6*$D$27,IF(AC$6="SJ",AC$11*'Basin Allocations'!$J$6,0)))*$C40*IF(AC$1="FR",$C$43,1)</f>
        <v>0</v>
      </c>
      <c r="AD45" s="178" t="n">
        <f aca="false">IF(AD18&lt;1,0,IF(AD$6="System",AD$36*'Basin Allocations'!$J$6*$D$27,IF(AD$6="SJ",AD$11*'Basin Allocations'!$J$6,0)))*$C40*IF(AD$1="FR",$C$43,1)</f>
        <v>0</v>
      </c>
      <c r="AE45" s="178" t="n">
        <f aca="false">IF(AE18&lt;1,0,IF(AE$6="System",AE$36*'Basin Allocations'!$J$6*$D$27,IF(AE$6="SJ",AE$11*'Basin Allocations'!$J$6,0)))*$C40*IF(AE$1="FR",$C$43,1)</f>
        <v>0</v>
      </c>
      <c r="AF45" s="178" t="n">
        <f aca="false">IF(AF18&lt;1,0,IF(AF$6="System",AF$36*'Basin Allocations'!$J$6*$D$27,IF(AF$6="SJ",AF$11*'Basin Allocations'!$J$6,0)))*$C40*IF(AF$1="FR",$C$43,1)</f>
        <v>0</v>
      </c>
      <c r="AG45" s="178" t="n">
        <f aca="false">IF(AG18&lt;1,0,IF(AG$6="System",AG$36*'Basin Allocations'!$J$6*$D$27,IF(AG$6="SJ",AG$11*'Basin Allocations'!$J$6,0)))*$C40*IF(AG$1="FR",$C$43,1)</f>
        <v>0</v>
      </c>
      <c r="AH45" s="178" t="n">
        <f aca="false">IF(AH18&lt;1,0,IF(AH$6="System",AH$36*'Basin Allocations'!$J$6*$D$27,IF(AH$6="SJ",AH$11*'Basin Allocations'!$J$6,0)))*$C40*IF(AH$1="FR",$C$43,1)</f>
        <v>0</v>
      </c>
      <c r="AI45" s="178" t="n">
        <f aca="false">IF(AI18&lt;1,0,IF(AI$6="System",AI$36*'Basin Allocations'!$J$6*$D$27,IF(AI$6="SJ",AI$11*'Basin Allocations'!$J$6,0)))*$C40*IF(AI$1="FR",$C$43,1)</f>
        <v>559.527910422567</v>
      </c>
      <c r="AJ45" s="178" t="n">
        <f aca="false">IF(AJ18&lt;1,0,IF(AJ$6="System",AJ$36*'Basin Allocations'!$J$6*$D$27,IF(AJ$6="SJ",AJ$11*'Basin Allocations'!$J$6,0)))*$C40*IF(AJ$1="FR",$C$43,1)</f>
        <v>0</v>
      </c>
      <c r="AK45" s="178" t="n">
        <f aca="false">IF(AK18&lt;1,0,IF(AK$6="System",AK$36*'Basin Allocations'!$J$6*$D$27,IF(AK$6="SJ",AK$11*'Basin Allocations'!$J$6,0)))*$C40*IF(AK$1="FR",$C$43,1)</f>
        <v>0</v>
      </c>
      <c r="AL45" s="178" t="n">
        <f aca="false">IF(AL18&lt;1,0,IF(AL$6="System",AL$36*'Basin Allocations'!$J$6*$D$27,IF(AL$6="SJ",AL$11*'Basin Allocations'!$J$6,0)))*$C40*IF(AL$1="FR",$C$43,1)</f>
        <v>4751.39221052479</v>
      </c>
      <c r="AM45" s="178" t="n">
        <f aca="false">IF(AM18&lt;1,0,IF(AM$6="System",AM$36*'Basin Allocations'!$J$6*$D$27,IF(AM$6="SJ",AM$11*'Basin Allocations'!$J$6,0)))*$C40*IF(AM$1="FR",$C$43,1)</f>
        <v>0</v>
      </c>
      <c r="AN45" s="178" t="n">
        <f aca="false">IF(AN18&lt;1,0,IF(AN$6="System",AN$36*'Basin Allocations'!$J$6*$D$27,IF(AN$6="SJ",AN$11*'Basin Allocations'!$J$6,0)))*$C40*IF(AN$1="FR",$C$43,1)</f>
        <v>0</v>
      </c>
      <c r="AO45" s="178" t="n">
        <f aca="false">IF(AO18&lt;1,0,IF(AO$6="System",AO$36*'Basin Allocations'!$J$6*$D$27,IF(AO$6="SJ",AO$11*'Basin Allocations'!$J$6,0)))*$C40*IF(AO$1="FR",$C$43,1)</f>
        <v>0</v>
      </c>
      <c r="AP45" s="178" t="n">
        <f aca="false">IF(AP18&lt;1,0,IF(AP$6="System",AP$36*'Basin Allocations'!$J$6*$D$27,IF(AP$6="SJ",AP$11*'Basin Allocations'!$J$6,0)))*$C40*IF(AP$1="FR",$C$43,1)</f>
        <v>456.141442624505</v>
      </c>
      <c r="AQ45" s="178" t="n">
        <f aca="false">IF(AQ18&lt;1,0,IF(AQ$6="System",AQ$36*'Basin Allocations'!$J$6*$D$27,IF(AQ$6="SJ",AQ$11*'Basin Allocations'!$J$6,0)))*$C40*IF(AQ$1="FR",$C$43,1)</f>
        <v>0</v>
      </c>
      <c r="AR45" s="178" t="n">
        <f aca="false">IF(AR18&lt;1,0,IF(AR$6="System",AR$36*'Basin Allocations'!$J$6*$D$27,IF(AR$6="SJ",AR$11*'Basin Allocations'!$J$6,0)))*$C40*IF(AR$1="FR",$C$43,1)</f>
        <v>3063.35204468437</v>
      </c>
      <c r="AS45" s="178" t="n">
        <f aca="false">IF(AS18&lt;1,0,IF(AS$6="System",AS$36*'Basin Allocations'!$J$6*$D$27,IF(AS$6="SJ",AS$11*'Basin Allocations'!$J$6,0)))*$C40*IF(AS$1="FR",$C$43,1)</f>
        <v>711.485269142689</v>
      </c>
      <c r="AT45" s="178" t="n">
        <f aca="false">IF(AT18&lt;1,0,IF(AT$6="System",AT$36*'Basin Allocations'!$J$6*$D$27,IF(AT$6="SJ",AT$11*'Basin Allocations'!$J$6,0)))*$C40*IF(AT$1="FR",$C$43,1)</f>
        <v>0</v>
      </c>
      <c r="AU45" s="178" t="n">
        <f aca="false">IF(AU18&lt;1,0,IF(AU$6="System",AU$36*'Basin Allocations'!$J$6*$D$27,IF(AU$6="SJ",AU$11*'Basin Allocations'!$J$6,0)))*$C40*IF(AU$1="FR",$C$43,1)</f>
        <v>0</v>
      </c>
      <c r="AV45" s="178" t="n">
        <f aca="false">IF(AV18&lt;1,0,IF(AV$6="System",AV$36*'Basin Allocations'!$J$6*$D$27,IF(AV$6="SJ",AV$11*'Basin Allocations'!$J$6,0)))*$C40*IF(AV$1="FR",$C$43,1)</f>
        <v>0</v>
      </c>
      <c r="AW45" s="178" t="n">
        <f aca="false">IF(AW18&lt;1,0,IF(AW$6="System",AW$36*'Basin Allocations'!$J$6*$D$27,IF(AW$6="SJ",AW$11*'Basin Allocations'!$J$6,0)))*$C40*IF(AW$1="FR",$C$43,1)</f>
        <v>0</v>
      </c>
      <c r="AX45" s="178" t="n">
        <f aca="false">IF(AX18&lt;1,0,IF(AX$6="System",AX$36*'Basin Allocations'!$J$6*$D$27,IF(AX$6="SJ",AX$11*'Basin Allocations'!$J$6,0)))*$C40*IF(AX$1="FR",$C$43,1)</f>
        <v>0</v>
      </c>
      <c r="AY45" s="178" t="n">
        <f aca="false">IF(AY18&lt;1,0,IF(AY$6="System",AY$36*'Basin Allocations'!$J$6*$D$27,IF(AY$6="SJ",AY$11*'Basin Allocations'!$J$6,0)))*$C40*IF(AY$1="FR",$C$43,1)</f>
        <v>1779.40797030362</v>
      </c>
      <c r="AZ45" s="178" t="n">
        <f aca="false">IF(AZ18&lt;1,0,IF(AZ$6="System",AZ$36*'Basin Allocations'!$J$6*$D$27,IF(AZ$6="SJ",AZ$11*'Basin Allocations'!$J$6,0)))*$C40*IF(AZ$1="FR",$C$43,1)</f>
        <v>597.486837932786</v>
      </c>
      <c r="BA45" s="178" t="n">
        <f aca="false">IF(BA18&lt;1,0,IF(BA$6="System",BA$36*'Basin Allocations'!$J$6*$D$27,IF(BA$6="SJ",BA$11*'Basin Allocations'!$J$6,0)))*$C40*IF(BA$1="FR",$C$43,1)</f>
        <v>320.986018595188</v>
      </c>
      <c r="BB45" s="178" t="n">
        <f aca="false">IF(BB18&lt;1,0,IF(BB$6="System",BB$36*'Basin Allocations'!$J$6*$D$27,IF(BB$6="SJ",BB$11*'Basin Allocations'!$J$6,0)))*$C40*IF(BB$1="FR",$C$43,1)</f>
        <v>0</v>
      </c>
      <c r="BC45" s="178" t="n">
        <f aca="false">IF(BC18&lt;1,0,IF(BC$6="System",BC$36*'Basin Allocations'!$J$6*$D$27,IF(BC$6="SJ",BC$11*'Basin Allocations'!$J$6,0)))*$C40*IF(BC$1="FR",$C$43,1)</f>
        <v>0</v>
      </c>
      <c r="BD45" s="178" t="n">
        <f aca="false">IF(BD18&lt;1,0,IF(BD$6="System",BD$36*'Basin Allocations'!$J$6*$D$27,IF(BD$6="SJ",BD$11*'Basin Allocations'!$J$6,0)))*$C40*IF(BD$1="FR",$C$43,1)</f>
        <v>1420.59621341754</v>
      </c>
      <c r="BE45" s="178" t="n">
        <f aca="false">IF(BE18&lt;1,0,IF(BE$6="System",BE$36*'Basin Allocations'!$J$6*$D$27,IF(BE$6="SJ",BE$11*'Basin Allocations'!$J$6,0)))*$C40*IF(BE$1="FR",$C$43,1)</f>
        <v>0</v>
      </c>
      <c r="BF45" s="178" t="n">
        <f aca="false">IF(BF18&lt;1,0,IF(BF$6="System",BF$36*'Basin Allocations'!$J$6*$D$27,IF(BF$6="SJ",BF$11*'Basin Allocations'!$J$6,0)))*$C40*IF(BF$1="FR",$C$43,1)</f>
        <v>0</v>
      </c>
      <c r="BG45" s="178" t="n">
        <f aca="false">IF(BG18&lt;1,0,IF(BG$6="System",BG$36*'Basin Allocations'!$J$6*$D$27,IF(BG$6="SJ",BG$11*'Basin Allocations'!$J$6,0)))*$C40*IF(BG$1="FR",$C$43,1)</f>
        <v>6438.50005182987</v>
      </c>
      <c r="BH45" s="178" t="n">
        <f aca="false">IF(BH18&lt;1,0,IF(BH$6="System",BH$36*'Basin Allocations'!$J$6*$D$27,IF(BH$6="SJ",BH$11*'Basin Allocations'!$J$6,0)))*$C40*IF(BH$1="FR",$C$43,1)</f>
        <v>1016.4075273467</v>
      </c>
      <c r="BI45" s="178" t="n">
        <f aca="false">IF(BI18&lt;1,0,IF(BI$6="System",BI$36*'Basin Allocations'!$J$6*$D$27,IF(BI$6="SJ",BI$11*'Basin Allocations'!$J$6,0)))*$C40*IF(BI$1="FR",$C$43,1)</f>
        <v>0.266378438668206</v>
      </c>
      <c r="BJ45" s="178" t="n">
        <f aca="false">IF(BJ18&lt;1,0,IF(BJ$6="System",BJ$36*'Basin Allocations'!$J$6*$D$27,IF(BJ$6="SJ",BJ$11*'Basin Allocations'!$J$6,0)))*$C40*IF(BJ$1="FR",$C$43,1)</f>
        <v>13213.2978555071</v>
      </c>
      <c r="BK45" s="178" t="n">
        <f aca="false">IF(BK18&lt;1,0,IF(BK$6="System",BK$36*'Basin Allocations'!$J$6*$D$27,IF(BK$6="SJ",BK$11*'Basin Allocations'!$J$6,0)))*$C40*IF(BK$1="FR",$C$43,1)</f>
        <v>0</v>
      </c>
      <c r="BL45" s="178" t="n">
        <f aca="false">IF(BL18&lt;1,0,IF(BL$6="System",BL$36*'Basin Allocations'!$J$6*$D$27,IF(BL$6="SJ",BL$11*'Basin Allocations'!$J$6,0)))*$C40*IF(BL$1="FR",$C$43,1)</f>
        <v>62000.8591681486</v>
      </c>
      <c r="BM45" s="178" t="n">
        <f aca="false">IF(BM18&lt;1,0,IF(BM$6="System",BM$36*'Basin Allocations'!$J$6*$D$27,IF(BM$6="SJ",BM$11*'Basin Allocations'!$J$6,0)))*$C40*IF(BM$1="FR",$C$43,1)</f>
        <v>0</v>
      </c>
      <c r="BN45" s="178" t="n">
        <f aca="false">IF(BN18&lt;1,0,IF(BN$6="System",BN$36*'Basin Allocations'!$J$6*$D$27,IF(BN$6="SJ",BN$11*'Basin Allocations'!$J$6,0)))*$C40*IF(BN$1="FR",$C$43,1)</f>
        <v>477.083783654757</v>
      </c>
      <c r="BO45" s="178" t="n">
        <f aca="false">IF(BO18&lt;1,0,IF(BO$6="System",BO$36*'Basin Allocations'!$J$6*$D$27,IF(BO$6="SJ",BO$11*'Basin Allocations'!$J$6,0)))*$C40*IF(BO$1="FR",$C$43,1)</f>
        <v>9363.46849762611</v>
      </c>
      <c r="BP45" s="178" t="n">
        <f aca="false">IF(BP18&lt;1,0,IF(BP$6="System",BP$36*'Basin Allocations'!$J$6*$D$27,IF(BP$6="SJ",BP$11*'Basin Allocations'!$J$6,0)))*$C40*IF(BP$1="FR",$C$43,1)</f>
        <v>0</v>
      </c>
      <c r="BQ45" s="178" t="n">
        <f aca="false">IF(BQ18&lt;1,0,IF(BQ$6="System",BQ$36*'Basin Allocations'!$J$6*$D$27,IF(BQ$6="SJ",BQ$11*'Basin Allocations'!$J$6,0)))*$C40*IF(BQ$1="FR",$C$43,1)</f>
        <v>0</v>
      </c>
      <c r="BR45" s="178" t="n">
        <f aca="false">IF(BR18&lt;1,0,IF(BR$6="System",BR$36*'Basin Allocations'!$J$6*$D$27,IF(BR$6="SJ",BR$11*'Basin Allocations'!$J$6,0)))*$C40*IF(BR$1="FR",$C$43,1)</f>
        <v>44303.9287300767</v>
      </c>
      <c r="BS45" s="178" t="n">
        <f aca="false">IF(BS18&lt;1,0,IF(BS$6="System",BS$36*'Basin Allocations'!$J$6*$D$27,IF(BS$6="SJ",BS$11*'Basin Allocations'!$J$6,0)))*$C40*IF(BS$1="FR",$C$43,1)</f>
        <v>0</v>
      </c>
      <c r="BT45" s="178" t="n">
        <f aca="false">IF(BT18&lt;1,0,IF(BT$6="System",BT$36*'Basin Allocations'!$J$6*$D$27,IF(BT$6="SJ",BT$11*'Basin Allocations'!$J$6,0)))*$C40*IF(BT$1="FR",$C$43,1)</f>
        <v>0</v>
      </c>
      <c r="BU45" s="178" t="n">
        <f aca="false">IF(BU18&lt;1,0,IF(BU$6="System",BU$36*'Basin Allocations'!$J$6*$D$27,IF(BU$6="SJ",BU$11*'Basin Allocations'!$J$6,0)))*$C40*IF(BU$1="FR",$C$43,1)</f>
        <v>0</v>
      </c>
      <c r="BV45" s="178" t="n">
        <f aca="false">IF(BV18&lt;1,0,IF(BV$6="System",BV$36*'Basin Allocations'!$J$6*$D$27,IF(BV$6="SJ",BV$11*'Basin Allocations'!$J$6,0)))*$C40*IF(BV$1="FR",$C$43,1)</f>
        <v>0</v>
      </c>
      <c r="BW45" s="178" t="n">
        <f aca="false">IF(BW18&lt;1,0,IF(BW$6="System",BW$36*'Basin Allocations'!$J$6*$D$27,IF(BW$6="SJ",BW$11*'Basin Allocations'!$J$6,0)))*$C40*IF(BW$1="FR",$C$43,1)</f>
        <v>0</v>
      </c>
      <c r="BX45" s="178" t="n">
        <f aca="false">IF(BX18&lt;1,0,IF(BX$6="System",BX$36*'Basin Allocations'!$J$6*$D$27,IF(BX$6="SJ",BX$11*'Basin Allocations'!$J$6,0)))*$C40*IF(BX$1="FR",$C$43,1)</f>
        <v>0</v>
      </c>
      <c r="BY45" s="178" t="n">
        <f aca="false">IF(BY18&lt;1,0,IF(BY$6="System",BY$36*'Basin Allocations'!$J$6*$D$27,IF(BY$6="SJ",BY$11*'Basin Allocations'!$J$6,0)))*$C40*IF(BY$1="FR",$C$43,1)</f>
        <v>0</v>
      </c>
      <c r="BZ45" s="37" t="n">
        <f aca="false">SUM(D45:BY45)</f>
        <v>181259.417391511</v>
      </c>
      <c r="CA45" s="4"/>
      <c r="CB45" s="178" t="n">
        <f aca="false">IF(CB18&lt;1,0,IF(CB$6="System",CB$36*'Basin Allocations'!$J$6*$D$27,IF(CB$6="SJ",CB$11*'Basin Allocations'!$J$6,0)))*$C40</f>
        <v>6521.32251468188</v>
      </c>
      <c r="CC45" s="178" t="n">
        <f aca="false">IF(CC18&lt;1,0,IF(CC$6="System",CC$36*'Basin Allocations'!$J$6*$D$27,IF(CC$6="SJ",CC$11*'Basin Allocations'!$J$6,0)))*$C40</f>
        <v>2336.68328184376</v>
      </c>
      <c r="CD45" s="178" t="n">
        <f aca="false">IF(CD18&lt;1,0,IF(CD$6="System",CD$36*'Basin Allocations'!$J$6*$D$27,IF(CD$6="SJ",CD$11*'Basin Allocations'!$J$6,0)))*$C40</f>
        <v>7083.00479491895</v>
      </c>
      <c r="CE45" s="178" t="n">
        <f aca="false">IF(CE18&lt;1,0,IF(CE$6="System",CE$36*'Basin Allocations'!$J$6*$D$27,IF(CE$6="SJ",CE$11*'Basin Allocations'!$J$6,0)))*$C40</f>
        <v>3622.95695260104</v>
      </c>
      <c r="CF45" s="178" t="n">
        <f aca="false">IF(CF18&lt;1,0,IF(CF$6="System",CF$36*'Basin Allocations'!$J$6*$D$27,IF(CF$6="SJ",CF$11*'Basin Allocations'!$J$6,0)))*$C40</f>
        <v>2898.36556208083</v>
      </c>
      <c r="CG45" s="178" t="n">
        <f aca="false">IF(CG18&lt;1,0,IF(CG$6="System",CG$36*'Basin Allocations'!$J$6*$D$27,IF(CG$6="SJ",CG$11*'Basin Allocations'!$J$6,0)))*$C40</f>
        <v>3622.95695260104</v>
      </c>
      <c r="CH45" s="178" t="n">
        <f aca="false">IF(CH18&lt;1,0,IF(CH$6="System",CH$36*'Basin Allocations'!$J$6*$D$27,IF(CH$6="SJ",CH$11*'Basin Allocations'!$J$6,0)))*$C40</f>
        <v>0</v>
      </c>
      <c r="CI45" s="178" t="n">
        <f aca="false">IF(CI18&lt;1,0,IF(CI$6="System",CI$36*'Basin Allocations'!$J$6*$D$27,IF(CI$6="SJ",CI$11*'Basin Allocations'!$J$6,0)))*$C40</f>
        <v>1270.55908697063</v>
      </c>
      <c r="CJ45" s="178" t="n">
        <f aca="false">IF(CJ18&lt;1,0,IF(CJ$6="System",CJ$36*'Basin Allocations'!$J$6*$D$27,IF(CJ$6="SJ",CJ$11*'Basin Allocations'!$J$6,0)))*$C40</f>
        <v>0</v>
      </c>
      <c r="CK45" s="178" t="n">
        <f aca="false">IF(CK18&lt;1,0,IF(CK$6="System",CK$36*'Basin Allocations'!$J$6*$D$27,IF(CK$6="SJ",CK$11*'Basin Allocations'!$J$6,0)))*$C40</f>
        <v>1016.4075273467</v>
      </c>
      <c r="CL45" s="178" t="n">
        <f aca="false">IF(CL18&lt;1,0,IF(CL$6="System",CL$36*'Basin Allocations'!$J$6*$D$27,IF(CL$6="SJ",CL$11*'Basin Allocations'!$J$6,0)))*$C40</f>
        <v>40.6364299789638</v>
      </c>
      <c r="CM45" s="178" t="n">
        <f aca="false">IF(CM18&lt;1,0,IF(CM$6="System",CM$36*'Basin Allocations'!$J$6*$D$27,IF(CM$6="SJ",CM$11*'Basin Allocations'!$J$6,0)))*$C40</f>
        <v>0</v>
      </c>
      <c r="CN45" s="178" t="n">
        <f aca="false">IF(CN18&lt;1,0,IF(CN$6="System",CN$36*'Basin Allocations'!$J$6*$D$27,IF(CN$6="SJ",CN$11*'Basin Allocations'!$J$6,0)))*$C40</f>
        <v>0</v>
      </c>
      <c r="CO45" s="178" t="n">
        <f aca="false">IF(CO18&lt;1,0,IF(CO$6="System",CO$36*'Basin Allocations'!$J$6*$D$27,IF(CO$6="SJ",CO$11*'Basin Allocations'!$J$6,0)))*$C40</f>
        <v>0</v>
      </c>
      <c r="CP45" s="178" t="n">
        <f aca="false">IF(CP18&lt;1,0,IF(CP$6="System",CP$36*'Basin Allocations'!$J$6*$D$27,IF(CP$6="SJ",CP$11*'Basin Allocations'!$J$6,0)))*$C40</f>
        <v>0</v>
      </c>
      <c r="CQ45" s="178" t="n">
        <f aca="false">IF(CQ18&lt;1,0,IF(CQ$6="System",CQ$36*'Basin Allocations'!$J$6*$D$27,IF(CQ$6="SJ",CQ$11*'Basin Allocations'!$J$6,0)))*$C40</f>
        <v>968.716851576765</v>
      </c>
      <c r="CR45" s="178" t="n">
        <f aca="false">IF(CR18&lt;1,0,IF(CR$6="System",CR$36*'Basin Allocations'!$J$6*$D$27,IF(CR$6="SJ",CR$11*'Basin Allocations'!$J$6,0)))*$C40</f>
        <v>0</v>
      </c>
      <c r="CS45" s="178" t="n">
        <f aca="false">IF(CS18&lt;1,0,IF(CS$6="System",CS$36*'Basin Allocations'!$J$6*$D$27,IF(CS$6="SJ",CS$11*'Basin Allocations'!$J$6,0)))*$C40</f>
        <v>0</v>
      </c>
      <c r="CT45" s="178" t="n">
        <f aca="false">IF(CT18&lt;1,0,IF(CT$6="System",CT$36*'Basin Allocations'!$J$6*$D$27,IF(CT$6="SJ",CT$11*'Basin Allocations'!$J$6,0)))*$C40</f>
        <v>0</v>
      </c>
      <c r="CU45" s="178" t="n">
        <f aca="false">IF(CU18&lt;1,0,IF(CU$6="System",CU$36*'Basin Allocations'!$J$6*$D$27,IF(CU$6="SJ",CU$11*'Basin Allocations'!$J$6,0)))*$C40</f>
        <v>0</v>
      </c>
      <c r="CV45" s="178" t="n">
        <f aca="false">IF(CV18&lt;1,0,IF(CV$6="System",CV$36*'Basin Allocations'!$J$6*$D$27,IF(CV$6="SJ",CV$11*'Basin Allocations'!$J$6,0)))*$C40</f>
        <v>0</v>
      </c>
      <c r="CW45" s="178" t="n">
        <f aca="false">IF(CW18&lt;1,0,IF(CW$6="System",CW$36*'Basin Allocations'!$J$6*$D$27,IF(CW$6="SJ",CW$11*'Basin Allocations'!$J$6,0)))*$C40</f>
        <v>0</v>
      </c>
      <c r="CX45" s="178" t="n">
        <f aca="false">IF(CX18&lt;1,0,IF(CX$6="System",CX$36*'Basin Allocations'!$J$6*$D$27,IF(CX$6="SJ",CX$11*'Basin Allocations'!$J$6,0)))*$C40</f>
        <v>0</v>
      </c>
      <c r="CY45" s="37" t="n">
        <f aca="false">SUM(CB45:CX45)</f>
        <v>29381.6099546006</v>
      </c>
      <c r="CZ45" s="4"/>
      <c r="DA45" s="37" t="n">
        <f aca="false">BZ45+CY45</f>
        <v>210641.027346111</v>
      </c>
      <c r="DB45" s="133"/>
      <c r="DC45" s="36" t="n">
        <f aca="false">MIN(MIN($CB45:$CX45),MIN($D45:$BY45))</f>
        <v>0</v>
      </c>
      <c r="DD45" s="36" t="n">
        <f aca="false">MAX(MAX($CB45:$CX45),MAX($D45:$BY45))</f>
        <v>62000.8591681486</v>
      </c>
      <c r="DE45" s="5"/>
      <c r="DF45" s="5"/>
      <c r="DG45" s="101"/>
      <c r="DH45" s="106" t="s">
        <v>575</v>
      </c>
      <c r="DI45" s="101"/>
      <c r="DK45" s="101"/>
      <c r="DL45" s="106" t="s">
        <v>575</v>
      </c>
      <c r="DM45" s="0"/>
    </row>
    <row r="46" customFormat="false" ht="12.75" hidden="false" customHeight="false" outlineLevel="0" collapsed="false">
      <c r="A46" s="5" t="s">
        <v>635</v>
      </c>
      <c r="B46" s="40"/>
      <c r="C46" s="147"/>
      <c r="D46" s="178" t="n">
        <f aca="false">IF(D18&lt;1,0,IF(D$6="System",D$36*'Basin Allocations'!$J$7*$D$27,IF(D$6="SJ",D$11*'Basin Allocations'!$J$7,0)))*$C41*IF(D$1="FR",$C$43,1)</f>
        <v>0</v>
      </c>
      <c r="E46" s="178" t="n">
        <f aca="false">IF(E18&lt;1,0,IF(E$6="System",E$36*'Basin Allocations'!$J$7*$D$27,IF(E$6="SJ",E$11*'Basin Allocations'!$J$7,0)))*$C41*IF(E$1="FR",$C$43,1)</f>
        <v>1579.67906133947</v>
      </c>
      <c r="F46" s="178" t="n">
        <f aca="false">IF(F18&lt;1,0,IF(F$6="System",F$36*'Basin Allocations'!$J$7*$D$27,IF(F$6="SJ",F$11*'Basin Allocations'!$J$7,0)))*$C41*IF(F$1="FR",$C$43,1)</f>
        <v>0</v>
      </c>
      <c r="G46" s="178" t="n">
        <f aca="false">IF(G18&lt;1,0,IF(G$6="System",G$36*'Basin Allocations'!$J$7*$D$27,IF(G$6="SJ",G$11*'Basin Allocations'!$J$7,0)))*$C41*IF(G$1="FR",$C$43,1)</f>
        <v>925.289396692852</v>
      </c>
      <c r="H46" s="178" t="n">
        <f aca="false">IF(H18&lt;1,0,IF(H$6="System",H$36*'Basin Allocations'!$J$7*$D$27,IF(H$6="SJ",H$11*'Basin Allocations'!$J$7,0)))*$C41*IF(H$1="FR",$C$43,1)</f>
        <v>3417.67127161014</v>
      </c>
      <c r="I46" s="178" t="n">
        <f aca="false">IF(I18&lt;1,0,IF(I$6="System",I$36*'Basin Allocations'!$J$7*$D$27,IF(I$6="SJ",I$11*'Basin Allocations'!$J$7,0)))*$C41*IF(I$1="FR",$C$43,1)</f>
        <v>308.533298830133</v>
      </c>
      <c r="J46" s="178" t="n">
        <f aca="false">IF(J18&lt;1,0,IF(J$6="System",J$36*'Basin Allocations'!$J$7*$D$27,IF(J$6="SJ",J$11*'Basin Allocations'!$J$7,0)))*$C41*IF(J$1="FR",$C$43,1)</f>
        <v>154.887649010163</v>
      </c>
      <c r="K46" s="178" t="n">
        <f aca="false">IF(K18&lt;1,0,IF(K$6="System",K$36*'Basin Allocations'!$J$7*$D$27,IF(K$6="SJ",K$11*'Basin Allocations'!$J$7,0)))*$C41*IF(K$1="FR",$C$43,1)</f>
        <v>683.461804369267</v>
      </c>
      <c r="L46" s="178" t="n">
        <f aca="false">IF(L18&lt;1,0,IF(L$6="System",L$36*'Basin Allocations'!$J$7*$D$27,IF(L$6="SJ",L$11*'Basin Allocations'!$J$7,0)))*$C41*IF(L$1="FR",$C$43,1)</f>
        <v>0</v>
      </c>
      <c r="M46" s="178" t="n">
        <f aca="false">IF(M18&lt;1,0,IF(M$6="System",M$36*'Basin Allocations'!$J$7*$D$27,IF(M$6="SJ",M$11*'Basin Allocations'!$J$7,0)))*$C41*IF(M$1="FR",$C$43,1)</f>
        <v>3277.8340522794</v>
      </c>
      <c r="N46" s="178" t="n">
        <f aca="false">IF(N18&lt;1,0,IF(N$6="System",N$36*'Basin Allocations'!$J$7*$D$27,IF(N$6="SJ",N$11*'Basin Allocations'!$J$7,0)))*$C41*IF(N$1="FR",$C$43,1)</f>
        <v>0</v>
      </c>
      <c r="O46" s="178" t="n">
        <f aca="false">IF(O18&lt;1,0,IF(O$6="System",O$36*'Basin Allocations'!$J$7*$D$27,IF(O$6="SJ",O$11*'Basin Allocations'!$J$7,0)))*$C41*IF(O$1="FR",$C$43,1)</f>
        <v>109.088928871842</v>
      </c>
      <c r="P46" s="178" t="n">
        <f aca="false">IF(P18&lt;1,0,IF(P$6="System",P$36*'Basin Allocations'!$J$7*$D$27,IF(P$6="SJ",P$11*'Basin Allocations'!$J$7,0)))*$C41*IF(P$1="FR",$C$43,1)</f>
        <v>0</v>
      </c>
      <c r="Q46" s="178" t="n">
        <f aca="false">IF(Q18&lt;1,0,IF(Q$6="System",Q$36*'Basin Allocations'!$J$7*$D$27,IF(Q$6="SJ",Q$11*'Basin Allocations'!$J$7,0)))*$C41*IF(Q$1="FR",$C$43,1)</f>
        <v>70.3799541108657</v>
      </c>
      <c r="R46" s="178" t="n">
        <f aca="false">IF(R18&lt;1,0,IF(R$6="System",R$36*'Basin Allocations'!$J$7*$D$27,IF(R$6="SJ",R$11*'Basin Allocations'!$J$7,0)))*$C41*IF(R$1="FR",$C$43,1)</f>
        <v>0</v>
      </c>
      <c r="S46" s="178" t="n">
        <f aca="false">IF(S18&lt;1,0,IF(S$6="System",S$36*'Basin Allocations'!$J$7*$D$27,IF(S$6="SJ",S$11*'Basin Allocations'!$J$7,0)))*$C41*IF(S$1="FR",$C$43,1)</f>
        <v>0</v>
      </c>
      <c r="T46" s="178" t="n">
        <f aca="false">IF(T18&lt;1,0,IF(T$6="System",T$36*'Basin Allocations'!$J$7*$D$27,IF(T$6="SJ",T$11*'Basin Allocations'!$J$7,0)))*$C41*IF(T$1="FR",$C$43,1)</f>
        <v>0</v>
      </c>
      <c r="U46" s="178" t="n">
        <f aca="false">IF(U18&lt;1,0,IF(U$6="System",U$36*'Basin Allocations'!$J$7*$D$27,IF(U$6="SJ",U$11*'Basin Allocations'!$J$7,0)))*$C41*IF(U$1="FR",$C$43,1)</f>
        <v>0</v>
      </c>
      <c r="V46" s="178" t="n">
        <f aca="false">IF(V18&lt;1,0,IF(V$6="System",V$36*'Basin Allocations'!$J$7*$D$27,IF(V$6="SJ",V$11*'Basin Allocations'!$J$7,0)))*$C41*IF(V$1="FR",$C$43,1)</f>
        <v>0</v>
      </c>
      <c r="W46" s="178" t="n">
        <f aca="false">IF(W18&lt;1,0,IF(W$6="System",W$36*'Basin Allocations'!$J$7*$D$27,IF(W$6="SJ",W$11*'Basin Allocations'!$J$7,0)))*$C41*IF(W$1="FR",$C$43,1)</f>
        <v>656.189572151307</v>
      </c>
      <c r="X46" s="178" t="n">
        <f aca="false">IF(X18&lt;1,0,IF(X$6="System",X$36*'Basin Allocations'!$J$7*$D$27,IF(X$6="SJ",X$11*'Basin Allocations'!$J$7,0)))*$C41*IF(X$1="FR",$C$43,1)</f>
        <v>41.1412231751017</v>
      </c>
      <c r="Y46" s="178" t="n">
        <f aca="false">IF(Y18&lt;1,0,IF(Y$6="System",Y$36*'Basin Allocations'!$J$7*$D$27,IF(Y$6="SJ",Y$11*'Basin Allocations'!$J$7,0)))*$C41*IF(Y$1="FR",$C$43,1)</f>
        <v>0</v>
      </c>
      <c r="Z46" s="178" t="n">
        <f aca="false">IF(Z18&lt;1,0,IF(Z$6="System",Z$36*'Basin Allocations'!$J$7*$D$27,IF(Z$6="SJ",Z$11*'Basin Allocations'!$J$7,0)))*$C41*IF(Z$1="FR",$C$43,1)</f>
        <v>737.281769277576</v>
      </c>
      <c r="AA46" s="178" t="n">
        <f aca="false">IF(AA18&lt;1,0,IF(AA$6="System",AA$36*'Basin Allocations'!$J$7*$D$27,IF(AA$6="SJ",AA$11*'Basin Allocations'!$J$7,0)))*$C41*IF(AA$1="FR",$C$43,1)</f>
        <v>0</v>
      </c>
      <c r="AB46" s="178" t="n">
        <f aca="false">IF(AB18&lt;1,0,IF(AB$6="System",AB$36*'Basin Allocations'!$J$7*$D$27,IF(AB$6="SJ",AB$11*'Basin Allocations'!$J$7,0)))*$C41*IF(AB$1="FR",$C$43,1)</f>
        <v>0</v>
      </c>
      <c r="AC46" s="178" t="n">
        <f aca="false">IF(AC18&lt;1,0,IF(AC$6="System",AC$36*'Basin Allocations'!$J$7*$D$27,IF(AC$6="SJ",AC$11*'Basin Allocations'!$J$7,0)))*$C41*IF(AC$1="FR",$C$43,1)</f>
        <v>0</v>
      </c>
      <c r="AD46" s="178" t="n">
        <f aca="false">IF(AD18&lt;1,0,IF(AD$6="System",AD$36*'Basin Allocations'!$J$7*$D$27,IF(AD$6="SJ",AD$11*'Basin Allocations'!$J$7,0)))*$C41*IF(AD$1="FR",$C$43,1)</f>
        <v>0</v>
      </c>
      <c r="AE46" s="178" t="n">
        <f aca="false">IF(AE18&lt;1,0,IF(AE$6="System",AE$36*'Basin Allocations'!$J$7*$D$27,IF(AE$6="SJ",AE$11*'Basin Allocations'!$J$7,0)))*$C41*IF(AE$1="FR",$C$43,1)</f>
        <v>0</v>
      </c>
      <c r="AF46" s="178" t="n">
        <f aca="false">IF(AF18&lt;1,0,IF(AF$6="System",AF$36*'Basin Allocations'!$J$7*$D$27,IF(AF$6="SJ",AF$11*'Basin Allocations'!$J$7,0)))*$C41*IF(AF$1="FR",$C$43,1)</f>
        <v>0</v>
      </c>
      <c r="AG46" s="178" t="n">
        <f aca="false">IF(AG18&lt;1,0,IF(AG$6="System",AG$36*'Basin Allocations'!$J$7*$D$27,IF(AG$6="SJ",AG$11*'Basin Allocations'!$J$7,0)))*$C41*IF(AG$1="FR",$C$43,1)</f>
        <v>0</v>
      </c>
      <c r="AH46" s="178" t="n">
        <f aca="false">IF(AH18&lt;1,0,IF(AH$6="System",AH$36*'Basin Allocations'!$J$7*$D$27,IF(AH$6="SJ",AH$11*'Basin Allocations'!$J$7,0)))*$C41*IF(AH$1="FR",$C$43,1)</f>
        <v>0</v>
      </c>
      <c r="AI46" s="178" t="n">
        <f aca="false">IF(AI18&lt;1,0,IF(AI$6="System",AI$36*'Basin Allocations'!$J$7*$D$27,IF(AI$6="SJ",AI$11*'Basin Allocations'!$J$7,0)))*$C41*IF(AI$1="FR",$C$43,1)</f>
        <v>217.401608249814</v>
      </c>
      <c r="AJ46" s="178" t="n">
        <f aca="false">IF(AJ18&lt;1,0,IF(AJ$6="System",AJ$36*'Basin Allocations'!$J$7*$D$27,IF(AJ$6="SJ",AJ$11*'Basin Allocations'!$J$7,0)))*$C41*IF(AJ$1="FR",$C$43,1)</f>
        <v>0</v>
      </c>
      <c r="AK46" s="178" t="n">
        <f aca="false">IF(AK18&lt;1,0,IF(AK$6="System",AK$36*'Basin Allocations'!$J$7*$D$27,IF(AK$6="SJ",AK$11*'Basin Allocations'!$J$7,0)))*$C41*IF(AK$1="FR",$C$43,1)</f>
        <v>0</v>
      </c>
      <c r="AL46" s="178" t="n">
        <f aca="false">IF(AL18&lt;1,0,IF(AL$6="System",AL$36*'Basin Allocations'!$J$7*$D$27,IF(AL$6="SJ",AL$11*'Basin Allocations'!$J$7,0)))*$C41*IF(AL$1="FR",$C$43,1)</f>
        <v>1846.12829628752</v>
      </c>
      <c r="AM46" s="178" t="n">
        <f aca="false">IF(AM18&lt;1,0,IF(AM$6="System",AM$36*'Basin Allocations'!$J$7*$D$27,IF(AM$6="SJ",AM$11*'Basin Allocations'!$J$7,0)))*$C41*IF(AM$1="FR",$C$43,1)</f>
        <v>0</v>
      </c>
      <c r="AN46" s="178" t="n">
        <f aca="false">IF(AN18&lt;1,0,IF(AN$6="System",AN$36*'Basin Allocations'!$J$7*$D$27,IF(AN$6="SJ",AN$11*'Basin Allocations'!$J$7,0)))*$C41*IF(AN$1="FR",$C$43,1)</f>
        <v>0</v>
      </c>
      <c r="AO46" s="178" t="n">
        <f aca="false">IF(AO18&lt;1,0,IF(AO$6="System",AO$36*'Basin Allocations'!$J$7*$D$27,IF(AO$6="SJ",AO$11*'Basin Allocations'!$J$7,0)))*$C41*IF(AO$1="FR",$C$43,1)</f>
        <v>0</v>
      </c>
      <c r="AP46" s="178" t="n">
        <f aca="false">IF(AP18&lt;1,0,IF(AP$6="System",AP$36*'Basin Allocations'!$J$7*$D$27,IF(AP$6="SJ",AP$11*'Basin Allocations'!$J$7,0)))*$C41*IF(AP$1="FR",$C$43,1)</f>
        <v>177.231343367779</v>
      </c>
      <c r="AQ46" s="178" t="n">
        <f aca="false">IF(AQ18&lt;1,0,IF(AQ$6="System",AQ$36*'Basin Allocations'!$J$7*$D$27,IF(AQ$6="SJ",AQ$11*'Basin Allocations'!$J$7,0)))*$C41*IF(AQ$1="FR",$C$43,1)</f>
        <v>0</v>
      </c>
      <c r="AR46" s="178" t="n">
        <f aca="false">IF(AR18&lt;1,0,IF(AR$6="System",AR$36*'Basin Allocations'!$J$7*$D$27,IF(AR$6="SJ",AR$11*'Basin Allocations'!$J$7,0)))*$C41*IF(AR$1="FR",$C$43,1)</f>
        <v>1190.24922393376</v>
      </c>
      <c r="AS46" s="178" t="n">
        <f aca="false">IF(AS18&lt;1,0,IF(AS$6="System",AS$36*'Basin Allocations'!$J$7*$D$27,IF(AS$6="SJ",AS$11*'Basin Allocations'!$J$7,0)))*$C41*IF(AS$1="FR",$C$43,1)</f>
        <v>276.443835734407</v>
      </c>
      <c r="AT46" s="178" t="n">
        <f aca="false">IF(AT18&lt;1,0,IF(AT$6="System",AT$36*'Basin Allocations'!$J$7*$D$27,IF(AT$6="SJ",AT$11*'Basin Allocations'!$J$7,0)))*$C41*IF(AT$1="FR",$C$43,1)</f>
        <v>0</v>
      </c>
      <c r="AU46" s="178" t="n">
        <f aca="false">IF(AU18&lt;1,0,IF(AU$6="System",AU$36*'Basin Allocations'!$J$7*$D$27,IF(AU$6="SJ",AU$11*'Basin Allocations'!$J$7,0)))*$C41*IF(AU$1="FR",$C$43,1)</f>
        <v>0</v>
      </c>
      <c r="AV46" s="178" t="n">
        <f aca="false">IF(AV18&lt;1,0,IF(AV$6="System",AV$36*'Basin Allocations'!$J$7*$D$27,IF(AV$6="SJ",AV$11*'Basin Allocations'!$J$7,0)))*$C41*IF(AV$1="FR",$C$43,1)</f>
        <v>0</v>
      </c>
      <c r="AW46" s="178" t="n">
        <f aca="false">IF(AW18&lt;1,0,IF(AW$6="System",AW$36*'Basin Allocations'!$J$7*$D$27,IF(AW$6="SJ",AW$11*'Basin Allocations'!$J$7,0)))*$C41*IF(AW$1="FR",$C$43,1)</f>
        <v>0</v>
      </c>
      <c r="AX46" s="178" t="n">
        <f aca="false">IF(AX18&lt;1,0,IF(AX$6="System",AX$36*'Basin Allocations'!$J$7*$D$27,IF(AX$6="SJ",AX$11*'Basin Allocations'!$J$7,0)))*$C41*IF(AX$1="FR",$C$43,1)</f>
        <v>0</v>
      </c>
      <c r="AY46" s="178" t="n">
        <f aca="false">IF(AY18&lt;1,0,IF(AY$6="System",AY$36*'Basin Allocations'!$J$7*$D$27,IF(AY$6="SJ",AY$11*'Basin Allocations'!$J$7,0)))*$C41*IF(AY$1="FR",$C$43,1)</f>
        <v>691.37954920674</v>
      </c>
      <c r="AZ46" s="178" t="n">
        <f aca="false">IF(AZ18&lt;1,0,IF(AZ$6="System",AZ$36*'Basin Allocations'!$J$7*$D$27,IF(AZ$6="SJ",AZ$11*'Basin Allocations'!$J$7,0)))*$C41*IF(AZ$1="FR",$C$43,1)</f>
        <v>232.150348633341</v>
      </c>
      <c r="BA46" s="178" t="n">
        <f aca="false">IF(BA18&lt;1,0,IF(BA$6="System",BA$36*'Basin Allocations'!$J$7*$D$27,IF(BA$6="SJ",BA$11*'Basin Allocations'!$J$7,0)))*$C41*IF(BA$1="FR",$C$43,1)</f>
        <v>124.717418681755</v>
      </c>
      <c r="BB46" s="178" t="n">
        <f aca="false">IF(BB18&lt;1,0,IF(BB$6="System",BB$36*'Basin Allocations'!$J$7*$D$27,IF(BB$6="SJ",BB$11*'Basin Allocations'!$J$7,0)))*$C41*IF(BB$1="FR",$C$43,1)</f>
        <v>0</v>
      </c>
      <c r="BC46" s="178" t="n">
        <f aca="false">IF(BC18&lt;1,0,IF(BC$6="System",BC$36*'Basin Allocations'!$J$7*$D$27,IF(BC$6="SJ",BC$11*'Basin Allocations'!$J$7,0)))*$C41*IF(BC$1="FR",$C$43,1)</f>
        <v>0</v>
      </c>
      <c r="BD46" s="178" t="n">
        <f aca="false">IF(BD18&lt;1,0,IF(BD$6="System",BD$36*'Basin Allocations'!$J$7*$D$27,IF(BD$6="SJ",BD$11*'Basin Allocations'!$J$7,0)))*$C41*IF(BD$1="FR",$C$43,1)</f>
        <v>551.965140107716</v>
      </c>
      <c r="BE46" s="178" t="n">
        <f aca="false">IF(BE18&lt;1,0,IF(BE$6="System",BE$36*'Basin Allocations'!$J$7*$D$27,IF(BE$6="SJ",BE$11*'Basin Allocations'!$J$7,0)))*$C41*IF(BE$1="FR",$C$43,1)</f>
        <v>0</v>
      </c>
      <c r="BF46" s="178" t="n">
        <f aca="false">IF(BF18&lt;1,0,IF(BF$6="System",BF$36*'Basin Allocations'!$J$7*$D$27,IF(BF$6="SJ",BF$11*'Basin Allocations'!$J$7,0)))*$C41*IF(BF$1="FR",$C$43,1)</f>
        <v>0</v>
      </c>
      <c r="BG46" s="178" t="n">
        <f aca="false">IF(BG18&lt;1,0,IF(BG$6="System",BG$36*'Basin Allocations'!$J$7*$D$27,IF(BG$6="SJ",BG$11*'Basin Allocations'!$J$7,0)))*$C41*IF(BG$1="FR",$C$43,1)</f>
        <v>2501.64511887747</v>
      </c>
      <c r="BH46" s="178" t="n">
        <f aca="false">IF(BH18&lt;1,0,IF(BH$6="System",BH$36*'Basin Allocations'!$J$7*$D$27,IF(BH$6="SJ",BH$11*'Basin Allocations'!$J$7,0)))*$C41*IF(BH$1="FR",$C$43,1)</f>
        <v>394.919765334867</v>
      </c>
      <c r="BI46" s="178" t="n">
        <f aca="false">IF(BI18&lt;1,0,IF(BI$6="System",BI$36*'Basin Allocations'!$J$7*$D$27,IF(BI$6="SJ",BI$11*'Basin Allocations'!$J$7,0)))*$C41*IF(BI$1="FR",$C$43,1)</f>
        <v>0.103499932515979</v>
      </c>
      <c r="BJ46" s="178" t="n">
        <f aca="false">IF(BJ18&lt;1,0,IF(BJ$6="System",BJ$36*'Basin Allocations'!$J$7*$D$27,IF(BJ$6="SJ",BJ$11*'Basin Allocations'!$J$7,0)))*$C41*IF(BJ$1="FR",$C$43,1)</f>
        <v>5133.95694935328</v>
      </c>
      <c r="BK46" s="178" t="n">
        <f aca="false">IF(BK18&lt;1,0,IF(BK$6="System",BK$36*'Basin Allocations'!$J$7*$D$27,IF(BK$6="SJ",BK$11*'Basin Allocations'!$J$7,0)))*$C41*IF(BK$1="FR",$C$43,1)</f>
        <v>0</v>
      </c>
      <c r="BL46" s="178" t="n">
        <f aca="false">IF(BL18&lt;1,0,IF(BL$6="System",BL$36*'Basin Allocations'!$J$7*$D$27,IF(BL$6="SJ",BL$11*'Basin Allocations'!$J$7,0)))*$C41*IF(BL$1="FR",$C$43,1)</f>
        <v>24090.1056854269</v>
      </c>
      <c r="BM46" s="178" t="n">
        <f aca="false">IF(BM18&lt;1,0,IF(BM$6="System",BM$36*'Basin Allocations'!$J$7*$D$27,IF(BM$6="SJ",BM$11*'Basin Allocations'!$J$7,0)))*$C41*IF(BM$1="FR",$C$43,1)</f>
        <v>0</v>
      </c>
      <c r="BN46" s="178" t="n">
        <f aca="false">IF(BN18&lt;1,0,IF(BN$6="System",BN$36*'Basin Allocations'!$J$7*$D$27,IF(BN$6="SJ",BN$11*'Basin Allocations'!$J$7,0)))*$C41*IF(BN$1="FR",$C$43,1)</f>
        <v>185.368379136118</v>
      </c>
      <c r="BO46" s="178" t="n">
        <f aca="false">IF(BO18&lt;1,0,IF(BO$6="System",BO$36*'Basin Allocations'!$J$7*$D$27,IF(BO$6="SJ",BO$11*'Basin Allocations'!$J$7,0)))*$C41*IF(BO$1="FR",$C$43,1)</f>
        <v>3638.12612786918</v>
      </c>
      <c r="BP46" s="178" t="n">
        <f aca="false">IF(BP18&lt;1,0,IF(BP$6="System",BP$36*'Basin Allocations'!$J$7*$D$27,IF(BP$6="SJ",BP$11*'Basin Allocations'!$J$7,0)))*$C41*IF(BP$1="FR",$C$43,1)</f>
        <v>0</v>
      </c>
      <c r="BQ46" s="178" t="n">
        <f aca="false">IF(BQ18&lt;1,0,IF(BQ$6="System",BQ$36*'Basin Allocations'!$J$7*$D$27,IF(BQ$6="SJ",BQ$11*'Basin Allocations'!$J$7,0)))*$C41*IF(BQ$1="FR",$C$43,1)</f>
        <v>0</v>
      </c>
      <c r="BR46" s="178" t="n">
        <f aca="false">IF(BR18&lt;1,0,IF(BR$6="System",BR$36*'Basin Allocations'!$J$7*$D$27,IF(BR$6="SJ",BR$11*'Basin Allocations'!$J$7,0)))*$C41*IF(BR$1="FR",$C$43,1)</f>
        <v>17214.0570260914</v>
      </c>
      <c r="BS46" s="178" t="n">
        <f aca="false">IF(BS18&lt;1,0,IF(BS$6="System",BS$36*'Basin Allocations'!$J$7*$D$27,IF(BS$6="SJ",BS$11*'Basin Allocations'!$J$7,0)))*$C41*IF(BS$1="FR",$C$43,1)</f>
        <v>0</v>
      </c>
      <c r="BT46" s="178" t="n">
        <f aca="false">IF(BT18&lt;1,0,IF(BT$6="System",BT$36*'Basin Allocations'!$J$7*$D$27,IF(BT$6="SJ",BT$11*'Basin Allocations'!$J$7,0)))*$C41*IF(BT$1="FR",$C$43,1)</f>
        <v>0</v>
      </c>
      <c r="BU46" s="178" t="n">
        <f aca="false">IF(BU18&lt;1,0,IF(BU$6="System",BU$36*'Basin Allocations'!$J$7*$D$27,IF(BU$6="SJ",BU$11*'Basin Allocations'!$J$7,0)))*$C41*IF(BU$1="FR",$C$43,1)</f>
        <v>0</v>
      </c>
      <c r="BV46" s="178" t="n">
        <f aca="false">IF(BV18&lt;1,0,IF(BV$6="System",BV$36*'Basin Allocations'!$J$7*$D$27,IF(BV$6="SJ",BV$11*'Basin Allocations'!$J$7,0)))*$C41*IF(BV$1="FR",$C$43,1)</f>
        <v>0</v>
      </c>
      <c r="BW46" s="178" t="n">
        <f aca="false">IF(BW18&lt;1,0,IF(BW$6="System",BW$36*'Basin Allocations'!$J$7*$D$27,IF(BW$6="SJ",BW$11*'Basin Allocations'!$J$7,0)))*$C41*IF(BW$1="FR",$C$43,1)</f>
        <v>0</v>
      </c>
      <c r="BX46" s="178" t="n">
        <f aca="false">IF(BX18&lt;1,0,IF(BX$6="System",BX$36*'Basin Allocations'!$J$7*$D$27,IF(BX$6="SJ",BX$11*'Basin Allocations'!$J$7,0)))*$C41*IF(BX$1="FR",$C$43,1)</f>
        <v>0</v>
      </c>
      <c r="BY46" s="178" t="n">
        <f aca="false">IF(BY18&lt;1,0,IF(BY$6="System",BY$36*'Basin Allocations'!$J$7*$D$27,IF(BY$6="SJ",BY$11*'Basin Allocations'!$J$7,0)))*$C41*IF(BY$1="FR",$C$43,1)</f>
        <v>0</v>
      </c>
      <c r="BZ46" s="37" t="n">
        <f aca="false">SUM(D46:BY46)</f>
        <v>70427.3872979427</v>
      </c>
      <c r="CA46" s="4"/>
      <c r="CB46" s="178" t="n">
        <f aca="false">IF(CB18&lt;1,0,IF(CB$6="System",CB$36*'Basin Allocations'!$J$7*$D$27,IF(CB$6="SJ",CB$11*'Basin Allocations'!$J$7,0)))*$C41</f>
        <v>2533.82534847431</v>
      </c>
      <c r="CC46" s="178" t="n">
        <f aca="false">IF(CC18&lt;1,0,IF(CC$6="System",CC$36*'Basin Allocations'!$J$7*$D$27,IF(CC$6="SJ",CC$11*'Basin Allocations'!$J$7,0)))*$C41</f>
        <v>907.905922082843</v>
      </c>
      <c r="CD46" s="178" t="n">
        <f aca="false">IF(CD18&lt;1,0,IF(CD$6="System",CD$36*'Basin Allocations'!$J$7*$D$27,IF(CD$6="SJ",CD$11*'Basin Allocations'!$J$7,0)))*$C41</f>
        <v>2752.06402571338</v>
      </c>
      <c r="CE46" s="178" t="n">
        <f aca="false">IF(CE18&lt;1,0,IF(CE$6="System",CE$36*'Basin Allocations'!$J$7*$D$27,IF(CE$6="SJ",CE$11*'Basin Allocations'!$J$7,0)))*$C41</f>
        <v>1407.68074915239</v>
      </c>
      <c r="CF46" s="178" t="n">
        <f aca="false">IF(CF18&lt;1,0,IF(CF$6="System",CF$36*'Basin Allocations'!$J$7*$D$27,IF(CF$6="SJ",CF$11*'Basin Allocations'!$J$7,0)))*$C41</f>
        <v>1126.14459932191</v>
      </c>
      <c r="CG46" s="178" t="n">
        <f aca="false">IF(CG18&lt;1,0,IF(CG$6="System",CG$36*'Basin Allocations'!$J$7*$D$27,IF(CG$6="SJ",CG$11*'Basin Allocations'!$J$7,0)))*$C41</f>
        <v>1407.68074915239</v>
      </c>
      <c r="CH46" s="178" t="n">
        <f aca="false">IF(CH18&lt;1,0,IF(CH$6="System",CH$36*'Basin Allocations'!$J$7*$D$27,IF(CH$6="SJ",CH$11*'Basin Allocations'!$J$7,0)))*$C41</f>
        <v>0</v>
      </c>
      <c r="CI46" s="178" t="n">
        <f aca="false">IF(CI18&lt;1,0,IF(CI$6="System",CI$36*'Basin Allocations'!$J$7*$D$27,IF(CI$6="SJ",CI$11*'Basin Allocations'!$J$7,0)))*$C41</f>
        <v>493.669008709901</v>
      </c>
      <c r="CJ46" s="178" t="n">
        <f aca="false">IF(CJ18&lt;1,0,IF(CJ$6="System",CJ$36*'Basin Allocations'!$J$7*$D$27,IF(CJ$6="SJ",CJ$11*'Basin Allocations'!$J$7,0)))*$C41</f>
        <v>0</v>
      </c>
      <c r="CK46" s="178" t="n">
        <f aca="false">IF(CK18&lt;1,0,IF(CK$6="System",CK$36*'Basin Allocations'!$J$7*$D$27,IF(CK$6="SJ",CK$11*'Basin Allocations'!$J$7,0)))*$C41</f>
        <v>394.919765334867</v>
      </c>
      <c r="CL46" s="178" t="n">
        <f aca="false">IF(CL18&lt;1,0,IF(CL$6="System",CL$36*'Basin Allocations'!$J$7*$D$27,IF(CL$6="SJ",CL$11*'Basin Allocations'!$J$7,0)))*$C41</f>
        <v>15.7890697968681</v>
      </c>
      <c r="CM46" s="178" t="n">
        <f aca="false">IF(CM18&lt;1,0,IF(CM$6="System",CM$36*'Basin Allocations'!$J$7*$D$27,IF(CM$6="SJ",CM$11*'Basin Allocations'!$J$7,0)))*$C41</f>
        <v>0</v>
      </c>
      <c r="CN46" s="178" t="n">
        <f aca="false">IF(CN18&lt;1,0,IF(CN$6="System",CN$36*'Basin Allocations'!$J$7*$D$27,IF(CN$6="SJ",CN$11*'Basin Allocations'!$J$7,0)))*$C41</f>
        <v>0</v>
      </c>
      <c r="CO46" s="178" t="n">
        <f aca="false">IF(CO18&lt;1,0,IF(CO$6="System",CO$36*'Basin Allocations'!$J$7*$D$27,IF(CO$6="SJ",CO$11*'Basin Allocations'!$J$7,0)))*$C41</f>
        <v>0</v>
      </c>
      <c r="CP46" s="178" t="n">
        <f aca="false">IF(CP18&lt;1,0,IF(CP$6="System",CP$36*'Basin Allocations'!$J$7*$D$27,IF(CP$6="SJ",CP$11*'Basin Allocations'!$J$7,0)))*$C41</f>
        <v>0</v>
      </c>
      <c r="CQ46" s="178" t="n">
        <f aca="false">IF(CQ18&lt;1,0,IF(CQ$6="System",CQ$36*'Basin Allocations'!$J$7*$D$27,IF(CQ$6="SJ",CQ$11*'Basin Allocations'!$J$7,0)))*$C41</f>
        <v>376.389805671061</v>
      </c>
      <c r="CR46" s="178" t="n">
        <f aca="false">IF(CR18&lt;1,0,IF(CR$6="System",CR$36*'Basin Allocations'!$J$7*$D$27,IF(CR$6="SJ",CR$11*'Basin Allocations'!$J$7,0)))*$C41</f>
        <v>0</v>
      </c>
      <c r="CS46" s="178" t="n">
        <f aca="false">IF(CS18&lt;1,0,IF(CS$6="System",CS$36*'Basin Allocations'!$J$7*$D$27,IF(CS$6="SJ",CS$11*'Basin Allocations'!$J$7,0)))*$C41</f>
        <v>0</v>
      </c>
      <c r="CT46" s="178" t="n">
        <f aca="false">IF(CT18&lt;1,0,IF(CT$6="System",CT$36*'Basin Allocations'!$J$7*$D$27,IF(CT$6="SJ",CT$11*'Basin Allocations'!$J$7,0)))*$C41</f>
        <v>0</v>
      </c>
      <c r="CU46" s="178" t="n">
        <f aca="false">IF(CU18&lt;1,0,IF(CU$6="System",CU$36*'Basin Allocations'!$J$7*$D$27,IF(CU$6="SJ",CU$11*'Basin Allocations'!$J$7,0)))*$C41</f>
        <v>0</v>
      </c>
      <c r="CV46" s="178" t="n">
        <f aca="false">IF(CV18&lt;1,0,IF(CV$6="System",CV$36*'Basin Allocations'!$J$7*$D$27,IF(CV$6="SJ",CV$11*'Basin Allocations'!$J$7,0)))*$C41</f>
        <v>0</v>
      </c>
      <c r="CW46" s="178" t="n">
        <f aca="false">IF(CW18&lt;1,0,IF(CW$6="System",CW$36*'Basin Allocations'!$J$7*$D$27,IF(CW$6="SJ",CW$11*'Basin Allocations'!$J$7,0)))*$C41</f>
        <v>0</v>
      </c>
      <c r="CX46" s="178" t="n">
        <f aca="false">IF(CX18&lt;1,0,IF(CX$6="System",CX$36*'Basin Allocations'!$J$7*$D$27,IF(CX$6="SJ",CX$11*'Basin Allocations'!$J$7,0)))*$C41</f>
        <v>0</v>
      </c>
      <c r="CY46" s="37" t="n">
        <f aca="false">SUM(CB46:CX46)</f>
        <v>11416.0690434099</v>
      </c>
      <c r="CZ46" s="4"/>
      <c r="DA46" s="37" t="n">
        <f aca="false">BZ46+CY46</f>
        <v>81843.4563413526</v>
      </c>
      <c r="DB46" s="133"/>
      <c r="DC46" s="36" t="n">
        <f aca="false">MIN(MIN($CB46:$CX46),MIN($D46:$BY46))</f>
        <v>0</v>
      </c>
      <c r="DD46" s="36" t="n">
        <f aca="false">MAX(MAX($CB46:$CX46),MAX($D46:$BY46))</f>
        <v>24090.1056854269</v>
      </c>
      <c r="DE46" s="5"/>
      <c r="DF46" s="36"/>
      <c r="DG46" s="106" t="s">
        <v>636</v>
      </c>
      <c r="DH46" s="116" t="n">
        <f aca="false">SUMIF(D16:CX16,"&gt;1",D81:CX81)-BZ81</f>
        <v>2047724.34017595</v>
      </c>
      <c r="DI46" s="101"/>
      <c r="DK46" s="101" t="s">
        <v>606</v>
      </c>
      <c r="DL46" s="110" t="n">
        <f aca="false">DH5+DH14+DH22+DH30</f>
        <v>428553.063215665</v>
      </c>
      <c r="DM46" s="0"/>
    </row>
    <row r="47" customFormat="false" ht="12.75" hidden="false" customHeight="false" outlineLevel="0" collapsed="false">
      <c r="A47" s="5" t="s">
        <v>637</v>
      </c>
      <c r="B47" s="40"/>
      <c r="C47" s="147"/>
      <c r="D47" s="178" t="n">
        <f aca="false">IF(D18&lt;1,0,IF(D$6="System",D$36*'Basin Allocations'!$J$8*$D$27,IF(D$6="SJ",(D$11-D46-D45),0)))*$C42/IF(D$6="SJ",$C42,1)*IF(D$1="FR",$C$43,1)</f>
        <v>0</v>
      </c>
      <c r="E47" s="178" t="n">
        <f aca="false">IF(E18&lt;1,0,IF(E$6="System",E$36*'Basin Allocations'!$J$8*$D$27,IF(E$6="SJ",(E$11-E46-E45),0)))*$C42/IF(E$6="SJ",$C42,1)*IF(E$1="FR",$C$43,1)</f>
        <v>18725.7651844404</v>
      </c>
      <c r="F47" s="178" t="n">
        <f aca="false">IF(F18&lt;1,0,IF(F$6="System",F$36*'Basin Allocations'!$J$8*$D$27,IF(F$6="SJ",(F$11-F46-F45),0)))*$C42/IF(F$6="SJ",$C42,1)*IF(F$1="FR",$C$43,1)</f>
        <v>0</v>
      </c>
      <c r="G47" s="178" t="n">
        <f aca="false">IF(G18&lt;1,0,IF(G$6="System",G$36*'Basin Allocations'!$J$8*$D$27,IF(G$6="SJ",(G$11-G46-G45),0)))*$C42/IF(G$6="SJ",$C42,1)*IF(G$1="FR",$C$43,1)</f>
        <v>10968.5267053112</v>
      </c>
      <c r="H47" s="178" t="n">
        <f aca="false">IF(H18&lt;1,0,IF(H$6="System",H$36*'Basin Allocations'!$J$8*$D$27,IF(H$6="SJ",(H$11-H46-H45),0)))*$C42/IF(H$6="SJ",$C42,1)*IF(H$1="FR",$C$43,1)</f>
        <v>40513.6152501208</v>
      </c>
      <c r="I47" s="178" t="n">
        <f aca="false">IF(I18&lt;1,0,IF(I$6="System",I$36*'Basin Allocations'!$J$8*$D$27,IF(I$6="SJ",(I$11-I46-I45),0)))*$C42/IF(I$6="SJ",$C42,1)*IF(I$1="FR",$C$43,1)</f>
        <v>3657.40247299022</v>
      </c>
      <c r="J47" s="178" t="n">
        <f aca="false">IF(J18&lt;1,0,IF(J$6="System",J$36*'Basin Allocations'!$J$8*$D$27,IF(J$6="SJ",(J$11-J46-J45),0)))*$C42/IF(J$6="SJ",$C42,1)*IF(J$1="FR",$C$43,1)</f>
        <v>1836.06266381411</v>
      </c>
      <c r="K47" s="178" t="n">
        <f aca="false">IF(K18&lt;1,0,IF(K$6="System",K$36*'Basin Allocations'!$J$8*$D$27,IF(K$6="SJ",(K$11-K46-K45),0)))*$C42/IF(K$6="SJ",$C42,1)*IF(K$1="FR",$C$43,1)</f>
        <v>8101.86421683695</v>
      </c>
      <c r="L47" s="178" t="n">
        <f aca="false">IF(L18&lt;1,0,IF(L$6="System",L$36*'Basin Allocations'!$J$8*$D$27,IF(L$6="SJ",(L$11-L46-L45),0)))*$C42/IF(L$6="SJ",$C42,1)*IF(L$1="FR",$C$43,1)</f>
        <v>0</v>
      </c>
      <c r="M47" s="178" t="n">
        <f aca="false">IF(M18&lt;1,0,IF(M$6="System",M$36*'Basin Allocations'!$J$8*$D$27,IF(M$6="SJ",(M$11-M46-M45),0)))*$C42/IF(M$6="SJ",$C42,1)*IF(M$1="FR",$C$43,1)</f>
        <v>38855.9627577138</v>
      </c>
      <c r="N47" s="178" t="n">
        <f aca="false">IF(N18&lt;1,0,IF(N$6="System",N$36*'Basin Allocations'!$J$8*$D$27,IF(N$6="SJ",(N$11-N46-N45),0)))*$C42/IF(N$6="SJ",$C42,1)*IF(N$1="FR",$C$43,1)</f>
        <v>0</v>
      </c>
      <c r="O47" s="178" t="n">
        <f aca="false">IF(O18&lt;1,0,IF(O$6="System",O$36*'Basin Allocations'!$J$8*$D$27,IF(O$6="SJ",(O$11-O46-O45),0)))*$C42/IF(O$6="SJ",$C42,1)*IF(O$1="FR",$C$43,1)</f>
        <v>1293.15739903781</v>
      </c>
      <c r="P47" s="178" t="n">
        <f aca="false">IF(P18&lt;1,0,IF(P$6="System",P$36*'Basin Allocations'!$J$8*$D$27,IF(P$6="SJ",(P$11-P46-P45),0)))*$C42/IF(P$6="SJ",$C42,1)*IF(P$1="FR",$C$43,1)</f>
        <v>0</v>
      </c>
      <c r="Q47" s="178" t="n">
        <f aca="false">IF(Q18&lt;1,0,IF(Q$6="System",Q$36*'Basin Allocations'!$J$8*$D$27,IF(Q$6="SJ",(Q$11-Q46-Q45),0)))*$C42/IF(Q$6="SJ",$C42,1)*IF(Q$1="FR",$C$43,1)</f>
        <v>834.295096153422</v>
      </c>
      <c r="R47" s="178" t="n">
        <f aca="false">IF(R18&lt;1,0,IF(R$6="System",R$36*'Basin Allocations'!$J$8*$D$27,IF(R$6="SJ",(R$11-R46-R45),0)))*$C42/IF(R$6="SJ",$C42,1)*IF(R$1="FR",$C$43,1)</f>
        <v>0</v>
      </c>
      <c r="S47" s="178" t="n">
        <f aca="false">IF(S18&lt;1,0,IF(S$6="System",S$36*'Basin Allocations'!$J$8*$D$27,IF(S$6="SJ",(S$11-S46-S45),0)))*$C42/IF(S$6="SJ",$C42,1)*IF(S$1="FR",$C$43,1)</f>
        <v>0</v>
      </c>
      <c r="T47" s="178" t="n">
        <f aca="false">IF(T18&lt;1,0,IF(T$6="System",T$36*'Basin Allocations'!$J$8*$D$27,IF(T$6="SJ",(T$11-T46-T45),0)))*$C42/IF(T$6="SJ",$C42,1)*IF(T$1="FR",$C$43,1)</f>
        <v>0</v>
      </c>
      <c r="U47" s="178" t="n">
        <f aca="false">IF(U18&lt;1,0,IF(U$6="System",U$36*'Basin Allocations'!$J$8*$D$27,IF(U$6="SJ",(U$11-U46-U45),0)))*$C42/IF(U$6="SJ",$C42,1)*IF(U$1="FR",$C$43,1)</f>
        <v>0</v>
      </c>
      <c r="V47" s="178" t="n">
        <f aca="false">IF(V18&lt;1,0,IF(V$6="System",V$36*'Basin Allocations'!$J$8*$D$27,IF(V$6="SJ",(V$11-V46-V45),0)))*$C42/IF(V$6="SJ",$C42,1)*IF(V$1="FR",$C$43,1)</f>
        <v>0</v>
      </c>
      <c r="W47" s="178" t="n">
        <f aca="false">IF(W18&lt;1,0,IF(W$6="System",W$36*'Basin Allocations'!$J$8*$D$27,IF(W$6="SJ",(W$11-W46-W45),0)))*$C42/IF(W$6="SJ",$C42,1)*IF(W$1="FR",$C$43,1)</f>
        <v>7778.5748670775</v>
      </c>
      <c r="X47" s="178" t="n">
        <f aca="false">IF(X18&lt;1,0,IF(X$6="System",X$36*'Basin Allocations'!$J$8*$D$27,IF(X$6="SJ",(X$11-X46-X45),0)))*$C42/IF(X$6="SJ",$C42,1)*IF(X$1="FR",$C$43,1)</f>
        <v>487.694559883802</v>
      </c>
      <c r="Y47" s="178" t="n">
        <f aca="false">IF(Y18&lt;1,0,IF(Y$6="System",Y$36*'Basin Allocations'!$J$8*$D$27,IF(Y$6="SJ",(Y$11-Y46-Y45),0)))*$C42/IF(Y$6="SJ",$C42,1)*IF(Y$1="FR",$C$43,1)</f>
        <v>0</v>
      </c>
      <c r="Z47" s="178" t="n">
        <f aca="false">IF(Z18&lt;1,0,IF(Z$6="System",Z$36*'Basin Allocations'!$J$8*$D$27,IF(Z$6="SJ",(Z$11-Z46-Z45),0)))*$C42/IF(Z$6="SJ",$C42,1)*IF(Z$1="FR",$C$43,1)</f>
        <v>8739.85458448368</v>
      </c>
      <c r="AA47" s="178" t="n">
        <f aca="false">IF(AA18&lt;1,0,IF(AA$6="System",AA$36*'Basin Allocations'!$J$8*$D$27,IF(AA$6="SJ",(AA$11-AA46-AA45),0)))*$C42/IF(AA$6="SJ",$C42,1)*IF(AA$1="FR",$C$43,1)</f>
        <v>0</v>
      </c>
      <c r="AB47" s="178" t="n">
        <f aca="false">IF(AB18&lt;1,0,IF(AB$6="System",AB$36*'Basin Allocations'!$J$8*$D$27,IF(AB$6="SJ",(AB$11-AB46-AB45),0)))*$C42/IF(AB$6="SJ",$C42,1)*IF(AB$1="FR",$C$43,1)</f>
        <v>0</v>
      </c>
      <c r="AC47" s="178" t="n">
        <f aca="false">IF(AC18&lt;1,0,IF(AC$6="System",AC$36*'Basin Allocations'!$J$8*$D$27,IF(AC$6="SJ",(AC$11-AC46-AC45),0)))*$C42/IF(AC$6="SJ",$C42,1)*IF(AC$1="FR",$C$43,1)</f>
        <v>0</v>
      </c>
      <c r="AD47" s="178" t="n">
        <f aca="false">IF(AD18&lt;1,0,IF(AD$6="System",AD$36*'Basin Allocations'!$J$8*$D$27,IF(AD$6="SJ",(AD$11-AD46-AD45),0)))*$C42/IF(AD$6="SJ",$C42,1)*IF(AD$1="FR",$C$43,1)</f>
        <v>0</v>
      </c>
      <c r="AE47" s="178" t="n">
        <f aca="false">IF(AE18&lt;1,0,IF(AE$6="System",AE$36*'Basin Allocations'!$J$8*$D$27,IF(AE$6="SJ",(AE$11-AE46-AE45),0)))*$C42/IF(AE$6="SJ",$C42,1)*IF(AE$1="FR",$C$43,1)</f>
        <v>0</v>
      </c>
      <c r="AF47" s="178" t="n">
        <f aca="false">IF(AF18&lt;1,0,IF(AF$6="System",AF$36*'Basin Allocations'!$J$8*$D$27,IF(AF$6="SJ",(AF$11-AF46-AF45),0)))*$C42/IF(AF$6="SJ",$C42,1)*IF(AF$1="FR",$C$43,1)</f>
        <v>0</v>
      </c>
      <c r="AG47" s="178" t="n">
        <f aca="false">IF(AG18&lt;1,0,IF(AG$6="System",AG$36*'Basin Allocations'!$J$8*$D$27,IF(AG$6="SJ",(AG$11-AG46-AG45),0)))*$C42/IF(AG$6="SJ",$C42,1)*IF(AG$1="FR",$C$43,1)</f>
        <v>0</v>
      </c>
      <c r="AH47" s="178" t="n">
        <f aca="false">IF(AH18&lt;1,0,IF(AH$6="System",AH$36*'Basin Allocations'!$J$8*$D$27,IF(AH$6="SJ",(AH$11-AH46-AH45),0)))*$C42/IF(AH$6="SJ",$C42,1)*IF(AH$1="FR",$C$43,1)</f>
        <v>0</v>
      </c>
      <c r="AI47" s="178" t="n">
        <f aca="false">IF(AI18&lt;1,0,IF(AI$6="System",AI$36*'Basin Allocations'!$J$8*$D$27,IF(AI$6="SJ",(AI$11-AI46-AI45),0)))*$C42/IF(AI$6="SJ",$C42,1)*IF(AI$1="FR",$C$43,1)</f>
        <v>2577.11301392686</v>
      </c>
      <c r="AJ47" s="178" t="n">
        <f aca="false">IF(AJ18&lt;1,0,IF(AJ$6="System",AJ$36*'Basin Allocations'!$J$8*$D$27,IF(AJ$6="SJ",(AJ$11-AJ46-AJ45),0)))*$C42/IF(AJ$6="SJ",$C42,1)*IF(AJ$1="FR",$C$43,1)</f>
        <v>0</v>
      </c>
      <c r="AK47" s="178" t="n">
        <f aca="false">IF(AK18&lt;1,0,IF(AK$6="System",AK$36*'Basin Allocations'!$J$8*$D$27,IF(AK$6="SJ",(AK$11-AK46-AK45),0)))*$C42/IF(AK$6="SJ",$C42,1)*IF(AK$1="FR",$C$43,1)</f>
        <v>0</v>
      </c>
      <c r="AL47" s="178" t="n">
        <f aca="false">IF(AL18&lt;1,0,IF(AL$6="System",AL$36*'Basin Allocations'!$J$8*$D$27,IF(AL$6="SJ",(AL$11-AL46-AL45),0)))*$C42/IF(AL$6="SJ",$C42,1)*IF(AL$1="FR",$C$43,1)</f>
        <v>21884.2965148362</v>
      </c>
      <c r="AM47" s="178" t="n">
        <f aca="false">IF(AM18&lt;1,0,IF(AM$6="System",AM$36*'Basin Allocations'!$J$8*$D$27,IF(AM$6="SJ",(AM$11-AM46-AM45),0)))*$C42/IF(AM$6="SJ",$C42,1)*IF(AM$1="FR",$C$43,1)</f>
        <v>0</v>
      </c>
      <c r="AN47" s="178" t="n">
        <f aca="false">IF(AN18&lt;1,0,IF(AN$6="System",AN$36*'Basin Allocations'!$J$8*$D$27,IF(AN$6="SJ",(AN$11-AN46-AN45),0)))*$C42/IF(AN$6="SJ",$C42,1)*IF(AN$1="FR",$C$43,1)</f>
        <v>0</v>
      </c>
      <c r="AO47" s="178" t="n">
        <f aca="false">IF(AO18&lt;1,0,IF(AO$6="System",AO$36*'Basin Allocations'!$J$8*$D$27,IF(AO$6="SJ",(AO$11-AO46-AO45),0)))*$C42/IF(AO$6="SJ",$C42,1)*IF(AO$1="FR",$C$43,1)</f>
        <v>0</v>
      </c>
      <c r="AP47" s="178" t="n">
        <f aca="false">IF(AP18&lt;1,0,IF(AP$6="System",AP$36*'Basin Allocations'!$J$8*$D$27,IF(AP$6="SJ",(AP$11-AP46-AP45),0)))*$C42/IF(AP$6="SJ",$C42,1)*IF(AP$1="FR",$C$43,1)</f>
        <v>2100.92834706173</v>
      </c>
      <c r="AQ47" s="178" t="n">
        <f aca="false">IF(AQ18&lt;1,0,IF(AQ$6="System",AQ$36*'Basin Allocations'!$J$8*$D$27,IF(AQ$6="SJ",(AQ$11-AQ46-AQ45),0)))*$C42/IF(AQ$6="SJ",$C42,1)*IF(AQ$1="FR",$C$43,1)</f>
        <v>0</v>
      </c>
      <c r="AR47" s="178" t="n">
        <f aca="false">IF(AR18&lt;1,0,IF(AR$6="System",AR$36*'Basin Allocations'!$J$8*$D$27,IF(AR$6="SJ",(AR$11-AR46-AR45),0)))*$C42/IF(AR$6="SJ",$C42,1)*IF(AR$1="FR",$C$43,1)</f>
        <v>14109.4023614182</v>
      </c>
      <c r="AS47" s="178" t="n">
        <f aca="false">IF(AS18&lt;1,0,IF(AS$6="System",AS$36*'Basin Allocations'!$J$8*$D$27,IF(AS$6="SJ",(AS$11-AS46-AS45),0)))*$C42/IF(AS$6="SJ",$C42,1)*IF(AS$1="FR",$C$43,1)</f>
        <v>3277.00890727707</v>
      </c>
      <c r="AT47" s="178" t="n">
        <f aca="false">IF(AT18&lt;1,0,IF(AT$6="System",AT$36*'Basin Allocations'!$J$8*$D$27,IF(AT$6="SJ",(AT$11-AT46-AT45),0)))*$C42/IF(AT$6="SJ",$C42,1)*IF(AT$1="FR",$C$43,1)</f>
        <v>0</v>
      </c>
      <c r="AU47" s="178" t="n">
        <f aca="false">IF(AU18&lt;1,0,IF(AU$6="System",AU$36*'Basin Allocations'!$J$8*$D$27,IF(AU$6="SJ",(AU$11-AU46-AU45),0)))*$C42/IF(AU$6="SJ",$C42,1)*IF(AU$1="FR",$C$43,1)</f>
        <v>0</v>
      </c>
      <c r="AV47" s="178" t="n">
        <f aca="false">IF(AV18&lt;1,0,IF(AV$6="System",AV$36*'Basin Allocations'!$J$8*$D$27,IF(AV$6="SJ",(AV$11-AV46-AV45),0)))*$C42/IF(AV$6="SJ",$C42,1)*IF(AV$1="FR",$C$43,1)</f>
        <v>0</v>
      </c>
      <c r="AW47" s="178" t="n">
        <f aca="false">IF(AW18&lt;1,0,IF(AW$6="System",AW$36*'Basin Allocations'!$J$8*$D$27,IF(AW$6="SJ",(AW$11-AW46-AW45),0)))*$C42/IF(AW$6="SJ",$C42,1)*IF(AW$1="FR",$C$43,1)</f>
        <v>0</v>
      </c>
      <c r="AX47" s="178" t="n">
        <f aca="false">IF(AX18&lt;1,0,IF(AX$6="System",AX$36*'Basin Allocations'!$J$8*$D$27,IF(AX$6="SJ",(AX$11-AX46-AX45),0)))*$C42/IF(AX$6="SJ",$C42,1)*IF(AX$1="FR",$C$43,1)</f>
        <v>0</v>
      </c>
      <c r="AY47" s="178" t="n">
        <f aca="false">IF(AY18&lt;1,0,IF(AY$6="System",AY$36*'Basin Allocations'!$J$8*$D$27,IF(AY$6="SJ",(AY$11-AY46-AY45),0)))*$C42/IF(AY$6="SJ",$C42,1)*IF(AY$1="FR",$C$43,1)</f>
        <v>8195.72241515421</v>
      </c>
      <c r="AZ47" s="178" t="n">
        <f aca="false">IF(AZ18&lt;1,0,IF(AZ$6="System",AZ$36*'Basin Allocations'!$J$8*$D$27,IF(AZ$6="SJ",(AZ$11-AZ46-AZ45),0)))*$C42/IF(AZ$6="SJ",$C42,1)*IF(AZ$1="FR",$C$43,1)</f>
        <v>2751.94691275313</v>
      </c>
      <c r="BA47" s="178" t="n">
        <f aca="false">IF(BA18&lt;1,0,IF(BA$6="System",BA$36*'Basin Allocations'!$J$8*$D$27,IF(BA$6="SJ",(BA$11-BA46-BA45),0)))*$C42/IF(BA$6="SJ",$C42,1)*IF(BA$1="FR",$C$43,1)</f>
        <v>1478.41998656599</v>
      </c>
      <c r="BB47" s="178" t="n">
        <f aca="false">IF(BB18&lt;1,0,IF(BB$6="System",BB$36*'Basin Allocations'!$J$8*$D$27,IF(BB$6="SJ",(BB$11-BB46-BB45),0)))*$C42/IF(BB$6="SJ",$C42,1)*IF(BB$1="FR",$C$43,1)</f>
        <v>0</v>
      </c>
      <c r="BC47" s="178" t="n">
        <f aca="false">IF(BC18&lt;1,0,IF(BC$6="System",BC$36*'Basin Allocations'!$J$8*$D$27,IF(BC$6="SJ",(BC$11-BC46-BC45),0)))*$C42/IF(BC$6="SJ",$C42,1)*IF(BC$1="FR",$C$43,1)</f>
        <v>0</v>
      </c>
      <c r="BD47" s="178" t="n">
        <f aca="false">IF(BD18&lt;1,0,IF(BD$6="System",BD$36*'Basin Allocations'!$J$8*$D$27,IF(BD$6="SJ",(BD$11-BD46-BD45),0)))*$C42/IF(BD$6="SJ",$C42,1)*IF(BD$1="FR",$C$43,1)</f>
        <v>6543.08198203853</v>
      </c>
      <c r="BE47" s="178" t="n">
        <f aca="false">IF(BE18&lt;1,0,IF(BE$6="System",BE$36*'Basin Allocations'!$J$8*$D$27,IF(BE$6="SJ",(BE$11-BE46-BE45),0)))*$C42/IF(BE$6="SJ",$C42,1)*IF(BE$1="FR",$C$43,1)</f>
        <v>0</v>
      </c>
      <c r="BF47" s="178" t="n">
        <f aca="false">IF(BF18&lt;1,0,IF(BF$6="System",BF$36*'Basin Allocations'!$J$8*$D$27,IF(BF$6="SJ",(BF$11-BF46-BF45),0)))*$C42/IF(BF$6="SJ",$C42,1)*IF(BF$1="FR",$C$43,1)</f>
        <v>0</v>
      </c>
      <c r="BG47" s="178" t="n">
        <f aca="false">IF(BG18&lt;1,0,IF(BG$6="System",BG$36*'Basin Allocations'!$J$8*$D$27,IF(BG$6="SJ",(BG$11-BG46-BG45),0)))*$C42/IF(BG$6="SJ",$C42,1)*IF(BG$1="FR",$C$43,1)</f>
        <v>29654.8965023181</v>
      </c>
      <c r="BH47" s="178" t="n">
        <f aca="false">IF(BH18&lt;1,0,IF(BH$6="System",BH$36*'Basin Allocations'!$J$8*$D$27,IF(BH$6="SJ",(BH$11-BH46-BH45),0)))*$C42/IF(BH$6="SJ",$C42,1)*IF(BH$1="FR",$C$43,1)</f>
        <v>4681.4412961101</v>
      </c>
      <c r="BI47" s="178" t="n">
        <f aca="false">IF(BI18&lt;1,0,IF(BI$6="System",BI$36*'Basin Allocations'!$J$8*$D$27,IF(BI$6="SJ",(BI$11-BI46-BI45),0)))*$C42/IF(BI$6="SJ",$C42,1)*IF(BI$1="FR",$C$43,1)</f>
        <v>1.2269045531668</v>
      </c>
      <c r="BJ47" s="178" t="n">
        <f aca="false">IF(BJ18&lt;1,0,IF(BJ$6="System",BJ$36*'Basin Allocations'!$J$8*$D$27,IF(BJ$6="SJ",(BJ$11-BJ46-BJ45),0)))*$C42/IF(BJ$6="SJ",$C42,1)*IF(BJ$1="FR",$C$43,1)</f>
        <v>60858.7368494313</v>
      </c>
      <c r="BK47" s="178" t="n">
        <f aca="false">IF(BK18&lt;1,0,IF(BK$6="System",BK$36*'Basin Allocations'!$J$8*$D$27,IF(BK$6="SJ",(BK$11-BK46-BK45),0)))*$C42/IF(BK$6="SJ",$C42,1)*IF(BK$1="FR",$C$43,1)</f>
        <v>0</v>
      </c>
      <c r="BL47" s="178" t="n">
        <f aca="false">IF(BL18&lt;1,0,IF(BL$6="System",BL$36*'Basin Allocations'!$J$8*$D$27,IF(BL$6="SJ",(BL$11-BL46-BL45),0)))*$C42/IF(BL$6="SJ",$C42,1)*IF(BL$1="FR",$C$43,1)</f>
        <v>285567.919062716</v>
      </c>
      <c r="BM47" s="178" t="n">
        <f aca="false">IF(BM18&lt;1,0,IF(BM$6="System",BM$36*'Basin Allocations'!$J$8*$D$27,IF(BM$6="SJ",(BM$11-BM46-BM45),0)))*$C42/IF(BM$6="SJ",$C42,1)*IF(BM$1="FR",$C$43,1)</f>
        <v>0</v>
      </c>
      <c r="BN47" s="178" t="n">
        <f aca="false">IF(BN18&lt;1,0,IF(BN$6="System",BN$36*'Basin Allocations'!$J$8*$D$27,IF(BN$6="SJ",(BN$11-BN46-BN45),0)))*$C42/IF(BN$6="SJ",$C42,1)*IF(BN$1="FR",$C$43,1)</f>
        <v>2197.38605472173</v>
      </c>
      <c r="BO47" s="178" t="n">
        <f aca="false">IF(BO18&lt;1,0,IF(BO$6="System",BO$36*'Basin Allocations'!$J$8*$D$27,IF(BO$6="SJ",(BO$11-BO46-BO45),0)))*$C42/IF(BO$6="SJ",$C42,1)*IF(BO$1="FR",$C$43,1)</f>
        <v>43126.9219483661</v>
      </c>
      <c r="BP47" s="178" t="n">
        <f aca="false">IF(BP18&lt;1,0,IF(BP$6="System",BP$36*'Basin Allocations'!$J$8*$D$27,IF(BP$6="SJ",(BP$11-BP46-BP45),0)))*$C42/IF(BP$6="SJ",$C42,1)*IF(BP$1="FR",$C$43,1)</f>
        <v>0</v>
      </c>
      <c r="BQ47" s="178" t="n">
        <f aca="false">IF(BQ18&lt;1,0,IF(BQ$6="System",BQ$36*'Basin Allocations'!$J$8*$D$27,IF(BQ$6="SJ",(BQ$11-BQ46-BQ45),0)))*$C42/IF(BQ$6="SJ",$C42,1)*IF(BQ$1="FR",$C$43,1)</f>
        <v>0</v>
      </c>
      <c r="BR47" s="178" t="n">
        <f aca="false">IF(BR18&lt;1,0,IF(BR$6="System",BR$36*'Basin Allocations'!$J$8*$D$27,IF(BR$6="SJ",(BR$11-BR46-BR45),0)))*$C42/IF(BR$6="SJ",$C42,1)*IF(BR$1="FR",$C$43,1)</f>
        <v>204058.151830425</v>
      </c>
      <c r="BS47" s="178" t="n">
        <f aca="false">IF(BS18&lt;1,0,IF(BS$6="System",BS$36*'Basin Allocations'!$J$8*$D$27,IF(BS$6="SJ",(BS$11-BS46-BS45),0)))*$C42/IF(BS$6="SJ",$C42,1)*IF(BS$1="FR",$C$43,1)</f>
        <v>0</v>
      </c>
      <c r="BT47" s="178" t="n">
        <f aca="false">IF(BT18&lt;1,0,IF(BT$6="System",BT$36*'Basin Allocations'!$J$8*$D$27,IF(BT$6="SJ",(BT$11-BT46-BT45),0)))*$C42/IF(BT$6="SJ",$C42,1)*IF(BT$1="FR",$C$43,1)</f>
        <v>0</v>
      </c>
      <c r="BU47" s="178" t="n">
        <f aca="false">IF(BU18&lt;1,0,IF(BU$6="System",BU$36*'Basin Allocations'!$J$8*$D$27,IF(BU$6="SJ",(BU$11-BU46-BU45),0)))*$C42/IF(BU$6="SJ",$C42,1)*IF(BU$1="FR",$C$43,1)</f>
        <v>0</v>
      </c>
      <c r="BV47" s="178" t="n">
        <f aca="false">IF(BV18&lt;1,0,IF(BV$6="System",BV$36*'Basin Allocations'!$J$8*$D$27,IF(BV$6="SJ",(BV$11-BV46-BV45),0)))*$C42/IF(BV$6="SJ",$C42,1)*IF(BV$1="FR",$C$43,1)</f>
        <v>0</v>
      </c>
      <c r="BW47" s="178" t="n">
        <f aca="false">IF(BW18&lt;1,0,IF(BW$6="System",BW$36*'Basin Allocations'!$J$8*$D$27,IF(BW$6="SJ",(BW$11-BW46-BW45),0)))*$C42/IF(BW$6="SJ",$C42,1)*IF(BW$1="FR",$C$43,1)</f>
        <v>0</v>
      </c>
      <c r="BX47" s="178" t="n">
        <f aca="false">IF(BX18&lt;1,0,IF(BX$6="System",BX$36*'Basin Allocations'!$J$8*$D$27,IF(BX$6="SJ",(BX$11-BX46-BX45),0)))*$C42/IF(BX$6="SJ",$C42,1)*IF(BX$1="FR",$C$43,1)</f>
        <v>0</v>
      </c>
      <c r="BY47" s="178" t="n">
        <f aca="false">IF(BY18&lt;1,0,IF(BY$6="System",BY$36*'Basin Allocations'!$J$8*$D$27,IF(BY$6="SJ",(BY$11-BY46-BY45),0)))*$C42/IF(BY$6="SJ",$C42,1)*IF(BY$1="FR",$C$43,1)</f>
        <v>0</v>
      </c>
      <c r="BZ47" s="37" t="n">
        <f aca="false">SUM(D47:BY47)</f>
        <v>834857.376647537</v>
      </c>
      <c r="CA47" s="4"/>
      <c r="CB47" s="178" t="n">
        <f aca="false">IF(CB18&lt;1,0,IF(CB$6="System",CB$36*'Basin Allocations'!$J$8*$D$27,IF(CB$6="SJ",(CB$11-CB46-CB45),0)))*$C42/IF(CB$6="SJ",$C42,1)</f>
        <v>35944.8521368438</v>
      </c>
      <c r="CC47" s="178" t="n">
        <f aca="false">IF(CC18&lt;1,0,IF(CC$6="System",CC$36*'Basin Allocations'!$J$8*$D$27,IF(CC$6="SJ",(CC$11-CC46-CC45),0)))*$C42/IF(CC$6="SJ",$C42,1)</f>
        <v>12879.5554686052</v>
      </c>
      <c r="CD47" s="178" t="n">
        <f aca="false">IF(CD18&lt;1,0,IF(CD$6="System",CD$36*'Basin Allocations'!$J$8*$D$27,IF(CD$6="SJ",(CD$11-CD46-CD45),0)))*$C42/IF(CD$6="SJ",$C42,1)</f>
        <v>39040.7865068359</v>
      </c>
      <c r="CE47" s="178" t="n">
        <f aca="false">IF(CE18&lt;1,0,IF(CE$6="System",CE$36*'Basin Allocations'!$J$8*$D$27,IF(CE$6="SJ",(CE$11-CE46-CE45),0)))*$C42/IF(CE$6="SJ",$C42,1)</f>
        <v>19969.3622982466</v>
      </c>
      <c r="CF47" s="178" t="n">
        <f aca="false">IF(CF18&lt;1,0,IF(CF$6="System",CF$36*'Basin Allocations'!$J$8*$D$27,IF(CF$6="SJ",(CF$11-CF46-CF45),0)))*$C42/IF(CF$6="SJ",$C42,1)</f>
        <v>15975.4898385973</v>
      </c>
      <c r="CG47" s="178" t="n">
        <f aca="false">IF(CG18&lt;1,0,IF(CG$6="System",CG$36*'Basin Allocations'!$J$8*$D$27,IF(CG$6="SJ",(CG$11-CG46-CG45),0)))*$C42/IF(CG$6="SJ",$C42,1)</f>
        <v>19969.3622982466</v>
      </c>
      <c r="CH47" s="178" t="n">
        <f aca="false">IF(CH18&lt;1,0,IF(CH$6="System",CH$36*'Basin Allocations'!$J$8*$D$27,IF(CH$6="SJ",(CH$11-CH46-CH45),0)))*$C42/IF(CH$6="SJ",$C42,1)</f>
        <v>0</v>
      </c>
      <c r="CI47" s="178" t="n">
        <f aca="false">IF(CI18&lt;1,0,IF(CI$6="System",CI$36*'Basin Allocations'!$J$8*$D$27,IF(CI$6="SJ",(CI$11-CI46-CI45),0)))*$C42/IF(CI$6="SJ",$C42,1)</f>
        <v>5852.03042958513</v>
      </c>
      <c r="CJ47" s="178" t="n">
        <f aca="false">IF(CJ18&lt;1,0,IF(CJ$6="System",CJ$36*'Basin Allocations'!$J$8*$D$27,IF(CJ$6="SJ",(CJ$11-CJ46-CJ45),0)))*$C42/IF(CJ$6="SJ",$C42,1)</f>
        <v>0</v>
      </c>
      <c r="CK47" s="178" t="n">
        <f aca="false">IF(CK18&lt;1,0,IF(CK$6="System",CK$36*'Basin Allocations'!$J$8*$D$27,IF(CK$6="SJ",(CK$11-CK46-CK45),0)))*$C42/IF(CK$6="SJ",$C42,1)</f>
        <v>4681.4412961101</v>
      </c>
      <c r="CL47" s="178" t="n">
        <f aca="false">IF(CL18&lt;1,0,IF(CL$6="System",CL$36*'Basin Allocations'!$J$8*$D$27,IF(CL$6="SJ",(CL$11-CL46-CL45),0)))*$C42/IF(CL$6="SJ",$C42,1)</f>
        <v>187.166128065399</v>
      </c>
      <c r="CM47" s="178" t="n">
        <f aca="false">IF(CM18&lt;1,0,IF(CM$6="System",CM$36*'Basin Allocations'!$J$8*$D$27,IF(CM$6="SJ",(CM$11-CM46-CM45),0)))*$C42/IF(CM$6="SJ",$C42,1)</f>
        <v>0</v>
      </c>
      <c r="CN47" s="178" t="n">
        <f aca="false">IF(CN18&lt;1,0,IF(CN$6="System",CN$36*'Basin Allocations'!$J$8*$D$27,IF(CN$6="SJ",(CN$11-CN46-CN45),0)))*$C42/IF(CN$6="SJ",$C42,1)</f>
        <v>0</v>
      </c>
      <c r="CO47" s="178" t="n">
        <f aca="false">IF(CO18&lt;1,0,IF(CO$6="System",CO$36*'Basin Allocations'!$J$8*$D$27,IF(CO$6="SJ",(CO$11-CO46-CO45),0)))*$C42/IF(CO$6="SJ",$C42,1)</f>
        <v>0</v>
      </c>
      <c r="CP47" s="178" t="n">
        <f aca="false">IF(CP18&lt;1,0,IF(CP$6="System",CP$36*'Basin Allocations'!$J$8*$D$27,IF(CP$6="SJ",(CP$11-CP46-CP45),0)))*$C42/IF(CP$6="SJ",$C42,1)</f>
        <v>0</v>
      </c>
      <c r="CQ47" s="178" t="n">
        <f aca="false">IF(CQ18&lt;1,0,IF(CQ$6="System",CQ$36*'Basin Allocations'!$J$8*$D$27,IF(CQ$6="SJ",(CQ$11-CQ46-CQ45),0)))*$C42/IF(CQ$6="SJ",$C42,1)</f>
        <v>4461.78422649789</v>
      </c>
      <c r="CR47" s="178" t="n">
        <f aca="false">IF(CR18&lt;1,0,IF(CR$6="System",CR$36*'Basin Allocations'!$J$8*$D$27,IF(CR$6="SJ",(CR$11-CR46-CR45),0)))*$C42/IF(CR$6="SJ",$C42,1)</f>
        <v>0</v>
      </c>
      <c r="CS47" s="178" t="n">
        <f aca="false">IF(CS18&lt;1,0,IF(CS$6="System",CS$36*'Basin Allocations'!$J$8*$D$27,IF(CS$6="SJ",(CS$11-CS46-CS45),0)))*$C42/IF(CS$6="SJ",$C42,1)</f>
        <v>0</v>
      </c>
      <c r="CT47" s="178" t="n">
        <f aca="false">IF(CT18&lt;1,0,IF(CT$6="System",CT$36*'Basin Allocations'!$J$8*$D$27,IF(CT$6="SJ",(CT$11-CT46-CT45),0)))*$C42/IF(CT$6="SJ",$C42,1)</f>
        <v>0</v>
      </c>
      <c r="CU47" s="178" t="n">
        <f aca="false">IF(CU18&lt;1,0,IF(CU$6="System",CU$36*'Basin Allocations'!$J$8*$D$27,IF(CU$6="SJ",(CU$11-CU46-CU45),0)))*$C42/IF(CU$6="SJ",$C42,1)</f>
        <v>0</v>
      </c>
      <c r="CV47" s="178" t="n">
        <f aca="false">IF(CV18&lt;1,0,IF(CV$6="System",CV$36*'Basin Allocations'!$J$8*$D$27,IF(CV$6="SJ",(CV$11-CV46-CV45),0)))*$C42/IF(CV$6="SJ",$C42,1)</f>
        <v>0</v>
      </c>
      <c r="CW47" s="178" t="n">
        <f aca="false">IF(CW18&lt;1,0,IF(CW$6="System",CW$36*'Basin Allocations'!$J$8*$D$27,IF(CW$6="SJ",(CW$11-CW46-CW45),0)))*$C42/IF(CW$6="SJ",$C42,1)</f>
        <v>0</v>
      </c>
      <c r="CX47" s="178" t="n">
        <f aca="false">IF(CX18&lt;1,0,IF(CX$6="System",CX$36*'Basin Allocations'!$J$8*$D$27,IF(CX$6="SJ",(CX$11-CX46-CX45),0)))*$C42/IF(CX$6="SJ",$C42,1)</f>
        <v>0</v>
      </c>
      <c r="CY47" s="37" t="n">
        <f aca="false">SUM(CB47:CX47)</f>
        <v>158961.830627634</v>
      </c>
      <c r="CZ47" s="4"/>
      <c r="DA47" s="37" t="n">
        <f aca="false">BZ47+CY47</f>
        <v>993819.207275171</v>
      </c>
      <c r="DB47" s="133"/>
      <c r="DC47" s="36" t="n">
        <f aca="false">MIN(MIN($CB47:$CX47),MIN($D47:$BY47))</f>
        <v>0</v>
      </c>
      <c r="DD47" s="36" t="n">
        <f aca="false">MAX(MAX($CB47:$CX47),MAX($D47:$BY47))</f>
        <v>285567.919062716</v>
      </c>
      <c r="DE47" s="5"/>
      <c r="DF47" s="36"/>
      <c r="DG47" s="106" t="s">
        <v>638</v>
      </c>
      <c r="DH47" s="116" t="n">
        <f aca="false">SUMIF(D7:CX7,"DSCALEHR",D81:CX81)</f>
        <v>1130580.64516129</v>
      </c>
      <c r="DI47" s="101"/>
      <c r="DK47" s="101" t="s">
        <v>639</v>
      </c>
      <c r="DL47" s="110" t="n">
        <f aca="false">DH6+DH15+DH23+DH31</f>
        <v>166512.024562112</v>
      </c>
      <c r="DM47" s="0"/>
    </row>
    <row r="48" customFormat="false" ht="12.75" hidden="false" customHeight="false" outlineLevel="0" collapsed="false">
      <c r="A48" s="5" t="s">
        <v>640</v>
      </c>
      <c r="B48" s="40"/>
      <c r="C48" s="147"/>
      <c r="D48" s="178" t="n">
        <f aca="false">SUM(D45:D47)</f>
        <v>0</v>
      </c>
      <c r="E48" s="178" t="n">
        <f aca="false">SUM(E45:E47)</f>
        <v>24371.0743551666</v>
      </c>
      <c r="F48" s="178" t="n">
        <f aca="false">SUM(F45:F47)</f>
        <v>0</v>
      </c>
      <c r="G48" s="178" t="n">
        <f aca="false">SUM(G45:G47)</f>
        <v>14275.2393436978</v>
      </c>
      <c r="H48" s="178" t="n">
        <f aca="false">SUM(H45:H47)</f>
        <v>52727.3689449938</v>
      </c>
      <c r="I48" s="178" t="n">
        <f aca="false">SUM(I45:I47)</f>
        <v>4760.00989749028</v>
      </c>
      <c r="J48" s="178" t="n">
        <f aca="false">SUM(J45:J47)</f>
        <v>2389.58564629125</v>
      </c>
      <c r="K48" s="178" t="n">
        <f aca="false">SUM(K45:K47)</f>
        <v>10544.3560409517</v>
      </c>
      <c r="L48" s="178" t="n">
        <f aca="false">SUM(L45:L47)</f>
        <v>0</v>
      </c>
      <c r="M48" s="178" t="n">
        <f aca="false">SUM(M45:M47)</f>
        <v>50569.9792869708</v>
      </c>
      <c r="N48" s="178" t="n">
        <f aca="false">SUM(N45:N47)</f>
        <v>0</v>
      </c>
      <c r="O48" s="178" t="n">
        <f aca="false">SUM(O45:O47)</f>
        <v>1683.00920226594</v>
      </c>
      <c r="P48" s="178" t="n">
        <f aca="false">SUM(P45:P47)</f>
        <v>0</v>
      </c>
      <c r="Q48" s="178" t="n">
        <f aca="false">SUM(Q45:Q47)</f>
        <v>1085.81238855867</v>
      </c>
      <c r="R48" s="178" t="n">
        <f aca="false">SUM(R45:R47)</f>
        <v>0</v>
      </c>
      <c r="S48" s="178" t="n">
        <f aca="false">SUM(S45:S47)</f>
        <v>0</v>
      </c>
      <c r="T48" s="178" t="n">
        <f aca="false">SUM(T45:T47)</f>
        <v>0</v>
      </c>
      <c r="U48" s="178" t="n">
        <f aca="false">SUM(U45:U47)</f>
        <v>0</v>
      </c>
      <c r="V48" s="178" t="n">
        <f aca="false">SUM(V45:V47)</f>
        <v>0</v>
      </c>
      <c r="W48" s="178" t="n">
        <f aca="false">SUM(W45:W47)</f>
        <v>10123.6037403852</v>
      </c>
      <c r="X48" s="178" t="n">
        <f aca="false">SUM(X45:X47)</f>
        <v>634.721212429516</v>
      </c>
      <c r="Y48" s="178" t="n">
        <f aca="false">SUM(Y45:Y47)</f>
        <v>0</v>
      </c>
      <c r="Z48" s="178" t="n">
        <f aca="false">SUM(Z45:Z47)</f>
        <v>11374.6831616142</v>
      </c>
      <c r="AA48" s="178" t="n">
        <f aca="false">SUM(AA45:AA47)</f>
        <v>0</v>
      </c>
      <c r="AB48" s="178" t="n">
        <f aca="false">SUM(AB45:AB47)</f>
        <v>0</v>
      </c>
      <c r="AC48" s="178" t="n">
        <f aca="false">SUM(AC45:AC47)</f>
        <v>0</v>
      </c>
      <c r="AD48" s="178" t="n">
        <f aca="false">SUM(AD45:AD47)</f>
        <v>0</v>
      </c>
      <c r="AE48" s="178" t="n">
        <f aca="false">SUM(AE45:AE47)</f>
        <v>0</v>
      </c>
      <c r="AF48" s="178" t="n">
        <f aca="false">SUM(AF45:AF47)</f>
        <v>0</v>
      </c>
      <c r="AG48" s="178" t="n">
        <f aca="false">SUM(AG45:AG47)</f>
        <v>0</v>
      </c>
      <c r="AH48" s="178" t="n">
        <f aca="false">SUM(AH45:AH47)</f>
        <v>0</v>
      </c>
      <c r="AI48" s="178" t="n">
        <f aca="false">SUM(AI45:AI47)</f>
        <v>3354.04253259924</v>
      </c>
      <c r="AJ48" s="178" t="n">
        <f aca="false">SUM(AJ45:AJ47)</f>
        <v>0</v>
      </c>
      <c r="AK48" s="178" t="n">
        <f aca="false">SUM(AK45:AK47)</f>
        <v>0</v>
      </c>
      <c r="AL48" s="178" t="n">
        <f aca="false">SUM(AL45:AL47)</f>
        <v>28481.8170216485</v>
      </c>
      <c r="AM48" s="178" t="n">
        <f aca="false">SUM(AM45:AM47)</f>
        <v>0</v>
      </c>
      <c r="AN48" s="178" t="n">
        <f aca="false">SUM(AN45:AN47)</f>
        <v>0</v>
      </c>
      <c r="AO48" s="178" t="n">
        <f aca="false">SUM(AO45:AO47)</f>
        <v>0</v>
      </c>
      <c r="AP48" s="178" t="n">
        <f aca="false">SUM(AP45:AP47)</f>
        <v>2734.30113305401</v>
      </c>
      <c r="AQ48" s="178" t="n">
        <f aca="false">SUM(AQ45:AQ47)</f>
        <v>0</v>
      </c>
      <c r="AR48" s="178" t="n">
        <f aca="false">SUM(AR45:AR47)</f>
        <v>18363.0036300363</v>
      </c>
      <c r="AS48" s="178" t="n">
        <f aca="false">SUM(AS45:AS47)</f>
        <v>4264.93801215416</v>
      </c>
      <c r="AT48" s="178" t="n">
        <f aca="false">SUM(AT45:AT47)</f>
        <v>0</v>
      </c>
      <c r="AU48" s="178" t="n">
        <f aca="false">SUM(AU45:AU47)</f>
        <v>0</v>
      </c>
      <c r="AV48" s="178" t="n">
        <f aca="false">SUM(AV45:AV47)</f>
        <v>0</v>
      </c>
      <c r="AW48" s="178" t="n">
        <f aca="false">SUM(AW45:AW47)</f>
        <v>0</v>
      </c>
      <c r="AX48" s="178" t="n">
        <f aca="false">SUM(AX45:AX47)</f>
        <v>0</v>
      </c>
      <c r="AY48" s="178" t="n">
        <f aca="false">SUM(AY45:AY47)</f>
        <v>10666.5099346646</v>
      </c>
      <c r="AZ48" s="178" t="n">
        <f aca="false">SUM(AZ45:AZ47)</f>
        <v>3581.58409931926</v>
      </c>
      <c r="BA48" s="178" t="n">
        <f aca="false">SUM(BA45:BA47)</f>
        <v>1924.12342384293</v>
      </c>
      <c r="BB48" s="178" t="n">
        <f aca="false">SUM(BB45:BB47)</f>
        <v>0</v>
      </c>
      <c r="BC48" s="178" t="n">
        <f aca="false">SUM(BC45:BC47)</f>
        <v>0</v>
      </c>
      <c r="BD48" s="178" t="n">
        <f aca="false">SUM(BD45:BD47)</f>
        <v>8515.64333556379</v>
      </c>
      <c r="BE48" s="178" t="n">
        <f aca="false">SUM(BE45:BE47)</f>
        <v>0</v>
      </c>
      <c r="BF48" s="178" t="n">
        <f aca="false">SUM(BF45:BF47)</f>
        <v>0</v>
      </c>
      <c r="BG48" s="178" t="n">
        <f aca="false">SUM(BG45:BG47)</f>
        <v>38595.0416730254</v>
      </c>
      <c r="BH48" s="178" t="n">
        <f aca="false">SUM(BH45:BH47)</f>
        <v>6092.76858879166</v>
      </c>
      <c r="BI48" s="178" t="n">
        <f aca="false">SUM(BI45:BI47)</f>
        <v>1.59678292435098</v>
      </c>
      <c r="BJ48" s="178" t="n">
        <f aca="false">SUM(BJ45:BJ47)</f>
        <v>79205.9916542916</v>
      </c>
      <c r="BK48" s="178" t="n">
        <f aca="false">SUM(BK45:BK47)</f>
        <v>0</v>
      </c>
      <c r="BL48" s="178" t="n">
        <f aca="false">SUM(BL45:BL47)</f>
        <v>371658.883916291</v>
      </c>
      <c r="BM48" s="178" t="n">
        <f aca="false">SUM(BM45:BM47)</f>
        <v>0</v>
      </c>
      <c r="BN48" s="178" t="n">
        <f aca="false">SUM(BN45:BN47)</f>
        <v>2859.83821751261</v>
      </c>
      <c r="BO48" s="178" t="n">
        <f aca="false">SUM(BO45:BO47)</f>
        <v>56128.5165738614</v>
      </c>
      <c r="BP48" s="178" t="n">
        <f aca="false">SUM(BP45:BP47)</f>
        <v>0</v>
      </c>
      <c r="BQ48" s="178" t="n">
        <f aca="false">SUM(BQ45:BQ47)</f>
        <v>0</v>
      </c>
      <c r="BR48" s="178" t="n">
        <f aca="false">SUM(BR45:BR47)</f>
        <v>265576.137586593</v>
      </c>
      <c r="BS48" s="178" t="n">
        <f aca="false">SUM(BS45:BS47)</f>
        <v>0</v>
      </c>
      <c r="BT48" s="178" t="n">
        <f aca="false">SUM(BT45:BT47)</f>
        <v>0</v>
      </c>
      <c r="BU48" s="178" t="n">
        <f aca="false">SUM(BU45:BU47)</f>
        <v>0</v>
      </c>
      <c r="BV48" s="178" t="n">
        <f aca="false">SUM(BV45:BV47)</f>
        <v>0</v>
      </c>
      <c r="BW48" s="178" t="n">
        <f aca="false">SUM(BW45:BW47)</f>
        <v>0</v>
      </c>
      <c r="BX48" s="178" t="n">
        <f aca="false">SUM(BX45:BX47)</f>
        <v>0</v>
      </c>
      <c r="BY48" s="178" t="n">
        <f aca="false">SUM(BY45:BY47)</f>
        <v>0</v>
      </c>
      <c r="BZ48" s="37" t="n">
        <f aca="false">SUM(D48:BY48)</f>
        <v>1086544.18133699</v>
      </c>
      <c r="CA48" s="4"/>
      <c r="CB48" s="178" t="n">
        <f aca="false">SUM(CB45:CB47)</f>
        <v>45000</v>
      </c>
      <c r="CC48" s="178" t="n">
        <f aca="false">SUM(CC45:CC47)</f>
        <v>16124.1446725318</v>
      </c>
      <c r="CD48" s="178" t="n">
        <f aca="false">SUM(CD45:CD47)</f>
        <v>48875.8553274682</v>
      </c>
      <c r="CE48" s="178" t="n">
        <f aca="false">SUM(CE45:CE47)</f>
        <v>25000</v>
      </c>
      <c r="CF48" s="178" t="n">
        <f aca="false">SUM(CF45:CF47)</f>
        <v>20000</v>
      </c>
      <c r="CG48" s="178" t="n">
        <f aca="false">SUM(CG45:CG47)</f>
        <v>25000</v>
      </c>
      <c r="CH48" s="178" t="n">
        <f aca="false">SUM(CH45:CH47)</f>
        <v>0</v>
      </c>
      <c r="CI48" s="178" t="n">
        <f aca="false">SUM(CI45:CI47)</f>
        <v>7616.25852526567</v>
      </c>
      <c r="CJ48" s="178" t="n">
        <f aca="false">SUM(CJ45:CJ47)</f>
        <v>0</v>
      </c>
      <c r="CK48" s="178" t="n">
        <f aca="false">SUM(CK45:CK47)</f>
        <v>6092.76858879166</v>
      </c>
      <c r="CL48" s="178" t="n">
        <f aca="false">SUM(CL45:CL47)</f>
        <v>243.591627841231</v>
      </c>
      <c r="CM48" s="178" t="n">
        <f aca="false">SUM(CM45:CM47)</f>
        <v>0</v>
      </c>
      <c r="CN48" s="178" t="n">
        <f aca="false">SUM(CN45:CN47)</f>
        <v>0</v>
      </c>
      <c r="CO48" s="178" t="n">
        <f aca="false">SUM(CO45:CO47)</f>
        <v>0</v>
      </c>
      <c r="CP48" s="178" t="n">
        <f aca="false">SUM(CP45:CP47)</f>
        <v>0</v>
      </c>
      <c r="CQ48" s="178" t="n">
        <f aca="false">SUM(CQ45:CQ47)</f>
        <v>5806.89088374572</v>
      </c>
      <c r="CR48" s="178" t="n">
        <f aca="false">SUM(CR45:CR47)</f>
        <v>0</v>
      </c>
      <c r="CS48" s="178" t="n">
        <f aca="false">SUM(CS45:CS47)</f>
        <v>0</v>
      </c>
      <c r="CT48" s="178" t="n">
        <f aca="false">SUM(CT45:CT47)</f>
        <v>0</v>
      </c>
      <c r="CU48" s="178" t="n">
        <f aca="false">SUM(CU45:CU47)</f>
        <v>0</v>
      </c>
      <c r="CV48" s="178" t="n">
        <f aca="false">SUM(CV45:CV47)</f>
        <v>0</v>
      </c>
      <c r="CW48" s="178" t="n">
        <f aca="false">SUM(CW45:CW47)</f>
        <v>0</v>
      </c>
      <c r="CX48" s="178" t="n">
        <f aca="false">SUM(CX45:CX47)</f>
        <v>0</v>
      </c>
      <c r="CY48" s="179" t="n">
        <f aca="false">SUM(CB48:CX48)</f>
        <v>199759.509625644</v>
      </c>
      <c r="CZ48" s="4"/>
      <c r="DA48" s="179" t="n">
        <f aca="false">BZ48+CY48</f>
        <v>1286303.69096263</v>
      </c>
      <c r="DB48" s="133"/>
      <c r="DC48" s="36" t="n">
        <f aca="false">MIN(MIN($CB48:$CX48),MIN($D48:$BY48))</f>
        <v>0</v>
      </c>
      <c r="DD48" s="36" t="n">
        <f aca="false">MAX(MAX($CB48:$CX48),MAX($D48:$BY48))</f>
        <v>371658.883916291</v>
      </c>
      <c r="DE48" s="5"/>
      <c r="DF48" s="36"/>
      <c r="DG48" s="106" t="s">
        <v>641</v>
      </c>
      <c r="DH48" s="116" t="n">
        <f aca="false">SUMIF(D8:CX8,"CA",D81:CX81)</f>
        <v>3178304.98533724</v>
      </c>
      <c r="DI48" s="101" t="str">
        <f aca="false">IF(ABS(DH48-DH47-DH46)&lt;1,"OKAY","ERROR")</f>
        <v>OKAY</v>
      </c>
      <c r="DK48" s="101" t="s">
        <v>642</v>
      </c>
      <c r="DL48" s="110" t="n">
        <f aca="false">DH7+DH16+DH24+DH32</f>
        <v>1998150.29116316</v>
      </c>
      <c r="DM48" s="0"/>
    </row>
    <row r="49" customFormat="false" ht="12.75" hidden="false" customHeight="false" outlineLevel="0" collapsed="false">
      <c r="A49" s="5"/>
      <c r="B49" s="40"/>
      <c r="C49" s="147"/>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37"/>
      <c r="CA49" s="4"/>
      <c r="CB49" s="178"/>
      <c r="CC49" s="178"/>
      <c r="CD49" s="178"/>
      <c r="CE49" s="178"/>
      <c r="CF49" s="178"/>
      <c r="CG49" s="178"/>
      <c r="CH49" s="178"/>
      <c r="CI49" s="178"/>
      <c r="CJ49" s="178"/>
      <c r="CK49" s="178"/>
      <c r="CL49" s="178"/>
      <c r="CM49" s="178"/>
      <c r="CN49" s="178"/>
      <c r="CO49" s="178"/>
      <c r="CP49" s="178"/>
      <c r="CQ49" s="178"/>
      <c r="CR49" s="178"/>
      <c r="CS49" s="178"/>
      <c r="CT49" s="178"/>
      <c r="CU49" s="178"/>
      <c r="CV49" s="178"/>
      <c r="CW49" s="178"/>
      <c r="CX49" s="178"/>
      <c r="CY49" s="179"/>
      <c r="CZ49" s="4"/>
      <c r="DA49" s="179"/>
      <c r="DB49" s="133"/>
      <c r="DC49" s="5"/>
      <c r="DD49" s="5"/>
      <c r="DE49" s="5"/>
      <c r="DF49" s="36"/>
      <c r="DG49" s="101"/>
      <c r="DH49" s="101"/>
      <c r="DI49" s="101"/>
      <c r="DJ49" s="5"/>
      <c r="DK49" s="101" t="s">
        <v>278</v>
      </c>
      <c r="DL49" s="110" t="n">
        <f aca="false">DI9+DI18+DI26+DI34</f>
        <v>804980.596158436</v>
      </c>
      <c r="DM49" s="0"/>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row>
    <row r="50" customFormat="false" ht="12.75" hidden="false" customHeight="false" outlineLevel="0" collapsed="false">
      <c r="A50" s="5" t="s">
        <v>643</v>
      </c>
      <c r="B50" s="40"/>
      <c r="C50" s="147"/>
      <c r="D50" s="178" t="n">
        <f aca="false">IF(D17&lt;1,0,IF(D$6="System",D$36*'Basin Allocations'!$J$6*$D$27,IF(D$6="SJ",D$11*'Basin Allocations'!$J$6,0)))*$C40*IF(D$1="FR",$C$43,1)</f>
        <v>2032.8150546934</v>
      </c>
      <c r="E50" s="178" t="n">
        <f aca="false">IF(E17&lt;1,0,IF(E$6="System",E$36*'Basin Allocations'!$J$6*$D$27,IF(E$6="SJ",E$11*'Basin Allocations'!$J$6,0)))*$C40*IF(E$1="FR",$C$43,1)</f>
        <v>0</v>
      </c>
      <c r="F50" s="178" t="n">
        <f aca="false">IF(F17&lt;1,0,IF(F$6="System",F$36*'Basin Allocations'!$J$6*$D$27,IF(F$6="SJ",F$11*'Basin Allocations'!$J$6,0)))*$C40*IF(F$1="FR",$C$43,1)</f>
        <v>0</v>
      </c>
      <c r="G50" s="178" t="n">
        <f aca="false">IF(G17&lt;1,0,IF(G$6="System",G$36*'Basin Allocations'!$J$6*$D$27,IF(G$6="SJ",G$11*'Basin Allocations'!$J$6,0)))*$C40*IF(G$1="FR",$C$43,1)</f>
        <v>0</v>
      </c>
      <c r="H50" s="178" t="n">
        <f aca="false">IF(H17&lt;1,0,IF(H$6="System",H$36*'Basin Allocations'!$J$6*$D$27,IF(H$6="SJ",H$11*'Basin Allocations'!$J$6,0)))*$C40*IF(H$1="FR",$C$43,1)</f>
        <v>0</v>
      </c>
      <c r="I50" s="178" t="n">
        <f aca="false">IF(I17&lt;1,0,IF(I$6="System",I$36*'Basin Allocations'!$J$6*$D$27,IF(I$6="SJ",I$11*'Basin Allocations'!$J$6,0)))*$C40*IF(I$1="FR",$C$43,1)</f>
        <v>0</v>
      </c>
      <c r="J50" s="178" t="n">
        <f aca="false">IF(J17&lt;1,0,IF(J$6="System",J$36*'Basin Allocations'!$J$6*$D$27,IF(J$6="SJ",J$11*'Basin Allocations'!$J$6,0)))*$C40*IF(J$1="FR",$C$43,1)</f>
        <v>0</v>
      </c>
      <c r="K50" s="178" t="n">
        <f aca="false">IF(K17&lt;1,0,IF(K$6="System",K$36*'Basin Allocations'!$J$6*$D$27,IF(K$6="SJ",K$11*'Basin Allocations'!$J$6,0)))*$C40*IF(K$1="FR",$C$43,1)</f>
        <v>0</v>
      </c>
      <c r="L50" s="178" t="n">
        <f aca="false">IF(L17&lt;1,0,IF(L$6="System",L$36*'Basin Allocations'!$J$6*$D$27,IF(L$6="SJ",L$11*'Basin Allocations'!$J$6,0)))*$C40*IF(L$1="FR",$C$43,1)</f>
        <v>0</v>
      </c>
      <c r="M50" s="178" t="n">
        <f aca="false">IF(M17&lt;1,0,IF(M$6="System",M$36*'Basin Allocations'!$J$6*$D$27,IF(M$6="SJ",M$11*'Basin Allocations'!$J$6,0)))*$C40*IF(M$1="FR",$C$43,1)</f>
        <v>0</v>
      </c>
      <c r="N50" s="178" t="n">
        <f aca="false">IF(N17&lt;1,0,IF(N$6="System",N$36*'Basin Allocations'!$J$6*$D$27,IF(N$6="SJ",N$11*'Basin Allocations'!$J$6,0)))*$C40*IF(N$1="FR",$C$43,1)</f>
        <v>10164.075273467</v>
      </c>
      <c r="O50" s="178" t="n">
        <f aca="false">IF(O17&lt;1,0,IF(O$6="System",O$36*'Basin Allocations'!$J$6*$D$27,IF(O$6="SJ",O$11*'Basin Allocations'!$J$6,0)))*$C40*IF(O$1="FR",$C$43,1)</f>
        <v>0</v>
      </c>
      <c r="P50" s="178" t="n">
        <f aca="false">IF(P17&lt;1,0,IF(P$6="System",P$36*'Basin Allocations'!$J$6*$D$27,IF(P$6="SJ",P$11*'Basin Allocations'!$J$6,0)))*$C40*IF(P$1="FR",$C$43,1)</f>
        <v>4828.24239008057</v>
      </c>
      <c r="Q50" s="178" t="n">
        <f aca="false">IF(Q17&lt;1,0,IF(Q$6="System",Q$36*'Basin Allocations'!$J$6*$D$27,IF(Q$6="SJ",Q$11*'Basin Allocations'!$J$6,0)))*$C40*IF(Q$1="FR",$C$43,1)</f>
        <v>0</v>
      </c>
      <c r="R50" s="178" t="n">
        <f aca="false">IF(R17&lt;1,0,IF(R$6="System",R$36*'Basin Allocations'!$J$6*$D$27,IF(R$6="SJ",R$11*'Basin Allocations'!$J$6,0)))*$C40*IF(R$1="FR",$C$43,1)</f>
        <v>0</v>
      </c>
      <c r="S50" s="178" t="n">
        <f aca="false">IF(S17&lt;1,0,IF(S$6="System",S$36*'Basin Allocations'!$J$6*$D$27,IF(S$6="SJ",S$11*'Basin Allocations'!$J$6,0)))*$C40*IF(S$1="FR",$C$43,1)</f>
        <v>0</v>
      </c>
      <c r="T50" s="178" t="n">
        <f aca="false">IF(T17&lt;1,0,IF(T$6="System",T$36*'Basin Allocations'!$J$6*$D$27,IF(T$6="SJ",T$11*'Basin Allocations'!$J$6,0)))*$C40*IF(T$1="FR",$C$43,1)</f>
        <v>0</v>
      </c>
      <c r="U50" s="178" t="n">
        <f aca="false">IF(U17&lt;1,0,IF(U$6="System",U$36*'Basin Allocations'!$J$6*$D$27,IF(U$6="SJ",U$11*'Basin Allocations'!$J$6,0)))*$C40*IF(U$1="FR",$C$43,1)</f>
        <v>0</v>
      </c>
      <c r="V50" s="178" t="n">
        <f aca="false">IF(V17&lt;1,0,IF(V$6="System",V$36*'Basin Allocations'!$J$6*$D$27,IF(V$6="SJ",V$11*'Basin Allocations'!$J$6,0)))*$C40*IF(V$1="FR",$C$43,1)</f>
        <v>0</v>
      </c>
      <c r="W50" s="178" t="n">
        <f aca="false">IF(W17&lt;1,0,IF(W$6="System",W$36*'Basin Allocations'!$J$6*$D$27,IF(W$6="SJ",W$11*'Basin Allocations'!$J$6,0)))*$C40*IF(W$1="FR",$C$43,1)</f>
        <v>0</v>
      </c>
      <c r="X50" s="178" t="n">
        <f aca="false">IF(X17&lt;1,0,IF(X$6="System",X$36*'Basin Allocations'!$J$6*$D$27,IF(X$6="SJ",X$11*'Basin Allocations'!$J$6,0)))*$C40*IF(X$1="FR",$C$43,1)</f>
        <v>0</v>
      </c>
      <c r="Y50" s="178" t="n">
        <f aca="false">IF(Y17&lt;1,0,IF(Y$6="System",Y$36*'Basin Allocations'!$J$6*$D$27,IF(Y$6="SJ",Y$11*'Basin Allocations'!$J$6,0)))*$C40*IF(Y$1="FR",$C$43,1)</f>
        <v>3659.06709844811</v>
      </c>
      <c r="Z50" s="178" t="n">
        <f aca="false">IF(Z17&lt;1,0,IF(Z$6="System",Z$36*'Basin Allocations'!$J$6*$D$27,IF(Z$6="SJ",Z$11*'Basin Allocations'!$J$6,0)))*$C40*IF(Z$1="FR",$C$43,1)</f>
        <v>0</v>
      </c>
      <c r="AA50" s="178" t="n">
        <f aca="false">IF(AA17&lt;1,0,IF(AA$6="System",AA$36*'Basin Allocations'!$J$6*$D$27,IF(AA$6="SJ",AA$11*'Basin Allocations'!$J$6,0)))*$C40*IF(AA$1="FR",$C$43,1)</f>
        <v>0</v>
      </c>
      <c r="AB50" s="178" t="n">
        <f aca="false">IF(AB17&lt;1,0,IF(AB$6="System",AB$36*'Basin Allocations'!$J$6*$D$27,IF(AB$6="SJ",AB$11*'Basin Allocations'!$J$6,0)))*$C40*IF(AB$1="FR",$C$43,1)</f>
        <v>0</v>
      </c>
      <c r="AC50" s="178" t="n">
        <f aca="false">IF(AC17&lt;1,0,IF(AC$6="System",AC$36*'Basin Allocations'!$J$6*$D$27,IF(AC$6="SJ",AC$11*'Basin Allocations'!$J$6,0)))*$C40*IF(AC$1="FR",$C$43,1)</f>
        <v>0</v>
      </c>
      <c r="AD50" s="178" t="n">
        <f aca="false">IF(AD17&lt;1,0,IF(AD$6="System",AD$36*'Basin Allocations'!$J$6*$D$27,IF(AD$6="SJ",AD$11*'Basin Allocations'!$J$6,0)))*$C40*IF(AD$1="FR",$C$43,1)</f>
        <v>0</v>
      </c>
      <c r="AE50" s="178" t="n">
        <f aca="false">IF(AE17&lt;1,0,IF(AE$6="System",AE$36*'Basin Allocations'!$J$6*$D$27,IF(AE$6="SJ",AE$11*'Basin Allocations'!$J$6,0)))*$C40*IF(AE$1="FR",$C$43,1)</f>
        <v>0</v>
      </c>
      <c r="AF50" s="178" t="n">
        <f aca="false">IF(AF17&lt;1,0,IF(AF$6="System",AF$36*'Basin Allocations'!$J$6*$D$27,IF(AF$6="SJ",AF$11*'Basin Allocations'!$J$6,0)))*$C40*IF(AF$1="FR",$C$43,1)</f>
        <v>0</v>
      </c>
      <c r="AG50" s="178" t="n">
        <f aca="false">IF(AG17&lt;1,0,IF(AG$6="System",AG$36*'Basin Allocations'!$J$6*$D$27,IF(AG$6="SJ",AG$11*'Basin Allocations'!$J$6,0)))*$C40*IF(AG$1="FR",$C$43,1)</f>
        <v>0</v>
      </c>
      <c r="AH50" s="178" t="n">
        <f aca="false">IF(AH17&lt;1,0,IF(AH$6="System",AH$36*'Basin Allocations'!$J$6*$D$27,IF(AH$6="SJ",AH$11*'Basin Allocations'!$J$6,0)))*$C40*IF(AH$1="FR",$C$43,1)</f>
        <v>0</v>
      </c>
      <c r="AI50" s="178" t="n">
        <f aca="false">IF(AI17&lt;1,0,IF(AI$6="System",AI$36*'Basin Allocations'!$J$6*$D$27,IF(AI$6="SJ",AI$11*'Basin Allocations'!$J$6,0)))*$C40*IF(AI$1="FR",$C$43,1)</f>
        <v>0</v>
      </c>
      <c r="AJ50" s="178" t="n">
        <f aca="false">IF(AJ17&lt;1,0,IF(AJ$6="System",AJ$36*'Basin Allocations'!$J$6*$D$27,IF(AJ$6="SJ",AJ$11*'Basin Allocations'!$J$6,0)))*$C40*IF(AJ$1="FR",$C$43,1)</f>
        <v>0</v>
      </c>
      <c r="AK50" s="178" t="n">
        <f aca="false">IF(AK17&lt;1,0,IF(AK$6="System",AK$36*'Basin Allocations'!$J$6*$D$27,IF(AK$6="SJ",AK$11*'Basin Allocations'!$J$6,0)))*$C40*IF(AK$1="FR",$C$43,1)</f>
        <v>0</v>
      </c>
      <c r="AL50" s="178" t="n">
        <f aca="false">IF(AL17&lt;1,0,IF(AL$6="System",AL$36*'Basin Allocations'!$J$6*$D$27,IF(AL$6="SJ",AL$11*'Basin Allocations'!$J$6,0)))*$C40*IF(AL$1="FR",$C$43,1)</f>
        <v>0</v>
      </c>
      <c r="AM50" s="178" t="n">
        <f aca="false">IF(AM17&lt;1,0,IF(AM$6="System",AM$36*'Basin Allocations'!$J$6*$D$27,IF(AM$6="SJ",AM$11*'Basin Allocations'!$J$6,0)))*$C40*IF(AM$1="FR",$C$43,1)</f>
        <v>0</v>
      </c>
      <c r="AN50" s="178" t="n">
        <f aca="false">IF(AN17&lt;1,0,IF(AN$6="System",AN$36*'Basin Allocations'!$J$6*$D$27,IF(AN$6="SJ",AN$11*'Basin Allocations'!$J$6,0)))*$C40*IF(AN$1="FR",$C$43,1)</f>
        <v>0</v>
      </c>
      <c r="AO50" s="178" t="n">
        <f aca="false">IF(AO17&lt;1,0,IF(AO$6="System",AO$36*'Basin Allocations'!$J$6*$D$27,IF(AO$6="SJ",AO$11*'Basin Allocations'!$J$6,0)))*$C40*IF(AO$1="FR",$C$43,1)</f>
        <v>2593.08113941559</v>
      </c>
      <c r="AP50" s="178" t="n">
        <f aca="false">IF(AP17&lt;1,0,IF(AP$6="System",AP$36*'Basin Allocations'!$J$6*$D$27,IF(AP$6="SJ",AP$11*'Basin Allocations'!$J$6,0)))*$C40*IF(AP$1="FR",$C$43,1)</f>
        <v>0</v>
      </c>
      <c r="AQ50" s="178" t="n">
        <f aca="false">IF(AQ17&lt;1,0,IF(AQ$6="System",AQ$36*'Basin Allocations'!$J$6*$D$27,IF(AQ$6="SJ",AQ$11*'Basin Allocations'!$J$6,0)))*$C40*IF(AQ$1="FR",$C$43,1)</f>
        <v>0</v>
      </c>
      <c r="AR50" s="178" t="n">
        <f aca="false">IF(AR17&lt;1,0,IF(AR$6="System",AR$36*'Basin Allocations'!$J$6*$D$27,IF(AR$6="SJ",AR$11*'Basin Allocations'!$J$6,0)))*$C40*IF(AR$1="FR",$C$43,1)</f>
        <v>0</v>
      </c>
      <c r="AS50" s="178" t="n">
        <f aca="false">IF(AS17&lt;1,0,IF(AS$6="System",AS$36*'Basin Allocations'!$J$6*$D$27,IF(AS$6="SJ",AS$11*'Basin Allocations'!$J$6,0)))*$C40*IF(AS$1="FR",$C$43,1)</f>
        <v>0</v>
      </c>
      <c r="AT50" s="178" t="n">
        <f aca="false">IF(AT17&lt;1,0,IF(AT$6="System",AT$36*'Basin Allocations'!$J$6*$D$27,IF(AT$6="SJ",AT$11*'Basin Allocations'!$J$6,0)))*$C40*IF(AT$1="FR",$C$43,1)</f>
        <v>724.591390520208</v>
      </c>
      <c r="AU50" s="178" t="n">
        <f aca="false">IF(AU17&lt;1,0,IF(AU$6="System",AU$36*'Basin Allocations'!$J$6*$D$27,IF(AU$6="SJ",AU$11*'Basin Allocations'!$J$6,0)))*$C40*IF(AU$1="FR",$C$43,1)</f>
        <v>0</v>
      </c>
      <c r="AV50" s="178" t="n">
        <f aca="false">IF(AV17&lt;1,0,IF(AV$6="System",AV$36*'Basin Allocations'!$J$6*$D$27,IF(AV$6="SJ",AV$11*'Basin Allocations'!$J$6,0)))*$C40*IF(AV$1="FR",$C$43,1)</f>
        <v>709.365782173433</v>
      </c>
      <c r="AW50" s="178" t="n">
        <f aca="false">IF(AW17&lt;1,0,IF(AW$6="System",AW$36*'Basin Allocations'!$J$6*$D$27,IF(AW$6="SJ",AW$11*'Basin Allocations'!$J$6,0)))*$C40*IF(AW$1="FR",$C$43,1)</f>
        <v>944.711132736792</v>
      </c>
      <c r="AX50" s="178" t="n">
        <f aca="false">IF(AX17&lt;1,0,IF(AX$6="System",AX$36*'Basin Allocations'!$J$6*$D$27,IF(AX$6="SJ",AX$11*'Basin Allocations'!$J$6,0)))*$C40*IF(AX$1="FR",$C$43,1)</f>
        <v>0</v>
      </c>
      <c r="AY50" s="178" t="n">
        <f aca="false">IF(AY17&lt;1,0,IF(AY$6="System",AY$36*'Basin Allocations'!$J$6*$D$27,IF(AY$6="SJ",AY$11*'Basin Allocations'!$J$6,0)))*$C40*IF(AY$1="FR",$C$43,1)</f>
        <v>0</v>
      </c>
      <c r="AZ50" s="178" t="n">
        <f aca="false">IF(AZ17&lt;1,0,IF(AZ$6="System",AZ$36*'Basin Allocations'!$J$6*$D$27,IF(AZ$6="SJ",AZ$11*'Basin Allocations'!$J$6,0)))*$C40*IF(AZ$1="FR",$C$43,1)</f>
        <v>0</v>
      </c>
      <c r="BA50" s="178" t="n">
        <f aca="false">IF(BA17&lt;1,0,IF(BA$6="System",BA$36*'Basin Allocations'!$J$6*$D$27,IF(BA$6="SJ",BA$11*'Basin Allocations'!$J$6,0)))*$C40*IF(BA$1="FR",$C$43,1)</f>
        <v>0</v>
      </c>
      <c r="BB50" s="178" t="n">
        <f aca="false">IF(BB17&lt;1,0,IF(BB$6="System",BB$36*'Basin Allocations'!$J$6*$D$27,IF(BB$6="SJ",BB$11*'Basin Allocations'!$J$6,0)))*$C40*IF(BB$1="FR",$C$43,1)</f>
        <v>423.94128514045</v>
      </c>
      <c r="BC50" s="178" t="n">
        <f aca="false">IF(BC17&lt;1,0,IF(BC$6="System",BC$36*'Basin Allocations'!$J$6*$D$27,IF(BC$6="SJ",BC$11*'Basin Allocations'!$J$6,0)))*$C40*IF(BC$1="FR",$C$43,1)</f>
        <v>2579.34242162424</v>
      </c>
      <c r="BD50" s="178" t="n">
        <f aca="false">IF(BD17&lt;1,0,IF(BD$6="System",BD$36*'Basin Allocations'!$J$6*$D$27,IF(BD$6="SJ",BD$11*'Basin Allocations'!$J$6,0)))*$C40*IF(BD$1="FR",$C$43,1)</f>
        <v>0</v>
      </c>
      <c r="BE50" s="178" t="n">
        <f aca="false">IF(BE17&lt;1,0,IF(BE$6="System",BE$36*'Basin Allocations'!$J$6*$D$27,IF(BE$6="SJ",BE$11*'Basin Allocations'!$J$6,0)))*$C40*IF(BE$1="FR",$C$43,1)</f>
        <v>0</v>
      </c>
      <c r="BF50" s="178" t="n">
        <f aca="false">IF(BF17&lt;1,0,IF(BF$6="System",BF$36*'Basin Allocations'!$J$6*$D$27,IF(BF$6="SJ",BF$11*'Basin Allocations'!$J$6,0)))*$C40*IF(BF$1="FR",$C$43,1)</f>
        <v>2032.8150546934</v>
      </c>
      <c r="BG50" s="178" t="n">
        <f aca="false">IF(BG17&lt;1,0,IF(BG$6="System",BG$36*'Basin Allocations'!$J$6*$D$27,IF(BG$6="SJ",BG$11*'Basin Allocations'!$J$6,0)))*$C40*IF(BG$1="FR",$C$43,1)</f>
        <v>0</v>
      </c>
      <c r="BH50" s="178" t="n">
        <f aca="false">IF(BH17&lt;1,0,IF(BH$6="System",BH$36*'Basin Allocations'!$J$6*$D$27,IF(BH$6="SJ",BH$11*'Basin Allocations'!$J$6,0)))*$C40*IF(BH$1="FR",$C$43,1)</f>
        <v>0</v>
      </c>
      <c r="BI50" s="178" t="n">
        <f aca="false">IF(BI17&lt;1,0,IF(BI$6="System",BI$36*'Basin Allocations'!$J$6*$D$27,IF(BI$6="SJ",BI$11*'Basin Allocations'!$J$6,0)))*$C40*IF(BI$1="FR",$C$43,1)</f>
        <v>0</v>
      </c>
      <c r="BJ50" s="178" t="n">
        <f aca="false">IF(BJ17&lt;1,0,IF(BJ$6="System",BJ$36*'Basin Allocations'!$J$6*$D$27,IF(BJ$6="SJ",BJ$11*'Basin Allocations'!$J$6,0)))*$C40*IF(BJ$1="FR",$C$43,1)</f>
        <v>0</v>
      </c>
      <c r="BK50" s="178" t="n">
        <f aca="false">IF(BK17&lt;1,0,IF(BK$6="System",BK$36*'Basin Allocations'!$J$6*$D$27,IF(BK$6="SJ",BK$11*'Basin Allocations'!$J$6,0)))*$C40*IF(BK$1="FR",$C$43,1)</f>
        <v>54886.0064767217</v>
      </c>
      <c r="BL50" s="178" t="n">
        <f aca="false">IF(BL17&lt;1,0,IF(BL$6="System",BL$36*'Basin Allocations'!$J$6*$D$27,IF(BL$6="SJ",BL$11*'Basin Allocations'!$J$6,0)))*$C40*IF(BL$1="FR",$C$43,1)</f>
        <v>0</v>
      </c>
      <c r="BM50" s="178" t="n">
        <f aca="false">IF(BM17&lt;1,0,IF(BM$6="System",BM$36*'Basin Allocations'!$J$6*$D$27,IF(BM$6="SJ",BM$11*'Basin Allocations'!$J$6,0)))*$C40*IF(BM$1="FR",$C$43,1)</f>
        <v>639.841009681031</v>
      </c>
      <c r="BN50" s="178" t="n">
        <f aca="false">IF(BN17&lt;1,0,IF(BN$6="System",BN$36*'Basin Allocations'!$J$6*$D$27,IF(BN$6="SJ",BN$11*'Basin Allocations'!$J$6,0)))*$C40*IF(BN$1="FR",$C$43,1)</f>
        <v>0</v>
      </c>
      <c r="BO50" s="178" t="n">
        <f aca="false">IF(BO17&lt;1,0,IF(BO$6="System",BO$36*'Basin Allocations'!$J$6*$D$27,IF(BO$6="SJ",BO$11*'Basin Allocations'!$J$6,0)))*$C40*IF(BO$1="FR",$C$43,1)</f>
        <v>0</v>
      </c>
      <c r="BP50" s="178" t="n">
        <f aca="false">IF(BP17&lt;1,0,IF(BP$6="System",BP$36*'Basin Allocations'!$J$6*$D$27,IF(BP$6="SJ",BP$11*'Basin Allocations'!$J$6,0)))*$C40*IF(BP$1="FR",$C$43,1)</f>
        <v>15246.1129102005</v>
      </c>
      <c r="BQ50" s="178" t="n">
        <f aca="false">IF(BQ17&lt;1,0,IF(BQ$6="System",BQ$36*'Basin Allocations'!$J$6*$D$27,IF(BQ$6="SJ",BQ$11*'Basin Allocations'!$J$6,0)))*$C40*IF(BQ$1="FR",$C$43,1)</f>
        <v>625.85614165095</v>
      </c>
      <c r="BR50" s="178" t="n">
        <f aca="false">IF(BR17&lt;1,0,IF(BR$6="System",BR$36*'Basin Allocations'!$J$6*$D$27,IF(BR$6="SJ",BR$11*'Basin Allocations'!$J$6,0)))*$C40*IF(BR$1="FR",$C$43,1)</f>
        <v>0</v>
      </c>
      <c r="BS50" s="178" t="n">
        <f aca="false">IF(BS17&lt;1,0,IF(BS$6="System",BS$36*'Basin Allocations'!$J$6*$D$27,IF(BS$6="SJ",BS$11*'Basin Allocations'!$J$6,0)))*$C40*IF(BS$1="FR",$C$43,1)</f>
        <v>0</v>
      </c>
      <c r="BT50" s="178" t="n">
        <f aca="false">IF(BT17&lt;1,0,IF(BT$6="System",BT$36*'Basin Allocations'!$J$6*$D$27,IF(BT$6="SJ",BT$11*'Basin Allocations'!$J$6,0)))*$C40*IF(BT$1="FR",$C$43,1)</f>
        <v>17787.1317285672</v>
      </c>
      <c r="BU50" s="178" t="n">
        <f aca="false">IF(BU17&lt;1,0,IF(BU$6="System",BU$36*'Basin Allocations'!$J$6*$D$27,IF(BU$6="SJ",BU$11*'Basin Allocations'!$J$6,0)))*$C40*IF(BU$1="FR",$C$43,1)</f>
        <v>0</v>
      </c>
      <c r="BV50" s="178" t="n">
        <f aca="false">IF(BV17&lt;1,0,IF(BV$6="System",BV$36*'Basin Allocations'!$J$6*$D$27,IF(BV$6="SJ",BV$11*'Basin Allocations'!$J$6,0)))*$C40*IF(BV$1="FR",$C$43,1)</f>
        <v>0</v>
      </c>
      <c r="BW50" s="178" t="n">
        <f aca="false">IF(BW17&lt;1,0,IF(BW$6="System",BW$36*'Basin Allocations'!$J$6*$D$27,IF(BW$6="SJ",BW$11*'Basin Allocations'!$J$6,0)))*$C40*IF(BW$1="FR",$C$43,1)</f>
        <v>1931.17430195873</v>
      </c>
      <c r="BX50" s="178" t="n">
        <f aca="false">IF(BX17&lt;1,0,IF(BX$6="System",BX$36*'Basin Allocations'!$J$6*$D$27,IF(BX$6="SJ",BX$11*'Basin Allocations'!$J$6,0)))*$C40*IF(BX$1="FR",$C$43,1)</f>
        <v>148.039806035834</v>
      </c>
      <c r="BY50" s="178" t="n">
        <f aca="false">IF(BY17&lt;1,0,IF(BY$6="System",BY$36*'Basin Allocations'!$J$6*$D$27,IF(BY$6="SJ",BY$11*'Basin Allocations'!$J$6,0)))*$C40*IF(BY$1="FR",$C$43,1)</f>
        <v>0</v>
      </c>
      <c r="BZ50" s="37" t="n">
        <f aca="false">SUM(D50:BY50)</f>
        <v>121956.210397809</v>
      </c>
      <c r="CA50" s="4"/>
      <c r="CB50" s="178" t="n">
        <f aca="false">IF(CB17&lt;1,0,IF(CB$6="System",CB$36*'Basin Allocations'!$J$6*$D$27,IF(CB$6="SJ",CB$11*'Basin Allocations'!$J$6,0)))*$C40</f>
        <v>0</v>
      </c>
      <c r="CC50" s="178" t="n">
        <f aca="false">IF(CC17&lt;1,0,IF(CC$6="System",CC$36*'Basin Allocations'!$J$6*$D$27,IF(CC$6="SJ",CC$11*'Basin Allocations'!$J$6,0)))*$C40</f>
        <v>0</v>
      </c>
      <c r="CD50" s="178" t="n">
        <f aca="false">IF(CD17&lt;1,0,IF(CD$6="System",CD$36*'Basin Allocations'!$J$6*$D$27,IF(CD$6="SJ",CD$11*'Basin Allocations'!$J$6,0)))*$C40</f>
        <v>0</v>
      </c>
      <c r="CE50" s="178" t="n">
        <f aca="false">IF(CE17&lt;1,0,IF(CE$6="System",CE$36*'Basin Allocations'!$J$6*$D$27,IF(CE$6="SJ",CE$11*'Basin Allocations'!$J$6,0)))*$C40</f>
        <v>0</v>
      </c>
      <c r="CF50" s="178" t="n">
        <f aca="false">IF(CF17&lt;1,0,IF(CF$6="System",CF$36*'Basin Allocations'!$J$6*$D$27,IF(CF$6="SJ",CF$11*'Basin Allocations'!$J$6,0)))*$C40</f>
        <v>0</v>
      </c>
      <c r="CG50" s="178" t="n">
        <f aca="false">IF(CG17&lt;1,0,IF(CG$6="System",CG$36*'Basin Allocations'!$J$6*$D$27,IF(CG$6="SJ",CG$11*'Basin Allocations'!$J$6,0)))*$C40</f>
        <v>0</v>
      </c>
      <c r="CH50" s="178" t="n">
        <f aca="false">IF(CH17&lt;1,0,IF(CH$6="System",CH$36*'Basin Allocations'!$J$6*$D$27,IF(CH$6="SJ",CH$11*'Basin Allocations'!$J$6,0)))*$C40</f>
        <v>1270.45973139611</v>
      </c>
      <c r="CI50" s="178" t="n">
        <f aca="false">IF(CI17&lt;1,0,IF(CI$6="System",CI$36*'Basin Allocations'!$J$6*$D$27,IF(CI$6="SJ",CI$11*'Basin Allocations'!$J$6,0)))*$C40</f>
        <v>0</v>
      </c>
      <c r="CJ50" s="178" t="n">
        <f aca="false">IF(CJ17&lt;1,0,IF(CJ$6="System",CJ$36*'Basin Allocations'!$J$6*$D$27,IF(CJ$6="SJ",CJ$11*'Basin Allocations'!$J$6,0)))*$C40</f>
        <v>1016.4075273467</v>
      </c>
      <c r="CK50" s="178" t="n">
        <f aca="false">IF(CK17&lt;1,0,IF(CK$6="System",CK$36*'Basin Allocations'!$J$6*$D$27,IF(CK$6="SJ",CK$11*'Basin Allocations'!$J$6,0)))*$C40</f>
        <v>0</v>
      </c>
      <c r="CL50" s="178" t="n">
        <f aca="false">IF(CL17&lt;1,0,IF(CL$6="System",CL$36*'Basin Allocations'!$J$6*$D$27,IF(CL$6="SJ",CL$11*'Basin Allocations'!$J$6,0)))*$C40</f>
        <v>0</v>
      </c>
      <c r="CM50" s="178" t="n">
        <f aca="false">IF(CM17&lt;1,0,IF(CM$6="System",CM$36*'Basin Allocations'!$J$6*$D$27,IF(CM$6="SJ",CM$11*'Basin Allocations'!$J$6,0)))*$C40</f>
        <v>1490.33361781041</v>
      </c>
      <c r="CN50" s="178" t="n">
        <f aca="false">IF(CN17&lt;1,0,IF(CN$6="System",CN$36*'Basin Allocations'!$J$6*$D$27,IF(CN$6="SJ",CN$11*'Basin Allocations'!$J$6,0)))*$C40</f>
        <v>10093.0360376847</v>
      </c>
      <c r="CO50" s="178" t="n">
        <f aca="false">IF(CO17&lt;1,0,IF(CO$6="System",CO$36*'Basin Allocations'!$J$6*$D$27,IF(CO$6="SJ",CO$11*'Basin Allocations'!$J$6,0)))*$C40</f>
        <v>457.433065093275</v>
      </c>
      <c r="CP50" s="178" t="n">
        <f aca="false">IF(CP17&lt;1,0,IF(CP$6="System",CP$36*'Basin Allocations'!$J$6*$D$27,IF(CP$6="SJ",CP$11*'Basin Allocations'!$J$6,0)))*$C40</f>
        <v>19220.7333133263</v>
      </c>
      <c r="CQ50" s="178" t="n">
        <f aca="false">IF(CQ17&lt;1,0,IF(CQ$6="System",CQ$36*'Basin Allocations'!$J$6*$D$27,IF(CQ$6="SJ",CQ$11*'Basin Allocations'!$J$6,0)))*$C40</f>
        <v>0</v>
      </c>
      <c r="CR50" s="178" t="n">
        <f aca="false">IF(CR17&lt;1,0,IF(CR$6="System",CR$36*'Basin Allocations'!$J$6*$D$27,IF(CR$6="SJ",CR$11*'Basin Allocations'!$J$6,0)))*$C40</f>
        <v>58929.977070863</v>
      </c>
      <c r="CS50" s="178" t="n">
        <f aca="false">IF(CS17&lt;1,0,IF(CS$6="System",CS$36*'Basin Allocations'!$J$6*$D$27,IF(CS$6="SJ",CS$11*'Basin Allocations'!$J$6,0)))*$C40</f>
        <v>3477.44510822428</v>
      </c>
      <c r="CT50" s="178" t="n">
        <f aca="false">IF(CT17&lt;1,0,IF(CT$6="System",CT$36*'Basin Allocations'!$J$6*$D$27,IF(CT$6="SJ",CT$11*'Basin Allocations'!$J$6,0)))*$C40</f>
        <v>0</v>
      </c>
      <c r="CU50" s="178" t="n">
        <f aca="false">IF(CU17&lt;1,0,IF(CU$6="System",CU$36*'Basin Allocations'!$J$6*$D$27,IF(CU$6="SJ",CU$11*'Basin Allocations'!$J$6,0)))*$C40</f>
        <v>0</v>
      </c>
      <c r="CV50" s="178" t="n">
        <f aca="false">IF(CV17&lt;1,0,IF(CV$6="System",CV$36*'Basin Allocations'!$J$6*$D$27,IF(CV$6="SJ",CV$11*'Basin Allocations'!$J$6,0)))*$C40</f>
        <v>0</v>
      </c>
      <c r="CW50" s="178" t="n">
        <f aca="false">IF(CW17&lt;1,0,IF(CW$6="System",CW$36*'Basin Allocations'!$J$6*$D$27,IF(CW$6="SJ",CW$11*'Basin Allocations'!$J$6,0)))*$C40</f>
        <v>0</v>
      </c>
      <c r="CX50" s="178" t="n">
        <f aca="false">IF(CX17&lt;1,0,IF(CX$6="System",CX$36*'Basin Allocations'!$J$6*$D$27,IF(CX$6="SJ",CX$11*'Basin Allocations'!$J$6,0)))*$C40</f>
        <v>0</v>
      </c>
      <c r="CY50" s="37" t="n">
        <f aca="false">SUM(CB50:CX50)</f>
        <v>95955.8254717447</v>
      </c>
      <c r="CZ50" s="4"/>
      <c r="DA50" s="37" t="n">
        <f aca="false">BZ50+CY50</f>
        <v>217912.035869554</v>
      </c>
      <c r="DB50" s="133"/>
      <c r="DC50" s="36" t="n">
        <f aca="false">MIN(MIN($CB50:$CX50),MIN($D50:$BY50))</f>
        <v>0</v>
      </c>
      <c r="DD50" s="36" t="n">
        <f aca="false">MAX(MAX($CB50:$CX50),MAX($D50:$BY50))</f>
        <v>58929.977070863</v>
      </c>
      <c r="DE50" s="5"/>
      <c r="DF50" s="101"/>
      <c r="DG50" s="106" t="s">
        <v>644</v>
      </c>
      <c r="DH50" s="110" t="n">
        <f aca="false">BP81</f>
        <v>150000</v>
      </c>
      <c r="DI50" s="101"/>
      <c r="DJ50" s="5"/>
      <c r="DK50" s="101" t="s">
        <v>645</v>
      </c>
      <c r="DL50" s="110" t="n">
        <f aca="false">DI8+DI17+DI25+DI33</f>
        <v>159769.850902586</v>
      </c>
      <c r="DM50" s="0"/>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row>
    <row r="51" customFormat="false" ht="12.75" hidden="false" customHeight="false" outlineLevel="0" collapsed="false">
      <c r="A51" s="5" t="s">
        <v>646</v>
      </c>
      <c r="B51" s="40"/>
      <c r="C51" s="147"/>
      <c r="D51" s="178" t="n">
        <f aca="false">IF(D17&lt;1,0,IF(D$6="System",D$36*'Basin Allocations'!$J$7*$D$27,IF(D$6="SJ",D$11*'Basin Allocations'!$J$7,0)))*$C41*IF(D$1="FR",$C$43,1)</f>
        <v>789.839530669735</v>
      </c>
      <c r="E51" s="178" t="n">
        <f aca="false">IF(E17&lt;1,0,IF(E$6="System",E$36*'Basin Allocations'!$J$7*$D$27,IF(E$6="SJ",E$11*'Basin Allocations'!$J$7,0)))*$C41*IF(E$1="FR",$C$43,1)</f>
        <v>0</v>
      </c>
      <c r="F51" s="178" t="n">
        <f aca="false">IF(F17&lt;1,0,IF(F$6="System",F$36*'Basin Allocations'!$J$7*$D$27,IF(F$6="SJ",F$11*'Basin Allocations'!$J$7,0)))*$C41*IF(F$1="FR",$C$43,1)</f>
        <v>0</v>
      </c>
      <c r="G51" s="178" t="n">
        <f aca="false">IF(G17&lt;1,0,IF(G$6="System",G$36*'Basin Allocations'!$J$7*$D$27,IF(G$6="SJ",G$11*'Basin Allocations'!$J$7,0)))*$C41*IF(G$1="FR",$C$43,1)</f>
        <v>0</v>
      </c>
      <c r="H51" s="178" t="n">
        <f aca="false">IF(H17&lt;1,0,IF(H$6="System",H$36*'Basin Allocations'!$J$7*$D$27,IF(H$6="SJ",H$11*'Basin Allocations'!$J$7,0)))*$C41*IF(H$1="FR",$C$43,1)</f>
        <v>0</v>
      </c>
      <c r="I51" s="178" t="n">
        <f aca="false">IF(I17&lt;1,0,IF(I$6="System",I$36*'Basin Allocations'!$J$7*$D$27,IF(I$6="SJ",I$11*'Basin Allocations'!$J$7,0)))*$C41*IF(I$1="FR",$C$43,1)</f>
        <v>0</v>
      </c>
      <c r="J51" s="178" t="n">
        <f aca="false">IF(J17&lt;1,0,IF(J$6="System",J$36*'Basin Allocations'!$J$7*$D$27,IF(J$6="SJ",J$11*'Basin Allocations'!$J$7,0)))*$C41*IF(J$1="FR",$C$43,1)</f>
        <v>0</v>
      </c>
      <c r="K51" s="178" t="n">
        <f aca="false">IF(K17&lt;1,0,IF(K$6="System",K$36*'Basin Allocations'!$J$7*$D$27,IF(K$6="SJ",K$11*'Basin Allocations'!$J$7,0)))*$C41*IF(K$1="FR",$C$43,1)</f>
        <v>0</v>
      </c>
      <c r="L51" s="178" t="n">
        <f aca="false">IF(L17&lt;1,0,IF(L$6="System",L$36*'Basin Allocations'!$J$7*$D$27,IF(L$6="SJ",L$11*'Basin Allocations'!$J$7,0)))*$C41*IF(L$1="FR",$C$43,1)</f>
        <v>0</v>
      </c>
      <c r="M51" s="178" t="n">
        <f aca="false">IF(M17&lt;1,0,IF(M$6="System",M$36*'Basin Allocations'!$J$7*$D$27,IF(M$6="SJ",M$11*'Basin Allocations'!$J$7,0)))*$C41*IF(M$1="FR",$C$43,1)</f>
        <v>0</v>
      </c>
      <c r="N51" s="178" t="n">
        <f aca="false">IF(N17&lt;1,0,IF(N$6="System",N$36*'Basin Allocations'!$J$7*$D$27,IF(N$6="SJ",N$11*'Basin Allocations'!$J$7,0)))*$C41*IF(N$1="FR",$C$43,1)</f>
        <v>3949.19765334867</v>
      </c>
      <c r="O51" s="178" t="n">
        <f aca="false">IF(O17&lt;1,0,IF(O$6="System",O$36*'Basin Allocations'!$J$7*$D$27,IF(O$6="SJ",O$11*'Basin Allocations'!$J$7,0)))*$C41*IF(O$1="FR",$C$43,1)</f>
        <v>0</v>
      </c>
      <c r="P51" s="178" t="n">
        <f aca="false">IF(P17&lt;1,0,IF(P$6="System",P$36*'Basin Allocations'!$J$7*$D$27,IF(P$6="SJ",P$11*'Basin Allocations'!$J$7,0)))*$C41*IF(P$1="FR",$C$43,1)</f>
        <v>1875.98802681838</v>
      </c>
      <c r="Q51" s="178" t="n">
        <f aca="false">IF(Q17&lt;1,0,IF(Q$6="System",Q$36*'Basin Allocations'!$J$7*$D$27,IF(Q$6="SJ",Q$11*'Basin Allocations'!$J$7,0)))*$C41*IF(Q$1="FR",$C$43,1)</f>
        <v>0</v>
      </c>
      <c r="R51" s="178" t="n">
        <f aca="false">IF(R17&lt;1,0,IF(R$6="System",R$36*'Basin Allocations'!$J$7*$D$27,IF(R$6="SJ",R$11*'Basin Allocations'!$J$7,0)))*$C41*IF(R$1="FR",$C$43,1)</f>
        <v>0</v>
      </c>
      <c r="S51" s="178" t="n">
        <f aca="false">IF(S17&lt;1,0,IF(S$6="System",S$36*'Basin Allocations'!$J$7*$D$27,IF(S$6="SJ",S$11*'Basin Allocations'!$J$7,0)))*$C41*IF(S$1="FR",$C$43,1)</f>
        <v>0</v>
      </c>
      <c r="T51" s="178" t="n">
        <f aca="false">IF(T17&lt;1,0,IF(T$6="System",T$36*'Basin Allocations'!$J$7*$D$27,IF(T$6="SJ",T$11*'Basin Allocations'!$J$7,0)))*$C41*IF(T$1="FR",$C$43,1)</f>
        <v>0</v>
      </c>
      <c r="U51" s="178" t="n">
        <f aca="false">IF(U17&lt;1,0,IF(U$6="System",U$36*'Basin Allocations'!$J$7*$D$27,IF(U$6="SJ",U$11*'Basin Allocations'!$J$7,0)))*$C41*IF(U$1="FR",$C$43,1)</f>
        <v>0</v>
      </c>
      <c r="V51" s="178" t="n">
        <f aca="false">IF(V17&lt;1,0,IF(V$6="System",V$36*'Basin Allocations'!$J$7*$D$27,IF(V$6="SJ",V$11*'Basin Allocations'!$J$7,0)))*$C41*IF(V$1="FR",$C$43,1)</f>
        <v>0</v>
      </c>
      <c r="W51" s="178" t="n">
        <f aca="false">IF(W17&lt;1,0,IF(W$6="System",W$36*'Basin Allocations'!$J$7*$D$27,IF(W$6="SJ",W$11*'Basin Allocations'!$J$7,0)))*$C41*IF(W$1="FR",$C$43,1)</f>
        <v>0</v>
      </c>
      <c r="X51" s="178" t="n">
        <f aca="false">IF(X17&lt;1,0,IF(X$6="System",X$36*'Basin Allocations'!$J$7*$D$27,IF(X$6="SJ",X$11*'Basin Allocations'!$J$7,0)))*$C41*IF(X$1="FR",$C$43,1)</f>
        <v>0</v>
      </c>
      <c r="Y51" s="178" t="n">
        <f aca="false">IF(Y17&lt;1,0,IF(Y$6="System",Y$36*'Basin Allocations'!$J$7*$D$27,IF(Y$6="SJ",Y$11*'Basin Allocations'!$J$7,0)))*$C41*IF(Y$1="FR",$C$43,1)</f>
        <v>1421.71115520552</v>
      </c>
      <c r="Z51" s="178" t="n">
        <f aca="false">IF(Z17&lt;1,0,IF(Z$6="System",Z$36*'Basin Allocations'!$J$7*$D$27,IF(Z$6="SJ",Z$11*'Basin Allocations'!$J$7,0)))*$C41*IF(Z$1="FR",$C$43,1)</f>
        <v>0</v>
      </c>
      <c r="AA51" s="178" t="n">
        <f aca="false">IF(AA17&lt;1,0,IF(AA$6="System",AA$36*'Basin Allocations'!$J$7*$D$27,IF(AA$6="SJ",AA$11*'Basin Allocations'!$J$7,0)))*$C41*IF(AA$1="FR",$C$43,1)</f>
        <v>0</v>
      </c>
      <c r="AB51" s="178" t="n">
        <f aca="false">IF(AB17&lt;1,0,IF(AB$6="System",AB$36*'Basin Allocations'!$J$7*$D$27,IF(AB$6="SJ",AB$11*'Basin Allocations'!$J$7,0)))*$C41*IF(AB$1="FR",$C$43,1)</f>
        <v>0</v>
      </c>
      <c r="AC51" s="178" t="n">
        <f aca="false">IF(AC17&lt;1,0,IF(AC$6="System",AC$36*'Basin Allocations'!$J$7*$D$27,IF(AC$6="SJ",AC$11*'Basin Allocations'!$J$7,0)))*$C41*IF(AC$1="FR",$C$43,1)</f>
        <v>0</v>
      </c>
      <c r="AD51" s="178" t="n">
        <f aca="false">IF(AD17&lt;1,0,IF(AD$6="System",AD$36*'Basin Allocations'!$J$7*$D$27,IF(AD$6="SJ",AD$11*'Basin Allocations'!$J$7,0)))*$C41*IF(AD$1="FR",$C$43,1)</f>
        <v>0</v>
      </c>
      <c r="AE51" s="178" t="n">
        <f aca="false">IF(AE17&lt;1,0,IF(AE$6="System",AE$36*'Basin Allocations'!$J$7*$D$27,IF(AE$6="SJ",AE$11*'Basin Allocations'!$J$7,0)))*$C41*IF(AE$1="FR",$C$43,1)</f>
        <v>0</v>
      </c>
      <c r="AF51" s="178" t="n">
        <f aca="false">IF(AF17&lt;1,0,IF(AF$6="System",AF$36*'Basin Allocations'!$J$7*$D$27,IF(AF$6="SJ",AF$11*'Basin Allocations'!$J$7,0)))*$C41*IF(AF$1="FR",$C$43,1)</f>
        <v>0</v>
      </c>
      <c r="AG51" s="178" t="n">
        <f aca="false">IF(AG17&lt;1,0,IF(AG$6="System",AG$36*'Basin Allocations'!$J$7*$D$27,IF(AG$6="SJ",AG$11*'Basin Allocations'!$J$7,0)))*$C41*IF(AG$1="FR",$C$43,1)</f>
        <v>0</v>
      </c>
      <c r="AH51" s="178" t="n">
        <f aca="false">IF(AH17&lt;1,0,IF(AH$6="System",AH$36*'Basin Allocations'!$J$7*$D$27,IF(AH$6="SJ",AH$11*'Basin Allocations'!$J$7,0)))*$C41*IF(AH$1="FR",$C$43,1)</f>
        <v>0</v>
      </c>
      <c r="AI51" s="178" t="n">
        <f aca="false">IF(AI17&lt;1,0,IF(AI$6="System",AI$36*'Basin Allocations'!$J$7*$D$27,IF(AI$6="SJ",AI$11*'Basin Allocations'!$J$7,0)))*$C41*IF(AI$1="FR",$C$43,1)</f>
        <v>0</v>
      </c>
      <c r="AJ51" s="178" t="n">
        <f aca="false">IF(AJ17&lt;1,0,IF(AJ$6="System",AJ$36*'Basin Allocations'!$J$7*$D$27,IF(AJ$6="SJ",AJ$11*'Basin Allocations'!$J$7,0)))*$C41*IF(AJ$1="FR",$C$43,1)</f>
        <v>0</v>
      </c>
      <c r="AK51" s="178" t="n">
        <f aca="false">IF(AK17&lt;1,0,IF(AK$6="System",AK$36*'Basin Allocations'!$J$7*$D$27,IF(AK$6="SJ",AK$11*'Basin Allocations'!$J$7,0)))*$C41*IF(AK$1="FR",$C$43,1)</f>
        <v>0</v>
      </c>
      <c r="AL51" s="178" t="n">
        <f aca="false">IF(AL17&lt;1,0,IF(AL$6="System",AL$36*'Basin Allocations'!$J$7*$D$27,IF(AL$6="SJ",AL$11*'Basin Allocations'!$J$7,0)))*$C41*IF(AL$1="FR",$C$43,1)</f>
        <v>0</v>
      </c>
      <c r="AM51" s="178" t="n">
        <f aca="false">IF(AM17&lt;1,0,IF(AM$6="System",AM$36*'Basin Allocations'!$J$7*$D$27,IF(AM$6="SJ",AM$11*'Basin Allocations'!$J$7,0)))*$C41*IF(AM$1="FR",$C$43,1)</f>
        <v>0</v>
      </c>
      <c r="AN51" s="178" t="n">
        <f aca="false">IF(AN17&lt;1,0,IF(AN$6="System",AN$36*'Basin Allocations'!$J$7*$D$27,IF(AN$6="SJ",AN$11*'Basin Allocations'!$J$7,0)))*$C41*IF(AN$1="FR",$C$43,1)</f>
        <v>0</v>
      </c>
      <c r="AO51" s="178" t="n">
        <f aca="false">IF(AO17&lt;1,0,IF(AO$6="System",AO$36*'Basin Allocations'!$J$7*$D$27,IF(AO$6="SJ",AO$11*'Basin Allocations'!$J$7,0)))*$C41*IF(AO$1="FR",$C$43,1)</f>
        <v>1007.52795263682</v>
      </c>
      <c r="AP51" s="178" t="n">
        <f aca="false">IF(AP17&lt;1,0,IF(AP$6="System",AP$36*'Basin Allocations'!$J$7*$D$27,IF(AP$6="SJ",AP$11*'Basin Allocations'!$J$7,0)))*$C41*IF(AP$1="FR",$C$43,1)</f>
        <v>0</v>
      </c>
      <c r="AQ51" s="178" t="n">
        <f aca="false">IF(AQ17&lt;1,0,IF(AQ$6="System",AQ$36*'Basin Allocations'!$J$7*$D$27,IF(AQ$6="SJ",AQ$11*'Basin Allocations'!$J$7,0)))*$C41*IF(AQ$1="FR",$C$43,1)</f>
        <v>0</v>
      </c>
      <c r="AR51" s="178" t="n">
        <f aca="false">IF(AR17&lt;1,0,IF(AR$6="System",AR$36*'Basin Allocations'!$J$7*$D$27,IF(AR$6="SJ",AR$11*'Basin Allocations'!$J$7,0)))*$C41*IF(AR$1="FR",$C$43,1)</f>
        <v>0</v>
      </c>
      <c r="AS51" s="178" t="n">
        <f aca="false">IF(AS17&lt;1,0,IF(AS$6="System",AS$36*'Basin Allocations'!$J$7*$D$27,IF(AS$6="SJ",AS$11*'Basin Allocations'!$J$7,0)))*$C41*IF(AS$1="FR",$C$43,1)</f>
        <v>0</v>
      </c>
      <c r="AT51" s="178" t="n">
        <f aca="false">IF(AT17&lt;1,0,IF(AT$6="System",AT$36*'Basin Allocations'!$J$7*$D$27,IF(AT$6="SJ",AT$11*'Basin Allocations'!$J$7,0)))*$C41*IF(AT$1="FR",$C$43,1)</f>
        <v>281.536149830478</v>
      </c>
      <c r="AU51" s="178" t="n">
        <f aca="false">IF(AU17&lt;1,0,IF(AU$6="System",AU$36*'Basin Allocations'!$J$7*$D$27,IF(AU$6="SJ",AU$11*'Basin Allocations'!$J$7,0)))*$C41*IF(AU$1="FR",$C$43,1)</f>
        <v>0</v>
      </c>
      <c r="AV51" s="178" t="n">
        <f aca="false">IF(AV17&lt;1,0,IF(AV$6="System",AV$36*'Basin Allocations'!$J$7*$D$27,IF(AV$6="SJ",AV$11*'Basin Allocations'!$J$7,0)))*$C41*IF(AV$1="FR",$C$43,1)</f>
        <v>275.620320290052</v>
      </c>
      <c r="AW51" s="178" t="n">
        <f aca="false">IF(AW17&lt;1,0,IF(AW$6="System",AW$36*'Basin Allocations'!$J$7*$D$27,IF(AW$6="SJ",AW$11*'Basin Allocations'!$J$7,0)))*$C41*IF(AW$1="FR",$C$43,1)</f>
        <v>367.062510667919</v>
      </c>
      <c r="AX51" s="178" t="n">
        <f aca="false">IF(AX17&lt;1,0,IF(AX$6="System",AX$36*'Basin Allocations'!$J$7*$D$27,IF(AX$6="SJ",AX$11*'Basin Allocations'!$J$7,0)))*$C41*IF(AX$1="FR",$C$43,1)</f>
        <v>0</v>
      </c>
      <c r="AY51" s="178" t="n">
        <f aca="false">IF(AY17&lt;1,0,IF(AY$6="System",AY$36*'Basin Allocations'!$J$7*$D$27,IF(AY$6="SJ",AY$11*'Basin Allocations'!$J$7,0)))*$C41*IF(AY$1="FR",$C$43,1)</f>
        <v>0</v>
      </c>
      <c r="AZ51" s="178" t="n">
        <f aca="false">IF(AZ17&lt;1,0,IF(AZ$6="System",AZ$36*'Basin Allocations'!$J$7*$D$27,IF(AZ$6="SJ",AZ$11*'Basin Allocations'!$J$7,0)))*$C41*IF(AZ$1="FR",$C$43,1)</f>
        <v>0</v>
      </c>
      <c r="BA51" s="178" t="n">
        <f aca="false">IF(BA17&lt;1,0,IF(BA$6="System",BA$36*'Basin Allocations'!$J$7*$D$27,IF(BA$6="SJ",BA$11*'Basin Allocations'!$J$7,0)))*$C41*IF(BA$1="FR",$C$43,1)</f>
        <v>0</v>
      </c>
      <c r="BB51" s="178" t="n">
        <f aca="false">IF(BB17&lt;1,0,IF(BB$6="System",BB$36*'Basin Allocations'!$J$7*$D$27,IF(BB$6="SJ",BB$11*'Basin Allocations'!$J$7,0)))*$C41*IF(BB$1="FR",$C$43,1)</f>
        <v>164.720142599181</v>
      </c>
      <c r="BC51" s="178" t="n">
        <f aca="false">IF(BC17&lt;1,0,IF(BC$6="System",BC$36*'Basin Allocations'!$J$7*$D$27,IF(BC$6="SJ",BC$11*'Basin Allocations'!$J$7,0)))*$C41*IF(BC$1="FR",$C$43,1)</f>
        <v>1002.18984655222</v>
      </c>
      <c r="BD51" s="178" t="n">
        <f aca="false">IF(BD17&lt;1,0,IF(BD$6="System",BD$36*'Basin Allocations'!$J$7*$D$27,IF(BD$6="SJ",BD$11*'Basin Allocations'!$J$7,0)))*$C41*IF(BD$1="FR",$C$43,1)</f>
        <v>0</v>
      </c>
      <c r="BE51" s="178" t="n">
        <f aca="false">IF(BE17&lt;1,0,IF(BE$6="System",BE$36*'Basin Allocations'!$J$7*$D$27,IF(BE$6="SJ",BE$11*'Basin Allocations'!$J$7,0)))*$C41*IF(BE$1="FR",$C$43,1)</f>
        <v>0</v>
      </c>
      <c r="BF51" s="178" t="n">
        <f aca="false">IF(BF17&lt;1,0,IF(BF$6="System",BF$36*'Basin Allocations'!$J$7*$D$27,IF(BF$6="SJ",BF$11*'Basin Allocations'!$J$7,0)))*$C41*IF(BF$1="FR",$C$43,1)</f>
        <v>789.839530669735</v>
      </c>
      <c r="BG51" s="178" t="n">
        <f aca="false">IF(BG17&lt;1,0,IF(BG$6="System",BG$36*'Basin Allocations'!$J$7*$D$27,IF(BG$6="SJ",BG$11*'Basin Allocations'!$J$7,0)))*$C41*IF(BG$1="FR",$C$43,1)</f>
        <v>0</v>
      </c>
      <c r="BH51" s="178" t="n">
        <f aca="false">IF(BH17&lt;1,0,IF(BH$6="System",BH$36*'Basin Allocations'!$J$7*$D$27,IF(BH$6="SJ",BH$11*'Basin Allocations'!$J$7,0)))*$C41*IF(BH$1="FR",$C$43,1)</f>
        <v>0</v>
      </c>
      <c r="BI51" s="178" t="n">
        <f aca="false">IF(BI17&lt;1,0,IF(BI$6="System",BI$36*'Basin Allocations'!$J$7*$D$27,IF(BI$6="SJ",BI$11*'Basin Allocations'!$J$7,0)))*$C41*IF(BI$1="FR",$C$43,1)</f>
        <v>0</v>
      </c>
      <c r="BJ51" s="178" t="n">
        <f aca="false">IF(BJ17&lt;1,0,IF(BJ$6="System",BJ$36*'Basin Allocations'!$J$7*$D$27,IF(BJ$6="SJ",BJ$11*'Basin Allocations'!$J$7,0)))*$C41*IF(BJ$1="FR",$C$43,1)</f>
        <v>0</v>
      </c>
      <c r="BK51" s="178" t="n">
        <f aca="false">IF(BK17&lt;1,0,IF(BK$6="System",BK$36*'Basin Allocations'!$J$7*$D$27,IF(BK$6="SJ",BK$11*'Basin Allocations'!$J$7,0)))*$C41*IF(BK$1="FR",$C$43,1)</f>
        <v>21325.6673280828</v>
      </c>
      <c r="BL51" s="178" t="n">
        <f aca="false">IF(BL17&lt;1,0,IF(BL$6="System",BL$36*'Basin Allocations'!$J$7*$D$27,IF(BL$6="SJ",BL$11*'Basin Allocations'!$J$7,0)))*$C41*IF(BL$1="FR",$C$43,1)</f>
        <v>0</v>
      </c>
      <c r="BM51" s="178" t="n">
        <f aca="false">IF(BM17&lt;1,0,IF(BM$6="System",BM$36*'Basin Allocations'!$J$7*$D$27,IF(BM$6="SJ",BM$11*'Basin Allocations'!$J$7,0)))*$C41*IF(BM$1="FR",$C$43,1)</f>
        <v>248.606837903382</v>
      </c>
      <c r="BN51" s="178" t="n">
        <f aca="false">IF(BN17&lt;1,0,IF(BN$6="System",BN$36*'Basin Allocations'!$J$7*$D$27,IF(BN$6="SJ",BN$11*'Basin Allocations'!$J$7,0)))*$C41*IF(BN$1="FR",$C$43,1)</f>
        <v>0</v>
      </c>
      <c r="BO51" s="178" t="n">
        <f aca="false">IF(BO17&lt;1,0,IF(BO$6="System",BO$36*'Basin Allocations'!$J$7*$D$27,IF(BO$6="SJ",BO$11*'Basin Allocations'!$J$7,0)))*$C41*IF(BO$1="FR",$C$43,1)</f>
        <v>0</v>
      </c>
      <c r="BP51" s="178" t="n">
        <f aca="false">IF(BP17&lt;1,0,IF(BP$6="System",BP$36*'Basin Allocations'!$J$7*$D$27,IF(BP$6="SJ",BP$11*'Basin Allocations'!$J$7,0)))*$C41*IF(BP$1="FR",$C$43,1)</f>
        <v>5923.79648002301</v>
      </c>
      <c r="BQ51" s="178" t="n">
        <f aca="false">IF(BQ17&lt;1,0,IF(BQ$6="System",BQ$36*'Basin Allocations'!$J$7*$D$27,IF(BQ$6="SJ",BQ$11*'Basin Allocations'!$J$7,0)))*$C41*IF(BQ$1="FR",$C$43,1)</f>
        <v>243.173091446293</v>
      </c>
      <c r="BR51" s="178" t="n">
        <f aca="false">IF(BR17&lt;1,0,IF(BR$6="System",BR$36*'Basin Allocations'!$J$7*$D$27,IF(BR$6="SJ",BR$11*'Basin Allocations'!$J$7,0)))*$C41*IF(BR$1="FR",$C$43,1)</f>
        <v>0</v>
      </c>
      <c r="BS51" s="178" t="n">
        <f aca="false">IF(BS17&lt;1,0,IF(BS$6="System",BS$36*'Basin Allocations'!$J$7*$D$27,IF(BS$6="SJ",BS$11*'Basin Allocations'!$J$7,0)))*$C41*IF(BS$1="FR",$C$43,1)</f>
        <v>0</v>
      </c>
      <c r="BT51" s="178" t="n">
        <f aca="false">IF(BT17&lt;1,0,IF(BT$6="System",BT$36*'Basin Allocations'!$J$7*$D$27,IF(BT$6="SJ",BT$11*'Basin Allocations'!$J$7,0)))*$C41*IF(BT$1="FR",$C$43,1)</f>
        <v>6911.09589336018</v>
      </c>
      <c r="BU51" s="178" t="n">
        <f aca="false">IF(BU17&lt;1,0,IF(BU$6="System",BU$36*'Basin Allocations'!$J$7*$D$27,IF(BU$6="SJ",BU$11*'Basin Allocations'!$J$7,0)))*$C41*IF(BU$1="FR",$C$43,1)</f>
        <v>0</v>
      </c>
      <c r="BV51" s="178" t="n">
        <f aca="false">IF(BV17&lt;1,0,IF(BV$6="System",BV$36*'Basin Allocations'!$J$7*$D$27,IF(BV$6="SJ",BV$11*'Basin Allocations'!$J$7,0)))*$C41*IF(BV$1="FR",$C$43,1)</f>
        <v>0</v>
      </c>
      <c r="BW51" s="178" t="n">
        <f aca="false">IF(BW17&lt;1,0,IF(BW$6="System",BW$36*'Basin Allocations'!$J$7*$D$27,IF(BW$6="SJ",BW$11*'Basin Allocations'!$J$7,0)))*$C41*IF(BW$1="FR",$C$43,1)</f>
        <v>750.347554136248</v>
      </c>
      <c r="BX51" s="178" t="n">
        <f aca="false">IF(BX17&lt;1,0,IF(BX$6="System",BX$36*'Basin Allocations'!$J$7*$D$27,IF(BX$6="SJ",BX$11*'Basin Allocations'!$J$7,0)))*$C41*IF(BX$1="FR",$C$43,1)</f>
        <v>57.5200831230648</v>
      </c>
      <c r="BY51" s="178" t="n">
        <f aca="false">IF(BY17&lt;1,0,IF(BY$6="System",BY$36*'Basin Allocations'!$J$7*$D$27,IF(BY$6="SJ",BY$11*'Basin Allocations'!$J$7,0)))*$C41*IF(BY$1="FR",$C$43,1)</f>
        <v>0</v>
      </c>
      <c r="BZ51" s="37" t="n">
        <f aca="false">SUM(D51:BY51)</f>
        <v>47385.4400873637</v>
      </c>
      <c r="CA51" s="4"/>
      <c r="CB51" s="178" t="n">
        <f aca="false">IF(CB17&lt;1,0,IF(CB$6="System",CB$36*'Basin Allocations'!$J$7*$D$27,IF(CB$6="SJ",CB$11*'Basin Allocations'!$J$7,0)))*$C41</f>
        <v>0</v>
      </c>
      <c r="CC51" s="178" t="n">
        <f aca="false">IF(CC17&lt;1,0,IF(CC$6="System",CC$36*'Basin Allocations'!$J$7*$D$27,IF(CC$6="SJ",CC$11*'Basin Allocations'!$J$7,0)))*$C41</f>
        <v>0</v>
      </c>
      <c r="CD51" s="178" t="n">
        <f aca="false">IF(CD17&lt;1,0,IF(CD$6="System",CD$36*'Basin Allocations'!$J$7*$D$27,IF(CD$6="SJ",CD$11*'Basin Allocations'!$J$7,0)))*$C41</f>
        <v>0</v>
      </c>
      <c r="CE51" s="178" t="n">
        <f aca="false">IF(CE17&lt;1,0,IF(CE$6="System",CE$36*'Basin Allocations'!$J$7*$D$27,IF(CE$6="SJ",CE$11*'Basin Allocations'!$J$7,0)))*$C41</f>
        <v>0</v>
      </c>
      <c r="CF51" s="178" t="n">
        <f aca="false">IF(CF17&lt;1,0,IF(CF$6="System",CF$36*'Basin Allocations'!$J$7*$D$27,IF(CF$6="SJ",CF$11*'Basin Allocations'!$J$7,0)))*$C41</f>
        <v>0</v>
      </c>
      <c r="CG51" s="178" t="n">
        <f aca="false">IF(CG17&lt;1,0,IF(CG$6="System",CG$36*'Basin Allocations'!$J$7*$D$27,IF(CG$6="SJ",CG$11*'Basin Allocations'!$J$7,0)))*$C41</f>
        <v>0</v>
      </c>
      <c r="CH51" s="178" t="n">
        <f aca="false">IF(CH17&lt;1,0,IF(CH$6="System",CH$36*'Basin Allocations'!$J$7*$D$27,IF(CH$6="SJ",CH$11*'Basin Allocations'!$J$7,0)))*$C41</f>
        <v>493.630404627268</v>
      </c>
      <c r="CI51" s="178" t="n">
        <f aca="false">IF(CI17&lt;1,0,IF(CI$6="System",CI$36*'Basin Allocations'!$J$7*$D$27,IF(CI$6="SJ",CI$11*'Basin Allocations'!$J$7,0)))*$C41</f>
        <v>0</v>
      </c>
      <c r="CJ51" s="178" t="n">
        <f aca="false">IF(CJ17&lt;1,0,IF(CJ$6="System",CJ$36*'Basin Allocations'!$J$7*$D$27,IF(CJ$6="SJ",CJ$11*'Basin Allocations'!$J$7,0)))*$C41</f>
        <v>394.919765334867</v>
      </c>
      <c r="CK51" s="178" t="n">
        <f aca="false">IF(CK17&lt;1,0,IF(CK$6="System",CK$36*'Basin Allocations'!$J$7*$D$27,IF(CK$6="SJ",CK$11*'Basin Allocations'!$J$7,0)))*$C41</f>
        <v>0</v>
      </c>
      <c r="CL51" s="178" t="n">
        <f aca="false">IF(CL17&lt;1,0,IF(CL$6="System",CL$36*'Basin Allocations'!$J$7*$D$27,IF(CL$6="SJ",CL$11*'Basin Allocations'!$J$7,0)))*$C41</f>
        <v>0</v>
      </c>
      <c r="CM51" s="178" t="n">
        <f aca="false">IF(CM17&lt;1,0,IF(CM$6="System",CM$36*'Basin Allocations'!$J$7*$D$27,IF(CM$6="SJ",CM$11*'Basin Allocations'!$J$7,0)))*$C41</f>
        <v>579.06123949394</v>
      </c>
      <c r="CN51" s="178" t="n">
        <f aca="false">IF(CN17&lt;1,0,IF(CN$6="System",CN$36*'Basin Allocations'!$J$7*$D$27,IF(CN$6="SJ",CN$11*'Basin Allocations'!$J$7,0)))*$C41</f>
        <v>3921.59573426613</v>
      </c>
      <c r="CO51" s="178" t="n">
        <f aca="false">IF(CO17&lt;1,0,IF(CO$6="System",CO$36*'Basin Allocations'!$J$7*$D$27,IF(CO$6="SJ",CO$11*'Basin Allocations'!$J$7,0)))*$C41</f>
        <v>177.733196442007</v>
      </c>
      <c r="CP51" s="178" t="n">
        <f aca="false">IF(CP17&lt;1,0,IF(CP$6="System",CP$36*'Basin Allocations'!$J$7*$D$27,IF(CP$6="SJ",CP$11*'Basin Allocations'!$J$7,0)))*$C41</f>
        <v>7468.11420167072</v>
      </c>
      <c r="CQ51" s="178" t="n">
        <f aca="false">IF(CQ17&lt;1,0,IF(CQ$6="System",CQ$36*'Basin Allocations'!$J$7*$D$27,IF(CQ$6="SJ",CQ$11*'Basin Allocations'!$J$7,0)))*$C41</f>
        <v>0</v>
      </c>
      <c r="CR51" s="178" t="n">
        <f aca="false">IF(CR17&lt;1,0,IF(CR$6="System",CR$36*'Basin Allocations'!$J$7*$D$27,IF(CR$6="SJ",CR$11*'Basin Allocations'!$J$7,0)))*$C41</f>
        <v>22896.9306994083</v>
      </c>
      <c r="CS51" s="178" t="n">
        <f aca="false">IF(CS17&lt;1,0,IF(CS$6="System",CS$36*'Basin Allocations'!$J$7*$D$27,IF(CS$6="SJ",CS$11*'Basin Allocations'!$J$7,0)))*$C41</f>
        <v>1351.14289215253</v>
      </c>
      <c r="CT51" s="178" t="n">
        <f aca="false">IF(CT17&lt;1,0,IF(CT$6="System",CT$36*'Basin Allocations'!$J$7*$D$27,IF(CT$6="SJ",CT$11*'Basin Allocations'!$J$7,0)))*$C41</f>
        <v>0</v>
      </c>
      <c r="CU51" s="178" t="n">
        <f aca="false">IF(CU17&lt;1,0,IF(CU$6="System",CU$36*'Basin Allocations'!$J$7*$D$27,IF(CU$6="SJ",CU$11*'Basin Allocations'!$J$7,0)))*$C41</f>
        <v>0</v>
      </c>
      <c r="CV51" s="178" t="n">
        <f aca="false">IF(CV17&lt;1,0,IF(CV$6="System",CV$36*'Basin Allocations'!$J$7*$D$27,IF(CV$6="SJ",CV$11*'Basin Allocations'!$J$7,0)))*$C41</f>
        <v>0</v>
      </c>
      <c r="CW51" s="178" t="n">
        <f aca="false">IF(CW17&lt;1,0,IF(CW$6="System",CW$36*'Basin Allocations'!$J$7*$D$27,IF(CW$6="SJ",CW$11*'Basin Allocations'!$J$7,0)))*$C41</f>
        <v>0</v>
      </c>
      <c r="CX51" s="178" t="n">
        <f aca="false">IF(CX17&lt;1,0,IF(CX$6="System",CX$36*'Basin Allocations'!$J$7*$D$27,IF(CX$6="SJ",CX$11*'Basin Allocations'!$J$7,0)))*$C41</f>
        <v>0</v>
      </c>
      <c r="CY51" s="37" t="n">
        <f aca="false">SUM(CB51:CX51)</f>
        <v>37283.1281333958</v>
      </c>
      <c r="CZ51" s="4"/>
      <c r="DA51" s="37" t="n">
        <f aca="false">BZ51+CY51</f>
        <v>84668.5682207595</v>
      </c>
      <c r="DB51" s="133"/>
      <c r="DC51" s="36" t="n">
        <f aca="false">MIN(MIN($CB51:$CX51),MIN($D51:$BY51))</f>
        <v>0</v>
      </c>
      <c r="DD51" s="36" t="n">
        <f aca="false">MAX(MAX($CB51:$CX51),MAX($D51:$BY51))</f>
        <v>22896.9306994083</v>
      </c>
      <c r="DE51" s="5"/>
      <c r="DF51" s="101"/>
      <c r="DG51" s="106" t="s">
        <v>647</v>
      </c>
      <c r="DH51" s="116" t="n">
        <f aca="false">SUMIF($D$9:$CX$9,"EOCSMLEE",$D$81:$CX$81)</f>
        <v>181245.356793744</v>
      </c>
      <c r="DI51" s="101" t="s">
        <v>648</v>
      </c>
      <c r="DJ51" s="5"/>
      <c r="DK51" s="101" t="s">
        <v>562</v>
      </c>
      <c r="DL51" s="110" t="n">
        <f aca="false">DI10+DI19+DI27+DI35</f>
        <v>821912.961876833</v>
      </c>
      <c r="DM51" s="0"/>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row>
    <row r="52" customFormat="false" ht="13.5" hidden="false" customHeight="false" outlineLevel="0" collapsed="false">
      <c r="A52" s="5" t="s">
        <v>649</v>
      </c>
      <c r="B52" s="40"/>
      <c r="C52" s="147"/>
      <c r="D52" s="178" t="n">
        <f aca="false">IF(D17&lt;1,0,IF(D$6="System",D$36*'Basin Allocations'!$J$8*$D$27,IF(D$6="SJ",(D$11-D51-D50),0)))*$C42/IF(D$6="SJ",$C42,1)*IF(D$1="FR",$C$43,1)</f>
        <v>9362.88259222019</v>
      </c>
      <c r="E52" s="178" t="n">
        <f aca="false">IF(E17&lt;1,0,IF(E$6="System",E$36*'Basin Allocations'!$J$8*$D$27,IF(E$6="SJ",(E$11-E51-E50),0)))*$C42/IF(E$6="SJ",$C42,1)*IF(E$1="FR",$C$43,1)</f>
        <v>0</v>
      </c>
      <c r="F52" s="178" t="n">
        <f aca="false">IF(F17&lt;1,0,IF(F$6="System",F$36*'Basin Allocations'!$J$8*$D$27,IF(F$6="SJ",(F$11-F51-F50),0)))*$C42/IF(F$6="SJ",$C42,1)*IF(F$1="FR",$C$43,1)</f>
        <v>0</v>
      </c>
      <c r="G52" s="178" t="n">
        <f aca="false">IF(G17&lt;1,0,IF(G$6="System",G$36*'Basin Allocations'!$J$8*$D$27,IF(G$6="SJ",(G$11-G51-G50),0)))*$C42/IF(G$6="SJ",$C42,1)*IF(G$1="FR",$C$43,1)</f>
        <v>0</v>
      </c>
      <c r="H52" s="178" t="n">
        <f aca="false">IF(H17&lt;1,0,IF(H$6="System",H$36*'Basin Allocations'!$J$8*$D$27,IF(H$6="SJ",(H$11-H51-H50),0)))*$C42/IF(H$6="SJ",$C42,1)*IF(H$1="FR",$C$43,1)</f>
        <v>0</v>
      </c>
      <c r="I52" s="178" t="n">
        <f aca="false">IF(I17&lt;1,0,IF(I$6="System",I$36*'Basin Allocations'!$J$8*$D$27,IF(I$6="SJ",(I$11-I51-I50),0)))*$C42/IF(I$6="SJ",$C42,1)*IF(I$1="FR",$C$43,1)</f>
        <v>0</v>
      </c>
      <c r="J52" s="178" t="n">
        <f aca="false">IF(J17&lt;1,0,IF(J$6="System",J$36*'Basin Allocations'!$J$8*$D$27,IF(J$6="SJ",(J$11-J51-J50),0)))*$C42/IF(J$6="SJ",$C42,1)*IF(J$1="FR",$C$43,1)</f>
        <v>0</v>
      </c>
      <c r="K52" s="178" t="n">
        <f aca="false">IF(K17&lt;1,0,IF(K$6="System",K$36*'Basin Allocations'!$J$8*$D$27,IF(K$6="SJ",(K$11-K51-K50),0)))*$C42/IF(K$6="SJ",$C42,1)*IF(K$1="FR",$C$43,1)</f>
        <v>0</v>
      </c>
      <c r="L52" s="178" t="n">
        <f aca="false">IF(L17&lt;1,0,IF(L$6="System",L$36*'Basin Allocations'!$J$8*$D$27,IF(L$6="SJ",(L$11-L51-L50),0)))*$C42/IF(L$6="SJ",$C42,1)*IF(L$1="FR",$C$43,1)</f>
        <v>0</v>
      </c>
      <c r="M52" s="178" t="n">
        <f aca="false">IF(M17&lt;1,0,IF(M$6="System",M$36*'Basin Allocations'!$J$8*$D$27,IF(M$6="SJ",(M$11-M51-M50),0)))*$C42/IF(M$6="SJ",$C42,1)*IF(M$1="FR",$C$43,1)</f>
        <v>0</v>
      </c>
      <c r="N52" s="178" t="n">
        <f aca="false">IF(N17&lt;1,0,IF(N$6="System",N$36*'Basin Allocations'!$J$8*$D$27,IF(N$6="SJ",(N$11-N51-N50),0)))*$C42/IF(N$6="SJ",$C42,1)*IF(N$1="FR",$C$43,1)</f>
        <v>46814.412961101</v>
      </c>
      <c r="O52" s="178" t="n">
        <f aca="false">IF(O17&lt;1,0,IF(O$6="System",O$36*'Basin Allocations'!$J$8*$D$27,IF(O$6="SJ",(O$11-O51-O50),0)))*$C42/IF(O$6="SJ",$C42,1)*IF(O$1="FR",$C$43,1)</f>
        <v>0</v>
      </c>
      <c r="P52" s="178" t="n">
        <f aca="false">IF(P17&lt;1,0,IF(P$6="System",P$36*'Basin Allocations'!$J$8*$D$27,IF(P$6="SJ",(P$11-P51-P50),0)))*$C42/IF(P$6="SJ",$C42,1)*IF(P$1="FR",$C$43,1)</f>
        <v>22238.2584784248</v>
      </c>
      <c r="Q52" s="178" t="n">
        <f aca="false">IF(Q17&lt;1,0,IF(Q$6="System",Q$36*'Basin Allocations'!$J$8*$D$27,IF(Q$6="SJ",(Q$11-Q51-Q50),0)))*$C42/IF(Q$6="SJ",$C42,1)*IF(Q$1="FR",$C$43,1)</f>
        <v>0</v>
      </c>
      <c r="R52" s="178" t="n">
        <f aca="false">IF(R17&lt;1,0,IF(R$6="System",R$36*'Basin Allocations'!$J$8*$D$27,IF(R$6="SJ",(R$11-R51-R50),0)))*$C42/IF(R$6="SJ",$C42,1)*IF(R$1="FR",$C$43,1)</f>
        <v>0</v>
      </c>
      <c r="S52" s="178" t="n">
        <f aca="false">IF(S17&lt;1,0,IF(S$6="System",S$36*'Basin Allocations'!$J$8*$D$27,IF(S$6="SJ",(S$11-S51-S50),0)))*$C42/IF(S$6="SJ",$C42,1)*IF(S$1="FR",$C$43,1)</f>
        <v>0</v>
      </c>
      <c r="T52" s="178" t="n">
        <f aca="false">IF(T17&lt;1,0,IF(T$6="System",T$36*'Basin Allocations'!$J$8*$D$27,IF(T$6="SJ",(T$11-T51-T50),0)))*$C42/IF(T$6="SJ",$C42,1)*IF(T$1="FR",$C$43,1)</f>
        <v>0</v>
      </c>
      <c r="U52" s="178" t="n">
        <f aca="false">IF(U17&lt;1,0,IF(U$6="System",U$36*'Basin Allocations'!$J$8*$D$27,IF(U$6="SJ",(U$11-U51-U50),0)))*$C42/IF(U$6="SJ",$C42,1)*IF(U$1="FR",$C$43,1)</f>
        <v>0</v>
      </c>
      <c r="V52" s="178" t="n">
        <f aca="false">IF(V17&lt;1,0,IF(V$6="System",V$36*'Basin Allocations'!$J$8*$D$27,IF(V$6="SJ",(V$11-V51-V50),0)))*$C42/IF(V$6="SJ",$C42,1)*IF(V$1="FR",$C$43,1)</f>
        <v>0</v>
      </c>
      <c r="W52" s="178" t="n">
        <f aca="false">IF(W17&lt;1,0,IF(W$6="System",W$36*'Basin Allocations'!$J$8*$D$27,IF(W$6="SJ",(W$11-W51-W50),0)))*$C42/IF(W$6="SJ",$C42,1)*IF(W$1="FR",$C$43,1)</f>
        <v>0</v>
      </c>
      <c r="X52" s="178" t="n">
        <f aca="false">IF(X17&lt;1,0,IF(X$6="System",X$36*'Basin Allocations'!$J$8*$D$27,IF(X$6="SJ",(X$11-X51-X50),0)))*$C42/IF(X$6="SJ",$C42,1)*IF(X$1="FR",$C$43,1)</f>
        <v>0</v>
      </c>
      <c r="Y52" s="178" t="n">
        <f aca="false">IF(Y17&lt;1,0,IF(Y$6="System",Y$36*'Basin Allocations'!$J$8*$D$27,IF(Y$6="SJ",(Y$11-Y51-Y50),0)))*$C42/IF(Y$6="SJ",$C42,1)*IF(Y$1="FR",$C$43,1)</f>
        <v>16853.1886659963</v>
      </c>
      <c r="Z52" s="178" t="n">
        <f aca="false">IF(Z17&lt;1,0,IF(Z$6="System",Z$36*'Basin Allocations'!$J$8*$D$27,IF(Z$6="SJ",(Z$11-Z51-Z50),0)))*$C42/IF(Z$6="SJ",$C42,1)*IF(Z$1="FR",$C$43,1)</f>
        <v>0</v>
      </c>
      <c r="AA52" s="178" t="n">
        <f aca="false">IF(AA17&lt;1,0,IF(AA$6="System",AA$36*'Basin Allocations'!$J$8*$D$27,IF(AA$6="SJ",(AA$11-AA51-AA50),0)))*$C42/IF(AA$6="SJ",$C42,1)*IF(AA$1="FR",$C$43,1)</f>
        <v>0</v>
      </c>
      <c r="AB52" s="178" t="n">
        <f aca="false">IF(AB17&lt;1,0,IF(AB$6="System",AB$36*'Basin Allocations'!$J$8*$D$27,IF(AB$6="SJ",(AB$11-AB51-AB50),0)))*$C42/IF(AB$6="SJ",$C42,1)*IF(AB$1="FR",$C$43,1)</f>
        <v>0</v>
      </c>
      <c r="AC52" s="178" t="n">
        <f aca="false">IF(AC17&lt;1,0,IF(AC$6="System",AC$36*'Basin Allocations'!$J$8*$D$27,IF(AC$6="SJ",(AC$11-AC51-AC50),0)))*$C42/IF(AC$6="SJ",$C42,1)*IF(AC$1="FR",$C$43,1)</f>
        <v>0</v>
      </c>
      <c r="AD52" s="178" t="n">
        <f aca="false">IF(AD17&lt;1,0,IF(AD$6="System",AD$36*'Basin Allocations'!$J$8*$D$27,IF(AD$6="SJ",(AD$11-AD51-AD50),0)))*$C42/IF(AD$6="SJ",$C42,1)*IF(AD$1="FR",$C$43,1)</f>
        <v>0</v>
      </c>
      <c r="AE52" s="178" t="n">
        <f aca="false">IF(AE17&lt;1,0,IF(AE$6="System",AE$36*'Basin Allocations'!$J$8*$D$27,IF(AE$6="SJ",(AE$11-AE51-AE50),0)))*$C42/IF(AE$6="SJ",$C42,1)*IF(AE$1="FR",$C$43,1)</f>
        <v>0</v>
      </c>
      <c r="AF52" s="178" t="n">
        <f aca="false">IF(AF17&lt;1,0,IF(AF$6="System",AF$36*'Basin Allocations'!$J$8*$D$27,IF(AF$6="SJ",(AF$11-AF51-AF50),0)))*$C42/IF(AF$6="SJ",$C42,1)*IF(AF$1="FR",$C$43,1)</f>
        <v>0</v>
      </c>
      <c r="AG52" s="178" t="n">
        <f aca="false">IF(AG17&lt;1,0,IF(AG$6="System",AG$36*'Basin Allocations'!$J$8*$D$27,IF(AG$6="SJ",(AG$11-AG51-AG50),0)))*$C42/IF(AG$6="SJ",$C42,1)*IF(AG$1="FR",$C$43,1)</f>
        <v>0</v>
      </c>
      <c r="AH52" s="178" t="n">
        <f aca="false">IF(AH17&lt;1,0,IF(AH$6="System",AH$36*'Basin Allocations'!$J$8*$D$27,IF(AH$6="SJ",(AH$11-AH51-AH50),0)))*$C42/IF(AH$6="SJ",$C42,1)*IF(AH$1="FR",$C$43,1)</f>
        <v>0</v>
      </c>
      <c r="AI52" s="178" t="n">
        <f aca="false">IF(AI17&lt;1,0,IF(AI$6="System",AI$36*'Basin Allocations'!$J$8*$D$27,IF(AI$6="SJ",(AI$11-AI51-AI50),0)))*$C42/IF(AI$6="SJ",$C42,1)*IF(AI$1="FR",$C$43,1)</f>
        <v>0</v>
      </c>
      <c r="AJ52" s="178" t="n">
        <f aca="false">IF(AJ17&lt;1,0,IF(AJ$6="System",AJ$36*'Basin Allocations'!$J$8*$D$27,IF(AJ$6="SJ",(AJ$11-AJ51-AJ50),0)))*$C42/IF(AJ$6="SJ",$C42,1)*IF(AJ$1="FR",$C$43,1)</f>
        <v>0</v>
      </c>
      <c r="AK52" s="178" t="n">
        <f aca="false">IF(AK17&lt;1,0,IF(AK$6="System",AK$36*'Basin Allocations'!$J$8*$D$27,IF(AK$6="SJ",(AK$11-AK51-AK50),0)))*$C42/IF(AK$6="SJ",$C42,1)*IF(AK$1="FR",$C$43,1)</f>
        <v>0</v>
      </c>
      <c r="AL52" s="178" t="n">
        <f aca="false">IF(AL17&lt;1,0,IF(AL$6="System",AL$36*'Basin Allocations'!$J$8*$D$27,IF(AL$6="SJ",(AL$11-AL51-AL50),0)))*$C42/IF(AL$6="SJ",$C42,1)*IF(AL$1="FR",$C$43,1)</f>
        <v>0</v>
      </c>
      <c r="AM52" s="178" t="n">
        <f aca="false">IF(AM17&lt;1,0,IF(AM$6="System",AM$36*'Basin Allocations'!$J$8*$D$27,IF(AM$6="SJ",(AM$11-AM51-AM50),0)))*$C42/IF(AM$6="SJ",$C42,1)*IF(AM$1="FR",$C$43,1)</f>
        <v>0</v>
      </c>
      <c r="AN52" s="178" t="n">
        <f aca="false">IF(AN17&lt;1,0,IF(AN$6="System",AN$36*'Basin Allocations'!$J$8*$D$27,IF(AN$6="SJ",(AN$11-AN51-AN50),0)))*$C42/IF(AN$6="SJ",$C42,1)*IF(AN$1="FR",$C$43,1)</f>
        <v>0</v>
      </c>
      <c r="AO52" s="178" t="n">
        <f aca="false">IF(AO17&lt;1,0,IF(AO$6="System",AO$36*'Basin Allocations'!$J$8*$D$27,IF(AO$6="SJ",(AO$11-AO51-AO50),0)))*$C42/IF(AO$6="SJ",$C42,1)*IF(AO$1="FR",$C$43,1)</f>
        <v>11943.3955412686</v>
      </c>
      <c r="AP52" s="178" t="n">
        <f aca="false">IF(AP17&lt;1,0,IF(AP$6="System",AP$36*'Basin Allocations'!$J$8*$D$27,IF(AP$6="SJ",(AP$11-AP51-AP50),0)))*$C42/IF(AP$6="SJ",$C42,1)*IF(AP$1="FR",$C$43,1)</f>
        <v>0</v>
      </c>
      <c r="AQ52" s="178" t="n">
        <f aca="false">IF(AQ17&lt;1,0,IF(AQ$6="System",AQ$36*'Basin Allocations'!$J$8*$D$27,IF(AQ$6="SJ",(AQ$11-AQ51-AQ50),0)))*$C42/IF(AQ$6="SJ",$C42,1)*IF(AQ$1="FR",$C$43,1)</f>
        <v>0</v>
      </c>
      <c r="AR52" s="178" t="n">
        <f aca="false">IF(AR17&lt;1,0,IF(AR$6="System",AR$36*'Basin Allocations'!$J$8*$D$27,IF(AR$6="SJ",(AR$11-AR51-AR50),0)))*$C42/IF(AR$6="SJ",$C42,1)*IF(AR$1="FR",$C$43,1)</f>
        <v>0</v>
      </c>
      <c r="AS52" s="178" t="n">
        <f aca="false">IF(AS17&lt;1,0,IF(AS$6="System",AS$36*'Basin Allocations'!$J$8*$D$27,IF(AS$6="SJ",(AS$11-AS51-AS50),0)))*$C42/IF(AS$6="SJ",$C42,1)*IF(AS$1="FR",$C$43,1)</f>
        <v>0</v>
      </c>
      <c r="AT52" s="178" t="n">
        <f aca="false">IF(AT17&lt;1,0,IF(AT$6="System",AT$36*'Basin Allocations'!$J$8*$D$27,IF(AT$6="SJ",(AT$11-AT51-AT50),0)))*$C42/IF(AT$6="SJ",$C42,1)*IF(AT$1="FR",$C$43,1)</f>
        <v>3993.87245964931</v>
      </c>
      <c r="AU52" s="178" t="n">
        <f aca="false">IF(AU17&lt;1,0,IF(AU$6="System",AU$36*'Basin Allocations'!$J$8*$D$27,IF(AU$6="SJ",(AU$11-AU51-AU50),0)))*$C42/IF(AU$6="SJ",$C42,1)*IF(AU$1="FR",$C$43,1)</f>
        <v>0</v>
      </c>
      <c r="AV52" s="178" t="n">
        <f aca="false">IF(AV17&lt;1,0,IF(AV$6="System",AV$36*'Basin Allocations'!$J$8*$D$27,IF(AV$6="SJ",(AV$11-AV51-AV50),0)))*$C42/IF(AV$6="SJ",$C42,1)*IF(AV$1="FR",$C$43,1)</f>
        <v>3267.24682508318</v>
      </c>
      <c r="AW52" s="178" t="n">
        <f aca="false">IF(AW17&lt;1,0,IF(AW$6="System",AW$36*'Basin Allocations'!$J$8*$D$27,IF(AW$6="SJ",(AW$11-AW51-AW50),0)))*$C42/IF(AW$6="SJ",$C42,1)*IF(AW$1="FR",$C$43,1)</f>
        <v>4351.21699780605</v>
      </c>
      <c r="AX52" s="178" t="n">
        <f aca="false">IF(AX17&lt;1,0,IF(AX$6="System",AX$36*'Basin Allocations'!$J$8*$D$27,IF(AX$6="SJ",(AX$11-AX51-AX50),0)))*$C42/IF(AX$6="SJ",$C42,1)*IF(AX$1="FR",$C$43,1)</f>
        <v>0</v>
      </c>
      <c r="AY52" s="178" t="n">
        <f aca="false">IF(AY17&lt;1,0,IF(AY$6="System",AY$36*'Basin Allocations'!$J$8*$D$27,IF(AY$6="SJ",(AY$11-AY51-AY50),0)))*$C42/IF(AY$6="SJ",$C42,1)*IF(AY$1="FR",$C$43,1)</f>
        <v>0</v>
      </c>
      <c r="AZ52" s="178" t="n">
        <f aca="false">IF(AZ17&lt;1,0,IF(AZ$6="System",AZ$36*'Basin Allocations'!$J$8*$D$27,IF(AZ$6="SJ",(AZ$11-AZ51-AZ50),0)))*$C42/IF(AZ$6="SJ",$C42,1)*IF(AZ$1="FR",$C$43,1)</f>
        <v>0</v>
      </c>
      <c r="BA52" s="178" t="n">
        <f aca="false">IF(BA17&lt;1,0,IF(BA$6="System",BA$36*'Basin Allocations'!$J$8*$D$27,IF(BA$6="SJ",(BA$11-BA51-BA50),0)))*$C42/IF(BA$6="SJ",$C42,1)*IF(BA$1="FR",$C$43,1)</f>
        <v>0</v>
      </c>
      <c r="BB52" s="178" t="n">
        <f aca="false">IF(BB17&lt;1,0,IF(BB$6="System",BB$36*'Basin Allocations'!$J$8*$D$27,IF(BB$6="SJ",(BB$11-BB51-BB50),0)))*$C42/IF(BB$6="SJ",$C42,1)*IF(BB$1="FR",$C$43,1)</f>
        <v>1952.61859636496</v>
      </c>
      <c r="BC52" s="178" t="n">
        <f aca="false">IF(BC17&lt;1,0,IF(BC$6="System",BC$36*'Basin Allocations'!$J$8*$D$27,IF(BC$6="SJ",(BC$11-BC51-BC50),0)))*$C42/IF(BC$6="SJ",$C42,1)*IF(BC$1="FR",$C$43,1)</f>
        <v>11880.1167883141</v>
      </c>
      <c r="BD52" s="178" t="n">
        <f aca="false">IF(BD17&lt;1,0,IF(BD$6="System",BD$36*'Basin Allocations'!$J$8*$D$27,IF(BD$6="SJ",(BD$11-BD51-BD50),0)))*$C42/IF(BD$6="SJ",$C42,1)*IF(BD$1="FR",$C$43,1)</f>
        <v>0</v>
      </c>
      <c r="BE52" s="178" t="n">
        <f aca="false">IF(BE17&lt;1,0,IF(BE$6="System",BE$36*'Basin Allocations'!$J$8*$D$27,IF(BE$6="SJ",(BE$11-BE51-BE50),0)))*$C42/IF(BE$6="SJ",$C42,1)*IF(BE$1="FR",$C$43,1)</f>
        <v>0</v>
      </c>
      <c r="BF52" s="178" t="n">
        <f aca="false">IF(BF17&lt;1,0,IF(BF$6="System",BF$36*'Basin Allocations'!$J$8*$D$27,IF(BF$6="SJ",(BF$11-BF51-BF50),0)))*$C42/IF(BF$6="SJ",$C42,1)*IF(BF$1="FR",$C$43,1)</f>
        <v>9362.88259222019</v>
      </c>
      <c r="BG52" s="178" t="n">
        <f aca="false">IF(BG17&lt;1,0,IF(BG$6="System",BG$36*'Basin Allocations'!$J$8*$D$27,IF(BG$6="SJ",(BG$11-BG51-BG50),0)))*$C42/IF(BG$6="SJ",$C42,1)*IF(BG$1="FR",$C$43,1)</f>
        <v>0</v>
      </c>
      <c r="BH52" s="178" t="n">
        <f aca="false">IF(BH17&lt;1,0,IF(BH$6="System",BH$36*'Basin Allocations'!$J$8*$D$27,IF(BH$6="SJ",(BH$11-BH51-BH50),0)))*$C42/IF(BH$6="SJ",$C42,1)*IF(BH$1="FR",$C$43,1)</f>
        <v>0</v>
      </c>
      <c r="BI52" s="178" t="n">
        <f aca="false">IF(BI17&lt;1,0,IF(BI$6="System",BI$36*'Basin Allocations'!$J$8*$D$27,IF(BI$6="SJ",(BI$11-BI51-BI50),0)))*$C42/IF(BI$6="SJ",$C42,1)*IF(BI$1="FR",$C$43,1)</f>
        <v>0</v>
      </c>
      <c r="BJ52" s="178" t="n">
        <f aca="false">IF(BJ17&lt;1,0,IF(BJ$6="System",BJ$36*'Basin Allocations'!$J$8*$D$27,IF(BJ$6="SJ",(BJ$11-BJ51-BJ50),0)))*$C42/IF(BJ$6="SJ",$C42,1)*IF(BJ$1="FR",$C$43,1)</f>
        <v>0</v>
      </c>
      <c r="BK52" s="178" t="n">
        <f aca="false">IF(BK17&lt;1,0,IF(BK$6="System",BK$36*'Basin Allocations'!$J$8*$D$27,IF(BK$6="SJ",(BK$11-BK51-BK50),0)))*$C42/IF(BK$6="SJ",$C42,1)*IF(BK$1="FR",$C$43,1)</f>
        <v>252797.829989945</v>
      </c>
      <c r="BL52" s="178" t="n">
        <f aca="false">IF(BL17&lt;1,0,IF(BL$6="System",BL$36*'Basin Allocations'!$J$8*$D$27,IF(BL$6="SJ",(BL$11-BL51-BL50),0)))*$C42/IF(BL$6="SJ",$C42,1)*IF(BL$1="FR",$C$43,1)</f>
        <v>0</v>
      </c>
      <c r="BM52" s="178" t="n">
        <f aca="false">IF(BM17&lt;1,0,IF(BM$6="System",BM$36*'Basin Allocations'!$J$8*$D$27,IF(BM$6="SJ",(BM$11-BM51-BM50),0)))*$C42/IF(BM$6="SJ",$C42,1)*IF(BM$1="FR",$C$43,1)</f>
        <v>2947.02473670665</v>
      </c>
      <c r="BN52" s="178" t="n">
        <f aca="false">IF(BN17&lt;1,0,IF(BN$6="System",BN$36*'Basin Allocations'!$J$8*$D$27,IF(BN$6="SJ",(BN$11-BN51-BN50),0)))*$C42/IF(BN$6="SJ",$C42,1)*IF(BN$1="FR",$C$43,1)</f>
        <v>0</v>
      </c>
      <c r="BO52" s="178" t="n">
        <f aca="false">IF(BO17&lt;1,0,IF(BO$6="System",BO$36*'Basin Allocations'!$J$8*$D$27,IF(BO$6="SJ",(BO$11-BO51-BO50),0)))*$C42/IF(BO$6="SJ",$C42,1)*IF(BO$1="FR",$C$43,1)</f>
        <v>0</v>
      </c>
      <c r="BP52" s="178" t="n">
        <f aca="false">IF(BP17&lt;1,0,IF(BP$6="System",BP$36*'Basin Allocations'!$J$8*$D$27,IF(BP$6="SJ",(BP$11-BP51-BP50),0)))*$C42/IF(BP$6="SJ",$C42,1)*IF(BP$1="FR",$C$43,1)</f>
        <v>70221.6194416514</v>
      </c>
      <c r="BQ52" s="178" t="n">
        <f aca="false">IF(BQ17&lt;1,0,IF(BQ$6="System",BQ$36*'Basin Allocations'!$J$8*$D$27,IF(BQ$6="SJ",(BQ$11-BQ51-BQ50),0)))*$C42/IF(BQ$6="SJ",$C42,1)*IF(BQ$1="FR",$C$43,1)</f>
        <v>2882.61224766539</v>
      </c>
      <c r="BR52" s="178" t="n">
        <f aca="false">IF(BR17&lt;1,0,IF(BR$6="System",BR$36*'Basin Allocations'!$J$8*$D$27,IF(BR$6="SJ",(BR$11-BR51-BR50),0)))*$C42/IF(BR$6="SJ",$C42,1)*IF(BR$1="FR",$C$43,1)</f>
        <v>0</v>
      </c>
      <c r="BS52" s="178" t="n">
        <f aca="false">IF(BS17&lt;1,0,IF(BS$6="System",BS$36*'Basin Allocations'!$J$8*$D$27,IF(BS$6="SJ",(BS$11-BS51-BS50),0)))*$C42/IF(BS$6="SJ",$C42,1)*IF(BS$1="FR",$C$43,1)</f>
        <v>0</v>
      </c>
      <c r="BT52" s="178" t="n">
        <f aca="false">IF(BT17&lt;1,0,IF(BT$6="System",BT$36*'Basin Allocations'!$J$8*$D$27,IF(BT$6="SJ",(BT$11-BT51-BT50),0)))*$C42/IF(BT$6="SJ",$C42,1)*IF(BT$1="FR",$C$43,1)</f>
        <v>81925.2226819267</v>
      </c>
      <c r="BU52" s="178" t="n">
        <f aca="false">IF(BU17&lt;1,0,IF(BU$6="System",BU$36*'Basin Allocations'!$J$8*$D$27,IF(BU$6="SJ",(BU$11-BU51-BU50),0)))*$C42/IF(BU$6="SJ",$C42,1)*IF(BU$1="FR",$C$43,1)</f>
        <v>0</v>
      </c>
      <c r="BV52" s="178" t="n">
        <f aca="false">IF(BV17&lt;1,0,IF(BV$6="System",BV$36*'Basin Allocations'!$J$8*$D$27,IF(BV$6="SJ",(BV$11-BV51-BV50),0)))*$C42/IF(BV$6="SJ",$C42,1)*IF(BV$1="FR",$C$43,1)</f>
        <v>0</v>
      </c>
      <c r="BW52" s="178" t="n">
        <f aca="false">IF(BW17&lt;1,0,IF(BW$6="System",BW$36*'Basin Allocations'!$J$8*$D$27,IF(BW$6="SJ",(BW$11-BW51-BW50),0)))*$C42/IF(BW$6="SJ",$C42,1)*IF(BW$1="FR",$C$43,1)</f>
        <v>8894.73846260918</v>
      </c>
      <c r="BX52" s="178" t="n">
        <f aca="false">IF(BX17&lt;1,0,IF(BX$6="System",BX$36*'Basin Allocations'!$J$8*$D$27,IF(BX$6="SJ",(BX$11-BX51-BX50),0)))*$C42/IF(BX$6="SJ",$C42,1)*IF(BX$1="FR",$C$43,1)</f>
        <v>681.852153587883</v>
      </c>
      <c r="BY52" s="178" t="n">
        <f aca="false">IF(BY17&lt;1,0,IF(BY$6="System",BY$36*'Basin Allocations'!$J$8*$D$27,IF(BY$6="SJ",(BY$11-BY51-BY50),0)))*$C42/IF(BY$6="SJ",$C42,1)*IF(BY$1="FR",$C$43,1)</f>
        <v>0</v>
      </c>
      <c r="BZ52" s="37" t="n">
        <f aca="false">SUM(D52:BY52)</f>
        <v>562370.992212541</v>
      </c>
      <c r="CA52" s="4"/>
      <c r="CB52" s="178" t="n">
        <f aca="false">IF(CB17&lt;1,0,IF(CB$6="System",CB$36*'Basin Allocations'!$J$8*$D$27,IF(CB$6="SJ",(CB$11-CB51-CB50),0)))*$C42/IF(CB$6="SJ",$C42,1)</f>
        <v>0</v>
      </c>
      <c r="CC52" s="178" t="n">
        <f aca="false">IF(CC17&lt;1,0,IF(CC$6="System",CC$36*'Basin Allocations'!$J$8*$D$27,IF(CC$6="SJ",(CC$11-CC51-CC50),0)))*$C42/IF(CC$6="SJ",$C42,1)</f>
        <v>0</v>
      </c>
      <c r="CD52" s="178" t="n">
        <f aca="false">IF(CD17&lt;1,0,IF(CD$6="System",CD$36*'Basin Allocations'!$J$8*$D$27,IF(CD$6="SJ",(CD$11-CD51-CD50),0)))*$C42/IF(CD$6="SJ",$C42,1)</f>
        <v>0</v>
      </c>
      <c r="CE52" s="178" t="n">
        <f aca="false">IF(CE17&lt;1,0,IF(CE$6="System",CE$36*'Basin Allocations'!$J$8*$D$27,IF(CE$6="SJ",(CE$11-CE51-CE50),0)))*$C42/IF(CE$6="SJ",$C42,1)</f>
        <v>0</v>
      </c>
      <c r="CF52" s="178" t="n">
        <f aca="false">IF(CF17&lt;1,0,IF(CF$6="System",CF$36*'Basin Allocations'!$J$8*$D$27,IF(CF$6="SJ",(CF$11-CF51-CF50),0)))*$C42/IF(CF$6="SJ",$C42,1)</f>
        <v>0</v>
      </c>
      <c r="CG52" s="178" t="n">
        <f aca="false">IF(CG17&lt;1,0,IF(CG$6="System",CG$36*'Basin Allocations'!$J$8*$D$27,IF(CG$6="SJ",(CG$11-CG51-CG50),0)))*$C42/IF(CG$6="SJ",$C42,1)</f>
        <v>0</v>
      </c>
      <c r="CH52" s="178" t="n">
        <f aca="false">IF(CH17&lt;1,0,IF(CH$6="System",CH$36*'Basin Allocations'!$J$8*$D$27,IF(CH$6="SJ",(CH$11-CH51-CH50),0)))*$C42/IF(CH$6="SJ",$C42,1)</f>
        <v>5851.57281069011</v>
      </c>
      <c r="CI52" s="178" t="n">
        <f aca="false">IF(CI17&lt;1,0,IF(CI$6="System",CI$36*'Basin Allocations'!$J$8*$D$27,IF(CI$6="SJ",(CI$11-CI51-CI50),0)))*$C42/IF(CI$6="SJ",$C42,1)</f>
        <v>0</v>
      </c>
      <c r="CJ52" s="178" t="n">
        <f aca="false">IF(CJ17&lt;1,0,IF(CJ$6="System",CJ$36*'Basin Allocations'!$J$8*$D$27,IF(CJ$6="SJ",(CJ$11-CJ51-CJ50),0)))*$C42/IF(CJ$6="SJ",$C42,1)</f>
        <v>4681.4412961101</v>
      </c>
      <c r="CK52" s="178" t="n">
        <f aca="false">IF(CK17&lt;1,0,IF(CK$6="System",CK$36*'Basin Allocations'!$J$8*$D$27,IF(CK$6="SJ",(CK$11-CK51-CK50),0)))*$C42/IF(CK$6="SJ",$C42,1)</f>
        <v>0</v>
      </c>
      <c r="CL52" s="178" t="n">
        <f aca="false">IF(CL17&lt;1,0,IF(CL$6="System",CL$36*'Basin Allocations'!$J$8*$D$27,IF(CL$6="SJ",(CL$11-CL51-CL50),0)))*$C42/IF(CL$6="SJ",$C42,1)</f>
        <v>0</v>
      </c>
      <c r="CM52" s="178" t="n">
        <f aca="false">IF(CM17&lt;1,0,IF(CM$6="System",CM$36*'Basin Allocations'!$J$8*$D$27,IF(CM$6="SJ",(CM$11-CM51-CM50),0)))*$C42/IF(CM$6="SJ",$C42,1)</f>
        <v>6864.28342538137</v>
      </c>
      <c r="CN52" s="178" t="n">
        <f aca="false">IF(CN17&lt;1,0,IF(CN$6="System",CN$36*'Basin Allocations'!$J$8*$D$27,IF(CN$6="SJ",(CN$11-CN51-CN50),0)))*$C42/IF(CN$6="SJ",$C42,1)</f>
        <v>46487.2154511578</v>
      </c>
      <c r="CO52" s="178" t="n">
        <f aca="false">IF(CO17&lt;1,0,IF(CO$6="System",CO$36*'Basin Allocations'!$J$8*$D$27,IF(CO$6="SJ",(CO$11-CO51-CO50),0)))*$C42/IF(CO$6="SJ",$C42,1)</f>
        <v>2106.87739269706</v>
      </c>
      <c r="CP52" s="178" t="n">
        <f aca="false">IF(CP17&lt;1,0,IF(CP$6="System",CP$36*'Basin Allocations'!$J$8*$D$27,IF(CP$6="SJ",(CP$11-CP51-CP50),0)))*$C42/IF(CP$6="SJ",$C42,1)</f>
        <v>88528.2057182485</v>
      </c>
      <c r="CQ52" s="178" t="n">
        <f aca="false">IF(CQ17&lt;1,0,IF(CQ$6="System",CQ$36*'Basin Allocations'!$J$8*$D$27,IF(CQ$6="SJ",(CQ$11-CQ51-CQ50),0)))*$C42/IF(CQ$6="SJ",$C42,1)</f>
        <v>0</v>
      </c>
      <c r="CR52" s="178" t="n">
        <f aca="false">IF(CR17&lt;1,0,IF(CR$6="System",CR$36*'Basin Allocations'!$J$8*$D$27,IF(CR$6="SJ",(CR$11-CR51-CR50),0)))*$C42/IF(CR$6="SJ",$C42,1)</f>
        <v>271423.83425527</v>
      </c>
      <c r="CS52" s="178" t="n">
        <f aca="false">IF(CS17&lt;1,0,IF(CS$6="System",CS$36*'Basin Allocations'!$J$8*$D$27,IF(CS$6="SJ",(CS$11-CS51-CS50),0)))*$C42/IF(CS$6="SJ",$C42,1)</f>
        <v>16016.6613258899</v>
      </c>
      <c r="CT52" s="178" t="n">
        <f aca="false">IF(CT17&lt;1,0,IF(CT$6="System",CT$36*'Basin Allocations'!$J$8*$D$27,IF(CT$6="SJ",(CT$11-CT51-CT50),0)))*$C42/IF(CT$6="SJ",$C42,1)</f>
        <v>0</v>
      </c>
      <c r="CU52" s="178" t="n">
        <f aca="false">IF(CU17&lt;1,0,IF(CU$6="System",CU$36*'Basin Allocations'!$J$8*$D$27,IF(CU$6="SJ",(CU$11-CU51-CU50),0)))*$C42/IF(CU$6="SJ",$C42,1)</f>
        <v>0</v>
      </c>
      <c r="CV52" s="178" t="n">
        <f aca="false">IF(CV17&lt;1,0,IF(CV$6="System",CV$36*'Basin Allocations'!$J$8*$D$27,IF(CV$6="SJ",(CV$11-CV51-CV50),0)))*$C42/IF(CV$6="SJ",$C42,1)</f>
        <v>0</v>
      </c>
      <c r="CW52" s="178" t="n">
        <f aca="false">IF(CW17&lt;1,0,IF(CW$6="System",CW$36*'Basin Allocations'!$J$8*$D$27,IF(CW$6="SJ",(CW$11-CW51-CW50),0)))*$C42/IF(CW$6="SJ",$C42,1)</f>
        <v>0</v>
      </c>
      <c r="CX52" s="178" t="n">
        <f aca="false">IF(CX17&lt;1,0,IF(CX$6="System",CX$36*'Basin Allocations'!$J$8*$D$27,IF(CX$6="SJ",(CX$11-CX51-CX50),0)))*$C42/IF(CX$6="SJ",$C42,1)</f>
        <v>0</v>
      </c>
      <c r="CY52" s="37" t="n">
        <f aca="false">SUM(CB52:CX52)</f>
        <v>441960.091675445</v>
      </c>
      <c r="CZ52" s="4"/>
      <c r="DA52" s="37" t="n">
        <f aca="false">BZ52+CY52</f>
        <v>1004331.08388799</v>
      </c>
      <c r="DB52" s="133"/>
      <c r="DC52" s="36" t="n">
        <f aca="false">MIN(MIN($CB52:$CX52),MIN($D52:$BY52))</f>
        <v>0</v>
      </c>
      <c r="DD52" s="36" t="n">
        <f aca="false">MAX(MAX($CB52:$CX52),MAX($D52:$BY52))</f>
        <v>271423.83425527</v>
      </c>
      <c r="DE52" s="5"/>
      <c r="DF52" s="101"/>
      <c r="DG52" s="106" t="s">
        <v>650</v>
      </c>
      <c r="DH52" s="116" t="n">
        <f aca="false">SUMIF(D$9:CX$9,"EOCSML",D$81:CX$81)</f>
        <v>768571.847507331</v>
      </c>
      <c r="DI52" s="101" t="s">
        <v>651</v>
      </c>
      <c r="DJ52" s="5"/>
      <c r="DK52" s="106" t="s">
        <v>43</v>
      </c>
      <c r="DL52" s="180" t="n">
        <f aca="false">SUM(DL46:DL51)</f>
        <v>4379878.78787879</v>
      </c>
      <c r="DM52" s="0"/>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row>
    <row r="53" customFormat="false" ht="13.5" hidden="false" customHeight="false" outlineLevel="0" collapsed="false">
      <c r="A53" s="5" t="s">
        <v>652</v>
      </c>
      <c r="B53" s="101"/>
      <c r="C53" s="101"/>
      <c r="D53" s="178" t="n">
        <f aca="false">SUM(D50:D52)</f>
        <v>12185.5371775833</v>
      </c>
      <c r="E53" s="178" t="n">
        <f aca="false">SUM(E50:E52)</f>
        <v>0</v>
      </c>
      <c r="F53" s="178" t="n">
        <f aca="false">SUM(F50:F52)</f>
        <v>0</v>
      </c>
      <c r="G53" s="178" t="n">
        <f aca="false">SUM(G50:G52)</f>
        <v>0</v>
      </c>
      <c r="H53" s="178" t="n">
        <f aca="false">SUM(H50:H52)</f>
        <v>0</v>
      </c>
      <c r="I53" s="178" t="n">
        <f aca="false">SUM(I50:I52)</f>
        <v>0</v>
      </c>
      <c r="J53" s="178" t="n">
        <f aca="false">SUM(J50:J52)</f>
        <v>0</v>
      </c>
      <c r="K53" s="178" t="n">
        <f aca="false">SUM(K50:K52)</f>
        <v>0</v>
      </c>
      <c r="L53" s="178" t="n">
        <f aca="false">SUM(L50:L52)</f>
        <v>0</v>
      </c>
      <c r="M53" s="178" t="n">
        <f aca="false">SUM(M50:M52)</f>
        <v>0</v>
      </c>
      <c r="N53" s="178" t="n">
        <f aca="false">SUM(N50:N52)</f>
        <v>60927.6858879166</v>
      </c>
      <c r="O53" s="178" t="n">
        <f aca="false">SUM(O50:O52)</f>
        <v>0</v>
      </c>
      <c r="P53" s="178" t="n">
        <f aca="false">SUM(P50:P52)</f>
        <v>28942.4888953237</v>
      </c>
      <c r="Q53" s="178" t="n">
        <f aca="false">SUM(Q50:Q52)</f>
        <v>0</v>
      </c>
      <c r="R53" s="178" t="n">
        <f aca="false">SUM(R50:R52)</f>
        <v>0</v>
      </c>
      <c r="S53" s="178" t="n">
        <f aca="false">SUM(S50:S52)</f>
        <v>0</v>
      </c>
      <c r="T53" s="178" t="n">
        <f aca="false">SUM(T50:T52)</f>
        <v>0</v>
      </c>
      <c r="U53" s="178" t="n">
        <f aca="false">SUM(U50:U52)</f>
        <v>0</v>
      </c>
      <c r="V53" s="178" t="n">
        <f aca="false">SUM(V50:V52)</f>
        <v>0</v>
      </c>
      <c r="W53" s="178" t="n">
        <f aca="false">SUM(W50:W52)</f>
        <v>0</v>
      </c>
      <c r="X53" s="178" t="n">
        <f aca="false">SUM(X50:X52)</f>
        <v>0</v>
      </c>
      <c r="Y53" s="178" t="n">
        <f aca="false">SUM(Y50:Y52)</f>
        <v>21933.96691965</v>
      </c>
      <c r="Z53" s="178" t="n">
        <f aca="false">SUM(Z50:Z52)</f>
        <v>0</v>
      </c>
      <c r="AA53" s="178" t="n">
        <f aca="false">SUM(AA50:AA52)</f>
        <v>0</v>
      </c>
      <c r="AB53" s="178" t="n">
        <f aca="false">SUM(AB50:AB52)</f>
        <v>0</v>
      </c>
      <c r="AC53" s="178" t="n">
        <f aca="false">SUM(AC50:AC52)</f>
        <v>0</v>
      </c>
      <c r="AD53" s="178" t="n">
        <f aca="false">SUM(AD50:AD52)</f>
        <v>0</v>
      </c>
      <c r="AE53" s="178" t="n">
        <f aca="false">SUM(AE50:AE52)</f>
        <v>0</v>
      </c>
      <c r="AF53" s="178" t="n">
        <f aca="false">SUM(AF50:AF52)</f>
        <v>0</v>
      </c>
      <c r="AG53" s="178" t="n">
        <f aca="false">SUM(AG50:AG52)</f>
        <v>0</v>
      </c>
      <c r="AH53" s="178" t="n">
        <f aca="false">SUM(AH50:AH52)</f>
        <v>0</v>
      </c>
      <c r="AI53" s="178" t="n">
        <f aca="false">SUM(AI50:AI52)</f>
        <v>0</v>
      </c>
      <c r="AJ53" s="178" t="n">
        <f aca="false">SUM(AJ50:AJ52)</f>
        <v>0</v>
      </c>
      <c r="AK53" s="178" t="n">
        <f aca="false">SUM(AK50:AK52)</f>
        <v>0</v>
      </c>
      <c r="AL53" s="178" t="n">
        <f aca="false">SUM(AL50:AL52)</f>
        <v>0</v>
      </c>
      <c r="AM53" s="178" t="n">
        <f aca="false">SUM(AM50:AM52)</f>
        <v>0</v>
      </c>
      <c r="AN53" s="178" t="n">
        <f aca="false">SUM(AN50:AN52)</f>
        <v>0</v>
      </c>
      <c r="AO53" s="178" t="n">
        <f aca="false">SUM(AO50:AO52)</f>
        <v>15544.004633321</v>
      </c>
      <c r="AP53" s="178" t="n">
        <f aca="false">SUM(AP50:AP52)</f>
        <v>0</v>
      </c>
      <c r="AQ53" s="178" t="n">
        <f aca="false">SUM(AQ50:AQ52)</f>
        <v>0</v>
      </c>
      <c r="AR53" s="178" t="n">
        <f aca="false">SUM(AR50:AR52)</f>
        <v>0</v>
      </c>
      <c r="AS53" s="178" t="n">
        <f aca="false">SUM(AS50:AS52)</f>
        <v>0</v>
      </c>
      <c r="AT53" s="178" t="n">
        <f aca="false">SUM(AT50:AT52)</f>
        <v>5000</v>
      </c>
      <c r="AU53" s="178" t="n">
        <f aca="false">SUM(AU50:AU52)</f>
        <v>0</v>
      </c>
      <c r="AV53" s="178" t="n">
        <f aca="false">SUM(AV50:AV52)</f>
        <v>4252.23292754667</v>
      </c>
      <c r="AW53" s="178" t="n">
        <f aca="false">SUM(AW50:AW52)</f>
        <v>5662.99064121076</v>
      </c>
      <c r="AX53" s="178" t="n">
        <f aca="false">SUM(AX50:AX52)</f>
        <v>0</v>
      </c>
      <c r="AY53" s="178" t="n">
        <f aca="false">SUM(AY50:AY52)</f>
        <v>0</v>
      </c>
      <c r="AZ53" s="178" t="n">
        <f aca="false">SUM(AZ50:AZ52)</f>
        <v>0</v>
      </c>
      <c r="BA53" s="178" t="n">
        <f aca="false">SUM(BA50:BA52)</f>
        <v>0</v>
      </c>
      <c r="BB53" s="178" t="n">
        <f aca="false">SUM(BB50:BB52)</f>
        <v>2541.28002410459</v>
      </c>
      <c r="BC53" s="178" t="n">
        <f aca="false">SUM(BC50:BC52)</f>
        <v>15461.6490564906</v>
      </c>
      <c r="BD53" s="178" t="n">
        <f aca="false">SUM(BD50:BD52)</f>
        <v>0</v>
      </c>
      <c r="BE53" s="178" t="n">
        <f aca="false">SUM(BE50:BE52)</f>
        <v>0</v>
      </c>
      <c r="BF53" s="178" t="n">
        <f aca="false">SUM(BF50:BF52)</f>
        <v>12185.5371775833</v>
      </c>
      <c r="BG53" s="178" t="n">
        <f aca="false">SUM(BG50:BG52)</f>
        <v>0</v>
      </c>
      <c r="BH53" s="178" t="n">
        <f aca="false">SUM(BH50:BH52)</f>
        <v>0</v>
      </c>
      <c r="BI53" s="178" t="n">
        <f aca="false">SUM(BI50:BI52)</f>
        <v>0</v>
      </c>
      <c r="BJ53" s="178" t="n">
        <f aca="false">SUM(BJ50:BJ52)</f>
        <v>0</v>
      </c>
      <c r="BK53" s="178" t="n">
        <f aca="false">SUM(BK50:BK52)</f>
        <v>329009.50379475</v>
      </c>
      <c r="BL53" s="178" t="n">
        <f aca="false">SUM(BL50:BL52)</f>
        <v>0</v>
      </c>
      <c r="BM53" s="178" t="n">
        <f aca="false">SUM(BM50:BM52)</f>
        <v>3835.47258429106</v>
      </c>
      <c r="BN53" s="178" t="n">
        <f aca="false">SUM(BN50:BN52)</f>
        <v>0</v>
      </c>
      <c r="BO53" s="178" t="n">
        <f aca="false">SUM(BO50:BO52)</f>
        <v>0</v>
      </c>
      <c r="BP53" s="178" t="n">
        <f aca="false">SUM(BP50:BP52)</f>
        <v>91391.5288318749</v>
      </c>
      <c r="BQ53" s="178" t="n">
        <f aca="false">SUM(BQ50:BQ52)</f>
        <v>3751.64148076263</v>
      </c>
      <c r="BR53" s="178" t="n">
        <f aca="false">SUM(BR50:BR52)</f>
        <v>0</v>
      </c>
      <c r="BS53" s="178" t="n">
        <f aca="false">SUM(BS50:BS52)</f>
        <v>0</v>
      </c>
      <c r="BT53" s="178" t="n">
        <f aca="false">SUM(BT50:BT52)</f>
        <v>106623.450303854</v>
      </c>
      <c r="BU53" s="178" t="n">
        <f aca="false">SUM(BU50:BU52)</f>
        <v>0</v>
      </c>
      <c r="BV53" s="178" t="n">
        <f aca="false">SUM(BV50:BV52)</f>
        <v>0</v>
      </c>
      <c r="BW53" s="178" t="n">
        <f aca="false">SUM(BW50:BW52)</f>
        <v>11576.2603187042</v>
      </c>
      <c r="BX53" s="178" t="n">
        <f aca="false">SUM(BX50:BX52)</f>
        <v>887.412042746782</v>
      </c>
      <c r="BY53" s="178" t="n">
        <f aca="false">SUM(BY50:BY52)</f>
        <v>0</v>
      </c>
      <c r="BZ53" s="37" t="n">
        <f aca="false">SUM(D53:BY53)</f>
        <v>731712.642697714</v>
      </c>
      <c r="CA53" s="4"/>
      <c r="CB53" s="178" t="n">
        <f aca="false">SUM(CB50:CB52)</f>
        <v>0</v>
      </c>
      <c r="CC53" s="178" t="n">
        <f aca="false">SUM(CC50:CC52)</f>
        <v>0</v>
      </c>
      <c r="CD53" s="178" t="n">
        <f aca="false">SUM(CD50:CD52)</f>
        <v>0</v>
      </c>
      <c r="CE53" s="178" t="n">
        <f aca="false">SUM(CE50:CE52)</f>
        <v>0</v>
      </c>
      <c r="CF53" s="178" t="n">
        <f aca="false">SUM(CF50:CF52)</f>
        <v>0</v>
      </c>
      <c r="CG53" s="178" t="n">
        <f aca="false">SUM(CG50:CG52)</f>
        <v>0</v>
      </c>
      <c r="CH53" s="178" t="n">
        <f aca="false">SUM(CH50:CH52)</f>
        <v>7615.66294671349</v>
      </c>
      <c r="CI53" s="178" t="n">
        <f aca="false">SUM(CI50:CI52)</f>
        <v>0</v>
      </c>
      <c r="CJ53" s="178" t="n">
        <f aca="false">SUM(CJ50:CJ52)</f>
        <v>6092.76858879166</v>
      </c>
      <c r="CK53" s="178" t="n">
        <f aca="false">SUM(CK50:CK52)</f>
        <v>0</v>
      </c>
      <c r="CL53" s="178" t="n">
        <f aca="false">SUM(CL50:CL52)</f>
        <v>0</v>
      </c>
      <c r="CM53" s="178" t="n">
        <f aca="false">SUM(CM50:CM52)</f>
        <v>8933.67828268572</v>
      </c>
      <c r="CN53" s="178" t="n">
        <f aca="false">SUM(CN50:CN52)</f>
        <v>60501.8472231086</v>
      </c>
      <c r="CO53" s="178" t="n">
        <f aca="false">SUM(CO50:CO52)</f>
        <v>2742.04365423234</v>
      </c>
      <c r="CP53" s="178" t="n">
        <f aca="false">SUM(CP50:CP52)</f>
        <v>115217.053233246</v>
      </c>
      <c r="CQ53" s="178" t="n">
        <f aca="false">SUM(CQ50:CQ52)</f>
        <v>0</v>
      </c>
      <c r="CR53" s="178" t="n">
        <f aca="false">SUM(CR50:CR52)</f>
        <v>353250.742025541</v>
      </c>
      <c r="CS53" s="178" t="n">
        <f aca="false">SUM(CS50:CS52)</f>
        <v>20845.2493262667</v>
      </c>
      <c r="CT53" s="178" t="n">
        <f aca="false">SUM(CT50:CT52)</f>
        <v>0</v>
      </c>
      <c r="CU53" s="178" t="n">
        <f aca="false">SUM(CU50:CU52)</f>
        <v>0</v>
      </c>
      <c r="CV53" s="178" t="n">
        <f aca="false">SUM(CV50:CV52)</f>
        <v>0</v>
      </c>
      <c r="CW53" s="178" t="n">
        <f aca="false">SUM(CW50:CW52)</f>
        <v>0</v>
      </c>
      <c r="CX53" s="178" t="n">
        <f aca="false">SUM(CX50:CX52)</f>
        <v>0</v>
      </c>
      <c r="CY53" s="37" t="n">
        <f aca="false">SUM(CB53:CX53)</f>
        <v>575199.045280585</v>
      </c>
      <c r="CZ53" s="4"/>
      <c r="DA53" s="37" t="n">
        <f aca="false">BZ53+CY53</f>
        <v>1306911.6879783</v>
      </c>
      <c r="DB53" s="133"/>
      <c r="DC53" s="36" t="n">
        <f aca="false">MIN(MIN($CB53:$CX53),MIN($D53:$BY53))</f>
        <v>0</v>
      </c>
      <c r="DD53" s="36" t="n">
        <f aca="false">MAX(MAX($CB53:$CX53),MAX($D53:$BY53))</f>
        <v>353250.742025541</v>
      </c>
      <c r="DE53" s="5"/>
      <c r="DF53" s="101"/>
      <c r="DG53" s="106" t="s">
        <v>653</v>
      </c>
      <c r="DH53" s="116" t="n">
        <f aca="false">SUMIF(D$9:CX$9,"EOCNMLEE",D$81:CX$81)</f>
        <v>35895.4056695992</v>
      </c>
      <c r="DI53" s="101" t="s">
        <v>654</v>
      </c>
      <c r="DJ53" s="5"/>
      <c r="DK53" s="101" t="s">
        <v>494</v>
      </c>
      <c r="DL53" s="110" t="n">
        <f aca="false">SUMIF(D3:CX3,"FT2",D11:CX11)</f>
        <v>23409.5796676442</v>
      </c>
      <c r="DM53" s="0"/>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row>
    <row r="54" customFormat="false" ht="13.5" hidden="false" customHeight="false" outlineLevel="0" collapsed="false">
      <c r="A54" s="5"/>
      <c r="B54" s="101"/>
      <c r="C54" s="101"/>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37"/>
      <c r="CA54" s="4"/>
      <c r="CB54" s="178"/>
      <c r="CC54" s="178"/>
      <c r="CD54" s="178"/>
      <c r="CE54" s="178"/>
      <c r="CF54" s="178"/>
      <c r="CG54" s="178"/>
      <c r="CH54" s="178"/>
      <c r="CI54" s="178"/>
      <c r="CJ54" s="178"/>
      <c r="CK54" s="178"/>
      <c r="CL54" s="178"/>
      <c r="CM54" s="178"/>
      <c r="CN54" s="178"/>
      <c r="CO54" s="178"/>
      <c r="CP54" s="178"/>
      <c r="CQ54" s="178"/>
      <c r="CR54" s="178"/>
      <c r="CS54" s="178"/>
      <c r="CT54" s="178"/>
      <c r="CU54" s="178"/>
      <c r="CV54" s="178"/>
      <c r="CW54" s="178"/>
      <c r="CX54" s="178"/>
      <c r="CY54" s="37"/>
      <c r="CZ54" s="4"/>
      <c r="DA54" s="37"/>
      <c r="DB54" s="36" t="n">
        <f aca="false">D28</f>
        <v>428552.920332356</v>
      </c>
      <c r="DC54" s="36"/>
      <c r="DD54" s="36"/>
      <c r="DE54" s="5"/>
      <c r="DF54" s="101"/>
      <c r="DG54" s="106" t="s">
        <v>655</v>
      </c>
      <c r="DH54" s="116" t="n">
        <f aca="false">SUMIF(D$9:CX$9,"EOCNML",D$81:CX$81)-DH50</f>
        <v>89270.7722385142</v>
      </c>
      <c r="DI54" s="101" t="s">
        <v>656</v>
      </c>
      <c r="DJ54" s="5"/>
      <c r="DK54" s="101" t="s">
        <v>657</v>
      </c>
      <c r="DL54" s="180" t="n">
        <f aca="false">DL53+DL52</f>
        <v>4403288.36754643</v>
      </c>
      <c r="DM54" s="0"/>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row>
    <row r="55" customFormat="false" ht="13.5" hidden="false" customHeight="false" outlineLevel="0" collapsed="false">
      <c r="A55" s="5" t="s">
        <v>658</v>
      </c>
      <c r="B55" s="101"/>
      <c r="C55" s="101"/>
      <c r="D55" s="178" t="n">
        <f aca="false">D45+D50</f>
        <v>2032.8150546934</v>
      </c>
      <c r="E55" s="178" t="n">
        <f aca="false">E45+E50</f>
        <v>4065.63010938679</v>
      </c>
      <c r="F55" s="178" t="n">
        <f aca="false">F45+F50</f>
        <v>0</v>
      </c>
      <c r="G55" s="178" t="n">
        <f aca="false">G45+G50</f>
        <v>2381.42324169376</v>
      </c>
      <c r="H55" s="178" t="n">
        <f aca="false">H45+H50</f>
        <v>8796.08242326283</v>
      </c>
      <c r="I55" s="178" t="n">
        <f aca="false">I45+I50</f>
        <v>794.074125669922</v>
      </c>
      <c r="J55" s="178" t="n">
        <f aca="false">J45+J50</f>
        <v>398.63533346697</v>
      </c>
      <c r="K55" s="178" t="n">
        <f aca="false">K45+K50</f>
        <v>1759.0300197455</v>
      </c>
      <c r="L55" s="178" t="n">
        <f aca="false">L45+L50</f>
        <v>0</v>
      </c>
      <c r="M55" s="178" t="n">
        <f aca="false">M45+M50</f>
        <v>8436.18247697759</v>
      </c>
      <c r="N55" s="178" t="n">
        <f aca="false">N45+N50</f>
        <v>10164.075273467</v>
      </c>
      <c r="O55" s="178" t="n">
        <f aca="false">O45+O50</f>
        <v>280.762874356289</v>
      </c>
      <c r="P55" s="178" t="n">
        <f aca="false">P45+P50</f>
        <v>4828.24239008057</v>
      </c>
      <c r="Q55" s="178" t="n">
        <f aca="false">Q45+Q50</f>
        <v>181.13733829438</v>
      </c>
      <c r="R55" s="178" t="n">
        <f aca="false">R45+R50</f>
        <v>0</v>
      </c>
      <c r="S55" s="178" t="n">
        <f aca="false">S45+S50</f>
        <v>0</v>
      </c>
      <c r="T55" s="178" t="n">
        <f aca="false">T45+T50</f>
        <v>0</v>
      </c>
      <c r="U55" s="178" t="n">
        <f aca="false">U45+U50</f>
        <v>0</v>
      </c>
      <c r="V55" s="178" t="n">
        <f aca="false">V45+V50</f>
        <v>0</v>
      </c>
      <c r="W55" s="178" t="n">
        <f aca="false">W45+W50</f>
        <v>1688.83930115643</v>
      </c>
      <c r="X55" s="178" t="n">
        <f aca="false">X45+X50</f>
        <v>105.885429370612</v>
      </c>
      <c r="Y55" s="178" t="n">
        <f aca="false">Y45+Y50</f>
        <v>3659.06709844811</v>
      </c>
      <c r="Z55" s="178" t="n">
        <f aca="false">Z45+Z50</f>
        <v>1897.54680785297</v>
      </c>
      <c r="AA55" s="178" t="n">
        <f aca="false">AA45+AA50</f>
        <v>0</v>
      </c>
      <c r="AB55" s="178" t="n">
        <f aca="false">AB45+AB50</f>
        <v>0</v>
      </c>
      <c r="AC55" s="178" t="n">
        <f aca="false">AC45+AC50</f>
        <v>0</v>
      </c>
      <c r="AD55" s="178" t="n">
        <f aca="false">AD45+AD50</f>
        <v>0</v>
      </c>
      <c r="AE55" s="178" t="n">
        <f aca="false">AE45+AE50</f>
        <v>0</v>
      </c>
      <c r="AF55" s="178" t="n">
        <f aca="false">AF45+AF50</f>
        <v>0</v>
      </c>
      <c r="AG55" s="178" t="n">
        <f aca="false">AG45+AG50</f>
        <v>0</v>
      </c>
      <c r="AH55" s="178" t="n">
        <f aca="false">AH45+AH50</f>
        <v>0</v>
      </c>
      <c r="AI55" s="178" t="n">
        <f aca="false">AI45+AI50</f>
        <v>559.527910422567</v>
      </c>
      <c r="AJ55" s="178" t="n">
        <f aca="false">AJ45+AJ50</f>
        <v>0</v>
      </c>
      <c r="AK55" s="178" t="n">
        <f aca="false">AK45+AK50</f>
        <v>0</v>
      </c>
      <c r="AL55" s="178" t="n">
        <f aca="false">AL45+AL50</f>
        <v>4751.39221052479</v>
      </c>
      <c r="AM55" s="178" t="n">
        <f aca="false">AM45+AM50</f>
        <v>0</v>
      </c>
      <c r="AN55" s="178" t="n">
        <f aca="false">AN45+AN50</f>
        <v>0</v>
      </c>
      <c r="AO55" s="178" t="n">
        <f aca="false">AO45+AO50</f>
        <v>2593.08113941559</v>
      </c>
      <c r="AP55" s="178" t="n">
        <f aca="false">AP45+AP50</f>
        <v>456.141442624505</v>
      </c>
      <c r="AQ55" s="178" t="n">
        <f aca="false">AQ45+AQ50</f>
        <v>0</v>
      </c>
      <c r="AR55" s="178" t="n">
        <f aca="false">AR45+AR50</f>
        <v>3063.35204468437</v>
      </c>
      <c r="AS55" s="178" t="n">
        <f aca="false">AS45+AS50</f>
        <v>711.485269142689</v>
      </c>
      <c r="AT55" s="178" t="n">
        <f aca="false">AT45+AT50</f>
        <v>724.591390520208</v>
      </c>
      <c r="AU55" s="178" t="n">
        <f aca="false">AU45+AU50</f>
        <v>0</v>
      </c>
      <c r="AV55" s="178" t="n">
        <f aca="false">AV45+AV50</f>
        <v>709.365782173433</v>
      </c>
      <c r="AW55" s="178" t="n">
        <f aca="false">AW45+AW50</f>
        <v>944.711132736792</v>
      </c>
      <c r="AX55" s="178" t="n">
        <f aca="false">AX45+AX50</f>
        <v>0</v>
      </c>
      <c r="AY55" s="178" t="n">
        <f aca="false">AY45+AY50</f>
        <v>1779.40797030362</v>
      </c>
      <c r="AZ55" s="178" t="n">
        <f aca="false">AZ45+AZ50</f>
        <v>597.486837932786</v>
      </c>
      <c r="BA55" s="178" t="n">
        <f aca="false">BA45+BA50</f>
        <v>320.986018595188</v>
      </c>
      <c r="BB55" s="178" t="n">
        <f aca="false">BB45+BB50</f>
        <v>423.94128514045</v>
      </c>
      <c r="BC55" s="178" t="n">
        <f aca="false">BC45+BC50</f>
        <v>2579.34242162424</v>
      </c>
      <c r="BD55" s="178" t="n">
        <f aca="false">BD45+BD50</f>
        <v>1420.59621341754</v>
      </c>
      <c r="BE55" s="178" t="n">
        <f aca="false">BE45+BE50</f>
        <v>0</v>
      </c>
      <c r="BF55" s="178" t="n">
        <f aca="false">BF45+BF50</f>
        <v>2032.8150546934</v>
      </c>
      <c r="BG55" s="178" t="n">
        <f aca="false">BG45+BG50</f>
        <v>6438.50005182987</v>
      </c>
      <c r="BH55" s="178" t="n">
        <f aca="false">BH45+BH50</f>
        <v>1016.4075273467</v>
      </c>
      <c r="BI55" s="178" t="n">
        <f aca="false">BI45+BI50</f>
        <v>0.266378438668206</v>
      </c>
      <c r="BJ55" s="178" t="n">
        <f aca="false">BJ45+BJ50</f>
        <v>13213.2978555071</v>
      </c>
      <c r="BK55" s="178" t="n">
        <f aca="false">BK45+BK50</f>
        <v>54886.0064767217</v>
      </c>
      <c r="BL55" s="178" t="n">
        <f aca="false">BL45+BL50</f>
        <v>62000.8591681486</v>
      </c>
      <c r="BM55" s="178" t="n">
        <f aca="false">BM45+BM50</f>
        <v>639.841009681031</v>
      </c>
      <c r="BN55" s="178" t="n">
        <f aca="false">BN45+BN50</f>
        <v>477.083783654757</v>
      </c>
      <c r="BO55" s="178" t="n">
        <f aca="false">BO45+BO50</f>
        <v>9363.46849762611</v>
      </c>
      <c r="BP55" s="178" t="n">
        <f aca="false">BP45+BP50</f>
        <v>15246.1129102005</v>
      </c>
      <c r="BQ55" s="178" t="n">
        <f aca="false">BQ45+BQ50</f>
        <v>625.85614165095</v>
      </c>
      <c r="BR55" s="178" t="n">
        <f aca="false">BR45+BR50</f>
        <v>44303.9287300767</v>
      </c>
      <c r="BS55" s="178" t="n">
        <f aca="false">BS45+BS50</f>
        <v>0</v>
      </c>
      <c r="BT55" s="178" t="n">
        <f aca="false">BT45+BT50</f>
        <v>17787.1317285672</v>
      </c>
      <c r="BU55" s="178" t="n">
        <f aca="false">BU45+BU50</f>
        <v>0</v>
      </c>
      <c r="BV55" s="178" t="n">
        <f aca="false">BV45+BV50</f>
        <v>0</v>
      </c>
      <c r="BW55" s="178" t="n">
        <f aca="false">BW45+BW50</f>
        <v>1931.17430195873</v>
      </c>
      <c r="BX55" s="178" t="n">
        <f aca="false">BX45+BX50</f>
        <v>148.039806035834</v>
      </c>
      <c r="BY55" s="178" t="n">
        <f aca="false">BY45+BY50</f>
        <v>0</v>
      </c>
      <c r="BZ55" s="37" t="n">
        <f aca="false">SUM(D55:BY55)</f>
        <v>303215.62778932</v>
      </c>
      <c r="CA55" s="4"/>
      <c r="CB55" s="178" t="n">
        <f aca="false">CB45+CB50</f>
        <v>6521.32251468188</v>
      </c>
      <c r="CC55" s="178" t="n">
        <f aca="false">CC45+CC50</f>
        <v>2336.68328184376</v>
      </c>
      <c r="CD55" s="178" t="n">
        <f aca="false">CD45+CD50</f>
        <v>7083.00479491895</v>
      </c>
      <c r="CE55" s="178" t="n">
        <f aca="false">CE45+CE50</f>
        <v>3622.95695260104</v>
      </c>
      <c r="CF55" s="178" t="n">
        <f aca="false">CF45+CF50</f>
        <v>2898.36556208083</v>
      </c>
      <c r="CG55" s="178" t="n">
        <f aca="false">CG45+CG50</f>
        <v>3622.95695260104</v>
      </c>
      <c r="CH55" s="178" t="n">
        <f aca="false">CH45+CH50</f>
        <v>1270.45973139611</v>
      </c>
      <c r="CI55" s="178" t="n">
        <f aca="false">CI45+CI50</f>
        <v>1270.55908697063</v>
      </c>
      <c r="CJ55" s="178" t="n">
        <f aca="false">CJ45+CJ50</f>
        <v>1016.4075273467</v>
      </c>
      <c r="CK55" s="178" t="n">
        <f aca="false">CK45+CK50</f>
        <v>1016.4075273467</v>
      </c>
      <c r="CL55" s="178" t="n">
        <f aca="false">CL45+CL50</f>
        <v>40.6364299789638</v>
      </c>
      <c r="CM55" s="178" t="n">
        <f aca="false">CM45+CM50</f>
        <v>1490.33361781041</v>
      </c>
      <c r="CN55" s="178" t="n">
        <f aca="false">CN45+CN50</f>
        <v>10093.0360376847</v>
      </c>
      <c r="CO55" s="178" t="n">
        <f aca="false">CO45+CO50</f>
        <v>457.433065093275</v>
      </c>
      <c r="CP55" s="178" t="n">
        <f aca="false">CP45+CP50</f>
        <v>19220.7333133263</v>
      </c>
      <c r="CQ55" s="178" t="n">
        <f aca="false">CQ45+CQ50</f>
        <v>968.716851576765</v>
      </c>
      <c r="CR55" s="178" t="n">
        <f aca="false">CR45+CR50</f>
        <v>58929.977070863</v>
      </c>
      <c r="CS55" s="178" t="n">
        <f aca="false">CS45+CS50</f>
        <v>3477.44510822428</v>
      </c>
      <c r="CT55" s="178" t="n">
        <f aca="false">CT45+CT50</f>
        <v>0</v>
      </c>
      <c r="CU55" s="178" t="n">
        <f aca="false">CU45+CU50</f>
        <v>0</v>
      </c>
      <c r="CV55" s="178" t="n">
        <f aca="false">CV45+CV50</f>
        <v>0</v>
      </c>
      <c r="CW55" s="178" t="n">
        <f aca="false">CW45+CW50</f>
        <v>0</v>
      </c>
      <c r="CX55" s="178" t="n">
        <f aca="false">CX45+CX50</f>
        <v>0</v>
      </c>
      <c r="CY55" s="37" t="n">
        <f aca="false">SUM(CB55:CX55)</f>
        <v>125337.435426345</v>
      </c>
      <c r="CZ55" s="4"/>
      <c r="DA55" s="37" t="n">
        <f aca="false">BZ55+CY55</f>
        <v>428553.063215665</v>
      </c>
      <c r="DB55" s="36" t="str">
        <f aca="false">IF(ABS(DA55-D28)&lt;1,"Okay","Adjust Bondad Station")</f>
        <v>Okay</v>
      </c>
      <c r="DC55" s="36" t="n">
        <f aca="false">MIN(MIN($CB55:$CX55),MIN($D55:$BY55))</f>
        <v>0</v>
      </c>
      <c r="DD55" s="36" t="n">
        <f aca="false">MAX(MAX($CB55:$CX55),MAX($D55:$BY55))</f>
        <v>62000.8591681486</v>
      </c>
      <c r="DE55" s="5"/>
      <c r="DF55" s="101"/>
      <c r="DG55" s="106" t="s">
        <v>659</v>
      </c>
      <c r="DH55" s="110" t="n">
        <f aca="false">SUM(DH50:DH54)</f>
        <v>1224983.38220919</v>
      </c>
      <c r="DI55" s="113" t="str">
        <f aca="false">IF(ABS(DA81-DH48-DH55)&lt;1,"OKAY","ERROR")</f>
        <v>OKAY</v>
      </c>
      <c r="DJ55" s="5"/>
      <c r="DK55" s="101"/>
      <c r="DL55" s="110" t="str">
        <f aca="false">IF(ABS(DL54-DA11)&lt;1,"OKAY","ERROR")</f>
        <v>OKAY</v>
      </c>
      <c r="DM55" s="0"/>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row>
    <row r="56" customFormat="false" ht="12.75" hidden="false" customHeight="false" outlineLevel="0" collapsed="false">
      <c r="A56" s="5" t="s">
        <v>660</v>
      </c>
      <c r="B56" s="101"/>
      <c r="C56" s="101"/>
      <c r="D56" s="178" t="n">
        <f aca="false">D46+D51</f>
        <v>789.839530669735</v>
      </c>
      <c r="E56" s="178" t="n">
        <f aca="false">E46+E51</f>
        <v>1579.67906133947</v>
      </c>
      <c r="F56" s="178" t="n">
        <f aca="false">F46+F51</f>
        <v>0</v>
      </c>
      <c r="G56" s="178" t="n">
        <f aca="false">G46+G51</f>
        <v>925.289396692852</v>
      </c>
      <c r="H56" s="178" t="n">
        <f aca="false">H46+H51</f>
        <v>3417.67127161014</v>
      </c>
      <c r="I56" s="178" t="n">
        <f aca="false">I46+I51</f>
        <v>308.533298830133</v>
      </c>
      <c r="J56" s="178" t="n">
        <f aca="false">J46+J51</f>
        <v>154.887649010163</v>
      </c>
      <c r="K56" s="178" t="n">
        <f aca="false">K46+K51</f>
        <v>683.461804369267</v>
      </c>
      <c r="L56" s="178" t="n">
        <f aca="false">L46+L51</f>
        <v>0</v>
      </c>
      <c r="M56" s="178" t="n">
        <f aca="false">M46+M51</f>
        <v>3277.8340522794</v>
      </c>
      <c r="N56" s="178" t="n">
        <f aca="false">N46+N51</f>
        <v>3949.19765334867</v>
      </c>
      <c r="O56" s="178" t="n">
        <f aca="false">O46+O51</f>
        <v>109.088928871842</v>
      </c>
      <c r="P56" s="178" t="n">
        <f aca="false">P46+P51</f>
        <v>1875.98802681838</v>
      </c>
      <c r="Q56" s="178" t="n">
        <f aca="false">Q46+Q51</f>
        <v>70.3799541108657</v>
      </c>
      <c r="R56" s="178" t="n">
        <f aca="false">R46+R51</f>
        <v>0</v>
      </c>
      <c r="S56" s="178" t="n">
        <f aca="false">S46+S51</f>
        <v>0</v>
      </c>
      <c r="T56" s="178" t="n">
        <f aca="false">T46+T51</f>
        <v>0</v>
      </c>
      <c r="U56" s="178" t="n">
        <f aca="false">U46+U51</f>
        <v>0</v>
      </c>
      <c r="V56" s="178" t="n">
        <f aca="false">V46+V51</f>
        <v>0</v>
      </c>
      <c r="W56" s="178" t="n">
        <f aca="false">W46+W51</f>
        <v>656.189572151307</v>
      </c>
      <c r="X56" s="178" t="n">
        <f aca="false">X46+X51</f>
        <v>41.1412231751017</v>
      </c>
      <c r="Y56" s="178" t="n">
        <f aca="false">Y46+Y51</f>
        <v>1421.71115520552</v>
      </c>
      <c r="Z56" s="178" t="n">
        <f aca="false">Z46+Z51</f>
        <v>737.281769277576</v>
      </c>
      <c r="AA56" s="178" t="n">
        <f aca="false">AA46+AA51</f>
        <v>0</v>
      </c>
      <c r="AB56" s="178" t="n">
        <f aca="false">AB46+AB51</f>
        <v>0</v>
      </c>
      <c r="AC56" s="178" t="n">
        <f aca="false">AC46+AC51</f>
        <v>0</v>
      </c>
      <c r="AD56" s="178" t="n">
        <f aca="false">AD46+AD51</f>
        <v>0</v>
      </c>
      <c r="AE56" s="178" t="n">
        <f aca="false">AE46+AE51</f>
        <v>0</v>
      </c>
      <c r="AF56" s="178" t="n">
        <f aca="false">AF46+AF51</f>
        <v>0</v>
      </c>
      <c r="AG56" s="178" t="n">
        <f aca="false">AG46+AG51</f>
        <v>0</v>
      </c>
      <c r="AH56" s="178" t="n">
        <f aca="false">AH46+AH51</f>
        <v>0</v>
      </c>
      <c r="AI56" s="178" t="n">
        <f aca="false">AI46+AI51</f>
        <v>217.401608249814</v>
      </c>
      <c r="AJ56" s="178" t="n">
        <f aca="false">AJ46+AJ51</f>
        <v>0</v>
      </c>
      <c r="AK56" s="178" t="n">
        <f aca="false">AK46+AK51</f>
        <v>0</v>
      </c>
      <c r="AL56" s="178" t="n">
        <f aca="false">AL46+AL51</f>
        <v>1846.12829628752</v>
      </c>
      <c r="AM56" s="178" t="n">
        <f aca="false">AM46+AM51</f>
        <v>0</v>
      </c>
      <c r="AN56" s="178" t="n">
        <f aca="false">AN46+AN51</f>
        <v>0</v>
      </c>
      <c r="AO56" s="178" t="n">
        <f aca="false">AO46+AO51</f>
        <v>1007.52795263682</v>
      </c>
      <c r="AP56" s="178" t="n">
        <f aca="false">AP46+AP51</f>
        <v>177.231343367779</v>
      </c>
      <c r="AQ56" s="178" t="n">
        <f aca="false">AQ46+AQ51</f>
        <v>0</v>
      </c>
      <c r="AR56" s="178" t="n">
        <f aca="false">AR46+AR51</f>
        <v>1190.24922393376</v>
      </c>
      <c r="AS56" s="178" t="n">
        <f aca="false">AS46+AS51</f>
        <v>276.443835734407</v>
      </c>
      <c r="AT56" s="178" t="n">
        <f aca="false">AT46+AT51</f>
        <v>281.536149830478</v>
      </c>
      <c r="AU56" s="178" t="n">
        <f aca="false">AU46+AU51</f>
        <v>0</v>
      </c>
      <c r="AV56" s="178" t="n">
        <f aca="false">AV46+AV51</f>
        <v>275.620320290052</v>
      </c>
      <c r="AW56" s="178" t="n">
        <f aca="false">AW46+AW51</f>
        <v>367.062510667919</v>
      </c>
      <c r="AX56" s="178" t="n">
        <f aca="false">AX46+AX51</f>
        <v>0</v>
      </c>
      <c r="AY56" s="178" t="n">
        <f aca="false">AY46+AY51</f>
        <v>691.37954920674</v>
      </c>
      <c r="AZ56" s="178" t="n">
        <f aca="false">AZ46+AZ51</f>
        <v>232.150348633341</v>
      </c>
      <c r="BA56" s="178" t="n">
        <f aca="false">BA46+BA51</f>
        <v>124.717418681755</v>
      </c>
      <c r="BB56" s="178" t="n">
        <f aca="false">BB46+BB51</f>
        <v>164.720142599181</v>
      </c>
      <c r="BC56" s="178" t="n">
        <f aca="false">BC46+BC51</f>
        <v>1002.18984655222</v>
      </c>
      <c r="BD56" s="178" t="n">
        <f aca="false">BD46+BD51</f>
        <v>551.965140107716</v>
      </c>
      <c r="BE56" s="178" t="n">
        <f aca="false">BE46+BE51</f>
        <v>0</v>
      </c>
      <c r="BF56" s="178" t="n">
        <f aca="false">BF46+BF51</f>
        <v>789.839530669735</v>
      </c>
      <c r="BG56" s="178" t="n">
        <f aca="false">BG46+BG51</f>
        <v>2501.64511887747</v>
      </c>
      <c r="BH56" s="178" t="n">
        <f aca="false">BH46+BH51</f>
        <v>394.919765334867</v>
      </c>
      <c r="BI56" s="178" t="n">
        <f aca="false">BI46+BI51</f>
        <v>0.103499932515979</v>
      </c>
      <c r="BJ56" s="178" t="n">
        <f aca="false">BJ46+BJ51</f>
        <v>5133.95694935328</v>
      </c>
      <c r="BK56" s="178" t="n">
        <f aca="false">BK46+BK51</f>
        <v>21325.6673280828</v>
      </c>
      <c r="BL56" s="178" t="n">
        <f aca="false">BL46+BL51</f>
        <v>24090.1056854269</v>
      </c>
      <c r="BM56" s="178" t="n">
        <f aca="false">BM46+BM51</f>
        <v>248.606837903382</v>
      </c>
      <c r="BN56" s="178" t="n">
        <f aca="false">BN46+BN51</f>
        <v>185.368379136118</v>
      </c>
      <c r="BO56" s="178" t="n">
        <f aca="false">BO46+BO51</f>
        <v>3638.12612786918</v>
      </c>
      <c r="BP56" s="178" t="n">
        <f aca="false">BP46+BP51</f>
        <v>5923.79648002301</v>
      </c>
      <c r="BQ56" s="178" t="n">
        <f aca="false">BQ46+BQ51</f>
        <v>243.173091446293</v>
      </c>
      <c r="BR56" s="178" t="n">
        <f aca="false">BR46+BR51</f>
        <v>17214.0570260914</v>
      </c>
      <c r="BS56" s="178" t="n">
        <f aca="false">BS46+BS51</f>
        <v>0</v>
      </c>
      <c r="BT56" s="178" t="n">
        <f aca="false">BT46+BT51</f>
        <v>6911.09589336018</v>
      </c>
      <c r="BU56" s="178" t="n">
        <f aca="false">BU46+BU51</f>
        <v>0</v>
      </c>
      <c r="BV56" s="178" t="n">
        <f aca="false">BV46+BV51</f>
        <v>0</v>
      </c>
      <c r="BW56" s="178" t="n">
        <f aca="false">BW46+BW51</f>
        <v>750.347554136248</v>
      </c>
      <c r="BX56" s="178" t="n">
        <f aca="false">BX46+BX51</f>
        <v>57.5200831230648</v>
      </c>
      <c r="BY56" s="178" t="n">
        <f aca="false">BY46+BY51</f>
        <v>0</v>
      </c>
      <c r="BZ56" s="37" t="n">
        <f aca="false">SUM(D56:BY56)</f>
        <v>117812.827385306</v>
      </c>
      <c r="CA56" s="4"/>
      <c r="CB56" s="178" t="n">
        <f aca="false">CB46+CB51</f>
        <v>2533.82534847431</v>
      </c>
      <c r="CC56" s="178" t="n">
        <f aca="false">CC46+CC51</f>
        <v>907.905922082843</v>
      </c>
      <c r="CD56" s="178" t="n">
        <f aca="false">CD46+CD51</f>
        <v>2752.06402571338</v>
      </c>
      <c r="CE56" s="178" t="n">
        <f aca="false">CE46+CE51</f>
        <v>1407.68074915239</v>
      </c>
      <c r="CF56" s="178" t="n">
        <f aca="false">CF46+CF51</f>
        <v>1126.14459932191</v>
      </c>
      <c r="CG56" s="178" t="n">
        <f aca="false">CG46+CG51</f>
        <v>1407.68074915239</v>
      </c>
      <c r="CH56" s="178" t="n">
        <f aca="false">CH46+CH51</f>
        <v>493.630404627268</v>
      </c>
      <c r="CI56" s="178" t="n">
        <f aca="false">CI46+CI51</f>
        <v>493.669008709901</v>
      </c>
      <c r="CJ56" s="178" t="n">
        <f aca="false">CJ46+CJ51</f>
        <v>394.919765334867</v>
      </c>
      <c r="CK56" s="178" t="n">
        <f aca="false">CK46+CK51</f>
        <v>394.919765334867</v>
      </c>
      <c r="CL56" s="178" t="n">
        <f aca="false">CL46+CL51</f>
        <v>15.7890697968681</v>
      </c>
      <c r="CM56" s="178" t="n">
        <f aca="false">CM46+CM51</f>
        <v>579.06123949394</v>
      </c>
      <c r="CN56" s="178" t="n">
        <f aca="false">CN46+CN51</f>
        <v>3921.59573426613</v>
      </c>
      <c r="CO56" s="178" t="n">
        <f aca="false">CO46+CO51</f>
        <v>177.733196442007</v>
      </c>
      <c r="CP56" s="178" t="n">
        <f aca="false">CP46+CP51</f>
        <v>7468.11420167072</v>
      </c>
      <c r="CQ56" s="178" t="n">
        <f aca="false">CQ46+CQ51</f>
        <v>376.389805671061</v>
      </c>
      <c r="CR56" s="178" t="n">
        <f aca="false">CR46+CR51</f>
        <v>22896.9306994083</v>
      </c>
      <c r="CS56" s="178" t="n">
        <f aca="false">CS46+CS51</f>
        <v>1351.14289215253</v>
      </c>
      <c r="CT56" s="178" t="n">
        <f aca="false">CT46+CT51</f>
        <v>0</v>
      </c>
      <c r="CU56" s="178" t="n">
        <f aca="false">CU46+CU51</f>
        <v>0</v>
      </c>
      <c r="CV56" s="178" t="n">
        <f aca="false">CV46+CV51</f>
        <v>0</v>
      </c>
      <c r="CW56" s="178" t="n">
        <f aca="false">CW46+CW51</f>
        <v>0</v>
      </c>
      <c r="CX56" s="178" t="n">
        <f aca="false">CX46+CX51</f>
        <v>0</v>
      </c>
      <c r="CY56" s="37" t="n">
        <f aca="false">SUM(CB56:CX56)</f>
        <v>48699.1971768057</v>
      </c>
      <c r="CZ56" s="4"/>
      <c r="DA56" s="37" t="n">
        <f aca="false">BZ56+CY56</f>
        <v>166512.024562112</v>
      </c>
      <c r="DB56" s="36" t="n">
        <f aca="false">D29</f>
        <v>595065.420332356</v>
      </c>
      <c r="DC56" s="36" t="n">
        <f aca="false">MIN(MIN($CB56:$CX56),MIN($D56:$BY56))</f>
        <v>0</v>
      </c>
      <c r="DD56" s="36" t="n">
        <f aca="false">MAX(MAX($CB56:$CX56),MAX($D56:$BY56))</f>
        <v>24090.1056854269</v>
      </c>
      <c r="DE56" s="5"/>
      <c r="DF56" s="101"/>
      <c r="DG56" s="5"/>
      <c r="DH56" s="5"/>
      <c r="DI56" s="5"/>
      <c r="DJ56" s="5"/>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row>
    <row r="57" customFormat="false" ht="12.75" hidden="false" customHeight="false" outlineLevel="0" collapsed="false">
      <c r="A57" s="5" t="s">
        <v>661</v>
      </c>
      <c r="B57" s="101"/>
      <c r="C57" s="101"/>
      <c r="D57" s="178" t="n">
        <f aca="false">D55+D56</f>
        <v>2822.65458536313</v>
      </c>
      <c r="E57" s="178" t="n">
        <f aca="false">E55+E56</f>
        <v>5645.30917072626</v>
      </c>
      <c r="F57" s="178" t="n">
        <f aca="false">F55+F56</f>
        <v>0</v>
      </c>
      <c r="G57" s="178" t="n">
        <f aca="false">G55+G56</f>
        <v>3306.71263838661</v>
      </c>
      <c r="H57" s="178" t="n">
        <f aca="false">H55+H56</f>
        <v>12213.753694873</v>
      </c>
      <c r="I57" s="178" t="n">
        <f aca="false">I55+I56</f>
        <v>1102.60742450006</v>
      </c>
      <c r="J57" s="178" t="n">
        <f aca="false">J55+J56</f>
        <v>553.522982477133</v>
      </c>
      <c r="K57" s="178" t="n">
        <f aca="false">K55+K56</f>
        <v>2442.49182411477</v>
      </c>
      <c r="L57" s="178" t="n">
        <f aca="false">L55+L56</f>
        <v>0</v>
      </c>
      <c r="M57" s="178" t="n">
        <f aca="false">M55+M56</f>
        <v>11714.016529257</v>
      </c>
      <c r="N57" s="178" t="n">
        <f aca="false">N55+N56</f>
        <v>14113.2729268157</v>
      </c>
      <c r="O57" s="178" t="n">
        <f aca="false">O55+O56</f>
        <v>389.851803228131</v>
      </c>
      <c r="P57" s="178" t="n">
        <f aca="false">P55+P56</f>
        <v>6704.23041689895</v>
      </c>
      <c r="Q57" s="178" t="n">
        <f aca="false">Q55+Q56</f>
        <v>251.517292405246</v>
      </c>
      <c r="R57" s="178" t="n">
        <f aca="false">R55+R56</f>
        <v>0</v>
      </c>
      <c r="S57" s="178" t="n">
        <f aca="false">S55+S56</f>
        <v>0</v>
      </c>
      <c r="T57" s="178" t="n">
        <f aca="false">T55+T56</f>
        <v>0</v>
      </c>
      <c r="U57" s="178" t="n">
        <f aca="false">U55+U56</f>
        <v>0</v>
      </c>
      <c r="V57" s="178" t="n">
        <f aca="false">V55+V56</f>
        <v>0</v>
      </c>
      <c r="W57" s="178" t="n">
        <f aca="false">W55+W56</f>
        <v>2345.02887330773</v>
      </c>
      <c r="X57" s="178" t="n">
        <f aca="false">X55+X56</f>
        <v>147.026652545714</v>
      </c>
      <c r="Y57" s="178" t="n">
        <f aca="false">Y55+Y56</f>
        <v>5080.77825365363</v>
      </c>
      <c r="Z57" s="178" t="n">
        <f aca="false">Z55+Z56</f>
        <v>2634.82857713054</v>
      </c>
      <c r="AA57" s="178" t="n">
        <f aca="false">AA55+AA56</f>
        <v>0</v>
      </c>
      <c r="AB57" s="178" t="n">
        <f aca="false">AB55+AB56</f>
        <v>0</v>
      </c>
      <c r="AC57" s="178" t="n">
        <f aca="false">AC55+AC56</f>
        <v>0</v>
      </c>
      <c r="AD57" s="178" t="n">
        <f aca="false">AD55+AD56</f>
        <v>0</v>
      </c>
      <c r="AE57" s="178" t="n">
        <f aca="false">AE55+AE56</f>
        <v>0</v>
      </c>
      <c r="AF57" s="178" t="n">
        <f aca="false">AF55+AF56</f>
        <v>0</v>
      </c>
      <c r="AG57" s="178" t="n">
        <f aca="false">AG55+AG56</f>
        <v>0</v>
      </c>
      <c r="AH57" s="178" t="n">
        <f aca="false">AH55+AH56</f>
        <v>0</v>
      </c>
      <c r="AI57" s="178" t="n">
        <f aca="false">AI55+AI56</f>
        <v>776.929518672381</v>
      </c>
      <c r="AJ57" s="178" t="n">
        <f aca="false">AJ55+AJ56</f>
        <v>0</v>
      </c>
      <c r="AK57" s="178" t="n">
        <f aca="false">AK55+AK56</f>
        <v>0</v>
      </c>
      <c r="AL57" s="178" t="n">
        <f aca="false">AL55+AL56</f>
        <v>6597.52050681231</v>
      </c>
      <c r="AM57" s="178" t="n">
        <f aca="false">AM55+AM56</f>
        <v>0</v>
      </c>
      <c r="AN57" s="178" t="n">
        <f aca="false">AN55+AN56</f>
        <v>0</v>
      </c>
      <c r="AO57" s="178" t="n">
        <f aca="false">AO55+AO56</f>
        <v>3600.60909205241</v>
      </c>
      <c r="AP57" s="178" t="n">
        <f aca="false">AP55+AP56</f>
        <v>633.372785992284</v>
      </c>
      <c r="AQ57" s="178" t="n">
        <f aca="false">AQ55+AQ56</f>
        <v>0</v>
      </c>
      <c r="AR57" s="178" t="n">
        <f aca="false">AR55+AR56</f>
        <v>4253.60126861813</v>
      </c>
      <c r="AS57" s="178" t="n">
        <f aca="false">AS55+AS56</f>
        <v>987.929104877096</v>
      </c>
      <c r="AT57" s="178" t="n">
        <f aca="false">AT55+AT56</f>
        <v>1006.12754035069</v>
      </c>
      <c r="AU57" s="178" t="n">
        <f aca="false">AU55+AU56</f>
        <v>0</v>
      </c>
      <c r="AV57" s="178" t="n">
        <f aca="false">AV55+AV56</f>
        <v>984.986102463485</v>
      </c>
      <c r="AW57" s="178" t="n">
        <f aca="false">AW55+AW56</f>
        <v>1311.77364340471</v>
      </c>
      <c r="AX57" s="178" t="n">
        <f aca="false">AX55+AX56</f>
        <v>0</v>
      </c>
      <c r="AY57" s="178" t="n">
        <f aca="false">AY55+AY56</f>
        <v>2470.78751951036</v>
      </c>
      <c r="AZ57" s="178" t="n">
        <f aca="false">AZ55+AZ56</f>
        <v>829.637186566127</v>
      </c>
      <c r="BA57" s="178" t="n">
        <f aca="false">BA55+BA56</f>
        <v>445.703437276943</v>
      </c>
      <c r="BB57" s="178" t="n">
        <f aca="false">BB55+BB56</f>
        <v>588.66142773963</v>
      </c>
      <c r="BC57" s="178" t="n">
        <f aca="false">BC55+BC56</f>
        <v>3581.53226817646</v>
      </c>
      <c r="BD57" s="178" t="n">
        <f aca="false">BD55+BD56</f>
        <v>1972.56135352526</v>
      </c>
      <c r="BE57" s="178" t="n">
        <f aca="false">BE55+BE56</f>
        <v>0</v>
      </c>
      <c r="BF57" s="178" t="n">
        <f aca="false">BF55+BF56</f>
        <v>2822.65458536313</v>
      </c>
      <c r="BG57" s="178" t="n">
        <f aca="false">BG55+BG56</f>
        <v>8940.14517070734</v>
      </c>
      <c r="BH57" s="178" t="n">
        <f aca="false">BH55+BH56</f>
        <v>1411.32729268157</v>
      </c>
      <c r="BI57" s="178" t="n">
        <f aca="false">BI55+BI56</f>
        <v>0.369878371184185</v>
      </c>
      <c r="BJ57" s="178" t="n">
        <f aca="false">BJ55+BJ56</f>
        <v>18347.2548048604</v>
      </c>
      <c r="BK57" s="178" t="n">
        <f aca="false">BK55+BK56</f>
        <v>76211.6738048045</v>
      </c>
      <c r="BL57" s="178" t="n">
        <f aca="false">BL55+BL56</f>
        <v>86090.9648535755</v>
      </c>
      <c r="BM57" s="178" t="n">
        <f aca="false">BM55+BM56</f>
        <v>888.447847584412</v>
      </c>
      <c r="BN57" s="178" t="n">
        <f aca="false">BN55+BN56</f>
        <v>662.452162790875</v>
      </c>
      <c r="BO57" s="178" t="n">
        <f aca="false">BO55+BO56</f>
        <v>13001.5946254953</v>
      </c>
      <c r="BP57" s="178" t="n">
        <f aca="false">BP55+BP56</f>
        <v>21169.9093902235</v>
      </c>
      <c r="BQ57" s="178" t="n">
        <f aca="false">BQ55+BQ56</f>
        <v>869.029233097243</v>
      </c>
      <c r="BR57" s="178" t="n">
        <f aca="false">BR55+BR56</f>
        <v>61517.9857561681</v>
      </c>
      <c r="BS57" s="178" t="n">
        <f aca="false">BS55+BS56</f>
        <v>0</v>
      </c>
      <c r="BT57" s="178" t="n">
        <f aca="false">BT55+BT56</f>
        <v>24698.2276219274</v>
      </c>
      <c r="BU57" s="178" t="n">
        <f aca="false">BU55+BU56</f>
        <v>0</v>
      </c>
      <c r="BV57" s="178" t="n">
        <f aca="false">BV55+BV56</f>
        <v>0</v>
      </c>
      <c r="BW57" s="178" t="n">
        <f aca="false">BW55+BW56</f>
        <v>2681.52185609497</v>
      </c>
      <c r="BX57" s="178" t="n">
        <f aca="false">BX55+BX56</f>
        <v>205.559889158899</v>
      </c>
      <c r="BY57" s="178" t="n">
        <f aca="false">BY55+BY56</f>
        <v>0</v>
      </c>
      <c r="BZ57" s="37" t="n">
        <f aca="false">SUM(D57:BY57)</f>
        <v>421028.455174626</v>
      </c>
      <c r="CA57" s="4"/>
      <c r="CB57" s="178" t="n">
        <f aca="false">CB55+CB56</f>
        <v>9055.14786315618</v>
      </c>
      <c r="CC57" s="178" t="n">
        <f aca="false">CC55+CC56</f>
        <v>3244.5892039266</v>
      </c>
      <c r="CD57" s="178" t="n">
        <f aca="false">CD55+CD56</f>
        <v>9835.06882063233</v>
      </c>
      <c r="CE57" s="178" t="n">
        <f aca="false">CE55+CE56</f>
        <v>5030.63770175343</v>
      </c>
      <c r="CF57" s="178" t="n">
        <f aca="false">CF55+CF56</f>
        <v>4024.51016140275</v>
      </c>
      <c r="CG57" s="178" t="n">
        <f aca="false">CG55+CG56</f>
        <v>5030.63770175343</v>
      </c>
      <c r="CH57" s="178" t="n">
        <f aca="false">CH55+CH56</f>
        <v>1764.09013602338</v>
      </c>
      <c r="CI57" s="178" t="n">
        <f aca="false">CI55+CI56</f>
        <v>1764.22809568053</v>
      </c>
      <c r="CJ57" s="178" t="n">
        <f aca="false">CJ55+CJ56</f>
        <v>1411.32729268157</v>
      </c>
      <c r="CK57" s="178" t="n">
        <f aca="false">CK55+CK56</f>
        <v>1411.32729268157</v>
      </c>
      <c r="CL57" s="178" t="n">
        <f aca="false">CL55+CL56</f>
        <v>56.4254997758319</v>
      </c>
      <c r="CM57" s="178" t="n">
        <f aca="false">CM55+CM56</f>
        <v>2069.39485730435</v>
      </c>
      <c r="CN57" s="178" t="n">
        <f aca="false">CN55+CN56</f>
        <v>14014.6317719508</v>
      </c>
      <c r="CO57" s="178" t="n">
        <f aca="false">CO55+CO56</f>
        <v>635.166261535281</v>
      </c>
      <c r="CP57" s="178" t="n">
        <f aca="false">CP55+CP56</f>
        <v>26688.847514997</v>
      </c>
      <c r="CQ57" s="178" t="n">
        <f aca="false">CQ55+CQ56</f>
        <v>1345.10665724783</v>
      </c>
      <c r="CR57" s="178" t="n">
        <f aca="false">CR55+CR56</f>
        <v>81826.9077702713</v>
      </c>
      <c r="CS57" s="178" t="n">
        <f aca="false">CS55+CS56</f>
        <v>4828.58800037681</v>
      </c>
      <c r="CT57" s="178" t="n">
        <f aca="false">CT55+CT56</f>
        <v>0</v>
      </c>
      <c r="CU57" s="178" t="n">
        <f aca="false">CU55+CU56</f>
        <v>0</v>
      </c>
      <c r="CV57" s="178" t="n">
        <f aca="false">CV55+CV56</f>
        <v>0</v>
      </c>
      <c r="CW57" s="178" t="n">
        <f aca="false">CW55+CW56</f>
        <v>0</v>
      </c>
      <c r="CX57" s="178" t="n">
        <f aca="false">CX55+CX56</f>
        <v>0</v>
      </c>
      <c r="CY57" s="37" t="n">
        <f aca="false">SUM(CB57:CX57)</f>
        <v>174036.632603151</v>
      </c>
      <c r="CZ57" s="4"/>
      <c r="DA57" s="37" t="n">
        <f aca="false">BZ57+CY57</f>
        <v>595065.087777777</v>
      </c>
      <c r="DB57" s="36" t="str">
        <f aca="false">IF(ABS(DA57-D29)&lt;1,"Okay","Adjust Bondad Mainline")</f>
        <v>Okay</v>
      </c>
      <c r="DC57" s="36" t="n">
        <f aca="false">MIN(MIN($CB57:$CX57),MIN($D57:$BY57))</f>
        <v>0</v>
      </c>
      <c r="DD57" s="36" t="n">
        <f aca="false">MAX(MAX($CB57:$CX57),MAX($D57:$BY57))</f>
        <v>86090.9648535755</v>
      </c>
      <c r="DE57" s="5"/>
    </row>
    <row r="58" customFormat="false" ht="13.5" hidden="false" customHeight="false" outlineLevel="0" collapsed="false">
      <c r="A58" s="5"/>
      <c r="B58" s="101"/>
      <c r="C58" s="101"/>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4"/>
      <c r="CB58" s="5"/>
      <c r="CC58" s="5"/>
      <c r="CD58" s="5"/>
      <c r="CE58" s="5"/>
      <c r="CF58" s="5"/>
      <c r="CG58" s="5"/>
      <c r="CH58" s="5"/>
      <c r="CI58" s="5"/>
      <c r="CJ58" s="5"/>
      <c r="CK58" s="5"/>
      <c r="CL58" s="5"/>
      <c r="CM58" s="5"/>
      <c r="CN58" s="5"/>
      <c r="CO58" s="5"/>
      <c r="CP58" s="5"/>
      <c r="CQ58" s="5"/>
      <c r="CR58" s="5"/>
      <c r="CS58" s="5"/>
      <c r="CT58" s="5"/>
      <c r="CU58" s="5"/>
      <c r="CV58" s="5"/>
      <c r="CW58" s="5"/>
      <c r="CX58" s="5"/>
      <c r="CY58" s="171"/>
      <c r="CZ58" s="4"/>
      <c r="DA58" s="171"/>
      <c r="DB58" s="36" t="n">
        <f aca="false">D27</f>
        <v>2593215.42033236</v>
      </c>
      <c r="DC58" s="5"/>
      <c r="DD58" s="5"/>
      <c r="DE58" s="5"/>
    </row>
    <row r="59" customFormat="false" ht="13.5" hidden="false" customHeight="false" outlineLevel="0" collapsed="false">
      <c r="A59" s="181" t="s">
        <v>662</v>
      </c>
      <c r="B59" s="182"/>
      <c r="C59" s="183"/>
      <c r="D59" s="184" t="n">
        <f aca="false">D53+D48</f>
        <v>12185.5371775833</v>
      </c>
      <c r="E59" s="184" t="n">
        <f aca="false">E53+E48</f>
        <v>24371.0743551666</v>
      </c>
      <c r="F59" s="184" t="n">
        <f aca="false">F53+F48</f>
        <v>0</v>
      </c>
      <c r="G59" s="184" t="n">
        <f aca="false">G53+G48</f>
        <v>14275.2393436978</v>
      </c>
      <c r="H59" s="184" t="n">
        <f aca="false">H53+H48</f>
        <v>52727.3689449938</v>
      </c>
      <c r="I59" s="184" t="n">
        <f aca="false">I53+I48</f>
        <v>4760.00989749028</v>
      </c>
      <c r="J59" s="184" t="n">
        <f aca="false">J53+J48</f>
        <v>2389.58564629125</v>
      </c>
      <c r="K59" s="184" t="n">
        <f aca="false">K53+K48</f>
        <v>10544.3560409517</v>
      </c>
      <c r="L59" s="184" t="n">
        <f aca="false">L53+L48</f>
        <v>0</v>
      </c>
      <c r="M59" s="184" t="n">
        <f aca="false">M53+M48</f>
        <v>50569.9792869708</v>
      </c>
      <c r="N59" s="184" t="n">
        <f aca="false">N53+N48</f>
        <v>60927.6858879166</v>
      </c>
      <c r="O59" s="184" t="n">
        <f aca="false">O53+O48</f>
        <v>1683.00920226594</v>
      </c>
      <c r="P59" s="184" t="n">
        <f aca="false">P53+P48</f>
        <v>28942.4888953237</v>
      </c>
      <c r="Q59" s="184" t="n">
        <f aca="false">Q53+Q48</f>
        <v>1085.81238855867</v>
      </c>
      <c r="R59" s="184" t="n">
        <f aca="false">R53+R48</f>
        <v>0</v>
      </c>
      <c r="S59" s="184" t="n">
        <f aca="false">S53+S48</f>
        <v>0</v>
      </c>
      <c r="T59" s="184" t="n">
        <f aca="false">T53+T48</f>
        <v>0</v>
      </c>
      <c r="U59" s="184" t="n">
        <f aca="false">U53+U48</f>
        <v>0</v>
      </c>
      <c r="V59" s="184" t="n">
        <f aca="false">V53+V48</f>
        <v>0</v>
      </c>
      <c r="W59" s="184" t="n">
        <f aca="false">W53+W48</f>
        <v>10123.6037403852</v>
      </c>
      <c r="X59" s="184" t="n">
        <f aca="false">X53+X48</f>
        <v>634.721212429516</v>
      </c>
      <c r="Y59" s="184" t="n">
        <f aca="false">Y53+Y48</f>
        <v>21933.96691965</v>
      </c>
      <c r="Z59" s="184" t="n">
        <f aca="false">Z53+Z48</f>
        <v>11374.6831616142</v>
      </c>
      <c r="AA59" s="184" t="n">
        <f aca="false">AA53+AA48</f>
        <v>0</v>
      </c>
      <c r="AB59" s="184" t="n">
        <f aca="false">AB53+AB48</f>
        <v>0</v>
      </c>
      <c r="AC59" s="184" t="n">
        <f aca="false">AC53+AC48</f>
        <v>0</v>
      </c>
      <c r="AD59" s="184" t="n">
        <f aca="false">AD53+AD48</f>
        <v>0</v>
      </c>
      <c r="AE59" s="184" t="n">
        <f aca="false">AE53+AE48</f>
        <v>0</v>
      </c>
      <c r="AF59" s="184" t="n">
        <f aca="false">AF53+AF48</f>
        <v>0</v>
      </c>
      <c r="AG59" s="184" t="n">
        <f aca="false">AG53+AG48</f>
        <v>0</v>
      </c>
      <c r="AH59" s="184" t="n">
        <f aca="false">AH53+AH48</f>
        <v>0</v>
      </c>
      <c r="AI59" s="184" t="n">
        <f aca="false">AI53+AI48</f>
        <v>3354.04253259924</v>
      </c>
      <c r="AJ59" s="184" t="n">
        <f aca="false">AJ53+AJ48</f>
        <v>0</v>
      </c>
      <c r="AK59" s="184" t="n">
        <f aca="false">AK53+AK48</f>
        <v>0</v>
      </c>
      <c r="AL59" s="184" t="n">
        <f aca="false">AL53+AL48</f>
        <v>28481.8170216485</v>
      </c>
      <c r="AM59" s="184" t="n">
        <f aca="false">AM53+AM48</f>
        <v>0</v>
      </c>
      <c r="AN59" s="184" t="n">
        <f aca="false">AN53+AN48</f>
        <v>0</v>
      </c>
      <c r="AO59" s="184" t="n">
        <f aca="false">AO53+AO48</f>
        <v>15544.004633321</v>
      </c>
      <c r="AP59" s="184" t="n">
        <f aca="false">AP53+AP48</f>
        <v>2734.30113305401</v>
      </c>
      <c r="AQ59" s="184" t="n">
        <f aca="false">AQ53+AQ48</f>
        <v>0</v>
      </c>
      <c r="AR59" s="184" t="n">
        <f aca="false">AR53+AR48</f>
        <v>18363.0036300363</v>
      </c>
      <c r="AS59" s="184" t="n">
        <f aca="false">AS53+AS48</f>
        <v>4264.93801215416</v>
      </c>
      <c r="AT59" s="184" t="n">
        <f aca="false">AT53+AT48</f>
        <v>5000</v>
      </c>
      <c r="AU59" s="184" t="n">
        <f aca="false">AU53+AU48</f>
        <v>0</v>
      </c>
      <c r="AV59" s="184" t="n">
        <f aca="false">AV53+AV48</f>
        <v>4252.23292754667</v>
      </c>
      <c r="AW59" s="184" t="n">
        <f aca="false">AW53+AW48</f>
        <v>5662.99064121076</v>
      </c>
      <c r="AX59" s="184" t="n">
        <f aca="false">AX53+AX48</f>
        <v>0</v>
      </c>
      <c r="AY59" s="184" t="n">
        <f aca="false">AY53+AY48</f>
        <v>10666.5099346646</v>
      </c>
      <c r="AZ59" s="184" t="n">
        <f aca="false">AZ53+AZ48</f>
        <v>3581.58409931926</v>
      </c>
      <c r="BA59" s="184" t="n">
        <f aca="false">BA53+BA48</f>
        <v>1924.12342384293</v>
      </c>
      <c r="BB59" s="184" t="n">
        <f aca="false">BB53+BB48</f>
        <v>2541.28002410459</v>
      </c>
      <c r="BC59" s="184" t="n">
        <f aca="false">BC53+BC48</f>
        <v>15461.6490564906</v>
      </c>
      <c r="BD59" s="184" t="n">
        <f aca="false">BD53+BD48</f>
        <v>8515.64333556379</v>
      </c>
      <c r="BE59" s="184" t="n">
        <f aca="false">BE53+BE48</f>
        <v>0</v>
      </c>
      <c r="BF59" s="184" t="n">
        <f aca="false">BF53+BF48</f>
        <v>12185.5371775833</v>
      </c>
      <c r="BG59" s="184" t="n">
        <f aca="false">BG53+BG48</f>
        <v>38595.0416730254</v>
      </c>
      <c r="BH59" s="184" t="n">
        <f aca="false">BH53+BH48</f>
        <v>6092.76858879166</v>
      </c>
      <c r="BI59" s="184" t="n">
        <f aca="false">BI53+BI48</f>
        <v>1.59678292435098</v>
      </c>
      <c r="BJ59" s="184" t="n">
        <f aca="false">BJ53+BJ48</f>
        <v>79205.9916542916</v>
      </c>
      <c r="BK59" s="184" t="n">
        <f aca="false">BK53+BK48</f>
        <v>329009.50379475</v>
      </c>
      <c r="BL59" s="184" t="n">
        <f aca="false">BL53+BL48</f>
        <v>371658.883916291</v>
      </c>
      <c r="BM59" s="184" t="n">
        <f aca="false">BM53+BM48</f>
        <v>3835.47258429106</v>
      </c>
      <c r="BN59" s="184" t="n">
        <f aca="false">BN53+BN48</f>
        <v>2859.83821751261</v>
      </c>
      <c r="BO59" s="184" t="n">
        <f aca="false">BO53+BO48</f>
        <v>56128.5165738614</v>
      </c>
      <c r="BP59" s="184" t="n">
        <f aca="false">BP53+BP48</f>
        <v>91391.5288318749</v>
      </c>
      <c r="BQ59" s="184" t="n">
        <f aca="false">BQ53+BQ48</f>
        <v>3751.64148076263</v>
      </c>
      <c r="BR59" s="184" t="n">
        <f aca="false">BR53+BR48</f>
        <v>265576.137586593</v>
      </c>
      <c r="BS59" s="184" t="n">
        <f aca="false">BS53+BS48</f>
        <v>0</v>
      </c>
      <c r="BT59" s="184" t="n">
        <f aca="false">BT53+BT48</f>
        <v>106623.450303854</v>
      </c>
      <c r="BU59" s="184" t="n">
        <f aca="false">BU53+BU48</f>
        <v>0</v>
      </c>
      <c r="BV59" s="184" t="n">
        <f aca="false">BV53+BV48</f>
        <v>0</v>
      </c>
      <c r="BW59" s="184" t="n">
        <f aca="false">BW53+BW48</f>
        <v>11576.2603187042</v>
      </c>
      <c r="BX59" s="184" t="n">
        <f aca="false">BX53+BX48</f>
        <v>887.412042746782</v>
      </c>
      <c r="BY59" s="184" t="n">
        <f aca="false">BY53+BY48</f>
        <v>0</v>
      </c>
      <c r="BZ59" s="184" t="n">
        <f aca="false">BZ53+BZ48</f>
        <v>1818256.8240347</v>
      </c>
      <c r="CA59" s="4"/>
      <c r="CB59" s="184" t="n">
        <f aca="false">CB53+CB48</f>
        <v>45000</v>
      </c>
      <c r="CC59" s="184" t="n">
        <f aca="false">CC53+CC48</f>
        <v>16124.1446725318</v>
      </c>
      <c r="CD59" s="184" t="n">
        <f aca="false">CD53+CD48</f>
        <v>48875.8553274682</v>
      </c>
      <c r="CE59" s="184" t="n">
        <f aca="false">CE53+CE48</f>
        <v>25000</v>
      </c>
      <c r="CF59" s="184" t="n">
        <f aca="false">CF53+CF48</f>
        <v>20000</v>
      </c>
      <c r="CG59" s="184" t="n">
        <f aca="false">CG53+CG48</f>
        <v>25000</v>
      </c>
      <c r="CH59" s="184" t="n">
        <f aca="false">CH53+CH48</f>
        <v>7615.66294671349</v>
      </c>
      <c r="CI59" s="184" t="n">
        <f aca="false">CI53+CI48</f>
        <v>7616.25852526567</v>
      </c>
      <c r="CJ59" s="184" t="n">
        <f aca="false">CJ53+CJ48</f>
        <v>6092.76858879166</v>
      </c>
      <c r="CK59" s="184" t="n">
        <f aca="false">CK53+CK48</f>
        <v>6092.76858879166</v>
      </c>
      <c r="CL59" s="184" t="n">
        <f aca="false">CL53+CL48</f>
        <v>243.591627841231</v>
      </c>
      <c r="CM59" s="184" t="n">
        <f aca="false">CM53+CM48</f>
        <v>8933.67828268572</v>
      </c>
      <c r="CN59" s="184" t="n">
        <f aca="false">CN53+CN48</f>
        <v>60501.8472231086</v>
      </c>
      <c r="CO59" s="184" t="n">
        <f aca="false">CO53+CO48</f>
        <v>2742.04365423234</v>
      </c>
      <c r="CP59" s="184" t="n">
        <f aca="false">CP53+CP48</f>
        <v>115217.053233246</v>
      </c>
      <c r="CQ59" s="184" t="n">
        <f aca="false">CQ53+CQ48</f>
        <v>5806.89088374572</v>
      </c>
      <c r="CR59" s="184" t="n">
        <f aca="false">CR53+CR48</f>
        <v>353250.742025541</v>
      </c>
      <c r="CS59" s="184" t="n">
        <f aca="false">CS53+CS48</f>
        <v>20845.2493262667</v>
      </c>
      <c r="CT59" s="184" t="n">
        <f aca="false">CT53+CT48</f>
        <v>0</v>
      </c>
      <c r="CU59" s="184" t="n">
        <f aca="false">CU53+CU48</f>
        <v>0</v>
      </c>
      <c r="CV59" s="184" t="n">
        <f aca="false">CV53+CV48</f>
        <v>0</v>
      </c>
      <c r="CW59" s="184" t="n">
        <f aca="false">CW53+CW48</f>
        <v>0</v>
      </c>
      <c r="CX59" s="184" t="n">
        <f aca="false">CX53+CX48</f>
        <v>0</v>
      </c>
      <c r="CY59" s="185" t="n">
        <f aca="false">SUM(CB59:CX59)</f>
        <v>774958.55490623</v>
      </c>
      <c r="CZ59" s="4"/>
      <c r="DA59" s="186" t="n">
        <f aca="false">BZ59+CY59</f>
        <v>2593215.37894093</v>
      </c>
      <c r="DB59" s="187" t="str">
        <f aca="false">IF(ABS(DA59-D27)&lt;1,"Okay","Adjust Blanco")</f>
        <v>Okay</v>
      </c>
      <c r="DC59" s="188" t="n">
        <f aca="false">MIN(MIN($CB59:$CX59),MIN($D59:$BY59))</f>
        <v>0</v>
      </c>
      <c r="DD59" s="188" t="n">
        <f aca="false">MAX(MAX($CB59:$CX59),MAX($D59:$BY59))</f>
        <v>371658.883916291</v>
      </c>
      <c r="DE59" s="182"/>
    </row>
    <row r="60" customFormat="false" ht="12.75" hidden="false" customHeight="false" outlineLevel="0" collapsed="false">
      <c r="A60" s="5"/>
      <c r="B60" s="189"/>
      <c r="C60" s="189"/>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7"/>
      <c r="CA60" s="4"/>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7"/>
      <c r="CZ60" s="4"/>
      <c r="DA60" s="106" t="s">
        <v>663</v>
      </c>
      <c r="DB60" s="116" t="n">
        <f aca="false">SUMIF(D1:BY1,"FR",D59:BY59)</f>
        <v>612094</v>
      </c>
      <c r="DC60" s="100" t="str">
        <f aca="false">IF(ABS(DB60-DB61)&lt;1,"Okay","Adjust EOC Factor")</f>
        <v>Okay</v>
      </c>
      <c r="DD60" s="143"/>
      <c r="DE60" s="5"/>
    </row>
    <row r="61" customFormat="false" ht="12.75" hidden="false" customHeight="false" outlineLevel="0" collapsed="false">
      <c r="A61" s="5"/>
      <c r="B61" s="189"/>
      <c r="C61" s="102"/>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37"/>
      <c r="CA61" s="4"/>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37"/>
      <c r="CZ61" s="4"/>
      <c r="DA61" s="106" t="s">
        <v>664</v>
      </c>
      <c r="DB61" s="190" t="n">
        <f aca="false">DM42</f>
        <v>612094.099115874</v>
      </c>
      <c r="DD61" s="143"/>
      <c r="DE61" s="5"/>
    </row>
    <row r="62" customFormat="false" ht="12.75" hidden="false" customHeight="false" outlineLevel="0" collapsed="false">
      <c r="A62" s="191"/>
      <c r="B62" s="192"/>
      <c r="C62" s="33"/>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35"/>
      <c r="CA62" s="4"/>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37"/>
      <c r="CZ62" s="4"/>
      <c r="DB62" s="116"/>
      <c r="DC62" s="128"/>
      <c r="DD62" s="128"/>
      <c r="DE62" s="192"/>
    </row>
    <row r="63" customFormat="false" ht="12.75" hidden="false" customHeight="false" outlineLevel="0" collapsed="false">
      <c r="A63" s="193" t="s">
        <v>665</v>
      </c>
      <c r="B63" s="192"/>
      <c r="C63" s="33"/>
      <c r="D63" s="36" t="n">
        <f aca="false">IF(D3="FT2",0,D11-D59)</f>
        <v>7814.46282241668</v>
      </c>
      <c r="E63" s="128" t="n">
        <f aca="false">IF(E3="FT2",0,E11-E59)</f>
        <v>15628.9256448334</v>
      </c>
      <c r="F63" s="128" t="n">
        <f aca="false">IF(F3="FT2",0,F11-F59)</f>
        <v>0</v>
      </c>
      <c r="G63" s="128" t="n">
        <f aca="false">IF(G3="FT2",0,G11-G59)</f>
        <v>3202.76652140486</v>
      </c>
      <c r="H63" s="128" t="n">
        <f aca="false">IF(H3="FT2",0,H11-H59)</f>
        <v>11829.8158057393</v>
      </c>
      <c r="I63" s="128" t="n">
        <f aca="false">IF(I3="FT2",0,I11-I59)</f>
        <v>1067.94709175703</v>
      </c>
      <c r="J63" s="128" t="n">
        <f aca="false">IF(J3="FT2",0,J11-J59)</f>
        <v>536.123053611003</v>
      </c>
      <c r="K63" s="128" t="n">
        <f aca="false">IF(K3="FT2",0,K11-K59)</f>
        <v>2365.71238524575</v>
      </c>
      <c r="L63" s="128" t="n">
        <f aca="false">IF(L3="FT2",0,L11-L59)</f>
        <v>0</v>
      </c>
      <c r="M63" s="128" t="n">
        <f aca="false">IF(M3="FT2",0,M11-M59)</f>
        <v>32430.0207130292</v>
      </c>
      <c r="N63" s="128" t="n">
        <f aca="false">IF(N3="FT2",0,N11-N59)</f>
        <v>39072.3141120834</v>
      </c>
      <c r="O63" s="128" t="n">
        <f aca="false">IF(O3="FT2",0,O11-O59)</f>
        <v>377.596858340125</v>
      </c>
      <c r="P63" s="128" t="n">
        <f aca="false">IF(P3="FT2",0,P11-P59)</f>
        <v>6493.48373419728</v>
      </c>
      <c r="Q63" s="128" t="n">
        <f aca="false">IF(Q3="FT2",0,Q11-Q59)</f>
        <v>243.610876348468</v>
      </c>
      <c r="R63" s="128" t="n">
        <f aca="false">IF(R3="FT2",0,R11-R59)</f>
        <v>0</v>
      </c>
      <c r="S63" s="128" t="n">
        <f aca="false">IF(S3="FT2",0,S11-S59)</f>
        <v>0</v>
      </c>
      <c r="T63" s="128" t="n">
        <f aca="false">IF(T3="FT2",0,T11-T59)</f>
        <v>0</v>
      </c>
      <c r="U63" s="128" t="n">
        <f aca="false">IF(U3="FT2",0,U11-U59)</f>
        <v>0</v>
      </c>
      <c r="V63" s="128" t="n">
        <f aca="false">IF(V3="FT2",0,V11-V59)</f>
        <v>0</v>
      </c>
      <c r="W63" s="128" t="n">
        <f aca="false">IF(W3="FT2",0,W11-W59)</f>
        <v>2271.31317066071</v>
      </c>
      <c r="X63" s="128" t="n">
        <f aca="false">IF(X3="FT2",0,X11-X59)</f>
        <v>142.404887277229</v>
      </c>
      <c r="Y63" s="128" t="n">
        <f aca="false">IF(Y3="FT2",0,Y11-Y59)</f>
        <v>14066.03308035</v>
      </c>
      <c r="Z63" s="128" t="n">
        <f aca="false">IF(Z3="FT2",0,Z11-Z59)</f>
        <v>2552.00305539457</v>
      </c>
      <c r="AA63" s="128" t="n">
        <f aca="false">IF(AA3="FT2",0,AA11-AA59)</f>
        <v>0</v>
      </c>
      <c r="AB63" s="128" t="n">
        <f aca="false">IF(AB3="FT2",0,AB11-AB59)</f>
        <v>0</v>
      </c>
      <c r="AC63" s="128" t="n">
        <f aca="false">IF(AC3="FT2",0,AC11-AC59)</f>
        <v>0</v>
      </c>
      <c r="AD63" s="128" t="n">
        <f aca="false">IF(AD3="FT2",0,AD11-AD59)</f>
        <v>0</v>
      </c>
      <c r="AE63" s="128" t="n">
        <f aca="false">IF(AE3="FT2",0,AE11-AE59)</f>
        <v>0</v>
      </c>
      <c r="AF63" s="128" t="n">
        <f aca="false">IF(AF3="FT2",0,AF11-AF59)</f>
        <v>0</v>
      </c>
      <c r="AG63" s="128" t="n">
        <f aca="false">IF(AG3="FT2",0,AG11-AG59)</f>
        <v>0</v>
      </c>
      <c r="AH63" s="128" t="n">
        <f aca="false">IF(AH3="FT2",0,AH11-AH59)</f>
        <v>0</v>
      </c>
      <c r="AI63" s="128" t="n">
        <f aca="false">IF(AI3="FT2",0,AI11-AI59)</f>
        <v>752.506832014642</v>
      </c>
      <c r="AJ63" s="128" t="n">
        <f aca="false">IF(AJ3="FT2",0,AJ11-AJ59)</f>
        <v>0</v>
      </c>
      <c r="AK63" s="128" t="n">
        <f aca="false">IF(AK3="FT2",0,AK11-AK59)</f>
        <v>0</v>
      </c>
      <c r="AL63" s="128" t="n">
        <f aca="false">IF(AL3="FT2",0,AL11-AL59)</f>
        <v>6390.12823739356</v>
      </c>
      <c r="AM63" s="128" t="n">
        <f aca="false">IF(AM3="FT2",0,AM11-AM59)</f>
        <v>0</v>
      </c>
      <c r="AN63" s="128" t="n">
        <f aca="false">IF(AN3="FT2",0,AN11-AN59)</f>
        <v>0</v>
      </c>
      <c r="AO63" s="128" t="n">
        <f aca="false">IF(AO3="FT2",0,AO11-AO59)</f>
        <v>9968.2143305109</v>
      </c>
      <c r="AP63" s="128" t="n">
        <f aca="false">IF(AP3="FT2",0,AP11-AP59)</f>
        <v>1753.47990311412</v>
      </c>
      <c r="AQ63" s="128" t="n">
        <f aca="false">IF(AQ3="FT2",0,AQ11-AQ59)</f>
        <v>0</v>
      </c>
      <c r="AR63" s="128" t="n">
        <f aca="false">IF(AR3="FT2",0,AR11-AR59)</f>
        <v>4119.88982059909</v>
      </c>
      <c r="AS63" s="128" t="n">
        <f aca="false">IF(AS3="FT2",0,AS11-AS59)</f>
        <v>2735.06198784584</v>
      </c>
      <c r="AT63" s="128" t="n">
        <f aca="false">IF(AT3="FT2",0,AT11-AT59)</f>
        <v>0</v>
      </c>
      <c r="AU63" s="128" t="n">
        <f aca="false">IF(AU3="FT2",0,AU11-AU59)</f>
        <v>0</v>
      </c>
      <c r="AV63" s="128" t="n">
        <f aca="false">IF(AV3="FT2",0,AV11-AV59)</f>
        <v>954.023181935249</v>
      </c>
      <c r="AW63" s="128" t="n">
        <f aca="false">IF(AW3="FT2",0,AW11-AW59)</f>
        <v>1270.53819554388</v>
      </c>
      <c r="AX63" s="128" t="n">
        <f aca="false">IF(AX3="FT2",0,AX11-AX59)</f>
        <v>0</v>
      </c>
      <c r="AY63" s="128" t="n">
        <f aca="false">IF(AY3="FT2",0,AY11-AY59)</f>
        <v>2393.11860883495</v>
      </c>
      <c r="AZ63" s="128" t="n">
        <f aca="false">IF(AZ3="FT2",0,AZ11-AZ59)</f>
        <v>803.557640661195</v>
      </c>
      <c r="BA63" s="128" t="n">
        <f aca="false">IF(BA3="FT2",0,BA11-BA59)</f>
        <v>431.692802941035</v>
      </c>
      <c r="BB63" s="128" t="n">
        <f aca="false">IF(BB3="FT2",0,BB11-BB59)</f>
        <v>570.156926042039</v>
      </c>
      <c r="BC63" s="128" t="n">
        <f aca="false">IF(BC3="FT2",0,BC11-BC59)</f>
        <v>3468.94722894443</v>
      </c>
      <c r="BD63" s="128" t="n">
        <f aca="false">IF(BD3="FT2",0,BD11-BD59)</f>
        <v>1910.55412289173</v>
      </c>
      <c r="BE63" s="128" t="n">
        <f aca="false">IF(BE3="FT2",0,BE11-BE59)</f>
        <v>0</v>
      </c>
      <c r="BF63" s="128" t="n">
        <f aca="false">IF(BF3="FT2",0,BF11-BF59)</f>
        <v>7814.46282241668</v>
      </c>
      <c r="BG63" s="128" t="n">
        <f aca="false">IF(BG3="FT2",0,BG11-BG59)</f>
        <v>8659.11277467742</v>
      </c>
      <c r="BH63" s="128" t="n">
        <f aca="false">IF(BH3="FT2",0,BH11-BH59)</f>
        <v>3907.23141120834</v>
      </c>
      <c r="BI63" s="128" t="n">
        <f aca="false">IF(BI3="FT2",0,BI11-BI59)</f>
        <v>0.358251288747747</v>
      </c>
      <c r="BJ63" s="128" t="n">
        <f aca="false">IF(BJ3="FT2",0,BJ11-BJ59)</f>
        <v>50794.0083457084</v>
      </c>
      <c r="BK63" s="128" t="n">
        <f aca="false">IF(BK3="FT2",0,BK11-BK59)</f>
        <v>210990.49620525</v>
      </c>
      <c r="BL63" s="128" t="n">
        <f aca="false">IF(BL3="FT2",0,BL11-BL59)</f>
        <v>238341.116083709</v>
      </c>
      <c r="BM63" s="128" t="n">
        <f aca="false">IF(BM3="FT2",0,BM11-BM59)</f>
        <v>860.519595572087</v>
      </c>
      <c r="BN63" s="128" t="n">
        <f aca="false">IF(BN3="FT2",0,BN11-BN59)</f>
        <v>641.628058147215</v>
      </c>
      <c r="BO63" s="128" t="n">
        <f aca="false">IF(BO3="FT2",0,BO11-BO59)</f>
        <v>12592.8910507721</v>
      </c>
      <c r="BP63" s="128" t="n">
        <f aca="false">IF(BP3="FT2",0,BP11-BP59)</f>
        <v>58608.4711681251</v>
      </c>
      <c r="BQ63" s="128" t="n">
        <f aca="false">IF(BQ3="FT2",0,BQ11-BQ59)</f>
        <v>841.711402912832</v>
      </c>
      <c r="BR63" s="128" t="n">
        <f aca="false">IF(BR3="FT2",0,BR11-BR59)</f>
        <v>59584.1752188809</v>
      </c>
      <c r="BS63" s="128" t="n">
        <f aca="false">IF(BS3="FT2",0,BS11-BS59)</f>
        <v>0</v>
      </c>
      <c r="BT63" s="128" t="n">
        <f aca="false">IF(BT3="FT2",0,BT11-BT59)</f>
        <v>68376.5496961459</v>
      </c>
      <c r="BU63" s="128" t="n">
        <f aca="false">IF(BU3="FT2",0,BU11-BU59)</f>
        <v>0</v>
      </c>
      <c r="BV63" s="128" t="n">
        <f aca="false">IF(BV3="FT2",0,BV11-BV59)</f>
        <v>0</v>
      </c>
      <c r="BW63" s="128" t="n">
        <f aca="false">IF(BW3="FT2",0,BW11-BW59)</f>
        <v>7423.73968129585</v>
      </c>
      <c r="BX63" s="128" t="n">
        <f aca="false">IF(BX3="FT2",0,BX11-BX59)</f>
        <v>569.088446011772</v>
      </c>
      <c r="BY63" s="128" t="n">
        <f aca="false">IF(BY3="FT2",0,BY11-BY59)</f>
        <v>0</v>
      </c>
      <c r="BZ63" s="35" t="n">
        <f aca="false">SUM(D63:BY63)</f>
        <v>907621.963844084</v>
      </c>
      <c r="CA63" s="4"/>
      <c r="CB63" s="128" t="n">
        <f aca="false">IF(CB3="FT2",0,CB11-CB59)</f>
        <v>0</v>
      </c>
      <c r="CC63" s="128" t="n">
        <f aca="false">IF(CC3="FT2",0,CC11-CC59)</f>
        <v>0</v>
      </c>
      <c r="CD63" s="128" t="n">
        <f aca="false">IF(CD3="FT2",0,CD11-CD59)</f>
        <v>0</v>
      </c>
      <c r="CE63" s="128" t="n">
        <f aca="false">IF(CE3="FT2",0,CE11-CE59)</f>
        <v>0</v>
      </c>
      <c r="CF63" s="128" t="n">
        <f aca="false">IF(CF3="FT2",0,CF11-CF59)</f>
        <v>0</v>
      </c>
      <c r="CG63" s="128" t="n">
        <f aca="false">IF(CG3="FT2",0,CG11-CG59)</f>
        <v>0</v>
      </c>
      <c r="CH63" s="128" t="n">
        <f aca="false">IF(CH3="FT2",0,CH11-CH59)</f>
        <v>4883.84829473324</v>
      </c>
      <c r="CI63" s="128" t="n">
        <f aca="false">IF(CI3="FT2",0,CI11-CI59)</f>
        <v>4884.23023328761</v>
      </c>
      <c r="CJ63" s="128" t="n">
        <f aca="false">IF(CJ3="FT2",0,CJ11-CJ59)</f>
        <v>3907.23141120834</v>
      </c>
      <c r="CK63" s="128" t="n">
        <f aca="false">IF(CK3="FT2",0,CK11-CK59)</f>
        <v>3907.23141120834</v>
      </c>
      <c r="CL63" s="128" t="n">
        <f aca="false">IF(CL3="FT2",0,CL11-CL59)</f>
        <v>156.21286873746</v>
      </c>
      <c r="CM63" s="128" t="n">
        <f aca="false">IF(CM3="FT2",0,CM11-CM59)</f>
        <v>5729.07831555475</v>
      </c>
      <c r="CN63" s="128" t="n">
        <f aca="false">IF(CN3="FT2",0,CN11-CN59)</f>
        <v>38799.2280457086</v>
      </c>
      <c r="CO63" s="128" t="n">
        <f aca="false">IF(CO3="FT2",0,CO11-CO59)</f>
        <v>1758.44510432094</v>
      </c>
      <c r="CP63" s="128" t="n">
        <f aca="false">IF(CP3="FT2",0,CP11-CP59)</f>
        <v>73887.5410971553</v>
      </c>
      <c r="CQ63" s="128" t="n">
        <f aca="false">IF(CQ3="FT2",0,CQ11-CQ59)</f>
        <v>3723.90090511059</v>
      </c>
      <c r="CR63" s="128" t="n">
        <f aca="false">IF(CR3="FT2",0,CR11-CR59)</f>
        <v>226536.159245231</v>
      </c>
      <c r="CS63" s="128" t="n">
        <f aca="false">IF(CS3="FT2",0,CS11-CS59)</f>
        <v>13367.8494029611</v>
      </c>
      <c r="CT63" s="128" t="n">
        <f aca="false">IF(CT3="FT2",0,CT11-CT59)</f>
        <v>1694.03714565005</v>
      </c>
      <c r="CU63" s="128" t="n">
        <f aca="false">IF(CU3="FT2",0,CU11-CU59)</f>
        <v>39100.6842619746</v>
      </c>
      <c r="CV63" s="128" t="n">
        <f aca="false">IF(CV3="FT2",0,CV11-CV59)</f>
        <v>198156.402737048</v>
      </c>
      <c r="CW63" s="128" t="n">
        <f aca="false">IF(CW3="FT2",0,CW11-CW59)</f>
        <v>253845.552297165</v>
      </c>
      <c r="CX63" s="128" t="n">
        <f aca="false">IF(CX3="FT2",0,CX11-CX59)</f>
        <v>4703.81231671554</v>
      </c>
      <c r="CY63" s="37" t="n">
        <f aca="false">SUM(CB63:CX63)</f>
        <v>879041.445093771</v>
      </c>
      <c r="CZ63" s="4"/>
      <c r="DA63" s="35" t="n">
        <f aca="false">BZ63+CY63</f>
        <v>1786663.40893785</v>
      </c>
      <c r="DB63" s="128"/>
      <c r="DC63" s="36" t="n">
        <f aca="false">MIN(MIN($CB63:$CX63),MIN($D63:$BY63))</f>
        <v>0</v>
      </c>
      <c r="DD63" s="36" t="n">
        <f aca="false">MAX(MAX($CB63:$CX63),MAX($D63:$BY63))</f>
        <v>253845.552297165</v>
      </c>
      <c r="DE63" s="192"/>
    </row>
    <row r="64" customFormat="false" ht="12.75" hidden="false" customHeight="false" outlineLevel="0" collapsed="false">
      <c r="A64" s="191"/>
      <c r="B64" s="192"/>
      <c r="C64" s="173"/>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35"/>
      <c r="CA64" s="4"/>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37"/>
      <c r="CZ64" s="4"/>
      <c r="DA64" s="35"/>
      <c r="DB64" s="128"/>
      <c r="DC64" s="128"/>
      <c r="DD64" s="128"/>
      <c r="DE64" s="192"/>
    </row>
    <row r="65" customFormat="false" ht="12.75" hidden="false" customHeight="false" outlineLevel="0" collapsed="false">
      <c r="A65" s="192" t="s">
        <v>666</v>
      </c>
      <c r="B65" s="192"/>
      <c r="C65" s="33"/>
      <c r="D65" s="178" t="n">
        <f aca="false">IF(D$18&lt;1,0,'Basin Allocations'!$H10*D$63)</f>
        <v>0</v>
      </c>
      <c r="E65" s="178" t="n">
        <f aca="false">IF(E$18&lt;1,0,'Basin Allocations'!$H10*E$63)</f>
        <v>1397.59459311202</v>
      </c>
      <c r="F65" s="178" t="n">
        <f aca="false">IF(F$18&lt;1,0,'Basin Allocations'!$H10*F$63)</f>
        <v>0</v>
      </c>
      <c r="G65" s="178" t="n">
        <f aca="false">IF(G$18&lt;1,0,'Basin Allocations'!$H10*G$63)</f>
        <v>286.40287087138</v>
      </c>
      <c r="H65" s="178" t="n">
        <f aca="false">IF(H$18&lt;1,0,'Basin Allocations'!$H10*H$63)</f>
        <v>1057.86456365144</v>
      </c>
      <c r="I65" s="178" t="n">
        <f aca="false">IF(I$18&lt;1,0,'Basin Allocations'!$H10*I$63)</f>
        <v>95.4996597391035</v>
      </c>
      <c r="J65" s="178" t="n">
        <f aca="false">IF(J$18&lt;1,0,'Basin Allocations'!$H10*J$63)</f>
        <v>47.9420465614117</v>
      </c>
      <c r="K65" s="178" t="n">
        <f aca="false">IF(K$18&lt;1,0,'Basin Allocations'!$H10*K$63)</f>
        <v>211.550487449571</v>
      </c>
      <c r="L65" s="178" t="n">
        <f aca="false">IF(L$18&lt;1,0,'Basin Allocations'!$H10*L$63)</f>
        <v>0</v>
      </c>
      <c r="M65" s="178" t="n">
        <f aca="false">IF(M$18&lt;1,0,'Basin Allocations'!$H10*M$63)</f>
        <v>2900.00878070744</v>
      </c>
      <c r="N65" s="178" t="n">
        <f aca="false">IF(N$18&lt;1,0,'Basin Allocations'!$H10*N$63)</f>
        <v>0</v>
      </c>
      <c r="O65" s="178" t="n">
        <f aca="false">IF(O$18&lt;1,0,'Basin Allocations'!$H10*O$63)</f>
        <v>33.7660655367377</v>
      </c>
      <c r="P65" s="178" t="n">
        <f aca="false">IF(P$18&lt;1,0,'Basin Allocations'!$H10*P$63)</f>
        <v>0</v>
      </c>
      <c r="Q65" s="178" t="n">
        <f aca="false">IF(Q$18&lt;1,0,'Basin Allocations'!$H10*Q$63)</f>
        <v>21.7845584107985</v>
      </c>
      <c r="R65" s="178" t="n">
        <f aca="false">IF(R$18&lt;1,0,'Basin Allocations'!$H10*R$63)</f>
        <v>0</v>
      </c>
      <c r="S65" s="178" t="n">
        <f aca="false">IF(S$18&lt;1,0,'Basin Allocations'!$H10*S$63)</f>
        <v>0</v>
      </c>
      <c r="T65" s="178" t="n">
        <f aca="false">IF(T$18&lt;1,0,'Basin Allocations'!$H10*T$63)</f>
        <v>0</v>
      </c>
      <c r="U65" s="178" t="n">
        <f aca="false">IF(U$18&lt;1,0,'Basin Allocations'!$H10*U$63)</f>
        <v>0</v>
      </c>
      <c r="V65" s="178" t="n">
        <f aca="false">IF(V$18&lt;1,0,'Basin Allocations'!$H10*V$63)</f>
        <v>0</v>
      </c>
      <c r="W65" s="178" t="n">
        <f aca="false">IF(W$18&lt;1,0,'Basin Allocations'!$H10*W$63)</f>
        <v>203.108971065386</v>
      </c>
      <c r="X65" s="178" t="n">
        <f aca="false">IF(X$18&lt;1,0,'Basin Allocations'!$H10*X$63)</f>
        <v>12.7343558357241</v>
      </c>
      <c r="Y65" s="178" t="n">
        <f aca="false">IF(Y$18&lt;1,0,'Basin Allocations'!$H10*Y$63)</f>
        <v>0</v>
      </c>
      <c r="Z65" s="178" t="n">
        <f aca="false">IF(Z$18&lt;1,0,'Basin Allocations'!$H10*Z$63)</f>
        <v>228.209267410769</v>
      </c>
      <c r="AA65" s="178" t="n">
        <f aca="false">IF(AA$18&lt;1,0,'Basin Allocations'!$H10*AA$63)</f>
        <v>0</v>
      </c>
      <c r="AB65" s="178" t="n">
        <f aca="false">IF(AB$18&lt;1,0,'Basin Allocations'!$H10*AB$63)</f>
        <v>0</v>
      </c>
      <c r="AC65" s="178" t="n">
        <f aca="false">IF(AC$18&lt;1,0,'Basin Allocations'!$H10*AC$63)</f>
        <v>0</v>
      </c>
      <c r="AD65" s="178" t="n">
        <f aca="false">IF(AD$18&lt;1,0,'Basin Allocations'!$H10*AD$63)</f>
        <v>0</v>
      </c>
      <c r="AE65" s="178" t="n">
        <f aca="false">IF(AE$18&lt;1,0,'Basin Allocations'!$H10*AE$63)</f>
        <v>0</v>
      </c>
      <c r="AF65" s="178" t="n">
        <f aca="false">IF(AF$18&lt;1,0,'Basin Allocations'!$H10*AF$63)</f>
        <v>0</v>
      </c>
      <c r="AG65" s="178" t="n">
        <f aca="false">IF(AG$18&lt;1,0,'Basin Allocations'!$H10*AG$63)</f>
        <v>0</v>
      </c>
      <c r="AH65" s="178" t="n">
        <f aca="false">IF(AH$18&lt;1,0,'Basin Allocations'!$H10*AH$63)</f>
        <v>0</v>
      </c>
      <c r="AI65" s="178" t="n">
        <f aca="false">IF(AI$18&lt;1,0,'Basin Allocations'!$H10*AI$63)</f>
        <v>67.2918602086504</v>
      </c>
      <c r="AJ65" s="178" t="n">
        <f aca="false">IF(AJ$18&lt;1,0,'Basin Allocations'!$H10*AJ$63)</f>
        <v>0</v>
      </c>
      <c r="AK65" s="178" t="n">
        <f aca="false">IF(AK$18&lt;1,0,'Basin Allocations'!$H10*AK$63)</f>
        <v>0</v>
      </c>
      <c r="AL65" s="178" t="n">
        <f aca="false">IF(AL$18&lt;1,0,'Basin Allocations'!$H10*AL$63)</f>
        <v>571.428188784431</v>
      </c>
      <c r="AM65" s="178" t="n">
        <f aca="false">IF(AM$18&lt;1,0,'Basin Allocations'!$H10*AM$63)</f>
        <v>0</v>
      </c>
      <c r="AN65" s="178" t="n">
        <f aca="false">IF(AN$18&lt;1,0,'Basin Allocations'!$H10*AN$63)</f>
        <v>0</v>
      </c>
      <c r="AO65" s="178" t="n">
        <f aca="false">IF(AO$18&lt;1,0,'Basin Allocations'!$H10*AO$63)</f>
        <v>0</v>
      </c>
      <c r="AP65" s="178" t="n">
        <f aca="false">IF(AP$18&lt;1,0,'Basin Allocations'!$H10*AP$63)</f>
        <v>156.802462780481</v>
      </c>
      <c r="AQ65" s="178" t="n">
        <f aca="false">IF(AQ$18&lt;1,0,'Basin Allocations'!$H10*AQ$63)</f>
        <v>0</v>
      </c>
      <c r="AR65" s="178" t="n">
        <f aca="false">IF(AR$18&lt;1,0,'Basin Allocations'!$H10*AR$63)</f>
        <v>368.415326064975</v>
      </c>
      <c r="AS65" s="178" t="n">
        <f aca="false">IF(AS$18&lt;1,0,'Basin Allocations'!$H10*AS$63)</f>
        <v>244.579053794603</v>
      </c>
      <c r="AT65" s="178" t="n">
        <f aca="false">IF(AT$18&lt;1,0,'Basin Allocations'!$H10*AT$63)</f>
        <v>0</v>
      </c>
      <c r="AU65" s="178" t="n">
        <f aca="false">IF(AU$18&lt;1,0,'Basin Allocations'!$H10*AU$63)</f>
        <v>0</v>
      </c>
      <c r="AV65" s="178" t="n">
        <f aca="false">IF(AV$18&lt;1,0,'Basin Allocations'!$H10*AV$63)</f>
        <v>0</v>
      </c>
      <c r="AW65" s="178" t="n">
        <f aca="false">IF(AW$18&lt;1,0,'Basin Allocations'!$H10*AW$63)</f>
        <v>0</v>
      </c>
      <c r="AX65" s="178" t="n">
        <f aca="false">IF(AX$18&lt;1,0,'Basin Allocations'!$H10*AX$63)</f>
        <v>0</v>
      </c>
      <c r="AY65" s="178" t="n">
        <f aca="false">IF(AY$18&lt;1,0,'Basin Allocations'!$H10*AY$63)</f>
        <v>214.001250270785</v>
      </c>
      <c r="AZ65" s="178" t="n">
        <f aca="false">IF(AZ$18&lt;1,0,'Basin Allocations'!$H10*AZ$63)</f>
        <v>71.857006640325</v>
      </c>
      <c r="BA65" s="178" t="n">
        <f aca="false">IF(BA$18&lt;1,0,'Basin Allocations'!$H10*BA$63)</f>
        <v>38.6035189485474</v>
      </c>
      <c r="BB65" s="178" t="n">
        <f aca="false">IF(BB$18&lt;1,0,'Basin Allocations'!$H10*BB$63)</f>
        <v>0</v>
      </c>
      <c r="BC65" s="178" t="n">
        <f aca="false">IF(BC$18&lt;1,0,'Basin Allocations'!$H10*BC$63)</f>
        <v>0</v>
      </c>
      <c r="BD65" s="178" t="n">
        <f aca="false">IF(BD$18&lt;1,0,'Basin Allocations'!$H10*BD$63)</f>
        <v>170.848602948218</v>
      </c>
      <c r="BE65" s="178" t="n">
        <f aca="false">IF(BE$18&lt;1,0,'Basin Allocations'!$H10*BE$63)</f>
        <v>0</v>
      </c>
      <c r="BF65" s="178" t="n">
        <f aca="false">IF(BF$18&lt;1,0,'Basin Allocations'!$H10*BF$63)</f>
        <v>0</v>
      </c>
      <c r="BG65" s="178" t="n">
        <f aca="false">IF(BG$18&lt;1,0,'Basin Allocations'!$H10*BG$63)</f>
        <v>774.328925100302</v>
      </c>
      <c r="BH65" s="178" t="n">
        <f aca="false">IF(BH$18&lt;1,0,'Basin Allocations'!$H10*BH$63)</f>
        <v>349.398648278005</v>
      </c>
      <c r="BI65" s="178" t="n">
        <f aca="false">IF(BI$18&lt;1,0,'Basin Allocations'!$H10*BI$63)</f>
        <v>0.0320361153099978</v>
      </c>
      <c r="BJ65" s="178" t="n">
        <f aca="false">IF(BJ$18&lt;1,0,'Basin Allocations'!$H10*BJ$63)</f>
        <v>4542.18242761406</v>
      </c>
      <c r="BK65" s="178" t="n">
        <f aca="false">IF(BK$18&lt;1,0,'Basin Allocations'!$H10*BK$63)</f>
        <v>0</v>
      </c>
      <c r="BL65" s="178" t="n">
        <f aca="false">IF(BL$18&lt;1,0,'Basin Allocations'!$H10*BL$63)</f>
        <v>21313.3175449583</v>
      </c>
      <c r="BM65" s="178" t="n">
        <f aca="false">IF(BM$18&lt;1,0,'Basin Allocations'!$H10*BM$63)</f>
        <v>0</v>
      </c>
      <c r="BN65" s="178" t="n">
        <f aca="false">IF(BN$18&lt;1,0,'Basin Allocations'!$H10*BN$63)</f>
        <v>57.3766825202061</v>
      </c>
      <c r="BO65" s="178" t="n">
        <f aca="false">IF(BO$18&lt;1,0,'Basin Allocations'!$H10*BO$63)</f>
        <v>1126.10148926173</v>
      </c>
      <c r="BP65" s="178" t="n">
        <f aca="false">IF(BP$18&lt;1,0,'Basin Allocations'!$H10*BP$63)</f>
        <v>0</v>
      </c>
      <c r="BQ65" s="178" t="n">
        <f aca="false">IF(BQ$18&lt;1,0,'Basin Allocations'!$H10*BQ$63)</f>
        <v>0</v>
      </c>
      <c r="BR65" s="178" t="n">
        <f aca="false">IF(BR$18&lt;1,0,'Basin Allocations'!$H10*BR$63)</f>
        <v>5328.23068030118</v>
      </c>
      <c r="BS65" s="178" t="n">
        <f aca="false">IF(BS$18&lt;1,0,'Basin Allocations'!$H10*BS$63)</f>
        <v>0</v>
      </c>
      <c r="BT65" s="178" t="n">
        <f aca="false">IF(BT$18&lt;1,0,'Basin Allocations'!$H10*BT$63)</f>
        <v>0</v>
      </c>
      <c r="BU65" s="178" t="n">
        <f aca="false">IF(BU$18&lt;1,0,'Basin Allocations'!$H10*BU$63)</f>
        <v>0</v>
      </c>
      <c r="BV65" s="178" t="n">
        <f aca="false">IF(BV$18&lt;1,0,'Basin Allocations'!$H10*BV$63)</f>
        <v>0</v>
      </c>
      <c r="BW65" s="178" t="n">
        <f aca="false">IF(BW$18&lt;1,0,'Basin Allocations'!$H10*BW$63)</f>
        <v>0</v>
      </c>
      <c r="BX65" s="178" t="n">
        <f aca="false">IF(BX$18&lt;1,0,'Basin Allocations'!$H10*BX$63)</f>
        <v>0</v>
      </c>
      <c r="BY65" s="178" t="n">
        <f aca="false">IF(BY$18&lt;1,0,'Basin Allocations'!$H10*BY$63)</f>
        <v>0</v>
      </c>
      <c r="BZ65" s="35" t="n">
        <f aca="false">SUM(D65:BY65)</f>
        <v>41891.2619249419</v>
      </c>
      <c r="CA65" s="4"/>
      <c r="CB65" s="178" t="n">
        <f aca="false">IF(CB$18&lt;1,0,'Basin Allocations'!$H10*CB$63)</f>
        <v>0</v>
      </c>
      <c r="CC65" s="178" t="n">
        <f aca="false">IF(CC$18&lt;1,0,'Basin Allocations'!$H10*CC$63)</f>
        <v>0</v>
      </c>
      <c r="CD65" s="178" t="n">
        <f aca="false">IF(CD$18&lt;1,0,'Basin Allocations'!$H10*CD$63)</f>
        <v>0</v>
      </c>
      <c r="CE65" s="178" t="n">
        <f aca="false">IF(CE$18&lt;1,0,'Basin Allocations'!$H10*CE$63)</f>
        <v>0</v>
      </c>
      <c r="CF65" s="178" t="n">
        <f aca="false">IF(CF$18&lt;1,0,'Basin Allocations'!$H10*CF$63)</f>
        <v>0</v>
      </c>
      <c r="CG65" s="178" t="n">
        <f aca="false">IF(CG$18&lt;1,0,'Basin Allocations'!$H10*CG$63)</f>
        <v>0</v>
      </c>
      <c r="CH65" s="178" t="n">
        <f aca="false">IF(CH$18&lt;1,0,'Basin Allocations'!$H10*CH$63)</f>
        <v>0</v>
      </c>
      <c r="CI65" s="178" t="n">
        <f aca="false">IF(CI$18&lt;1,0,'Basin Allocations'!$H10*CI$63)</f>
        <v>436.76538750529</v>
      </c>
      <c r="CJ65" s="178" t="n">
        <f aca="false">IF(CJ$18&lt;1,0,'Basin Allocations'!$H10*CJ$63)</f>
        <v>0</v>
      </c>
      <c r="CK65" s="178" t="n">
        <f aca="false">IF(CK$18&lt;1,0,'Basin Allocations'!$H10*CK$63)</f>
        <v>349.398648278005</v>
      </c>
      <c r="CL65" s="178" t="n">
        <f aca="false">IF(CL$18&lt;1,0,'Basin Allocations'!$H10*CL$63)</f>
        <v>13.9691150680062</v>
      </c>
      <c r="CM65" s="178" t="n">
        <f aca="false">IF(CM$18&lt;1,0,'Basin Allocations'!$H10*CM$63)</f>
        <v>0</v>
      </c>
      <c r="CN65" s="178" t="n">
        <f aca="false">IF(CN$18&lt;1,0,'Basin Allocations'!$H10*CN$63)</f>
        <v>0</v>
      </c>
      <c r="CO65" s="178" t="n">
        <f aca="false">IF(CO$18&lt;1,0,'Basin Allocations'!$H10*CO$63)</f>
        <v>0</v>
      </c>
      <c r="CP65" s="178" t="n">
        <f aca="false">IF(CP$18&lt;1,0,'Basin Allocations'!$H10*CP$63)</f>
        <v>0</v>
      </c>
      <c r="CQ65" s="178" t="n">
        <f aca="false">IF(CQ$18&lt;1,0,'Basin Allocations'!$H10*CQ$63)</f>
        <v>333.00457680455</v>
      </c>
      <c r="CR65" s="178" t="n">
        <f aca="false">IF(CR$18&lt;1,0,'Basin Allocations'!$H10*CR$63)</f>
        <v>0</v>
      </c>
      <c r="CS65" s="178" t="n">
        <f aca="false">IF(CS$18&lt;1,0,'Basin Allocations'!$H10*CS$63)</f>
        <v>0</v>
      </c>
      <c r="CT65" s="178" t="n">
        <f aca="false">IF(CT$18&lt;1,0,'Basin Allocations'!$H10*CT$63)</f>
        <v>0</v>
      </c>
      <c r="CU65" s="178" t="n">
        <f aca="false">IF(CU$18&lt;1,0,'Basin Allocations'!$H10*CU$63)</f>
        <v>3496.52344334885</v>
      </c>
      <c r="CV65" s="178" t="n">
        <f aca="false">IF(CV$18&lt;1,0,'Basin Allocations'!$H10*CV$63)</f>
        <v>0</v>
      </c>
      <c r="CW65" s="178" t="n">
        <f aca="false">IF(CW$18&lt;1,0,'Basin Allocations'!$H10*CW$63)</f>
        <v>22699.7798465651</v>
      </c>
      <c r="CX65" s="178" t="n">
        <f aca="false">IF(CX$18&lt;1,0,'Basin Allocations'!$H10*CX$63)</f>
        <v>420.631770234866</v>
      </c>
      <c r="CY65" s="37" t="n">
        <f aca="false">SUM(CB65:CX65)</f>
        <v>27750.0727878046</v>
      </c>
      <c r="CZ65" s="4"/>
      <c r="DA65" s="35" t="n">
        <f aca="false">BZ65+CY65</f>
        <v>69641.3347127465</v>
      </c>
      <c r="DB65" s="128"/>
      <c r="DC65" s="36" t="n">
        <f aca="false">MIN(MIN($CB65:$CX65),MIN($D65:$BY65))</f>
        <v>0</v>
      </c>
      <c r="DD65" s="36" t="n">
        <f aca="false">MAX(MAX($CB65:$CX65),MAX($D65:$BY65))</f>
        <v>22699.7798465651</v>
      </c>
      <c r="DE65" s="192"/>
    </row>
    <row r="66" customFormat="false" ht="12.75" hidden="false" customHeight="false" outlineLevel="0" collapsed="false">
      <c r="A66" s="192" t="s">
        <v>667</v>
      </c>
      <c r="B66" s="192"/>
      <c r="C66" s="33"/>
      <c r="D66" s="178" t="n">
        <f aca="false">IF(D$18&lt;1,0,'Basin Allocations'!$H11*D$63)</f>
        <v>0</v>
      </c>
      <c r="E66" s="178" t="n">
        <f aca="false">IF(E$18&lt;1,0,'Basin Allocations'!$H11*E$63)</f>
        <v>7041.607176795</v>
      </c>
      <c r="F66" s="178" t="n">
        <f aca="false">IF(F$18&lt;1,0,'Basin Allocations'!$H11*F$63)</f>
        <v>0</v>
      </c>
      <c r="G66" s="178" t="n">
        <f aca="false">IF(G$18&lt;1,0,'Basin Allocations'!$H11*G$63)</f>
        <v>1443.00537575202</v>
      </c>
      <c r="H66" s="178" t="n">
        <f aca="false">IF(H$18&lt;1,0,'Basin Allocations'!$H11*H$63)</f>
        <v>5329.91952043709</v>
      </c>
      <c r="I66" s="178" t="n">
        <f aca="false">IF(I$18&lt;1,0,'Basin Allocations'!$H11*I$63)</f>
        <v>481.163201914629</v>
      </c>
      <c r="J66" s="178" t="n">
        <f aca="false">IF(J$18&lt;1,0,'Basin Allocations'!$H11*J$63)</f>
        <v>241.550060941041</v>
      </c>
      <c r="K66" s="178" t="n">
        <f aca="false">IF(K$18&lt;1,0,'Basin Allocations'!$H11*K$63)</f>
        <v>1065.87091708932</v>
      </c>
      <c r="L66" s="178" t="n">
        <f aca="false">IF(L$18&lt;1,0,'Basin Allocations'!$H11*L$63)</f>
        <v>0</v>
      </c>
      <c r="M66" s="178" t="n">
        <f aca="false">IF(M$18&lt;1,0,'Basin Allocations'!$H11*M$63)</f>
        <v>14611.3348918496</v>
      </c>
      <c r="N66" s="178" t="n">
        <f aca="false">IF(N$18&lt;1,0,'Basin Allocations'!$H11*N$63)</f>
        <v>0</v>
      </c>
      <c r="O66" s="178" t="n">
        <f aca="false">IF(O$18&lt;1,0,'Basin Allocations'!$H11*O$63)</f>
        <v>170.126137141234</v>
      </c>
      <c r="P66" s="178" t="n">
        <f aca="false">IF(P$18&lt;1,0,'Basin Allocations'!$H11*P$63)</f>
        <v>0</v>
      </c>
      <c r="Q66" s="178" t="n">
        <f aca="false">IF(Q$18&lt;1,0,'Basin Allocations'!$H11*Q$63)</f>
        <v>109.758798155635</v>
      </c>
      <c r="R66" s="178" t="n">
        <f aca="false">IF(R$18&lt;1,0,'Basin Allocations'!$H11*R$63)</f>
        <v>0</v>
      </c>
      <c r="S66" s="178" t="n">
        <f aca="false">IF(S$18&lt;1,0,'Basin Allocations'!$H11*S$63)</f>
        <v>0</v>
      </c>
      <c r="T66" s="178" t="n">
        <f aca="false">IF(T$18&lt;1,0,'Basin Allocations'!$H11*T$63)</f>
        <v>0</v>
      </c>
      <c r="U66" s="178" t="n">
        <f aca="false">IF(U$18&lt;1,0,'Basin Allocations'!$H11*U$63)</f>
        <v>0</v>
      </c>
      <c r="V66" s="178" t="n">
        <f aca="false">IF(V$18&lt;1,0,'Basin Allocations'!$H11*V$63)</f>
        <v>0</v>
      </c>
      <c r="W66" s="178" t="n">
        <f aca="false">IF(W$18&lt;1,0,'Basin Allocations'!$H11*W$63)</f>
        <v>1023.33938280401</v>
      </c>
      <c r="X66" s="178" t="n">
        <f aca="false">IF(X$18&lt;1,0,'Basin Allocations'!$H11*X$63)</f>
        <v>64.1604739218601</v>
      </c>
      <c r="Y66" s="178" t="n">
        <f aca="false">IF(Y$18&lt;1,0,'Basin Allocations'!$H11*Y$63)</f>
        <v>0</v>
      </c>
      <c r="Z66" s="178" t="n">
        <f aca="false">IF(Z$18&lt;1,0,'Basin Allocations'!$H11*Z$63)</f>
        <v>1149.80411567892</v>
      </c>
      <c r="AA66" s="178" t="n">
        <f aca="false">IF(AA$18&lt;1,0,'Basin Allocations'!$H11*AA$63)</f>
        <v>0</v>
      </c>
      <c r="AB66" s="178" t="n">
        <f aca="false">IF(AB$18&lt;1,0,'Basin Allocations'!$H11*AB$63)</f>
        <v>0</v>
      </c>
      <c r="AC66" s="178" t="n">
        <f aca="false">IF(AC$18&lt;1,0,'Basin Allocations'!$H11*AC$63)</f>
        <v>0</v>
      </c>
      <c r="AD66" s="178" t="n">
        <f aca="false">IF(AD$18&lt;1,0,'Basin Allocations'!$H11*AD$63)</f>
        <v>0</v>
      </c>
      <c r="AE66" s="178" t="n">
        <f aca="false">IF(AE$18&lt;1,0,'Basin Allocations'!$H11*AE$63)</f>
        <v>0</v>
      </c>
      <c r="AF66" s="178" t="n">
        <f aca="false">IF(AF$18&lt;1,0,'Basin Allocations'!$H11*AF$63)</f>
        <v>0</v>
      </c>
      <c r="AG66" s="178" t="n">
        <f aca="false">IF(AG$18&lt;1,0,'Basin Allocations'!$H11*AG$63)</f>
        <v>0</v>
      </c>
      <c r="AH66" s="178" t="n">
        <f aca="false">IF(AH$18&lt;1,0,'Basin Allocations'!$H11*AH$63)</f>
        <v>0</v>
      </c>
      <c r="AI66" s="178" t="n">
        <f aca="false">IF(AI$18&lt;1,0,'Basin Allocations'!$H11*AI$63)</f>
        <v>339.04169930281</v>
      </c>
      <c r="AJ66" s="178" t="n">
        <f aca="false">IF(AJ$18&lt;1,0,'Basin Allocations'!$H11*AJ$63)</f>
        <v>0</v>
      </c>
      <c r="AK66" s="178" t="n">
        <f aca="false">IF(AK$18&lt;1,0,'Basin Allocations'!$H11*AK$63)</f>
        <v>0</v>
      </c>
      <c r="AL66" s="178" t="n">
        <f aca="false">IF(AL$18&lt;1,0,'Basin Allocations'!$H11*AL$63)</f>
        <v>2879.07012162068</v>
      </c>
      <c r="AM66" s="178" t="n">
        <f aca="false">IF(AM$18&lt;1,0,'Basin Allocations'!$H11*AM$63)</f>
        <v>0</v>
      </c>
      <c r="AN66" s="178" t="n">
        <f aca="false">IF(AN$18&lt;1,0,'Basin Allocations'!$H11*AN$63)</f>
        <v>0</v>
      </c>
      <c r="AO66" s="178" t="n">
        <f aca="false">IF(AO$18&lt;1,0,'Basin Allocations'!$H11*AO$63)</f>
        <v>0</v>
      </c>
      <c r="AP66" s="178" t="n">
        <f aca="false">IF(AP$18&lt;1,0,'Basin Allocations'!$H11*AP$63)</f>
        <v>790.029778804151</v>
      </c>
      <c r="AQ66" s="178" t="n">
        <f aca="false">IF(AQ$18&lt;1,0,'Basin Allocations'!$H11*AQ$63)</f>
        <v>0</v>
      </c>
      <c r="AR66" s="178" t="n">
        <f aca="false">IF(AR$18&lt;1,0,'Basin Allocations'!$H11*AR$63)</f>
        <v>1856.21496880853</v>
      </c>
      <c r="AS66" s="178" t="n">
        <f aca="false">IF(AS$18&lt;1,0,'Basin Allocations'!$H11*AS$63)</f>
        <v>1232.28125593913</v>
      </c>
      <c r="AT66" s="178" t="n">
        <f aca="false">IF(AT$18&lt;1,0,'Basin Allocations'!$H11*AT$63)</f>
        <v>0</v>
      </c>
      <c r="AU66" s="178" t="n">
        <f aca="false">IF(AU$18&lt;1,0,'Basin Allocations'!$H11*AU$63)</f>
        <v>0</v>
      </c>
      <c r="AV66" s="178" t="n">
        <f aca="false">IF(AV$18&lt;1,0,'Basin Allocations'!$H11*AV$63)</f>
        <v>0</v>
      </c>
      <c r="AW66" s="178" t="n">
        <f aca="false">IF(AW$18&lt;1,0,'Basin Allocations'!$H11*AW$63)</f>
        <v>0</v>
      </c>
      <c r="AX66" s="178" t="n">
        <f aca="false">IF(AX$18&lt;1,0,'Basin Allocations'!$H11*AX$63)</f>
        <v>0</v>
      </c>
      <c r="AY66" s="178" t="n">
        <f aca="false">IF(AY$18&lt;1,0,'Basin Allocations'!$H11*AY$63)</f>
        <v>1078.21878188183</v>
      </c>
      <c r="AZ66" s="178" t="n">
        <f aca="false">IF(AZ$18&lt;1,0,'Basin Allocations'!$H11*AZ$63)</f>
        <v>362.042623916307</v>
      </c>
      <c r="BA66" s="178" t="n">
        <f aca="false">IF(BA$18&lt;1,0,'Basin Allocations'!$H11*BA$63)</f>
        <v>194.499046731677</v>
      </c>
      <c r="BB66" s="178" t="n">
        <f aca="false">IF(BB$18&lt;1,0,'Basin Allocations'!$H11*BB$63)</f>
        <v>0</v>
      </c>
      <c r="BC66" s="178" t="n">
        <f aca="false">IF(BC$18&lt;1,0,'Basin Allocations'!$H11*BC$63)</f>
        <v>0</v>
      </c>
      <c r="BD66" s="178" t="n">
        <f aca="false">IF(BD$18&lt;1,0,'Basin Allocations'!$H11*BD$63)</f>
        <v>860.799515535296</v>
      </c>
      <c r="BE66" s="178" t="n">
        <f aca="false">IF(BE$18&lt;1,0,'Basin Allocations'!$H11*BE$63)</f>
        <v>0</v>
      </c>
      <c r="BF66" s="178" t="n">
        <f aca="false">IF(BF$18&lt;1,0,'Basin Allocations'!$H11*BF$63)</f>
        <v>0</v>
      </c>
      <c r="BG66" s="178" t="n">
        <f aca="false">IF(BG$18&lt;1,0,'Basin Allocations'!$H11*BG$63)</f>
        <v>3901.36033944231</v>
      </c>
      <c r="BH66" s="178" t="n">
        <f aca="false">IF(BH$18&lt;1,0,'Basin Allocations'!$H11*BH$63)</f>
        <v>1760.40179419875</v>
      </c>
      <c r="BI66" s="178" t="n">
        <f aca="false">IF(BI$18&lt;1,0,'Basin Allocations'!$H11*BI$63)</f>
        <v>0.161409997287698</v>
      </c>
      <c r="BJ66" s="178" t="n">
        <f aca="false">IF(BJ$18&lt;1,0,'Basin Allocations'!$H11*BJ$63)</f>
        <v>22885.2233245838</v>
      </c>
      <c r="BK66" s="178" t="n">
        <f aca="false">IF(BK$18&lt;1,0,'Basin Allocations'!$H11*BK$63)</f>
        <v>0</v>
      </c>
      <c r="BL66" s="178" t="n">
        <f aca="false">IF(BL$18&lt;1,0,'Basin Allocations'!$H11*BL$63)</f>
        <v>107384.509446124</v>
      </c>
      <c r="BM66" s="178" t="n">
        <f aca="false">IF(BM$18&lt;1,0,'Basin Allocations'!$H11*BM$63)</f>
        <v>0</v>
      </c>
      <c r="BN66" s="178" t="n">
        <f aca="false">IF(BN$18&lt;1,0,'Basin Allocations'!$H11*BN$63)</f>
        <v>289.085305142268</v>
      </c>
      <c r="BO66" s="178" t="n">
        <f aca="false">IF(BO$18&lt;1,0,'Basin Allocations'!$H11*BO$63)</f>
        <v>5673.72281465989</v>
      </c>
      <c r="BP66" s="178" t="n">
        <f aca="false">IF(BP$18&lt;1,0,'Basin Allocations'!$H11*BP$63)</f>
        <v>0</v>
      </c>
      <c r="BQ66" s="178" t="n">
        <f aca="false">IF(BQ$18&lt;1,0,'Basin Allocations'!$H11*BQ$63)</f>
        <v>0</v>
      </c>
      <c r="BR66" s="178" t="n">
        <f aca="false">IF(BR$18&lt;1,0,'Basin Allocations'!$H11*BR$63)</f>
        <v>26845.6300438914</v>
      </c>
      <c r="BS66" s="178" t="n">
        <f aca="false">IF(BS$18&lt;1,0,'Basin Allocations'!$H11*BS$63)</f>
        <v>0</v>
      </c>
      <c r="BT66" s="178" t="n">
        <f aca="false">IF(BT$18&lt;1,0,'Basin Allocations'!$H11*BT$63)</f>
        <v>0</v>
      </c>
      <c r="BU66" s="178" t="n">
        <f aca="false">IF(BU$18&lt;1,0,'Basin Allocations'!$H11*BU$63)</f>
        <v>0</v>
      </c>
      <c r="BV66" s="178" t="n">
        <f aca="false">IF(BV$18&lt;1,0,'Basin Allocations'!$H11*BV$63)</f>
        <v>0</v>
      </c>
      <c r="BW66" s="178" t="n">
        <f aca="false">IF(BW$18&lt;1,0,'Basin Allocations'!$H11*BW$63)</f>
        <v>0</v>
      </c>
      <c r="BX66" s="178" t="n">
        <f aca="false">IF(BX$18&lt;1,0,'Basin Allocations'!$H11*BX$63)</f>
        <v>0</v>
      </c>
      <c r="BY66" s="178" t="n">
        <f aca="false">IF(BY$18&lt;1,0,'Basin Allocations'!$H11*BY$63)</f>
        <v>0</v>
      </c>
      <c r="BZ66" s="35" t="n">
        <f aca="false">SUM(D66:BY66)</f>
        <v>211063.93232306</v>
      </c>
      <c r="CA66" s="4"/>
      <c r="CB66" s="178" t="n">
        <f aca="false">IF(CB$18&lt;1,0,'Basin Allocations'!$H11*CB$63)</f>
        <v>0</v>
      </c>
      <c r="CC66" s="178" t="n">
        <f aca="false">IF(CC$18&lt;1,0,'Basin Allocations'!$H11*CC$63)</f>
        <v>0</v>
      </c>
      <c r="CD66" s="178" t="n">
        <f aca="false">IF(CD$18&lt;1,0,'Basin Allocations'!$H11*CD$63)</f>
        <v>0</v>
      </c>
      <c r="CE66" s="178" t="n">
        <f aca="false">IF(CE$18&lt;1,0,'Basin Allocations'!$H11*CE$63)</f>
        <v>0</v>
      </c>
      <c r="CF66" s="178" t="n">
        <f aca="false">IF(CF$18&lt;1,0,'Basin Allocations'!$H11*CF$63)</f>
        <v>0</v>
      </c>
      <c r="CG66" s="178" t="n">
        <f aca="false">IF(CG$18&lt;1,0,'Basin Allocations'!$H11*CG$63)</f>
        <v>0</v>
      </c>
      <c r="CH66" s="178" t="n">
        <f aca="false">IF(CH$18&lt;1,0,'Basin Allocations'!$H11*CH$63)</f>
        <v>0</v>
      </c>
      <c r="CI66" s="178" t="n">
        <f aca="false">IF(CI$18&lt;1,0,'Basin Allocations'!$H11*CI$63)</f>
        <v>2200.58828389185</v>
      </c>
      <c r="CJ66" s="178" t="n">
        <f aca="false">IF(CJ$18&lt;1,0,'Basin Allocations'!$H11*CJ$63)</f>
        <v>0</v>
      </c>
      <c r="CK66" s="178" t="n">
        <f aca="false">IF(CK$18&lt;1,0,'Basin Allocations'!$H11*CK$63)</f>
        <v>1760.40179419875</v>
      </c>
      <c r="CL66" s="178" t="n">
        <f aca="false">IF(CL$18&lt;1,0,'Basin Allocations'!$H11*CL$63)</f>
        <v>70.3816553105854</v>
      </c>
      <c r="CM66" s="178" t="n">
        <f aca="false">IF(CM$18&lt;1,0,'Basin Allocations'!$H11*CM$63)</f>
        <v>0</v>
      </c>
      <c r="CN66" s="178" t="n">
        <f aca="false">IF(CN$18&lt;1,0,'Basin Allocations'!$H11*CN$63)</f>
        <v>0</v>
      </c>
      <c r="CO66" s="178" t="n">
        <f aca="false">IF(CO$18&lt;1,0,'Basin Allocations'!$H11*CO$63)</f>
        <v>0</v>
      </c>
      <c r="CP66" s="178" t="n">
        <f aca="false">IF(CP$18&lt;1,0,'Basin Allocations'!$H11*CP$63)</f>
        <v>0</v>
      </c>
      <c r="CQ66" s="178" t="n">
        <f aca="false">IF(CQ$18&lt;1,0,'Basin Allocations'!$H11*CQ$63)</f>
        <v>1677.80229652374</v>
      </c>
      <c r="CR66" s="178" t="n">
        <f aca="false">IF(CR$18&lt;1,0,'Basin Allocations'!$H11*CR$63)</f>
        <v>0</v>
      </c>
      <c r="CS66" s="178" t="n">
        <f aca="false">IF(CS$18&lt;1,0,'Basin Allocations'!$H11*CS$63)</f>
        <v>0</v>
      </c>
      <c r="CT66" s="178" t="n">
        <f aca="false">IF(CT$18&lt;1,0,'Basin Allocations'!$H11*CT$63)</f>
        <v>0</v>
      </c>
      <c r="CU66" s="178" t="n">
        <f aca="false">IF(CU$18&lt;1,0,'Basin Allocations'!$H11*CU$63)</f>
        <v>17616.8001034502</v>
      </c>
      <c r="CV66" s="178" t="n">
        <f aca="false">IF(CV$18&lt;1,0,'Basin Allocations'!$H11*CV$63)</f>
        <v>0</v>
      </c>
      <c r="CW66" s="178" t="n">
        <f aca="false">IF(CW$18&lt;1,0,'Basin Allocations'!$H11*CW$63)</f>
        <v>114370.027951609</v>
      </c>
      <c r="CX66" s="178" t="n">
        <f aca="false">IF(CX$18&lt;1,0,'Basin Allocations'!$H11*CX$63)</f>
        <v>2119.30105244506</v>
      </c>
      <c r="CY66" s="37" t="n">
        <f aca="false">SUM(CB66:CX66)</f>
        <v>139815.303137429</v>
      </c>
      <c r="CZ66" s="4"/>
      <c r="DA66" s="35" t="n">
        <f aca="false">BZ66+CY66</f>
        <v>350879.235460489</v>
      </c>
      <c r="DB66" s="128"/>
      <c r="DC66" s="36" t="n">
        <f aca="false">MIN(MIN($CB66:$CX66),MIN($D66:$BY66))</f>
        <v>0</v>
      </c>
      <c r="DD66" s="36" t="n">
        <f aca="false">MAX(MAX($CB66:$CX66),MAX($D66:$BY66))</f>
        <v>114370.027951609</v>
      </c>
      <c r="DE66" s="192"/>
    </row>
    <row r="67" customFormat="false" ht="12.75" hidden="false" customHeight="false" outlineLevel="0" collapsed="false">
      <c r="A67" s="192" t="s">
        <v>668</v>
      </c>
      <c r="B67" s="192"/>
      <c r="C67" s="33"/>
      <c r="D67" s="178" t="n">
        <f aca="false">IF(D$18&lt;1,0,'Basin Allocations'!$H12*D$63)</f>
        <v>0</v>
      </c>
      <c r="E67" s="178" t="n">
        <f aca="false">IF(E$18&lt;1,0,'Basin Allocations'!$H12*E$63)</f>
        <v>7189.72387492634</v>
      </c>
      <c r="F67" s="178" t="n">
        <f aca="false">IF(F$18&lt;1,0,'Basin Allocations'!$H12*F$63)</f>
        <v>0</v>
      </c>
      <c r="G67" s="178" t="n">
        <f aca="false">IF(G$18&lt;1,0,'Basin Allocations'!$H12*G$63)</f>
        <v>1473.35827478145</v>
      </c>
      <c r="H67" s="178" t="n">
        <f aca="false">IF(H$18&lt;1,0,'Basin Allocations'!$H12*H$63)</f>
        <v>5442.03172165082</v>
      </c>
      <c r="I67" s="178" t="n">
        <f aca="false">IF(I$18&lt;1,0,'Basin Allocations'!$H12*I$63)</f>
        <v>491.284230103301</v>
      </c>
      <c r="J67" s="178" t="n">
        <f aca="false">IF(J$18&lt;1,0,'Basin Allocations'!$H12*J$63)</f>
        <v>246.630946108551</v>
      </c>
      <c r="K67" s="178" t="n">
        <f aca="false">IF(K$18&lt;1,0,'Basin Allocations'!$H12*K$63)</f>
        <v>1088.29098070686</v>
      </c>
      <c r="L67" s="178" t="n">
        <f aca="false">IF(L$18&lt;1,0,'Basin Allocations'!$H12*L$63)</f>
        <v>0</v>
      </c>
      <c r="M67" s="178" t="n">
        <f aca="false">IF(M$18&lt;1,0,'Basin Allocations'!$H12*M$63)</f>
        <v>14918.6770404722</v>
      </c>
      <c r="N67" s="178" t="n">
        <f aca="false">IF(N$18&lt;1,0,'Basin Allocations'!$H12*N$63)</f>
        <v>0</v>
      </c>
      <c r="O67" s="178" t="n">
        <f aca="false">IF(O$18&lt;1,0,'Basin Allocations'!$H12*O$63)</f>
        <v>173.704655662153</v>
      </c>
      <c r="P67" s="178" t="n">
        <f aca="false">IF(P$18&lt;1,0,'Basin Allocations'!$H12*P$63)</f>
        <v>0</v>
      </c>
      <c r="Q67" s="178" t="n">
        <f aca="false">IF(Q$18&lt;1,0,'Basin Allocations'!$H12*Q$63)</f>
        <v>112.067519782034</v>
      </c>
      <c r="R67" s="178" t="n">
        <f aca="false">IF(R$18&lt;1,0,'Basin Allocations'!$H12*R$63)</f>
        <v>0</v>
      </c>
      <c r="S67" s="178" t="n">
        <f aca="false">IF(S$18&lt;1,0,'Basin Allocations'!$H12*S$63)</f>
        <v>0</v>
      </c>
      <c r="T67" s="178" t="n">
        <f aca="false">IF(T$18&lt;1,0,'Basin Allocations'!$H12*T$63)</f>
        <v>0</v>
      </c>
      <c r="U67" s="178" t="n">
        <f aca="false">IF(U$18&lt;1,0,'Basin Allocations'!$H12*U$63)</f>
        <v>0</v>
      </c>
      <c r="V67" s="178" t="n">
        <f aca="false">IF(V$18&lt;1,0,'Basin Allocations'!$H12*V$63)</f>
        <v>0</v>
      </c>
      <c r="W67" s="178" t="n">
        <f aca="false">IF(W$18&lt;1,0,'Basin Allocations'!$H12*W$63)</f>
        <v>1044.86481679132</v>
      </c>
      <c r="X67" s="178" t="n">
        <f aca="false">IF(X$18&lt;1,0,'Basin Allocations'!$H12*X$63)</f>
        <v>65.5100575196451</v>
      </c>
      <c r="Y67" s="178" t="n">
        <f aca="false">IF(Y$18&lt;1,0,'Basin Allocations'!$H12*Y$63)</f>
        <v>0</v>
      </c>
      <c r="Z67" s="178" t="n">
        <f aca="false">IF(Z$18&lt;1,0,'Basin Allocations'!$H12*Z$63)</f>
        <v>1173.98967230489</v>
      </c>
      <c r="AA67" s="178" t="n">
        <f aca="false">IF(AA$18&lt;1,0,'Basin Allocations'!$H12*AA$63)</f>
        <v>0</v>
      </c>
      <c r="AB67" s="178" t="n">
        <f aca="false">IF(AB$18&lt;1,0,'Basin Allocations'!$H12*AB$63)</f>
        <v>0</v>
      </c>
      <c r="AC67" s="178" t="n">
        <f aca="false">IF(AC$18&lt;1,0,'Basin Allocations'!$H12*AC$63)</f>
        <v>0</v>
      </c>
      <c r="AD67" s="178" t="n">
        <f aca="false">IF(AD$18&lt;1,0,'Basin Allocations'!$H12*AD$63)</f>
        <v>0</v>
      </c>
      <c r="AE67" s="178" t="n">
        <f aca="false">IF(AE$18&lt;1,0,'Basin Allocations'!$H12*AE$63)</f>
        <v>0</v>
      </c>
      <c r="AF67" s="178" t="n">
        <f aca="false">IF(AF$18&lt;1,0,'Basin Allocations'!$H12*AF$63)</f>
        <v>0</v>
      </c>
      <c r="AG67" s="178" t="n">
        <f aca="false">IF(AG$18&lt;1,0,'Basin Allocations'!$H12*AG$63)</f>
        <v>0</v>
      </c>
      <c r="AH67" s="178" t="n">
        <f aca="false">IF(AH$18&lt;1,0,'Basin Allocations'!$H12*AH$63)</f>
        <v>0</v>
      </c>
      <c r="AI67" s="178" t="n">
        <f aca="false">IF(AI$18&lt;1,0,'Basin Allocations'!$H12*AI$63)</f>
        <v>346.173272503181</v>
      </c>
      <c r="AJ67" s="178" t="n">
        <f aca="false">IF(AJ$18&lt;1,0,'Basin Allocations'!$H12*AJ$63)</f>
        <v>0</v>
      </c>
      <c r="AK67" s="178" t="n">
        <f aca="false">IF(AK$18&lt;1,0,'Basin Allocations'!$H12*AK$63)</f>
        <v>0</v>
      </c>
      <c r="AL67" s="178" t="n">
        <f aca="false">IF(AL$18&lt;1,0,'Basin Allocations'!$H12*AL$63)</f>
        <v>2939.62992698845</v>
      </c>
      <c r="AM67" s="178" t="n">
        <f aca="false">IF(AM$18&lt;1,0,'Basin Allocations'!$H12*AM$63)</f>
        <v>0</v>
      </c>
      <c r="AN67" s="178" t="n">
        <f aca="false">IF(AN$18&lt;1,0,'Basin Allocations'!$H12*AN$63)</f>
        <v>0</v>
      </c>
      <c r="AO67" s="178" t="n">
        <f aca="false">IF(AO$18&lt;1,0,'Basin Allocations'!$H12*AO$63)</f>
        <v>0</v>
      </c>
      <c r="AP67" s="178" t="n">
        <f aca="false">IF(AP$18&lt;1,0,'Basin Allocations'!$H12*AP$63)</f>
        <v>806.647661529492</v>
      </c>
      <c r="AQ67" s="178" t="n">
        <f aca="false">IF(AQ$18&lt;1,0,'Basin Allocations'!$H12*AQ$63)</f>
        <v>0</v>
      </c>
      <c r="AR67" s="178" t="n">
        <f aca="false">IF(AR$18&lt;1,0,'Basin Allocations'!$H12*AR$63)</f>
        <v>1895.25952572558</v>
      </c>
      <c r="AS67" s="178" t="n">
        <f aca="false">IF(AS$18&lt;1,0,'Basin Allocations'!$H12*AS$63)</f>
        <v>1258.20167811211</v>
      </c>
      <c r="AT67" s="178" t="n">
        <f aca="false">IF(AT$18&lt;1,0,'Basin Allocations'!$H12*AT$63)</f>
        <v>0</v>
      </c>
      <c r="AU67" s="178" t="n">
        <f aca="false">IF(AU$18&lt;1,0,'Basin Allocations'!$H12*AU$63)</f>
        <v>0</v>
      </c>
      <c r="AV67" s="178" t="n">
        <f aca="false">IF(AV$18&lt;1,0,'Basin Allocations'!$H12*AV$63)</f>
        <v>0</v>
      </c>
      <c r="AW67" s="178" t="n">
        <f aca="false">IF(AW$18&lt;1,0,'Basin Allocations'!$H12*AW$63)</f>
        <v>0</v>
      </c>
      <c r="AX67" s="178" t="n">
        <f aca="false">IF(AX$18&lt;1,0,'Basin Allocations'!$H12*AX$63)</f>
        <v>0</v>
      </c>
      <c r="AY67" s="178" t="n">
        <f aca="false">IF(AY$18&lt;1,0,'Basin Allocations'!$H12*AY$63)</f>
        <v>1100.89857668234</v>
      </c>
      <c r="AZ67" s="178" t="n">
        <f aca="false">IF(AZ$18&lt;1,0,'Basin Allocations'!$H12*AZ$63)</f>
        <v>369.658010104563</v>
      </c>
      <c r="BA67" s="178" t="n">
        <f aca="false">IF(BA$18&lt;1,0,'Basin Allocations'!$H12*BA$63)</f>
        <v>198.590237260811</v>
      </c>
      <c r="BB67" s="178" t="n">
        <f aca="false">IF(BB$18&lt;1,0,'Basin Allocations'!$H12*BB$63)</f>
        <v>0</v>
      </c>
      <c r="BC67" s="178" t="n">
        <f aca="false">IF(BC$18&lt;1,0,'Basin Allocations'!$H12*BC$63)</f>
        <v>0</v>
      </c>
      <c r="BD67" s="178" t="n">
        <f aca="false">IF(BD$18&lt;1,0,'Basin Allocations'!$H12*BD$63)</f>
        <v>878.90600440822</v>
      </c>
      <c r="BE67" s="178" t="n">
        <f aca="false">IF(BE$18&lt;1,0,'Basin Allocations'!$H12*BE$63)</f>
        <v>0</v>
      </c>
      <c r="BF67" s="178" t="n">
        <f aca="false">IF(BF$18&lt;1,0,'Basin Allocations'!$H12*BF$63)</f>
        <v>0</v>
      </c>
      <c r="BG67" s="178" t="n">
        <f aca="false">IF(BG$18&lt;1,0,'Basin Allocations'!$H12*BG$63)</f>
        <v>3983.4235101348</v>
      </c>
      <c r="BH67" s="178" t="n">
        <f aca="false">IF(BH$18&lt;1,0,'Basin Allocations'!$H12*BH$63)</f>
        <v>1797.43096873158</v>
      </c>
      <c r="BI67" s="178" t="n">
        <f aca="false">IF(BI$18&lt;1,0,'Basin Allocations'!$H12*BI$63)</f>
        <v>0.164805176150051</v>
      </c>
      <c r="BJ67" s="178" t="n">
        <f aca="false">IF(BJ$18&lt;1,0,'Basin Allocations'!$H12*BJ$63)</f>
        <v>23366.6025935106</v>
      </c>
      <c r="BK67" s="178" t="n">
        <f aca="false">IF(BK$18&lt;1,0,'Basin Allocations'!$H12*BK$63)</f>
        <v>0</v>
      </c>
      <c r="BL67" s="178" t="n">
        <f aca="false">IF(BL$18&lt;1,0,'Basin Allocations'!$H12*BL$63)</f>
        <v>109643.289092627</v>
      </c>
      <c r="BM67" s="178" t="n">
        <f aca="false">IF(BM$18&lt;1,0,'Basin Allocations'!$H12*BM$63)</f>
        <v>0</v>
      </c>
      <c r="BN67" s="178" t="n">
        <f aca="false">IF(BN$18&lt;1,0,'Basin Allocations'!$H12*BN$63)</f>
        <v>295.166070484741</v>
      </c>
      <c r="BO67" s="178" t="n">
        <f aca="false">IF(BO$18&lt;1,0,'Basin Allocations'!$H12*BO$63)</f>
        <v>5793.06674685043</v>
      </c>
      <c r="BP67" s="178" t="n">
        <f aca="false">IF(BP$18&lt;1,0,'Basin Allocations'!$H12*BP$63)</f>
        <v>0</v>
      </c>
      <c r="BQ67" s="178" t="n">
        <f aca="false">IF(BQ$18&lt;1,0,'Basin Allocations'!$H12*BQ$63)</f>
        <v>0</v>
      </c>
      <c r="BR67" s="178" t="n">
        <f aca="false">IF(BR$18&lt;1,0,'Basin Allocations'!$H12*BR$63)</f>
        <v>27410.3144946883</v>
      </c>
      <c r="BS67" s="178" t="n">
        <f aca="false">IF(BS$18&lt;1,0,'Basin Allocations'!$H12*BS$63)</f>
        <v>0</v>
      </c>
      <c r="BT67" s="178" t="n">
        <f aca="false">IF(BT$18&lt;1,0,'Basin Allocations'!$H12*BT$63)</f>
        <v>0</v>
      </c>
      <c r="BU67" s="178" t="n">
        <f aca="false">IF(BU$18&lt;1,0,'Basin Allocations'!$H12*BU$63)</f>
        <v>0</v>
      </c>
      <c r="BV67" s="178" t="n">
        <f aca="false">IF(BV$18&lt;1,0,'Basin Allocations'!$H12*BV$63)</f>
        <v>0</v>
      </c>
      <c r="BW67" s="178" t="n">
        <f aca="false">IF(BW$18&lt;1,0,'Basin Allocations'!$H12*BW$63)</f>
        <v>0</v>
      </c>
      <c r="BX67" s="178" t="n">
        <f aca="false">IF(BX$18&lt;1,0,'Basin Allocations'!$H12*BX$63)</f>
        <v>0</v>
      </c>
      <c r="BY67" s="178" t="n">
        <f aca="false">IF(BY$18&lt;1,0,'Basin Allocations'!$H12*BY$63)</f>
        <v>0</v>
      </c>
      <c r="BZ67" s="35" t="n">
        <f aca="false">SUM(D67:BY67)</f>
        <v>215503.556966328</v>
      </c>
      <c r="CA67" s="4"/>
      <c r="CB67" s="178" t="n">
        <f aca="false">IF(CB$18&lt;1,0,'Basin Allocations'!$H12*CB$63)</f>
        <v>0</v>
      </c>
      <c r="CC67" s="178" t="n">
        <f aca="false">IF(CC$18&lt;1,0,'Basin Allocations'!$H12*CC$63)</f>
        <v>0</v>
      </c>
      <c r="CD67" s="178" t="n">
        <f aca="false">IF(CD$18&lt;1,0,'Basin Allocations'!$H12*CD$63)</f>
        <v>0</v>
      </c>
      <c r="CE67" s="178" t="n">
        <f aca="false">IF(CE$18&lt;1,0,'Basin Allocations'!$H12*CE$63)</f>
        <v>0</v>
      </c>
      <c r="CF67" s="178" t="n">
        <f aca="false">IF(CF$18&lt;1,0,'Basin Allocations'!$H12*CF$63)</f>
        <v>0</v>
      </c>
      <c r="CG67" s="178" t="n">
        <f aca="false">IF(CG$18&lt;1,0,'Basin Allocations'!$H12*CG$63)</f>
        <v>0</v>
      </c>
      <c r="CH67" s="178" t="n">
        <f aca="false">IF(CH$18&lt;1,0,'Basin Allocations'!$H12*CH$63)</f>
        <v>0</v>
      </c>
      <c r="CI67" s="178" t="n">
        <f aca="false">IF(CI$18&lt;1,0,'Basin Allocations'!$H12*CI$63)</f>
        <v>2246.87656189047</v>
      </c>
      <c r="CJ67" s="178" t="n">
        <f aca="false">IF(CJ$18&lt;1,0,'Basin Allocations'!$H12*CJ$63)</f>
        <v>0</v>
      </c>
      <c r="CK67" s="178" t="n">
        <f aca="false">IF(CK$18&lt;1,0,'Basin Allocations'!$H12*CK$63)</f>
        <v>1797.43096873158</v>
      </c>
      <c r="CL67" s="178" t="n">
        <f aca="false">IF(CL$18&lt;1,0,'Basin Allocations'!$H12*CL$63)</f>
        <v>71.8620983588679</v>
      </c>
      <c r="CM67" s="178" t="n">
        <f aca="false">IF(CM$18&lt;1,0,'Basin Allocations'!$H12*CM$63)</f>
        <v>0</v>
      </c>
      <c r="CN67" s="178" t="n">
        <f aca="false">IF(CN$18&lt;1,0,'Basin Allocations'!$H12*CN$63)</f>
        <v>0</v>
      </c>
      <c r="CO67" s="178" t="n">
        <f aca="false">IF(CO$18&lt;1,0,'Basin Allocations'!$H12*CO$63)</f>
        <v>0</v>
      </c>
      <c r="CP67" s="178" t="n">
        <f aca="false">IF(CP$18&lt;1,0,'Basin Allocations'!$H12*CP$63)</f>
        <v>0</v>
      </c>
      <c r="CQ67" s="178" t="n">
        <f aca="false">IF(CQ$18&lt;1,0,'Basin Allocations'!$H12*CQ$63)</f>
        <v>1713.0940317823</v>
      </c>
      <c r="CR67" s="178" t="n">
        <f aca="false">IF(CR$18&lt;1,0,'Basin Allocations'!$H12*CR$63)</f>
        <v>0</v>
      </c>
      <c r="CS67" s="178" t="n">
        <f aca="false">IF(CS$18&lt;1,0,'Basin Allocations'!$H12*CS$63)</f>
        <v>0</v>
      </c>
      <c r="CT67" s="178" t="n">
        <f aca="false">IF(CT$18&lt;1,0,'Basin Allocations'!$H12*CT$63)</f>
        <v>0</v>
      </c>
      <c r="CU67" s="178" t="n">
        <f aca="false">IF(CU$18&lt;1,0,'Basin Allocations'!$H12*CU$63)</f>
        <v>17987.3607151756</v>
      </c>
      <c r="CV67" s="178" t="n">
        <f aca="false">IF(CV$18&lt;1,0,'Basin Allocations'!$H12*CV$63)</f>
        <v>0</v>
      </c>
      <c r="CW67" s="178" t="n">
        <f aca="false">IF(CW$18&lt;1,0,'Basin Allocations'!$H12*CW$63)</f>
        <v>116775.744498991</v>
      </c>
      <c r="CX67" s="178" t="n">
        <f aca="false">IF(CX$18&lt;1,0,'Basin Allocations'!$H12*CX$63)</f>
        <v>2163.87949403562</v>
      </c>
      <c r="CY67" s="37" t="n">
        <f aca="false">SUM(CB67:CX67)</f>
        <v>142756.248368966</v>
      </c>
      <c r="CZ67" s="4"/>
      <c r="DA67" s="35" t="n">
        <f aca="false">BZ67+CY67</f>
        <v>358259.805335293</v>
      </c>
      <c r="DB67" s="128"/>
      <c r="DC67" s="36" t="n">
        <f aca="false">MIN(MIN($CB67:$CX67),MIN($D67:$BY67))</f>
        <v>0</v>
      </c>
      <c r="DD67" s="36" t="n">
        <f aca="false">MAX(MAX($CB67:$CX67),MAX($D67:$BY67))</f>
        <v>116775.744498991</v>
      </c>
      <c r="DE67" s="192"/>
    </row>
    <row r="68" customFormat="false" ht="12.75" hidden="false" customHeight="false" outlineLevel="0" collapsed="false">
      <c r="A68" s="192" t="s">
        <v>669</v>
      </c>
      <c r="B68" s="192"/>
      <c r="C68" s="33"/>
      <c r="D68" s="178" t="n">
        <f aca="false">SUM(D65:D67)</f>
        <v>0</v>
      </c>
      <c r="E68" s="178" t="n">
        <f aca="false">SUM(E65:E67)</f>
        <v>15628.9256448334</v>
      </c>
      <c r="F68" s="178" t="n">
        <f aca="false">SUM(F65:F67)</f>
        <v>0</v>
      </c>
      <c r="G68" s="178" t="n">
        <f aca="false">SUM(G65:G67)</f>
        <v>3202.76652140486</v>
      </c>
      <c r="H68" s="178" t="n">
        <f aca="false">SUM(H65:H67)</f>
        <v>11829.8158057393</v>
      </c>
      <c r="I68" s="178" t="n">
        <f aca="false">SUM(I65:I67)</f>
        <v>1067.94709175703</v>
      </c>
      <c r="J68" s="178" t="n">
        <f aca="false">SUM(J65:J67)</f>
        <v>536.123053611003</v>
      </c>
      <c r="K68" s="178" t="n">
        <f aca="false">SUM(K65:K67)</f>
        <v>2365.71238524575</v>
      </c>
      <c r="L68" s="178" t="n">
        <f aca="false">SUM(L65:L67)</f>
        <v>0</v>
      </c>
      <c r="M68" s="178" t="n">
        <f aca="false">SUM(M65:M67)</f>
        <v>32430.0207130292</v>
      </c>
      <c r="N68" s="178" t="n">
        <f aca="false">SUM(N65:N67)</f>
        <v>0</v>
      </c>
      <c r="O68" s="178" t="n">
        <f aca="false">SUM(O65:O67)</f>
        <v>377.596858340125</v>
      </c>
      <c r="P68" s="178" t="n">
        <f aca="false">SUM(P65:P67)</f>
        <v>0</v>
      </c>
      <c r="Q68" s="178" t="n">
        <f aca="false">SUM(Q65:Q67)</f>
        <v>243.610876348468</v>
      </c>
      <c r="R68" s="178" t="n">
        <f aca="false">SUM(R65:R67)</f>
        <v>0</v>
      </c>
      <c r="S68" s="178" t="n">
        <f aca="false">SUM(S65:S67)</f>
        <v>0</v>
      </c>
      <c r="T68" s="178" t="n">
        <f aca="false">SUM(T65:T67)</f>
        <v>0</v>
      </c>
      <c r="U68" s="178" t="n">
        <f aca="false">SUM(U65:U67)</f>
        <v>0</v>
      </c>
      <c r="V68" s="178" t="n">
        <f aca="false">SUM(V65:V67)</f>
        <v>0</v>
      </c>
      <c r="W68" s="178" t="n">
        <f aca="false">SUM(W65:W67)</f>
        <v>2271.31317066071</v>
      </c>
      <c r="X68" s="178" t="n">
        <f aca="false">SUM(X65:X67)</f>
        <v>142.404887277229</v>
      </c>
      <c r="Y68" s="178" t="n">
        <f aca="false">SUM(Y65:Y67)</f>
        <v>0</v>
      </c>
      <c r="Z68" s="178" t="n">
        <f aca="false">SUM(Z65:Z67)</f>
        <v>2552.00305539457</v>
      </c>
      <c r="AA68" s="178" t="n">
        <f aca="false">SUM(AA65:AA67)</f>
        <v>0</v>
      </c>
      <c r="AB68" s="178" t="n">
        <f aca="false">SUM(AB65:AB67)</f>
        <v>0</v>
      </c>
      <c r="AC68" s="178" t="n">
        <f aca="false">SUM(AC65:AC67)</f>
        <v>0</v>
      </c>
      <c r="AD68" s="178" t="n">
        <f aca="false">SUM(AD65:AD67)</f>
        <v>0</v>
      </c>
      <c r="AE68" s="178" t="n">
        <f aca="false">SUM(AE65:AE67)</f>
        <v>0</v>
      </c>
      <c r="AF68" s="178" t="n">
        <f aca="false">SUM(AF65:AF67)</f>
        <v>0</v>
      </c>
      <c r="AG68" s="178" t="n">
        <f aca="false">SUM(AG65:AG67)</f>
        <v>0</v>
      </c>
      <c r="AH68" s="178" t="n">
        <f aca="false">SUM(AH65:AH67)</f>
        <v>0</v>
      </c>
      <c r="AI68" s="178" t="n">
        <f aca="false">SUM(AI65:AI67)</f>
        <v>752.506832014642</v>
      </c>
      <c r="AJ68" s="178" t="n">
        <f aca="false">SUM(AJ65:AJ67)</f>
        <v>0</v>
      </c>
      <c r="AK68" s="178" t="n">
        <f aca="false">SUM(AK65:AK67)</f>
        <v>0</v>
      </c>
      <c r="AL68" s="178" t="n">
        <f aca="false">SUM(AL65:AL67)</f>
        <v>6390.12823739356</v>
      </c>
      <c r="AM68" s="178" t="n">
        <f aca="false">SUM(AM65:AM67)</f>
        <v>0</v>
      </c>
      <c r="AN68" s="178" t="n">
        <f aca="false">SUM(AN65:AN67)</f>
        <v>0</v>
      </c>
      <c r="AO68" s="178" t="n">
        <f aca="false">SUM(AO65:AO67)</f>
        <v>0</v>
      </c>
      <c r="AP68" s="178" t="n">
        <f aca="false">SUM(AP65:AP67)</f>
        <v>1753.47990311412</v>
      </c>
      <c r="AQ68" s="178" t="n">
        <f aca="false">SUM(AQ65:AQ67)</f>
        <v>0</v>
      </c>
      <c r="AR68" s="178" t="n">
        <f aca="false">SUM(AR65:AR67)</f>
        <v>4119.88982059909</v>
      </c>
      <c r="AS68" s="178" t="n">
        <f aca="false">SUM(AS65:AS67)</f>
        <v>2735.06198784584</v>
      </c>
      <c r="AT68" s="178" t="n">
        <f aca="false">SUM(AT65:AT67)</f>
        <v>0</v>
      </c>
      <c r="AU68" s="178" t="n">
        <f aca="false">SUM(AU65:AU67)</f>
        <v>0</v>
      </c>
      <c r="AV68" s="178" t="n">
        <f aca="false">SUM(AV65:AV67)</f>
        <v>0</v>
      </c>
      <c r="AW68" s="178" t="n">
        <f aca="false">SUM(AW65:AW67)</f>
        <v>0</v>
      </c>
      <c r="AX68" s="178" t="n">
        <f aca="false">SUM(AX65:AX67)</f>
        <v>0</v>
      </c>
      <c r="AY68" s="178" t="n">
        <f aca="false">SUM(AY65:AY67)</f>
        <v>2393.11860883495</v>
      </c>
      <c r="AZ68" s="178" t="n">
        <f aca="false">SUM(AZ65:AZ67)</f>
        <v>803.557640661195</v>
      </c>
      <c r="BA68" s="178" t="n">
        <f aca="false">SUM(BA65:BA67)</f>
        <v>431.692802941035</v>
      </c>
      <c r="BB68" s="178" t="n">
        <f aca="false">SUM(BB65:BB67)</f>
        <v>0</v>
      </c>
      <c r="BC68" s="178" t="n">
        <f aca="false">SUM(BC65:BC67)</f>
        <v>0</v>
      </c>
      <c r="BD68" s="178" t="n">
        <f aca="false">SUM(BD65:BD67)</f>
        <v>1910.55412289173</v>
      </c>
      <c r="BE68" s="178" t="n">
        <f aca="false">SUM(BE65:BE67)</f>
        <v>0</v>
      </c>
      <c r="BF68" s="178" t="n">
        <f aca="false">SUM(BF65:BF67)</f>
        <v>0</v>
      </c>
      <c r="BG68" s="178" t="n">
        <f aca="false">SUM(BG65:BG67)</f>
        <v>8659.11277467742</v>
      </c>
      <c r="BH68" s="178" t="n">
        <f aca="false">SUM(BH65:BH67)</f>
        <v>3907.23141120834</v>
      </c>
      <c r="BI68" s="178" t="n">
        <f aca="false">SUM(BI65:BI67)</f>
        <v>0.358251288747747</v>
      </c>
      <c r="BJ68" s="178" t="n">
        <f aca="false">SUM(BJ65:BJ67)</f>
        <v>50794.0083457084</v>
      </c>
      <c r="BK68" s="178" t="n">
        <f aca="false">SUM(BK65:BK67)</f>
        <v>0</v>
      </c>
      <c r="BL68" s="178" t="n">
        <f aca="false">SUM(BL65:BL67)</f>
        <v>238341.116083709</v>
      </c>
      <c r="BM68" s="178" t="n">
        <f aca="false">SUM(BM65:BM67)</f>
        <v>0</v>
      </c>
      <c r="BN68" s="178" t="n">
        <f aca="false">SUM(BN65:BN67)</f>
        <v>641.628058147215</v>
      </c>
      <c r="BO68" s="178" t="n">
        <f aca="false">SUM(BO65:BO67)</f>
        <v>12592.8910507721</v>
      </c>
      <c r="BP68" s="178" t="n">
        <f aca="false">SUM(BP65:BP67)</f>
        <v>0</v>
      </c>
      <c r="BQ68" s="178" t="n">
        <f aca="false">SUM(BQ65:BQ67)</f>
        <v>0</v>
      </c>
      <c r="BR68" s="178" t="n">
        <f aca="false">SUM(BR65:BR67)</f>
        <v>59584.1752188809</v>
      </c>
      <c r="BS68" s="178" t="n">
        <f aca="false">SUM(BS65:BS67)</f>
        <v>0</v>
      </c>
      <c r="BT68" s="178" t="n">
        <f aca="false">SUM(BT65:BT67)</f>
        <v>0</v>
      </c>
      <c r="BU68" s="178" t="n">
        <f aca="false">SUM(BU65:BU67)</f>
        <v>0</v>
      </c>
      <c r="BV68" s="178" t="n">
        <f aca="false">SUM(BV65:BV67)</f>
        <v>0</v>
      </c>
      <c r="BW68" s="178" t="n">
        <f aca="false">SUM(BW65:BW67)</f>
        <v>0</v>
      </c>
      <c r="BX68" s="178" t="n">
        <f aca="false">SUM(BX65:BX67)</f>
        <v>0</v>
      </c>
      <c r="BY68" s="178" t="n">
        <f aca="false">SUM(BY65:BY67)</f>
        <v>0</v>
      </c>
      <c r="BZ68" s="35" t="n">
        <f aca="false">SUM(D68:BY68)</f>
        <v>468458.75121433</v>
      </c>
      <c r="CA68" s="4"/>
      <c r="CB68" s="178" t="n">
        <f aca="false">SUM(CB65:CB67)</f>
        <v>0</v>
      </c>
      <c r="CC68" s="178" t="n">
        <f aca="false">SUM(CC65:CC67)</f>
        <v>0</v>
      </c>
      <c r="CD68" s="178" t="n">
        <f aca="false">SUM(CD65:CD67)</f>
        <v>0</v>
      </c>
      <c r="CE68" s="178" t="n">
        <f aca="false">SUM(CE65:CE67)</f>
        <v>0</v>
      </c>
      <c r="CF68" s="178" t="n">
        <f aca="false">SUM(CF65:CF67)</f>
        <v>0</v>
      </c>
      <c r="CG68" s="178" t="n">
        <f aca="false">SUM(CG65:CG67)</f>
        <v>0</v>
      </c>
      <c r="CH68" s="178" t="n">
        <f aca="false">SUM(CH65:CH67)</f>
        <v>0</v>
      </c>
      <c r="CI68" s="178" t="n">
        <f aca="false">SUM(CI65:CI67)</f>
        <v>4884.23023328761</v>
      </c>
      <c r="CJ68" s="178" t="n">
        <f aca="false">SUM(CJ65:CJ67)</f>
        <v>0</v>
      </c>
      <c r="CK68" s="178" t="n">
        <f aca="false">SUM(CK65:CK67)</f>
        <v>3907.23141120834</v>
      </c>
      <c r="CL68" s="178" t="n">
        <f aca="false">SUM(CL65:CL67)</f>
        <v>156.21286873746</v>
      </c>
      <c r="CM68" s="178" t="n">
        <f aca="false">SUM(CM65:CM67)</f>
        <v>0</v>
      </c>
      <c r="CN68" s="178" t="n">
        <f aca="false">SUM(CN65:CN67)</f>
        <v>0</v>
      </c>
      <c r="CO68" s="178" t="n">
        <f aca="false">SUM(CO65:CO67)</f>
        <v>0</v>
      </c>
      <c r="CP68" s="178" t="n">
        <f aca="false">SUM(CP65:CP67)</f>
        <v>0</v>
      </c>
      <c r="CQ68" s="178" t="n">
        <f aca="false">SUM(CQ65:CQ67)</f>
        <v>3723.90090511059</v>
      </c>
      <c r="CR68" s="178" t="n">
        <f aca="false">SUM(CR65:CR67)</f>
        <v>0</v>
      </c>
      <c r="CS68" s="178" t="n">
        <f aca="false">SUM(CS65:CS67)</f>
        <v>0</v>
      </c>
      <c r="CT68" s="178" t="n">
        <f aca="false">SUM(CT65:CT67)</f>
        <v>0</v>
      </c>
      <c r="CU68" s="178" t="n">
        <f aca="false">SUM(CU65:CU67)</f>
        <v>39100.6842619746</v>
      </c>
      <c r="CV68" s="178" t="n">
        <f aca="false">SUM(CV65:CV67)</f>
        <v>0</v>
      </c>
      <c r="CW68" s="178" t="n">
        <f aca="false">SUM(CW65:CW67)</f>
        <v>253845.552297165</v>
      </c>
      <c r="CX68" s="178" t="n">
        <f aca="false">SUM(CX65:CX67)</f>
        <v>4703.81231671554</v>
      </c>
      <c r="CY68" s="37" t="n">
        <f aca="false">SUM(CB68:CX68)</f>
        <v>310321.624294199</v>
      </c>
      <c r="CZ68" s="4"/>
      <c r="DA68" s="35" t="n">
        <f aca="false">BZ68+CY68</f>
        <v>778780.375508529</v>
      </c>
      <c r="DB68" s="128"/>
      <c r="DC68" s="36" t="n">
        <f aca="false">MIN(MIN($CB68:$CX68),MIN($D68:$BY68))</f>
        <v>0</v>
      </c>
      <c r="DD68" s="36" t="n">
        <f aca="false">MAX(MAX($CB68:$CX68),MAX($D68:$BY68))</f>
        <v>253845.552297165</v>
      </c>
      <c r="DE68" s="192"/>
    </row>
    <row r="69" customFormat="false" ht="12.75" hidden="false" customHeight="false" outlineLevel="0" collapsed="false">
      <c r="A69" s="192"/>
      <c r="B69" s="192"/>
      <c r="C69" s="33"/>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35"/>
      <c r="CA69" s="4"/>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37"/>
      <c r="CZ69" s="4"/>
      <c r="DA69" s="35"/>
      <c r="DB69" s="128"/>
      <c r="DC69" s="128"/>
      <c r="DD69" s="128"/>
      <c r="DE69" s="192"/>
    </row>
    <row r="70" customFormat="false" ht="12.75" hidden="false" customHeight="false" outlineLevel="0" collapsed="false">
      <c r="A70" s="192" t="s">
        <v>670</v>
      </c>
      <c r="B70" s="192"/>
      <c r="C70" s="33"/>
      <c r="D70" s="178" t="n">
        <f aca="false">IF(D$17&lt;1,0,'Basin Allocations'!$H10*D$63)</f>
        <v>698.797296556009</v>
      </c>
      <c r="E70" s="178" t="n">
        <f aca="false">IF(E$17&lt;1,0,'Basin Allocations'!$H10*E$63)</f>
        <v>0</v>
      </c>
      <c r="F70" s="178" t="n">
        <f aca="false">IF(F$17&lt;1,0,'Basin Allocations'!$H10*F$63)</f>
        <v>0</v>
      </c>
      <c r="G70" s="178" t="n">
        <f aca="false">IF(G$17&lt;1,0,'Basin Allocations'!$H10*G$63)</f>
        <v>0</v>
      </c>
      <c r="H70" s="178" t="n">
        <f aca="false">IF(H$17&lt;1,0,'Basin Allocations'!$H10*H$63)</f>
        <v>0</v>
      </c>
      <c r="I70" s="178" t="n">
        <f aca="false">IF(I$17&lt;1,0,'Basin Allocations'!$H10*I$63)</f>
        <v>0</v>
      </c>
      <c r="J70" s="178" t="n">
        <f aca="false">IF(J$17&lt;1,0,'Basin Allocations'!$H10*J$63)</f>
        <v>0</v>
      </c>
      <c r="K70" s="178" t="n">
        <f aca="false">IF(K$17&lt;1,0,'Basin Allocations'!$H10*K$63)</f>
        <v>0</v>
      </c>
      <c r="L70" s="178" t="n">
        <f aca="false">IF(L$17&lt;1,0,'Basin Allocations'!$H10*L$63)</f>
        <v>0</v>
      </c>
      <c r="M70" s="178" t="n">
        <f aca="false">IF(M$17&lt;1,0,'Basin Allocations'!$H10*M$63)</f>
        <v>0</v>
      </c>
      <c r="N70" s="178" t="n">
        <f aca="false">IF(N$17&lt;1,0,'Basin Allocations'!$H10*N$63)</f>
        <v>3493.98648278005</v>
      </c>
      <c r="O70" s="178" t="n">
        <f aca="false">IF(O$17&lt;1,0,'Basin Allocations'!$H10*O$63)</f>
        <v>0</v>
      </c>
      <c r="P70" s="178" t="n">
        <f aca="false">IF(P$17&lt;1,0,'Basin Allocations'!$H10*P$63)</f>
        <v>580.670608051365</v>
      </c>
      <c r="Q70" s="178" t="n">
        <f aca="false">IF(Q$17&lt;1,0,'Basin Allocations'!$H10*Q$63)</f>
        <v>0</v>
      </c>
      <c r="R70" s="178" t="n">
        <f aca="false">IF(R$17&lt;1,0,'Basin Allocations'!$H10*R$63)</f>
        <v>0</v>
      </c>
      <c r="S70" s="178" t="n">
        <f aca="false">IF(S$17&lt;1,0,'Basin Allocations'!$H10*S$63)</f>
        <v>0</v>
      </c>
      <c r="T70" s="178" t="n">
        <f aca="false">IF(T$17&lt;1,0,'Basin Allocations'!$H10*T$63)</f>
        <v>0</v>
      </c>
      <c r="U70" s="178" t="n">
        <f aca="false">IF(U$17&lt;1,0,'Basin Allocations'!$H10*U$63)</f>
        <v>0</v>
      </c>
      <c r="V70" s="178" t="n">
        <f aca="false">IF(V$17&lt;1,0,'Basin Allocations'!$H10*V$63)</f>
        <v>0</v>
      </c>
      <c r="W70" s="178" t="n">
        <f aca="false">IF(W$17&lt;1,0,'Basin Allocations'!$H10*W$63)</f>
        <v>0</v>
      </c>
      <c r="X70" s="178" t="n">
        <f aca="false">IF(X$17&lt;1,0,'Basin Allocations'!$H10*X$63)</f>
        <v>0</v>
      </c>
      <c r="Y70" s="178" t="n">
        <f aca="false">IF(Y$17&lt;1,0,'Basin Allocations'!$H10*Y$63)</f>
        <v>1257.83513380082</v>
      </c>
      <c r="Z70" s="178" t="n">
        <f aca="false">IF(Z$17&lt;1,0,'Basin Allocations'!$H10*Z$63)</f>
        <v>0</v>
      </c>
      <c r="AA70" s="178" t="n">
        <f aca="false">IF(AA$17&lt;1,0,'Basin Allocations'!$H10*AA$63)</f>
        <v>0</v>
      </c>
      <c r="AB70" s="178" t="n">
        <f aca="false">IF(AB$17&lt;1,0,'Basin Allocations'!$H10*AB$63)</f>
        <v>0</v>
      </c>
      <c r="AC70" s="178" t="n">
        <f aca="false">IF(AC$17&lt;1,0,'Basin Allocations'!$H10*AC$63)</f>
        <v>0</v>
      </c>
      <c r="AD70" s="178" t="n">
        <f aca="false">IF(AD$17&lt;1,0,'Basin Allocations'!$H10*AD$63)</f>
        <v>0</v>
      </c>
      <c r="AE70" s="178" t="n">
        <f aca="false">IF(AE$17&lt;1,0,'Basin Allocations'!$H10*AE$63)</f>
        <v>0</v>
      </c>
      <c r="AF70" s="178" t="n">
        <f aca="false">IF(AF$17&lt;1,0,'Basin Allocations'!$H10*AF$63)</f>
        <v>0</v>
      </c>
      <c r="AG70" s="178" t="n">
        <f aca="false">IF(AG$17&lt;1,0,'Basin Allocations'!$H10*AG$63)</f>
        <v>0</v>
      </c>
      <c r="AH70" s="178" t="n">
        <f aca="false">IF(AH$17&lt;1,0,'Basin Allocations'!$H10*AH$63)</f>
        <v>0</v>
      </c>
      <c r="AI70" s="178" t="n">
        <f aca="false">IF(AI$17&lt;1,0,'Basin Allocations'!$H10*AI$63)</f>
        <v>0</v>
      </c>
      <c r="AJ70" s="178" t="n">
        <f aca="false">IF(AJ$17&lt;1,0,'Basin Allocations'!$H10*AJ$63)</f>
        <v>0</v>
      </c>
      <c r="AK70" s="178" t="n">
        <f aca="false">IF(AK$17&lt;1,0,'Basin Allocations'!$H10*AK$63)</f>
        <v>0</v>
      </c>
      <c r="AL70" s="178" t="n">
        <f aca="false">IF(AL$17&lt;1,0,'Basin Allocations'!$H10*AL$63)</f>
        <v>0</v>
      </c>
      <c r="AM70" s="178" t="n">
        <f aca="false">IF(AM$17&lt;1,0,'Basin Allocations'!$H10*AM$63)</f>
        <v>0</v>
      </c>
      <c r="AN70" s="178" t="n">
        <f aca="false">IF(AN$17&lt;1,0,'Basin Allocations'!$H10*AN$63)</f>
        <v>0</v>
      </c>
      <c r="AO70" s="178" t="n">
        <f aca="false">IF(AO$17&lt;1,0,'Basin Allocations'!$H10*AO$63)</f>
        <v>891.393482053533</v>
      </c>
      <c r="AP70" s="178" t="n">
        <f aca="false">IF(AP$17&lt;1,0,'Basin Allocations'!$H10*AP$63)</f>
        <v>0</v>
      </c>
      <c r="AQ70" s="178" t="n">
        <f aca="false">IF(AQ$17&lt;1,0,'Basin Allocations'!$H10*AQ$63)</f>
        <v>0</v>
      </c>
      <c r="AR70" s="178" t="n">
        <f aca="false">IF(AR$17&lt;1,0,'Basin Allocations'!$H10*AR$63)</f>
        <v>0</v>
      </c>
      <c r="AS70" s="178" t="n">
        <f aca="false">IF(AS$17&lt;1,0,'Basin Allocations'!$H10*AS$63)</f>
        <v>0</v>
      </c>
      <c r="AT70" s="178" t="n">
        <f aca="false">IF(AT$17&lt;1,0,'Basin Allocations'!$H10*AT$63)</f>
        <v>0</v>
      </c>
      <c r="AU70" s="178" t="n">
        <f aca="false">IF(AU$17&lt;1,0,'Basin Allocations'!$H10*AU$63)</f>
        <v>0</v>
      </c>
      <c r="AV70" s="178" t="n">
        <f aca="false">IF(AV$17&lt;1,0,'Basin Allocations'!$H10*AV$63)</f>
        <v>85.3121750705241</v>
      </c>
      <c r="AW70" s="178" t="n">
        <f aca="false">IF(AW$17&lt;1,0,'Basin Allocations'!$H10*AW$63)</f>
        <v>113.616082946907</v>
      </c>
      <c r="AX70" s="178" t="n">
        <f aca="false">IF(AX$17&lt;1,0,'Basin Allocations'!$H10*AX$63)</f>
        <v>0</v>
      </c>
      <c r="AY70" s="178" t="n">
        <f aca="false">IF(AY$17&lt;1,0,'Basin Allocations'!$H10*AY$63)</f>
        <v>0</v>
      </c>
      <c r="AZ70" s="178" t="n">
        <f aca="false">IF(AZ$17&lt;1,0,'Basin Allocations'!$H10*AZ$63)</f>
        <v>0</v>
      </c>
      <c r="BA70" s="178" t="n">
        <f aca="false">IF(BA$17&lt;1,0,'Basin Allocations'!$H10*BA$63)</f>
        <v>0</v>
      </c>
      <c r="BB70" s="178" t="n">
        <f aca="false">IF(BB$17&lt;1,0,'Basin Allocations'!$H10*BB$63)</f>
        <v>50.9854775158615</v>
      </c>
      <c r="BC70" s="178" t="n">
        <f aca="false">IF(BC$17&lt;1,0,'Basin Allocations'!$H10*BC$63)</f>
        <v>310.205704546709</v>
      </c>
      <c r="BD70" s="178" t="n">
        <f aca="false">IF(BD$17&lt;1,0,'Basin Allocations'!$H10*BD$63)</f>
        <v>0</v>
      </c>
      <c r="BE70" s="178" t="n">
        <f aca="false">IF(BE$17&lt;1,0,'Basin Allocations'!$H10*BE$63)</f>
        <v>0</v>
      </c>
      <c r="BF70" s="178" t="n">
        <f aca="false">IF(BF$17&lt;1,0,'Basin Allocations'!$H10*BF$63)</f>
        <v>698.797296556009</v>
      </c>
      <c r="BG70" s="178" t="n">
        <f aca="false">IF(BG$17&lt;1,0,'Basin Allocations'!$H10*BG$63)</f>
        <v>0</v>
      </c>
      <c r="BH70" s="178" t="n">
        <f aca="false">IF(BH$17&lt;1,0,'Basin Allocations'!$H10*BH$63)</f>
        <v>0</v>
      </c>
      <c r="BI70" s="178" t="n">
        <f aca="false">IF(BI$17&lt;1,0,'Basin Allocations'!$H10*BI$63)</f>
        <v>0</v>
      </c>
      <c r="BJ70" s="178" t="n">
        <f aca="false">IF(BJ$17&lt;1,0,'Basin Allocations'!$H10*BJ$63)</f>
        <v>0</v>
      </c>
      <c r="BK70" s="178" t="n">
        <f aca="false">IF(BK$17&lt;1,0,'Basin Allocations'!$H10*BK$63)</f>
        <v>18867.5270070122</v>
      </c>
      <c r="BL70" s="178" t="n">
        <f aca="false">IF(BL$17&lt;1,0,'Basin Allocations'!$H10*BL$63)</f>
        <v>0</v>
      </c>
      <c r="BM70" s="178" t="n">
        <f aca="false">IF(BM$17&lt;1,0,'Basin Allocations'!$H10*BM$63)</f>
        <v>76.9507489746147</v>
      </c>
      <c r="BN70" s="178" t="n">
        <f aca="false">IF(BN$17&lt;1,0,'Basin Allocations'!$H10*BN$63)</f>
        <v>0</v>
      </c>
      <c r="BO70" s="178" t="n">
        <f aca="false">IF(BO$17&lt;1,0,'Basin Allocations'!$H10*BO$63)</f>
        <v>0</v>
      </c>
      <c r="BP70" s="178" t="n">
        <f aca="false">IF(BP$17&lt;1,0,'Basin Allocations'!$H10*BP$63)</f>
        <v>5240.97972417007</v>
      </c>
      <c r="BQ70" s="178" t="n">
        <f aca="false">IF(BQ$17&lt;1,0,'Basin Allocations'!$H10*BQ$63)</f>
        <v>75.2688529208399</v>
      </c>
      <c r="BR70" s="178" t="n">
        <f aca="false">IF(BR$17&lt;1,0,'Basin Allocations'!$H10*BR$63)</f>
        <v>0</v>
      </c>
      <c r="BS70" s="178" t="n">
        <f aca="false">IF(BS$17&lt;1,0,'Basin Allocations'!$H10*BS$63)</f>
        <v>0</v>
      </c>
      <c r="BT70" s="178" t="n">
        <f aca="false">IF(BT$17&lt;1,0,'Basin Allocations'!$H10*BT$63)</f>
        <v>6114.47634486508</v>
      </c>
      <c r="BU70" s="178" t="n">
        <f aca="false">IF(BU$17&lt;1,0,'Basin Allocations'!$H10*BU$63)</f>
        <v>0</v>
      </c>
      <c r="BV70" s="178" t="n">
        <f aca="false">IF(BV$17&lt;1,0,'Basin Allocations'!$H10*BV$63)</f>
        <v>0</v>
      </c>
      <c r="BW70" s="178" t="n">
        <f aca="false">IF(BW$17&lt;1,0,'Basin Allocations'!$H10*BW$63)</f>
        <v>663.857431728209</v>
      </c>
      <c r="BX70" s="178" t="n">
        <f aca="false">IF(BX$17&lt;1,0,'Basin Allocations'!$H10*BX$63)</f>
        <v>50.8899301988491</v>
      </c>
      <c r="BY70" s="178" t="n">
        <f aca="false">IF(BY$17&lt;1,0,'Basin Allocations'!$H10*BY$63)</f>
        <v>0</v>
      </c>
      <c r="BZ70" s="35" t="n">
        <f aca="false">SUM(D70:BY70)</f>
        <v>39271.5497797477</v>
      </c>
      <c r="CA70" s="4"/>
      <c r="CB70" s="178" t="n">
        <f aca="false">IF(CB$17&lt;1,0,'Basin Allocations'!$H10*CB$63)</f>
        <v>0</v>
      </c>
      <c r="CC70" s="178" t="n">
        <f aca="false">IF(CC$17&lt;1,0,'Basin Allocations'!$H10*CC$63)</f>
        <v>0</v>
      </c>
      <c r="CD70" s="178" t="n">
        <f aca="false">IF(CD$17&lt;1,0,'Basin Allocations'!$H10*CD$63)</f>
        <v>0</v>
      </c>
      <c r="CE70" s="178" t="n">
        <f aca="false">IF(CE$17&lt;1,0,'Basin Allocations'!$H10*CE$63)</f>
        <v>0</v>
      </c>
      <c r="CF70" s="178" t="n">
        <f aca="false">IF(CF$17&lt;1,0,'Basin Allocations'!$H10*CF$63)</f>
        <v>0</v>
      </c>
      <c r="CG70" s="178" t="n">
        <f aca="false">IF(CG$17&lt;1,0,'Basin Allocations'!$H10*CG$63)</f>
        <v>0</v>
      </c>
      <c r="CH70" s="178" t="n">
        <f aca="false">IF(CH$17&lt;1,0,'Basin Allocations'!$H10*CH$63)</f>
        <v>436.731233189721</v>
      </c>
      <c r="CI70" s="178" t="n">
        <f aca="false">IF(CI$17&lt;1,0,'Basin Allocations'!$H10*CI$63)</f>
        <v>0</v>
      </c>
      <c r="CJ70" s="178" t="n">
        <f aca="false">IF(CJ$17&lt;1,0,'Basin Allocations'!$H10*CJ$63)</f>
        <v>349.398648278005</v>
      </c>
      <c r="CK70" s="178" t="n">
        <f aca="false">IF(CK$17&lt;1,0,'Basin Allocations'!$H10*CK$63)</f>
        <v>0</v>
      </c>
      <c r="CL70" s="178" t="n">
        <f aca="false">IF(CL$17&lt;1,0,'Basin Allocations'!$H10*CL$63)</f>
        <v>0</v>
      </c>
      <c r="CM70" s="178" t="n">
        <f aca="false">IF(CM$17&lt;1,0,'Basin Allocations'!$H10*CM$63)</f>
        <v>512.314733545461</v>
      </c>
      <c r="CN70" s="178" t="n">
        <f aca="false">IF(CN$17&lt;1,0,'Basin Allocations'!$H10*CN$63)</f>
        <v>3469.56614714771</v>
      </c>
      <c r="CO70" s="178" t="n">
        <f aca="false">IF(CO$17&lt;1,0,'Basin Allocations'!$H10*CO$63)</f>
        <v>157.246468882887</v>
      </c>
      <c r="CP70" s="178" t="n">
        <f aca="false">IF(CP$17&lt;1,0,'Basin Allocations'!$H10*CP$63)</f>
        <v>6607.28896422024</v>
      </c>
      <c r="CQ70" s="178" t="n">
        <f aca="false">IF(CQ$17&lt;1,0,'Basin Allocations'!$H10*CQ$63)</f>
        <v>0</v>
      </c>
      <c r="CR70" s="178" t="n">
        <f aca="false">IF(CR$17&lt;1,0,'Basin Allocations'!$H10*CR$63)</f>
        <v>20257.6759593301</v>
      </c>
      <c r="CS70" s="178" t="n">
        <f aca="false">IF(CS$17&lt;1,0,'Basin Allocations'!$H10*CS$63)</f>
        <v>1195.40104493941</v>
      </c>
      <c r="CT70" s="178" t="n">
        <f aca="false">IF(CT$17&lt;1,0,'Basin Allocations'!$H10*CT$63)</f>
        <v>151.486878183089</v>
      </c>
      <c r="CU70" s="178" t="n">
        <f aca="false">IF(CU$17&lt;1,0,'Basin Allocations'!$H10*CU$63)</f>
        <v>0</v>
      </c>
      <c r="CV70" s="178" t="n">
        <f aca="false">IF(CV$17&lt;1,0,'Basin Allocations'!$H10*CV$63)</f>
        <v>17719.8563323755</v>
      </c>
      <c r="CW70" s="178" t="n">
        <f aca="false">IF(CW$17&lt;1,0,'Basin Allocations'!$H10*CW$63)</f>
        <v>0</v>
      </c>
      <c r="CX70" s="178" t="n">
        <f aca="false">IF(CX$17&lt;1,0,'Basin Allocations'!$H10*CX$63)</f>
        <v>0</v>
      </c>
      <c r="CY70" s="37" t="n">
        <f aca="false">SUM(CB70:CX70)</f>
        <v>50856.9664100921</v>
      </c>
      <c r="CZ70" s="4"/>
      <c r="DA70" s="35" t="n">
        <f aca="false">BZ70+CY70</f>
        <v>90128.5161898397</v>
      </c>
      <c r="DB70" s="128"/>
      <c r="DC70" s="36" t="n">
        <f aca="false">MIN(MIN($CB70:$CX70),MIN($D70:$BY70))</f>
        <v>0</v>
      </c>
      <c r="DD70" s="36" t="n">
        <f aca="false">MAX(MAX($CB70:$CX70),MAX($D70:$BY70))</f>
        <v>20257.6759593301</v>
      </c>
      <c r="DE70" s="192"/>
    </row>
    <row r="71" customFormat="false" ht="12.75" hidden="false" customHeight="false" outlineLevel="0" collapsed="false">
      <c r="A71" s="192" t="s">
        <v>671</v>
      </c>
      <c r="B71" s="192"/>
      <c r="C71" s="33"/>
      <c r="D71" s="178" t="n">
        <f aca="false">IF(D$17&lt;1,0,'Basin Allocations'!$H11*D$63)</f>
        <v>3520.8035883975</v>
      </c>
      <c r="E71" s="178" t="n">
        <f aca="false">IF(E$17&lt;1,0,'Basin Allocations'!$H11*E$63)</f>
        <v>0</v>
      </c>
      <c r="F71" s="178" t="n">
        <f aca="false">IF(F$17&lt;1,0,'Basin Allocations'!$H11*F$63)</f>
        <v>0</v>
      </c>
      <c r="G71" s="178" t="n">
        <f aca="false">IF(G$17&lt;1,0,'Basin Allocations'!$H11*G$63)</f>
        <v>0</v>
      </c>
      <c r="H71" s="178" t="n">
        <f aca="false">IF(H$17&lt;1,0,'Basin Allocations'!$H11*H$63)</f>
        <v>0</v>
      </c>
      <c r="I71" s="178" t="n">
        <f aca="false">IF(I$17&lt;1,0,'Basin Allocations'!$H11*I$63)</f>
        <v>0</v>
      </c>
      <c r="J71" s="178" t="n">
        <f aca="false">IF(J$17&lt;1,0,'Basin Allocations'!$H11*J$63)</f>
        <v>0</v>
      </c>
      <c r="K71" s="178" t="n">
        <f aca="false">IF(K$17&lt;1,0,'Basin Allocations'!$H11*K$63)</f>
        <v>0</v>
      </c>
      <c r="L71" s="178" t="n">
        <f aca="false">IF(L$17&lt;1,0,'Basin Allocations'!$H11*L$63)</f>
        <v>0</v>
      </c>
      <c r="M71" s="178" t="n">
        <f aca="false">IF(M$17&lt;1,0,'Basin Allocations'!$H11*M$63)</f>
        <v>0</v>
      </c>
      <c r="N71" s="178" t="n">
        <f aca="false">IF(N$17&lt;1,0,'Basin Allocations'!$H11*N$63)</f>
        <v>17604.0179419875</v>
      </c>
      <c r="O71" s="178" t="n">
        <f aca="false">IF(O$17&lt;1,0,'Basin Allocations'!$H11*O$63)</f>
        <v>0</v>
      </c>
      <c r="P71" s="178" t="n">
        <f aca="false">IF(P$17&lt;1,0,'Basin Allocations'!$H11*P$63)</f>
        <v>2925.63690583818</v>
      </c>
      <c r="Q71" s="178" t="n">
        <f aca="false">IF(Q$17&lt;1,0,'Basin Allocations'!$H11*Q$63)</f>
        <v>0</v>
      </c>
      <c r="R71" s="178" t="n">
        <f aca="false">IF(R$17&lt;1,0,'Basin Allocations'!$H11*R$63)</f>
        <v>0</v>
      </c>
      <c r="S71" s="178" t="n">
        <f aca="false">IF(S$17&lt;1,0,'Basin Allocations'!$H11*S$63)</f>
        <v>0</v>
      </c>
      <c r="T71" s="178" t="n">
        <f aca="false">IF(T$17&lt;1,0,'Basin Allocations'!$H11*T$63)</f>
        <v>0</v>
      </c>
      <c r="U71" s="178" t="n">
        <f aca="false">IF(U$17&lt;1,0,'Basin Allocations'!$H11*U$63)</f>
        <v>0</v>
      </c>
      <c r="V71" s="178" t="n">
        <f aca="false">IF(V$17&lt;1,0,'Basin Allocations'!$H11*V$63)</f>
        <v>0</v>
      </c>
      <c r="W71" s="178" t="n">
        <f aca="false">IF(W$17&lt;1,0,'Basin Allocations'!$H11*W$63)</f>
        <v>0</v>
      </c>
      <c r="X71" s="178" t="n">
        <f aca="false">IF(X$17&lt;1,0,'Basin Allocations'!$H11*X$63)</f>
        <v>0</v>
      </c>
      <c r="Y71" s="178" t="n">
        <f aca="false">IF(Y$17&lt;1,0,'Basin Allocations'!$H11*Y$63)</f>
        <v>6337.4464591155</v>
      </c>
      <c r="Z71" s="178" t="n">
        <f aca="false">IF(Z$17&lt;1,0,'Basin Allocations'!$H11*Z$63)</f>
        <v>0</v>
      </c>
      <c r="AA71" s="178" t="n">
        <f aca="false">IF(AA$17&lt;1,0,'Basin Allocations'!$H11*AA$63)</f>
        <v>0</v>
      </c>
      <c r="AB71" s="178" t="n">
        <f aca="false">IF(AB$17&lt;1,0,'Basin Allocations'!$H11*AB$63)</f>
        <v>0</v>
      </c>
      <c r="AC71" s="178" t="n">
        <f aca="false">IF(AC$17&lt;1,0,'Basin Allocations'!$H11*AC$63)</f>
        <v>0</v>
      </c>
      <c r="AD71" s="178" t="n">
        <f aca="false">IF(AD$17&lt;1,0,'Basin Allocations'!$H11*AD$63)</f>
        <v>0</v>
      </c>
      <c r="AE71" s="178" t="n">
        <f aca="false">IF(AE$17&lt;1,0,'Basin Allocations'!$H11*AE$63)</f>
        <v>0</v>
      </c>
      <c r="AF71" s="178" t="n">
        <f aca="false">IF(AF$17&lt;1,0,'Basin Allocations'!$H11*AF$63)</f>
        <v>0</v>
      </c>
      <c r="AG71" s="178" t="n">
        <f aca="false">IF(AG$17&lt;1,0,'Basin Allocations'!$H11*AG$63)</f>
        <v>0</v>
      </c>
      <c r="AH71" s="178" t="n">
        <f aca="false">IF(AH$17&lt;1,0,'Basin Allocations'!$H11*AH$63)</f>
        <v>0</v>
      </c>
      <c r="AI71" s="178" t="n">
        <f aca="false">IF(AI$17&lt;1,0,'Basin Allocations'!$H11*AI$63)</f>
        <v>0</v>
      </c>
      <c r="AJ71" s="178" t="n">
        <f aca="false">IF(AJ$17&lt;1,0,'Basin Allocations'!$H11*AJ$63)</f>
        <v>0</v>
      </c>
      <c r="AK71" s="178" t="n">
        <f aca="false">IF(AK$17&lt;1,0,'Basin Allocations'!$H11*AK$63)</f>
        <v>0</v>
      </c>
      <c r="AL71" s="178" t="n">
        <f aca="false">IF(AL$17&lt;1,0,'Basin Allocations'!$H11*AL$63)</f>
        <v>0</v>
      </c>
      <c r="AM71" s="178" t="n">
        <f aca="false">IF(AM$17&lt;1,0,'Basin Allocations'!$H11*AM$63)</f>
        <v>0</v>
      </c>
      <c r="AN71" s="178" t="n">
        <f aca="false">IF(AN$17&lt;1,0,'Basin Allocations'!$H11*AN$63)</f>
        <v>0</v>
      </c>
      <c r="AO71" s="178" t="n">
        <f aca="false">IF(AO$17&lt;1,0,'Basin Allocations'!$H11*AO$63)</f>
        <v>4491.1756037921</v>
      </c>
      <c r="AP71" s="178" t="n">
        <f aca="false">IF(AP$17&lt;1,0,'Basin Allocations'!$H11*AP$63)</f>
        <v>0</v>
      </c>
      <c r="AQ71" s="178" t="n">
        <f aca="false">IF(AQ$17&lt;1,0,'Basin Allocations'!$H11*AQ$63)</f>
        <v>0</v>
      </c>
      <c r="AR71" s="178" t="n">
        <f aca="false">IF(AR$17&lt;1,0,'Basin Allocations'!$H11*AR$63)</f>
        <v>0</v>
      </c>
      <c r="AS71" s="178" t="n">
        <f aca="false">IF(AS$17&lt;1,0,'Basin Allocations'!$H11*AS$63)</f>
        <v>0</v>
      </c>
      <c r="AT71" s="178" t="n">
        <f aca="false">IF(AT$17&lt;1,0,'Basin Allocations'!$H11*AT$63)</f>
        <v>0</v>
      </c>
      <c r="AU71" s="178" t="n">
        <f aca="false">IF(AU$17&lt;1,0,'Basin Allocations'!$H11*AU$63)</f>
        <v>0</v>
      </c>
      <c r="AV71" s="178" t="n">
        <f aca="false">IF(AV$17&lt;1,0,'Basin Allocations'!$H11*AV$63)</f>
        <v>429.834822777141</v>
      </c>
      <c r="AW71" s="178" t="n">
        <f aca="false">IF(AW$17&lt;1,0,'Basin Allocations'!$H11*AW$63)</f>
        <v>572.440555380822</v>
      </c>
      <c r="AX71" s="178" t="n">
        <f aca="false">IF(AX$17&lt;1,0,'Basin Allocations'!$H11*AX$63)</f>
        <v>0</v>
      </c>
      <c r="AY71" s="178" t="n">
        <f aca="false">IF(AY$17&lt;1,0,'Basin Allocations'!$H11*AY$63)</f>
        <v>0</v>
      </c>
      <c r="AZ71" s="178" t="n">
        <f aca="false">IF(AZ$17&lt;1,0,'Basin Allocations'!$H11*AZ$63)</f>
        <v>0</v>
      </c>
      <c r="BA71" s="178" t="n">
        <f aca="false">IF(BA$17&lt;1,0,'Basin Allocations'!$H11*BA$63)</f>
        <v>0</v>
      </c>
      <c r="BB71" s="178" t="n">
        <f aca="false">IF(BB$17&lt;1,0,'Basin Allocations'!$H11*BB$63)</f>
        <v>256.884010683372</v>
      </c>
      <c r="BC71" s="178" t="n">
        <f aca="false">IF(BC$17&lt;1,0,'Basin Allocations'!$H11*BC$63)</f>
        <v>1562.93300373678</v>
      </c>
      <c r="BD71" s="178" t="n">
        <f aca="false">IF(BD$17&lt;1,0,'Basin Allocations'!$H11*BD$63)</f>
        <v>0</v>
      </c>
      <c r="BE71" s="178" t="n">
        <f aca="false">IF(BE$17&lt;1,0,'Basin Allocations'!$H11*BE$63)</f>
        <v>0</v>
      </c>
      <c r="BF71" s="178" t="n">
        <f aca="false">IF(BF$17&lt;1,0,'Basin Allocations'!$H11*BF$63)</f>
        <v>3520.8035883975</v>
      </c>
      <c r="BG71" s="178" t="n">
        <f aca="false">IF(BG$17&lt;1,0,'Basin Allocations'!$H11*BG$63)</f>
        <v>0</v>
      </c>
      <c r="BH71" s="178" t="n">
        <f aca="false">IF(BH$17&lt;1,0,'Basin Allocations'!$H11*BH$63)</f>
        <v>0</v>
      </c>
      <c r="BI71" s="178" t="n">
        <f aca="false">IF(BI$17&lt;1,0,'Basin Allocations'!$H11*BI$63)</f>
        <v>0</v>
      </c>
      <c r="BJ71" s="178" t="n">
        <f aca="false">IF(BJ$17&lt;1,0,'Basin Allocations'!$H11*BJ$63)</f>
        <v>0</v>
      </c>
      <c r="BK71" s="178" t="n">
        <f aca="false">IF(BK$17&lt;1,0,'Basin Allocations'!$H11*BK$63)</f>
        <v>95061.6968867326</v>
      </c>
      <c r="BL71" s="178" t="n">
        <f aca="false">IF(BL$17&lt;1,0,'Basin Allocations'!$H11*BL$63)</f>
        <v>0</v>
      </c>
      <c r="BM71" s="178" t="n">
        <f aca="false">IF(BM$17&lt;1,0,'Basin Allocations'!$H11*BM$63)</f>
        <v>387.706813485051</v>
      </c>
      <c r="BN71" s="178" t="n">
        <f aca="false">IF(BN$17&lt;1,0,'Basin Allocations'!$H11*BN$63)</f>
        <v>0</v>
      </c>
      <c r="BO71" s="178" t="n">
        <f aca="false">IF(BO$17&lt;1,0,'Basin Allocations'!$H11*BO$63)</f>
        <v>0</v>
      </c>
      <c r="BP71" s="178" t="n">
        <f aca="false">IF(BP$17&lt;1,0,'Basin Allocations'!$H11*BP$63)</f>
        <v>26406.0269129813</v>
      </c>
      <c r="BQ71" s="178" t="n">
        <f aca="false">IF(BQ$17&lt;1,0,'Basin Allocations'!$H11*BQ$63)</f>
        <v>379.232788627448</v>
      </c>
      <c r="BR71" s="178" t="n">
        <f aca="false">IF(BR$17&lt;1,0,'Basin Allocations'!$H11*BR$63)</f>
        <v>0</v>
      </c>
      <c r="BS71" s="178" t="n">
        <f aca="false">IF(BS$17&lt;1,0,'Basin Allocations'!$H11*BS$63)</f>
        <v>0</v>
      </c>
      <c r="BT71" s="178" t="n">
        <f aca="false">IF(BT$17&lt;1,0,'Basin Allocations'!$H11*BT$63)</f>
        <v>30807.0313984781</v>
      </c>
      <c r="BU71" s="178" t="n">
        <f aca="false">IF(BU$17&lt;1,0,'Basin Allocations'!$H11*BU$63)</f>
        <v>0</v>
      </c>
      <c r="BV71" s="178" t="n">
        <f aca="false">IF(BV$17&lt;1,0,'Basin Allocations'!$H11*BV$63)</f>
        <v>0</v>
      </c>
      <c r="BW71" s="178" t="n">
        <f aca="false">IF(BW$17&lt;1,0,'Basin Allocations'!$H11*BW$63)</f>
        <v>3344.76340897763</v>
      </c>
      <c r="BX71" s="178" t="n">
        <f aca="false">IF(BX$17&lt;1,0,'Basin Allocations'!$H11*BX$63)</f>
        <v>256.402607366191</v>
      </c>
      <c r="BY71" s="178" t="n">
        <f aca="false">IF(BY$17&lt;1,0,'Basin Allocations'!$H11*BY$63)</f>
        <v>0</v>
      </c>
      <c r="BZ71" s="35" t="n">
        <f aca="false">SUM(D71:BY71)</f>
        <v>197864.837296755</v>
      </c>
      <c r="CA71" s="4"/>
      <c r="CB71" s="178" t="n">
        <f aca="false">IF(CB$17&lt;1,0,'Basin Allocations'!$H11*CB$63)</f>
        <v>0</v>
      </c>
      <c r="CC71" s="178" t="n">
        <f aca="false">IF(CC$17&lt;1,0,'Basin Allocations'!$H11*CC$63)</f>
        <v>0</v>
      </c>
      <c r="CD71" s="178" t="n">
        <f aca="false">IF(CD$17&lt;1,0,'Basin Allocations'!$H11*CD$63)</f>
        <v>0</v>
      </c>
      <c r="CE71" s="178" t="n">
        <f aca="false">IF(CE$17&lt;1,0,'Basin Allocations'!$H11*CE$63)</f>
        <v>0</v>
      </c>
      <c r="CF71" s="178" t="n">
        <f aca="false">IF(CF$17&lt;1,0,'Basin Allocations'!$H11*CF$63)</f>
        <v>0</v>
      </c>
      <c r="CG71" s="178" t="n">
        <f aca="false">IF(CG$17&lt;1,0,'Basin Allocations'!$H11*CG$63)</f>
        <v>0</v>
      </c>
      <c r="CH71" s="178" t="n">
        <f aca="false">IF(CH$17&lt;1,0,'Basin Allocations'!$H11*CH$63)</f>
        <v>2200.41620160503</v>
      </c>
      <c r="CI71" s="178" t="n">
        <f aca="false">IF(CI$17&lt;1,0,'Basin Allocations'!$H11*CI$63)</f>
        <v>0</v>
      </c>
      <c r="CJ71" s="178" t="n">
        <f aca="false">IF(CJ$17&lt;1,0,'Basin Allocations'!$H11*CJ$63)</f>
        <v>1760.40179419875</v>
      </c>
      <c r="CK71" s="178" t="n">
        <f aca="false">IF(CK$17&lt;1,0,'Basin Allocations'!$H11*CK$63)</f>
        <v>0</v>
      </c>
      <c r="CL71" s="178" t="n">
        <f aca="false">IF(CL$17&lt;1,0,'Basin Allocations'!$H11*CL$63)</f>
        <v>0</v>
      </c>
      <c r="CM71" s="178" t="n">
        <f aca="false">IF(CM$17&lt;1,0,'Basin Allocations'!$H11*CM$63)</f>
        <v>2581.23430234421</v>
      </c>
      <c r="CN71" s="178" t="n">
        <f aca="false">IF(CN$17&lt;1,0,'Basin Allocations'!$H11*CN$63)</f>
        <v>17480.9791069091</v>
      </c>
      <c r="CO71" s="178" t="n">
        <f aca="false">IF(CO$17&lt;1,0,'Basin Allocations'!$H11*CO$63)</f>
        <v>792.266848532849</v>
      </c>
      <c r="CP71" s="178" t="n">
        <f aca="false">IF(CP$17&lt;1,0,'Basin Allocations'!$H11*CP$63)</f>
        <v>33290.0067150464</v>
      </c>
      <c r="CQ71" s="178" t="n">
        <f aca="false">IF(CQ$17&lt;1,0,'Basin Allocations'!$H11*CQ$63)</f>
        <v>0</v>
      </c>
      <c r="CR71" s="178" t="n">
        <f aca="false">IF(CR$17&lt;1,0,'Basin Allocations'!$H11*CR$63)</f>
        <v>102065.790125</v>
      </c>
      <c r="CS71" s="178" t="n">
        <f aca="false">IF(CS$17&lt;1,0,'Basin Allocations'!$H11*CS$63)</f>
        <v>6022.88003880316</v>
      </c>
      <c r="CT71" s="178" t="n">
        <f aca="false">IF(CT$17&lt;1,0,'Basin Allocations'!$H11*CT$63)</f>
        <v>763.24786448198</v>
      </c>
      <c r="CU71" s="178" t="n">
        <f aca="false">IF(CU$17&lt;1,0,'Basin Allocations'!$H11*CU$63)</f>
        <v>0</v>
      </c>
      <c r="CV71" s="178" t="n">
        <f aca="false">IF(CV$17&lt;1,0,'Basin Allocations'!$H11*CV$63)</f>
        <v>89279.3004042701</v>
      </c>
      <c r="CW71" s="178" t="n">
        <f aca="false">IF(CW$17&lt;1,0,'Basin Allocations'!$H11*CW$63)</f>
        <v>0</v>
      </c>
      <c r="CX71" s="178" t="n">
        <f aca="false">IF(CX$17&lt;1,0,'Basin Allocations'!$H11*CX$63)</f>
        <v>0</v>
      </c>
      <c r="CY71" s="37" t="n">
        <f aca="false">SUM(CB71:CX71)</f>
        <v>256236.523401192</v>
      </c>
      <c r="CZ71" s="4"/>
      <c r="DA71" s="35" t="n">
        <f aca="false">BZ71+CY71</f>
        <v>454101.360697946</v>
      </c>
      <c r="DB71" s="128"/>
      <c r="DC71" s="36" t="n">
        <f aca="false">MIN(MIN($CB71:$CX71),MIN($D71:$BY71))</f>
        <v>0</v>
      </c>
      <c r="DD71" s="36" t="n">
        <f aca="false">MAX(MAX($CB71:$CX71),MAX($D71:$BY71))</f>
        <v>102065.790125</v>
      </c>
      <c r="DE71" s="192"/>
    </row>
    <row r="72" customFormat="false" ht="12.75" hidden="false" customHeight="false" outlineLevel="0" collapsed="false">
      <c r="A72" s="192" t="s">
        <v>672</v>
      </c>
      <c r="B72" s="192"/>
      <c r="C72" s="33"/>
      <c r="D72" s="178" t="n">
        <f aca="false">IF(D$17&lt;1,0,'Basin Allocations'!$H12*D$63)</f>
        <v>3594.86193746317</v>
      </c>
      <c r="E72" s="178" t="n">
        <f aca="false">IF(E$17&lt;1,0,'Basin Allocations'!$H12*E$63)</f>
        <v>0</v>
      </c>
      <c r="F72" s="178" t="n">
        <f aca="false">IF(F$17&lt;1,0,'Basin Allocations'!$H12*F$63)</f>
        <v>0</v>
      </c>
      <c r="G72" s="178" t="n">
        <f aca="false">IF(G$17&lt;1,0,'Basin Allocations'!$H12*G$63)</f>
        <v>0</v>
      </c>
      <c r="H72" s="178" t="n">
        <f aca="false">IF(H$17&lt;1,0,'Basin Allocations'!$H12*H$63)</f>
        <v>0</v>
      </c>
      <c r="I72" s="178" t="n">
        <f aca="false">IF(I$17&lt;1,0,'Basin Allocations'!$H12*I$63)</f>
        <v>0</v>
      </c>
      <c r="J72" s="178" t="n">
        <f aca="false">IF(J$17&lt;1,0,'Basin Allocations'!$H12*J$63)</f>
        <v>0</v>
      </c>
      <c r="K72" s="178" t="n">
        <f aca="false">IF(K$17&lt;1,0,'Basin Allocations'!$H12*K$63)</f>
        <v>0</v>
      </c>
      <c r="L72" s="178" t="n">
        <f aca="false">IF(L$17&lt;1,0,'Basin Allocations'!$H12*L$63)</f>
        <v>0</v>
      </c>
      <c r="M72" s="178" t="n">
        <f aca="false">IF(M$17&lt;1,0,'Basin Allocations'!$H12*M$63)</f>
        <v>0</v>
      </c>
      <c r="N72" s="178" t="n">
        <f aca="false">IF(N$17&lt;1,0,'Basin Allocations'!$H12*N$63)</f>
        <v>17974.3096873159</v>
      </c>
      <c r="O72" s="178" t="n">
        <f aca="false">IF(O$17&lt;1,0,'Basin Allocations'!$H12*O$63)</f>
        <v>0</v>
      </c>
      <c r="P72" s="178" t="n">
        <f aca="false">IF(P$17&lt;1,0,'Basin Allocations'!$H12*P$63)</f>
        <v>2987.17622030774</v>
      </c>
      <c r="Q72" s="178" t="n">
        <f aca="false">IF(Q$17&lt;1,0,'Basin Allocations'!$H12*Q$63)</f>
        <v>0</v>
      </c>
      <c r="R72" s="178" t="n">
        <f aca="false">IF(R$17&lt;1,0,'Basin Allocations'!$H12*R$63)</f>
        <v>0</v>
      </c>
      <c r="S72" s="178" t="n">
        <f aca="false">IF(S$17&lt;1,0,'Basin Allocations'!$H12*S$63)</f>
        <v>0</v>
      </c>
      <c r="T72" s="178" t="n">
        <f aca="false">IF(T$17&lt;1,0,'Basin Allocations'!$H12*T$63)</f>
        <v>0</v>
      </c>
      <c r="U72" s="178" t="n">
        <f aca="false">IF(U$17&lt;1,0,'Basin Allocations'!$H12*U$63)</f>
        <v>0</v>
      </c>
      <c r="V72" s="178" t="n">
        <f aca="false">IF(V$17&lt;1,0,'Basin Allocations'!$H12*V$63)</f>
        <v>0</v>
      </c>
      <c r="W72" s="178" t="n">
        <f aca="false">IF(W$17&lt;1,0,'Basin Allocations'!$H12*W$63)</f>
        <v>0</v>
      </c>
      <c r="X72" s="178" t="n">
        <f aca="false">IF(X$17&lt;1,0,'Basin Allocations'!$H12*X$63)</f>
        <v>0</v>
      </c>
      <c r="Y72" s="178" t="n">
        <f aca="false">IF(Y$17&lt;1,0,'Basin Allocations'!$H12*Y$63)</f>
        <v>6470.75148743371</v>
      </c>
      <c r="Z72" s="178" t="n">
        <f aca="false">IF(Z$17&lt;1,0,'Basin Allocations'!$H12*Z$63)</f>
        <v>0</v>
      </c>
      <c r="AA72" s="178" t="n">
        <f aca="false">IF(AA$17&lt;1,0,'Basin Allocations'!$H12*AA$63)</f>
        <v>0</v>
      </c>
      <c r="AB72" s="178" t="n">
        <f aca="false">IF(AB$17&lt;1,0,'Basin Allocations'!$H12*AB$63)</f>
        <v>0</v>
      </c>
      <c r="AC72" s="178" t="n">
        <f aca="false">IF(AC$17&lt;1,0,'Basin Allocations'!$H12*AC$63)</f>
        <v>0</v>
      </c>
      <c r="AD72" s="178" t="n">
        <f aca="false">IF(AD$17&lt;1,0,'Basin Allocations'!$H12*AD$63)</f>
        <v>0</v>
      </c>
      <c r="AE72" s="178" t="n">
        <f aca="false">IF(AE$17&lt;1,0,'Basin Allocations'!$H12*AE$63)</f>
        <v>0</v>
      </c>
      <c r="AF72" s="178" t="n">
        <f aca="false">IF(AF$17&lt;1,0,'Basin Allocations'!$H12*AF$63)</f>
        <v>0</v>
      </c>
      <c r="AG72" s="178" t="n">
        <f aca="false">IF(AG$17&lt;1,0,'Basin Allocations'!$H12*AG$63)</f>
        <v>0</v>
      </c>
      <c r="AH72" s="178" t="n">
        <f aca="false">IF(AH$17&lt;1,0,'Basin Allocations'!$H12*AH$63)</f>
        <v>0</v>
      </c>
      <c r="AI72" s="178" t="n">
        <f aca="false">IF(AI$17&lt;1,0,'Basin Allocations'!$H12*AI$63)</f>
        <v>0</v>
      </c>
      <c r="AJ72" s="178" t="n">
        <f aca="false">IF(AJ$17&lt;1,0,'Basin Allocations'!$H12*AJ$63)</f>
        <v>0</v>
      </c>
      <c r="AK72" s="178" t="n">
        <f aca="false">IF(AK$17&lt;1,0,'Basin Allocations'!$H12*AK$63)</f>
        <v>0</v>
      </c>
      <c r="AL72" s="178" t="n">
        <f aca="false">IF(AL$17&lt;1,0,'Basin Allocations'!$H12*AL$63)</f>
        <v>0</v>
      </c>
      <c r="AM72" s="178" t="n">
        <f aca="false">IF(AM$17&lt;1,0,'Basin Allocations'!$H12*AM$63)</f>
        <v>0</v>
      </c>
      <c r="AN72" s="178" t="n">
        <f aca="false">IF(AN$17&lt;1,0,'Basin Allocations'!$H12*AN$63)</f>
        <v>0</v>
      </c>
      <c r="AO72" s="178" t="n">
        <f aca="false">IF(AO$17&lt;1,0,'Basin Allocations'!$H12*AO$63)</f>
        <v>4585.64524466526</v>
      </c>
      <c r="AP72" s="178" t="n">
        <f aca="false">IF(AP$17&lt;1,0,'Basin Allocations'!$H12*AP$63)</f>
        <v>0</v>
      </c>
      <c r="AQ72" s="178" t="n">
        <f aca="false">IF(AQ$17&lt;1,0,'Basin Allocations'!$H12*AQ$63)</f>
        <v>0</v>
      </c>
      <c r="AR72" s="178" t="n">
        <f aca="false">IF(AR$17&lt;1,0,'Basin Allocations'!$H12*AR$63)</f>
        <v>0</v>
      </c>
      <c r="AS72" s="178" t="n">
        <f aca="false">IF(AS$17&lt;1,0,'Basin Allocations'!$H12*AS$63)</f>
        <v>0</v>
      </c>
      <c r="AT72" s="178" t="n">
        <f aca="false">IF(AT$17&lt;1,0,'Basin Allocations'!$H12*AT$63)</f>
        <v>0</v>
      </c>
      <c r="AU72" s="178" t="n">
        <f aca="false">IF(AU$17&lt;1,0,'Basin Allocations'!$H12*AU$63)</f>
        <v>0</v>
      </c>
      <c r="AV72" s="178" t="n">
        <f aca="false">IF(AV$17&lt;1,0,'Basin Allocations'!$H12*AV$63)</f>
        <v>438.876184087585</v>
      </c>
      <c r="AW72" s="178" t="n">
        <f aca="false">IF(AW$17&lt;1,0,'Basin Allocations'!$H12*AW$63)</f>
        <v>584.481557216154</v>
      </c>
      <c r="AX72" s="178" t="n">
        <f aca="false">IF(AX$17&lt;1,0,'Basin Allocations'!$H12*AX$63)</f>
        <v>0</v>
      </c>
      <c r="AY72" s="178" t="n">
        <f aca="false">IF(AY$17&lt;1,0,'Basin Allocations'!$H12*AY$63)</f>
        <v>0</v>
      </c>
      <c r="AZ72" s="178" t="n">
        <f aca="false">IF(AZ$17&lt;1,0,'Basin Allocations'!$H12*AZ$63)</f>
        <v>0</v>
      </c>
      <c r="BA72" s="178" t="n">
        <f aca="false">IF(BA$17&lt;1,0,'Basin Allocations'!$H12*BA$63)</f>
        <v>0</v>
      </c>
      <c r="BB72" s="178" t="n">
        <f aca="false">IF(BB$17&lt;1,0,'Basin Allocations'!$H12*BB$63)</f>
        <v>262.287437842806</v>
      </c>
      <c r="BC72" s="178" t="n">
        <f aca="false">IF(BC$17&lt;1,0,'Basin Allocations'!$H12*BC$63)</f>
        <v>1595.80852066094</v>
      </c>
      <c r="BD72" s="178" t="n">
        <f aca="false">IF(BD$17&lt;1,0,'Basin Allocations'!$H12*BD$63)</f>
        <v>0</v>
      </c>
      <c r="BE72" s="178" t="n">
        <f aca="false">IF(BE$17&lt;1,0,'Basin Allocations'!$H12*BE$63)</f>
        <v>0</v>
      </c>
      <c r="BF72" s="178" t="n">
        <f aca="false">IF(BF$17&lt;1,0,'Basin Allocations'!$H12*BF$63)</f>
        <v>3594.86193746317</v>
      </c>
      <c r="BG72" s="178" t="n">
        <f aca="false">IF(BG$17&lt;1,0,'Basin Allocations'!$H12*BG$63)</f>
        <v>0</v>
      </c>
      <c r="BH72" s="178" t="n">
        <f aca="false">IF(BH$17&lt;1,0,'Basin Allocations'!$H12*BH$63)</f>
        <v>0</v>
      </c>
      <c r="BI72" s="178" t="n">
        <f aca="false">IF(BI$17&lt;1,0,'Basin Allocations'!$H12*BI$63)</f>
        <v>0</v>
      </c>
      <c r="BJ72" s="178" t="n">
        <f aca="false">IF(BJ$17&lt;1,0,'Basin Allocations'!$H12*BJ$63)</f>
        <v>0</v>
      </c>
      <c r="BK72" s="178" t="n">
        <f aca="false">IF(BK$17&lt;1,0,'Basin Allocations'!$H12*BK$63)</f>
        <v>97061.2723115056</v>
      </c>
      <c r="BL72" s="178" t="n">
        <f aca="false">IF(BL$17&lt;1,0,'Basin Allocations'!$H12*BL$63)</f>
        <v>0</v>
      </c>
      <c r="BM72" s="178" t="n">
        <f aca="false">IF(BM$17&lt;1,0,'Basin Allocations'!$H12*BM$63)</f>
        <v>395.862033112421</v>
      </c>
      <c r="BN72" s="178" t="n">
        <f aca="false">IF(BN$17&lt;1,0,'Basin Allocations'!$H12*BN$63)</f>
        <v>0</v>
      </c>
      <c r="BO72" s="178" t="n">
        <f aca="false">IF(BO$17&lt;1,0,'Basin Allocations'!$H12*BO$63)</f>
        <v>0</v>
      </c>
      <c r="BP72" s="178" t="n">
        <f aca="false">IF(BP$17&lt;1,0,'Basin Allocations'!$H12*BP$63)</f>
        <v>26961.4645309738</v>
      </c>
      <c r="BQ72" s="178" t="n">
        <f aca="false">IF(BQ$17&lt;1,0,'Basin Allocations'!$H12*BQ$63)</f>
        <v>387.209761364544</v>
      </c>
      <c r="BR72" s="178" t="n">
        <f aca="false">IF(BR$17&lt;1,0,'Basin Allocations'!$H12*BR$63)</f>
        <v>0</v>
      </c>
      <c r="BS72" s="178" t="n">
        <f aca="false">IF(BS$17&lt;1,0,'Basin Allocations'!$H12*BS$63)</f>
        <v>0</v>
      </c>
      <c r="BT72" s="178" t="n">
        <f aca="false">IF(BT$17&lt;1,0,'Basin Allocations'!$H12*BT$63)</f>
        <v>31455.0419528027</v>
      </c>
      <c r="BU72" s="178" t="n">
        <f aca="false">IF(BU$17&lt;1,0,'Basin Allocations'!$H12*BU$63)</f>
        <v>0</v>
      </c>
      <c r="BV72" s="178" t="n">
        <f aca="false">IF(BV$17&lt;1,0,'Basin Allocations'!$H12*BV$63)</f>
        <v>0</v>
      </c>
      <c r="BW72" s="178" t="n">
        <f aca="false">IF(BW$17&lt;1,0,'Basin Allocations'!$H12*BW$63)</f>
        <v>3415.11884059001</v>
      </c>
      <c r="BX72" s="178" t="n">
        <f aca="false">IF(BX$17&lt;1,0,'Basin Allocations'!$H12*BX$63)</f>
        <v>261.795908446731</v>
      </c>
      <c r="BY72" s="178" t="n">
        <f aca="false">IF(BY$17&lt;1,0,'Basin Allocations'!$H12*BY$63)</f>
        <v>0</v>
      </c>
      <c r="BZ72" s="35" t="n">
        <f aca="false">SUM(D72:BY72)</f>
        <v>202026.825553252</v>
      </c>
      <c r="CA72" s="4"/>
      <c r="CB72" s="178" t="n">
        <f aca="false">IF(CB$17&lt;1,0,'Basin Allocations'!$H12*CB$63)</f>
        <v>0</v>
      </c>
      <c r="CC72" s="178" t="n">
        <f aca="false">IF(CC$17&lt;1,0,'Basin Allocations'!$H12*CC$63)</f>
        <v>0</v>
      </c>
      <c r="CD72" s="178" t="n">
        <f aca="false">IF(CD$17&lt;1,0,'Basin Allocations'!$H12*CD$63)</f>
        <v>0</v>
      </c>
      <c r="CE72" s="178" t="n">
        <f aca="false">IF(CE$17&lt;1,0,'Basin Allocations'!$H12*CE$63)</f>
        <v>0</v>
      </c>
      <c r="CF72" s="178" t="n">
        <f aca="false">IF(CF$17&lt;1,0,'Basin Allocations'!$H12*CF$63)</f>
        <v>0</v>
      </c>
      <c r="CG72" s="178" t="n">
        <f aca="false">IF(CG$17&lt;1,0,'Basin Allocations'!$H12*CG$63)</f>
        <v>0</v>
      </c>
      <c r="CH72" s="178" t="n">
        <f aca="false">IF(CH$17&lt;1,0,'Basin Allocations'!$H12*CH$63)</f>
        <v>2246.70085993849</v>
      </c>
      <c r="CI72" s="178" t="n">
        <f aca="false">IF(CI$17&lt;1,0,'Basin Allocations'!$H12*CI$63)</f>
        <v>0</v>
      </c>
      <c r="CJ72" s="178" t="n">
        <f aca="false">IF(CJ$17&lt;1,0,'Basin Allocations'!$H12*CJ$63)</f>
        <v>1797.43096873158</v>
      </c>
      <c r="CK72" s="178" t="n">
        <f aca="false">IF(CK$17&lt;1,0,'Basin Allocations'!$H12*CK$63)</f>
        <v>0</v>
      </c>
      <c r="CL72" s="178" t="n">
        <f aca="false">IF(CL$17&lt;1,0,'Basin Allocations'!$H12*CL$63)</f>
        <v>0</v>
      </c>
      <c r="CM72" s="178" t="n">
        <f aca="false">IF(CM$17&lt;1,0,'Basin Allocations'!$H12*CM$63)</f>
        <v>2635.52927966508</v>
      </c>
      <c r="CN72" s="178" t="n">
        <f aca="false">IF(CN$17&lt;1,0,'Basin Allocations'!$H12*CN$63)</f>
        <v>17848.6827916518</v>
      </c>
      <c r="CO72" s="178" t="n">
        <f aca="false">IF(CO$17&lt;1,0,'Basin Allocations'!$H12*CO$63)</f>
        <v>808.931786905202</v>
      </c>
      <c r="CP72" s="178" t="n">
        <f aca="false">IF(CP$17&lt;1,0,'Basin Allocations'!$H12*CP$63)</f>
        <v>33990.2454178886</v>
      </c>
      <c r="CQ72" s="178" t="n">
        <f aca="false">IF(CQ$17&lt;1,0,'Basin Allocations'!$H12*CQ$63)</f>
        <v>0</v>
      </c>
      <c r="CR72" s="178" t="n">
        <f aca="false">IF(CR$17&lt;1,0,'Basin Allocations'!$H12*CR$63)</f>
        <v>104212.693160901</v>
      </c>
      <c r="CS72" s="178" t="n">
        <f aca="false">IF(CS$17&lt;1,0,'Basin Allocations'!$H12*CS$63)</f>
        <v>6149.56831921852</v>
      </c>
      <c r="CT72" s="178" t="n">
        <f aca="false">IF(CT$17&lt;1,0,'Basin Allocations'!$H12*CT$63)</f>
        <v>779.302402984981</v>
      </c>
      <c r="CU72" s="178" t="n">
        <f aca="false">IF(CU$17&lt;1,0,'Basin Allocations'!$H12*CU$63)</f>
        <v>0</v>
      </c>
      <c r="CV72" s="178" t="n">
        <f aca="false">IF(CV$17&lt;1,0,'Basin Allocations'!$H12*CV$63)</f>
        <v>91157.2460004024</v>
      </c>
      <c r="CW72" s="178" t="n">
        <f aca="false">IF(CW$17&lt;1,0,'Basin Allocations'!$H12*CW$63)</f>
        <v>0</v>
      </c>
      <c r="CX72" s="178" t="n">
        <f aca="false">IF(CX$17&lt;1,0,'Basin Allocations'!$H12*CX$63)</f>
        <v>0</v>
      </c>
      <c r="CY72" s="37" t="n">
        <f aca="false">SUM(CB72:CX72)</f>
        <v>261626.330988287</v>
      </c>
      <c r="CZ72" s="4"/>
      <c r="DA72" s="35" t="n">
        <f aca="false">BZ72+CY72</f>
        <v>463653.15654154</v>
      </c>
      <c r="DB72" s="128"/>
      <c r="DC72" s="36" t="n">
        <f aca="false">MIN(MIN($CB72:$CX72),MIN($D72:$BY72))</f>
        <v>0</v>
      </c>
      <c r="DD72" s="36" t="n">
        <f aca="false">MAX(MAX($CB72:$CX72),MAX($D72:$BY72))</f>
        <v>104212.693160901</v>
      </c>
      <c r="DE72" s="192"/>
    </row>
    <row r="73" customFormat="false" ht="12.75" hidden="false" customHeight="false" outlineLevel="0" collapsed="false">
      <c r="A73" s="192" t="s">
        <v>673</v>
      </c>
      <c r="B73" s="192"/>
      <c r="C73" s="33"/>
      <c r="D73" s="178" t="n">
        <f aca="false">SUM(D70:D72)</f>
        <v>7814.46282241668</v>
      </c>
      <c r="E73" s="178" t="n">
        <f aca="false">SUM(E70:E72)</f>
        <v>0</v>
      </c>
      <c r="F73" s="178" t="n">
        <f aca="false">SUM(F70:F72)</f>
        <v>0</v>
      </c>
      <c r="G73" s="178" t="n">
        <f aca="false">SUM(G70:G72)</f>
        <v>0</v>
      </c>
      <c r="H73" s="178" t="n">
        <f aca="false">SUM(H70:H72)</f>
        <v>0</v>
      </c>
      <c r="I73" s="178" t="n">
        <f aca="false">SUM(I70:I72)</f>
        <v>0</v>
      </c>
      <c r="J73" s="178" t="n">
        <f aca="false">SUM(J70:J72)</f>
        <v>0</v>
      </c>
      <c r="K73" s="178" t="n">
        <f aca="false">SUM(K70:K72)</f>
        <v>0</v>
      </c>
      <c r="L73" s="178" t="n">
        <f aca="false">SUM(L70:L72)</f>
        <v>0</v>
      </c>
      <c r="M73" s="178" t="n">
        <f aca="false">SUM(M70:M72)</f>
        <v>0</v>
      </c>
      <c r="N73" s="178" t="n">
        <f aca="false">SUM(N70:N72)</f>
        <v>39072.3141120834</v>
      </c>
      <c r="O73" s="178" t="n">
        <f aca="false">SUM(O70:O72)</f>
        <v>0</v>
      </c>
      <c r="P73" s="178" t="n">
        <f aca="false">SUM(P70:P72)</f>
        <v>6493.48373419728</v>
      </c>
      <c r="Q73" s="178" t="n">
        <f aca="false">SUM(Q70:Q72)</f>
        <v>0</v>
      </c>
      <c r="R73" s="178" t="n">
        <f aca="false">SUM(R70:R72)</f>
        <v>0</v>
      </c>
      <c r="S73" s="178" t="n">
        <f aca="false">SUM(S70:S72)</f>
        <v>0</v>
      </c>
      <c r="T73" s="178" t="n">
        <f aca="false">SUM(T70:T72)</f>
        <v>0</v>
      </c>
      <c r="U73" s="178" t="n">
        <f aca="false">SUM(U70:U72)</f>
        <v>0</v>
      </c>
      <c r="V73" s="178" t="n">
        <f aca="false">SUM(V70:V72)</f>
        <v>0</v>
      </c>
      <c r="W73" s="178" t="n">
        <f aca="false">SUM(W70:W72)</f>
        <v>0</v>
      </c>
      <c r="X73" s="178" t="n">
        <f aca="false">SUM(X70:X72)</f>
        <v>0</v>
      </c>
      <c r="Y73" s="178" t="n">
        <f aca="false">SUM(Y70:Y72)</f>
        <v>14066.03308035</v>
      </c>
      <c r="Z73" s="178" t="n">
        <f aca="false">SUM(Z70:Z72)</f>
        <v>0</v>
      </c>
      <c r="AA73" s="178" t="n">
        <f aca="false">SUM(AA70:AA72)</f>
        <v>0</v>
      </c>
      <c r="AB73" s="178" t="n">
        <f aca="false">SUM(AB70:AB72)</f>
        <v>0</v>
      </c>
      <c r="AC73" s="178" t="n">
        <f aca="false">SUM(AC70:AC72)</f>
        <v>0</v>
      </c>
      <c r="AD73" s="178" t="n">
        <f aca="false">SUM(AD70:AD72)</f>
        <v>0</v>
      </c>
      <c r="AE73" s="178" t="n">
        <f aca="false">SUM(AE70:AE72)</f>
        <v>0</v>
      </c>
      <c r="AF73" s="178" t="n">
        <f aca="false">SUM(AF70:AF72)</f>
        <v>0</v>
      </c>
      <c r="AG73" s="178" t="n">
        <f aca="false">SUM(AG70:AG72)</f>
        <v>0</v>
      </c>
      <c r="AH73" s="178" t="n">
        <f aca="false">SUM(AH70:AH72)</f>
        <v>0</v>
      </c>
      <c r="AI73" s="178" t="n">
        <f aca="false">SUM(AI70:AI72)</f>
        <v>0</v>
      </c>
      <c r="AJ73" s="178" t="n">
        <f aca="false">SUM(AJ70:AJ72)</f>
        <v>0</v>
      </c>
      <c r="AK73" s="178" t="n">
        <f aca="false">SUM(AK70:AK72)</f>
        <v>0</v>
      </c>
      <c r="AL73" s="178" t="n">
        <f aca="false">SUM(AL70:AL72)</f>
        <v>0</v>
      </c>
      <c r="AM73" s="178" t="n">
        <f aca="false">SUM(AM70:AM72)</f>
        <v>0</v>
      </c>
      <c r="AN73" s="178" t="n">
        <f aca="false">SUM(AN70:AN72)</f>
        <v>0</v>
      </c>
      <c r="AO73" s="178" t="n">
        <f aca="false">SUM(AO70:AO72)</f>
        <v>9968.2143305109</v>
      </c>
      <c r="AP73" s="178" t="n">
        <f aca="false">SUM(AP70:AP72)</f>
        <v>0</v>
      </c>
      <c r="AQ73" s="178" t="n">
        <f aca="false">SUM(AQ70:AQ72)</f>
        <v>0</v>
      </c>
      <c r="AR73" s="178" t="n">
        <f aca="false">SUM(AR70:AR72)</f>
        <v>0</v>
      </c>
      <c r="AS73" s="178" t="n">
        <f aca="false">SUM(AS70:AS72)</f>
        <v>0</v>
      </c>
      <c r="AT73" s="178" t="n">
        <f aca="false">SUM(AT70:AT72)</f>
        <v>0</v>
      </c>
      <c r="AU73" s="178" t="n">
        <f aca="false">SUM(AU70:AU72)</f>
        <v>0</v>
      </c>
      <c r="AV73" s="178" t="n">
        <f aca="false">SUM(AV70:AV72)</f>
        <v>954.023181935249</v>
      </c>
      <c r="AW73" s="178" t="n">
        <f aca="false">SUM(AW70:AW72)</f>
        <v>1270.53819554388</v>
      </c>
      <c r="AX73" s="178" t="n">
        <f aca="false">SUM(AX70:AX72)</f>
        <v>0</v>
      </c>
      <c r="AY73" s="178" t="n">
        <f aca="false">SUM(AY70:AY72)</f>
        <v>0</v>
      </c>
      <c r="AZ73" s="178" t="n">
        <f aca="false">SUM(AZ70:AZ72)</f>
        <v>0</v>
      </c>
      <c r="BA73" s="178" t="n">
        <f aca="false">SUM(BA70:BA72)</f>
        <v>0</v>
      </c>
      <c r="BB73" s="178" t="n">
        <f aca="false">SUM(BB70:BB72)</f>
        <v>570.156926042039</v>
      </c>
      <c r="BC73" s="178" t="n">
        <f aca="false">SUM(BC70:BC72)</f>
        <v>3468.94722894443</v>
      </c>
      <c r="BD73" s="178" t="n">
        <f aca="false">SUM(BD70:BD72)</f>
        <v>0</v>
      </c>
      <c r="BE73" s="178" t="n">
        <f aca="false">SUM(BE70:BE72)</f>
        <v>0</v>
      </c>
      <c r="BF73" s="178" t="n">
        <f aca="false">SUM(BF70:BF72)</f>
        <v>7814.46282241668</v>
      </c>
      <c r="BG73" s="178" t="n">
        <f aca="false">SUM(BG70:BG72)</f>
        <v>0</v>
      </c>
      <c r="BH73" s="178" t="n">
        <f aca="false">SUM(BH70:BH72)</f>
        <v>0</v>
      </c>
      <c r="BI73" s="178" t="n">
        <f aca="false">SUM(BI70:BI72)</f>
        <v>0</v>
      </c>
      <c r="BJ73" s="178" t="n">
        <f aca="false">SUM(BJ70:BJ72)</f>
        <v>0</v>
      </c>
      <c r="BK73" s="178" t="n">
        <f aca="false">SUM(BK70:BK72)</f>
        <v>210990.49620525</v>
      </c>
      <c r="BL73" s="178" t="n">
        <f aca="false">SUM(BL70:BL72)</f>
        <v>0</v>
      </c>
      <c r="BM73" s="178" t="n">
        <f aca="false">SUM(BM70:BM72)</f>
        <v>860.519595572087</v>
      </c>
      <c r="BN73" s="178" t="n">
        <f aca="false">SUM(BN70:BN72)</f>
        <v>0</v>
      </c>
      <c r="BO73" s="178" t="n">
        <f aca="false">SUM(BO70:BO72)</f>
        <v>0</v>
      </c>
      <c r="BP73" s="178" t="n">
        <f aca="false">SUM(BP70:BP72)</f>
        <v>58608.4711681251</v>
      </c>
      <c r="BQ73" s="178" t="n">
        <f aca="false">SUM(BQ70:BQ72)</f>
        <v>841.711402912832</v>
      </c>
      <c r="BR73" s="178" t="n">
        <f aca="false">SUM(BR70:BR72)</f>
        <v>0</v>
      </c>
      <c r="BS73" s="178" t="n">
        <f aca="false">SUM(BS70:BS72)</f>
        <v>0</v>
      </c>
      <c r="BT73" s="178" t="n">
        <f aca="false">SUM(BT70:BT72)</f>
        <v>68376.5496961459</v>
      </c>
      <c r="BU73" s="178" t="n">
        <f aca="false">SUM(BU70:BU72)</f>
        <v>0</v>
      </c>
      <c r="BV73" s="178" t="n">
        <f aca="false">SUM(BV70:BV72)</f>
        <v>0</v>
      </c>
      <c r="BW73" s="178" t="n">
        <f aca="false">SUM(BW70:BW72)</f>
        <v>7423.73968129585</v>
      </c>
      <c r="BX73" s="178" t="n">
        <f aca="false">SUM(BX70:BX72)</f>
        <v>569.088446011772</v>
      </c>
      <c r="BY73" s="178" t="n">
        <f aca="false">SUM(BY70:BY72)</f>
        <v>0</v>
      </c>
      <c r="BZ73" s="35" t="n">
        <f aca="false">SUM(D73:BY73)</f>
        <v>439163.212629755</v>
      </c>
      <c r="CA73" s="4"/>
      <c r="CB73" s="178" t="n">
        <f aca="false">SUM(CB70:CB72)</f>
        <v>0</v>
      </c>
      <c r="CC73" s="178" t="n">
        <f aca="false">SUM(CC70:CC72)</f>
        <v>0</v>
      </c>
      <c r="CD73" s="178" t="n">
        <f aca="false">SUM(CD70:CD72)</f>
        <v>0</v>
      </c>
      <c r="CE73" s="178" t="n">
        <f aca="false">SUM(CE70:CE72)</f>
        <v>0</v>
      </c>
      <c r="CF73" s="178" t="n">
        <f aca="false">SUM(CF70:CF72)</f>
        <v>0</v>
      </c>
      <c r="CG73" s="178" t="n">
        <f aca="false">SUM(CG70:CG72)</f>
        <v>0</v>
      </c>
      <c r="CH73" s="178" t="n">
        <f aca="false">SUM(CH70:CH72)</f>
        <v>4883.84829473324</v>
      </c>
      <c r="CI73" s="178" t="n">
        <f aca="false">SUM(CI70:CI72)</f>
        <v>0</v>
      </c>
      <c r="CJ73" s="178" t="n">
        <f aca="false">SUM(CJ70:CJ72)</f>
        <v>3907.23141120834</v>
      </c>
      <c r="CK73" s="178" t="n">
        <f aca="false">SUM(CK70:CK72)</f>
        <v>0</v>
      </c>
      <c r="CL73" s="178" t="n">
        <f aca="false">SUM(CL70:CL72)</f>
        <v>0</v>
      </c>
      <c r="CM73" s="178" t="n">
        <f aca="false">SUM(CM70:CM72)</f>
        <v>5729.07831555475</v>
      </c>
      <c r="CN73" s="178" t="n">
        <f aca="false">SUM(CN70:CN72)</f>
        <v>38799.2280457086</v>
      </c>
      <c r="CO73" s="178" t="n">
        <f aca="false">SUM(CO70:CO72)</f>
        <v>1758.44510432094</v>
      </c>
      <c r="CP73" s="178" t="n">
        <f aca="false">SUM(CP70:CP72)</f>
        <v>73887.5410971553</v>
      </c>
      <c r="CQ73" s="178" t="n">
        <f aca="false">SUM(CQ70:CQ72)</f>
        <v>0</v>
      </c>
      <c r="CR73" s="178" t="n">
        <f aca="false">SUM(CR70:CR72)</f>
        <v>226536.159245231</v>
      </c>
      <c r="CS73" s="178" t="n">
        <f aca="false">SUM(CS70:CS72)</f>
        <v>13367.8494029611</v>
      </c>
      <c r="CT73" s="178" t="n">
        <f aca="false">SUM(CT70:CT72)</f>
        <v>1694.03714565005</v>
      </c>
      <c r="CU73" s="178" t="n">
        <f aca="false">SUM(CU70:CU72)</f>
        <v>0</v>
      </c>
      <c r="CV73" s="178" t="n">
        <f aca="false">SUM(CV70:CV72)</f>
        <v>198156.402737048</v>
      </c>
      <c r="CW73" s="178" t="n">
        <f aca="false">SUM(CW70:CW72)</f>
        <v>0</v>
      </c>
      <c r="CX73" s="178" t="n">
        <f aca="false">SUM(CX70:CX72)</f>
        <v>0</v>
      </c>
      <c r="CY73" s="37" t="n">
        <f aca="false">SUM(CB73:CX73)</f>
        <v>568719.820799571</v>
      </c>
      <c r="CZ73" s="4"/>
      <c r="DA73" s="35" t="n">
        <f aca="false">BZ73+CY73</f>
        <v>1007883.03342933</v>
      </c>
      <c r="DB73" s="128"/>
      <c r="DC73" s="36" t="n">
        <f aca="false">MIN(MIN($CB73:$CX73),MIN($D73:$BY73))</f>
        <v>0</v>
      </c>
      <c r="DD73" s="36" t="n">
        <f aca="false">MAX(MAX($CB73:$CX73),MAX($D73:$BY73))</f>
        <v>226536.159245231</v>
      </c>
      <c r="DE73" s="192"/>
    </row>
    <row r="74" customFormat="false" ht="12.75" hidden="false" customHeight="false" outlineLevel="0" collapsed="false">
      <c r="A74" s="192"/>
      <c r="B74" s="192"/>
      <c r="C74" s="33"/>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35"/>
      <c r="CA74" s="4"/>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37"/>
      <c r="CZ74" s="4"/>
      <c r="DA74" s="35"/>
      <c r="DB74" s="128"/>
      <c r="DC74" s="128"/>
      <c r="DD74" s="128"/>
      <c r="DE74" s="192"/>
    </row>
    <row r="75" customFormat="false" ht="13.5" hidden="false" customHeight="false" outlineLevel="0" collapsed="false">
      <c r="A75" s="192"/>
      <c r="B75" s="192"/>
      <c r="C75" s="33"/>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35"/>
      <c r="CA75" s="4"/>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37"/>
      <c r="CZ75" s="4"/>
      <c r="DA75" s="35"/>
      <c r="DB75" s="128"/>
      <c r="DC75" s="128"/>
      <c r="DD75" s="128"/>
      <c r="DE75" s="192"/>
    </row>
    <row r="76" customFormat="false" ht="13.5" hidden="false" customHeight="false" outlineLevel="0" collapsed="false">
      <c r="A76" s="194" t="s">
        <v>674</v>
      </c>
      <c r="B76" s="182"/>
      <c r="C76" s="183"/>
      <c r="D76" s="187" t="n">
        <f aca="false">D73+D68</f>
        <v>7814.46282241668</v>
      </c>
      <c r="E76" s="187" t="n">
        <f aca="false">E73+E68</f>
        <v>15628.9256448334</v>
      </c>
      <c r="F76" s="187" t="n">
        <f aca="false">F73+F68</f>
        <v>0</v>
      </c>
      <c r="G76" s="187" t="n">
        <f aca="false">G73+G68</f>
        <v>3202.76652140486</v>
      </c>
      <c r="H76" s="187" t="n">
        <f aca="false">H73+H68</f>
        <v>11829.8158057393</v>
      </c>
      <c r="I76" s="187" t="n">
        <f aca="false">I73+I68</f>
        <v>1067.94709175703</v>
      </c>
      <c r="J76" s="187" t="n">
        <f aca="false">J73+J68</f>
        <v>536.123053611003</v>
      </c>
      <c r="K76" s="187" t="n">
        <f aca="false">K73+K68</f>
        <v>2365.71238524575</v>
      </c>
      <c r="L76" s="187" t="n">
        <f aca="false">L73+L68</f>
        <v>0</v>
      </c>
      <c r="M76" s="187" t="n">
        <f aca="false">M73+M68</f>
        <v>32430.0207130292</v>
      </c>
      <c r="N76" s="187" t="n">
        <f aca="false">N73+N68</f>
        <v>39072.3141120834</v>
      </c>
      <c r="O76" s="187" t="n">
        <f aca="false">O73+O68</f>
        <v>377.596858340125</v>
      </c>
      <c r="P76" s="187" t="n">
        <f aca="false">P73+P68</f>
        <v>6493.48373419728</v>
      </c>
      <c r="Q76" s="187" t="n">
        <f aca="false">Q73+Q68</f>
        <v>243.610876348468</v>
      </c>
      <c r="R76" s="187" t="n">
        <f aca="false">R73+R68</f>
        <v>0</v>
      </c>
      <c r="S76" s="187" t="n">
        <f aca="false">S73+S68</f>
        <v>0</v>
      </c>
      <c r="T76" s="187" t="n">
        <f aca="false">T73+T68</f>
        <v>0</v>
      </c>
      <c r="U76" s="187" t="n">
        <f aca="false">U73+U68</f>
        <v>0</v>
      </c>
      <c r="V76" s="187" t="n">
        <f aca="false">V73+V68</f>
        <v>0</v>
      </c>
      <c r="W76" s="187" t="n">
        <f aca="false">W73+W68</f>
        <v>2271.31317066071</v>
      </c>
      <c r="X76" s="187" t="n">
        <f aca="false">X73+X68</f>
        <v>142.404887277229</v>
      </c>
      <c r="Y76" s="187" t="n">
        <f aca="false">Y73+Y68</f>
        <v>14066.03308035</v>
      </c>
      <c r="Z76" s="187" t="n">
        <f aca="false">Z73+Z68</f>
        <v>2552.00305539457</v>
      </c>
      <c r="AA76" s="187" t="n">
        <f aca="false">AA73+AA68</f>
        <v>0</v>
      </c>
      <c r="AB76" s="187" t="n">
        <f aca="false">AB73+AB68</f>
        <v>0</v>
      </c>
      <c r="AC76" s="187" t="n">
        <f aca="false">AC73+AC68</f>
        <v>0</v>
      </c>
      <c r="AD76" s="187" t="n">
        <f aca="false">AD73+AD68</f>
        <v>0</v>
      </c>
      <c r="AE76" s="187" t="n">
        <f aca="false">AE73+AE68</f>
        <v>0</v>
      </c>
      <c r="AF76" s="187" t="n">
        <f aca="false">AF73+AF68</f>
        <v>0</v>
      </c>
      <c r="AG76" s="187" t="n">
        <f aca="false">AG73+AG68</f>
        <v>0</v>
      </c>
      <c r="AH76" s="187" t="n">
        <f aca="false">AH73+AH68</f>
        <v>0</v>
      </c>
      <c r="AI76" s="187" t="n">
        <f aca="false">AI73+AI68</f>
        <v>752.506832014642</v>
      </c>
      <c r="AJ76" s="187" t="n">
        <f aca="false">AJ73+AJ68</f>
        <v>0</v>
      </c>
      <c r="AK76" s="187" t="n">
        <f aca="false">AK73+AK68</f>
        <v>0</v>
      </c>
      <c r="AL76" s="187" t="n">
        <f aca="false">AL73+AL68</f>
        <v>6390.12823739356</v>
      </c>
      <c r="AM76" s="187" t="n">
        <f aca="false">AM73+AM68</f>
        <v>0</v>
      </c>
      <c r="AN76" s="187" t="n">
        <f aca="false">AN73+AN68</f>
        <v>0</v>
      </c>
      <c r="AO76" s="187" t="n">
        <f aca="false">AO73+AO68</f>
        <v>9968.2143305109</v>
      </c>
      <c r="AP76" s="187" t="n">
        <f aca="false">AP73+AP68</f>
        <v>1753.47990311412</v>
      </c>
      <c r="AQ76" s="187" t="n">
        <f aca="false">AQ73+AQ68</f>
        <v>0</v>
      </c>
      <c r="AR76" s="187" t="n">
        <f aca="false">AR73+AR68</f>
        <v>4119.88982059909</v>
      </c>
      <c r="AS76" s="187" t="n">
        <f aca="false">AS73+AS68</f>
        <v>2735.06198784584</v>
      </c>
      <c r="AT76" s="187" t="n">
        <f aca="false">AT73+AT68</f>
        <v>0</v>
      </c>
      <c r="AU76" s="187" t="n">
        <f aca="false">AU73+AU68</f>
        <v>0</v>
      </c>
      <c r="AV76" s="187" t="n">
        <f aca="false">AV73+AV68</f>
        <v>954.023181935249</v>
      </c>
      <c r="AW76" s="187" t="n">
        <f aca="false">AW73+AW68</f>
        <v>1270.53819554388</v>
      </c>
      <c r="AX76" s="187" t="n">
        <f aca="false">AX73+AX68</f>
        <v>0</v>
      </c>
      <c r="AY76" s="187" t="n">
        <f aca="false">AY73+AY68</f>
        <v>2393.11860883495</v>
      </c>
      <c r="AZ76" s="187" t="n">
        <f aca="false">AZ73+AZ68</f>
        <v>803.557640661195</v>
      </c>
      <c r="BA76" s="187" t="n">
        <f aca="false">BA73+BA68</f>
        <v>431.692802941035</v>
      </c>
      <c r="BB76" s="187" t="n">
        <f aca="false">BB73+BB68</f>
        <v>570.156926042039</v>
      </c>
      <c r="BC76" s="187" t="n">
        <f aca="false">BC73+BC68</f>
        <v>3468.94722894443</v>
      </c>
      <c r="BD76" s="187" t="n">
        <f aca="false">BD73+BD68</f>
        <v>1910.55412289173</v>
      </c>
      <c r="BE76" s="187" t="n">
        <f aca="false">BE73+BE68</f>
        <v>0</v>
      </c>
      <c r="BF76" s="187" t="n">
        <f aca="false">BF73+BF68</f>
        <v>7814.46282241668</v>
      </c>
      <c r="BG76" s="187" t="n">
        <f aca="false">BG73+BG68</f>
        <v>8659.11277467742</v>
      </c>
      <c r="BH76" s="187" t="n">
        <f aca="false">BH73+BH68</f>
        <v>3907.23141120834</v>
      </c>
      <c r="BI76" s="187" t="n">
        <f aca="false">BI73+BI68</f>
        <v>0.358251288747747</v>
      </c>
      <c r="BJ76" s="187" t="n">
        <f aca="false">BJ73+BJ68</f>
        <v>50794.0083457084</v>
      </c>
      <c r="BK76" s="187" t="n">
        <f aca="false">BK73+BK68</f>
        <v>210990.49620525</v>
      </c>
      <c r="BL76" s="187" t="n">
        <f aca="false">BL73+BL68</f>
        <v>238341.116083709</v>
      </c>
      <c r="BM76" s="187" t="n">
        <f aca="false">BM73+BM68</f>
        <v>860.519595572087</v>
      </c>
      <c r="BN76" s="187" t="n">
        <f aca="false">BN73+BN68</f>
        <v>641.628058147215</v>
      </c>
      <c r="BO76" s="187" t="n">
        <f aca="false">BO73+BO68</f>
        <v>12592.8910507721</v>
      </c>
      <c r="BP76" s="187" t="n">
        <f aca="false">BP73+BP68</f>
        <v>58608.4711681251</v>
      </c>
      <c r="BQ76" s="187" t="n">
        <f aca="false">BQ73+BQ68</f>
        <v>841.711402912832</v>
      </c>
      <c r="BR76" s="187" t="n">
        <f aca="false">BR73+BR68</f>
        <v>59584.1752188809</v>
      </c>
      <c r="BS76" s="187" t="n">
        <f aca="false">BS73+BS68</f>
        <v>0</v>
      </c>
      <c r="BT76" s="187" t="n">
        <f aca="false">BT73+BT68</f>
        <v>68376.5496961459</v>
      </c>
      <c r="BU76" s="187" t="n">
        <f aca="false">BU73+BU68</f>
        <v>0</v>
      </c>
      <c r="BV76" s="187" t="n">
        <f aca="false">BV73+BV68</f>
        <v>0</v>
      </c>
      <c r="BW76" s="187" t="n">
        <f aca="false">BW73+BW68</f>
        <v>7423.73968129585</v>
      </c>
      <c r="BX76" s="187" t="n">
        <f aca="false">BX73+BX68</f>
        <v>569.088446011772</v>
      </c>
      <c r="BY76" s="187" t="n">
        <f aca="false">BY73+BY68</f>
        <v>0</v>
      </c>
      <c r="BZ76" s="186" t="n">
        <f aca="false">SUM(D76:BY76)</f>
        <v>907621.963844084</v>
      </c>
      <c r="CA76" s="4"/>
      <c r="CB76" s="187" t="n">
        <f aca="false">CB73+CB68</f>
        <v>0</v>
      </c>
      <c r="CC76" s="187" t="n">
        <f aca="false">CC73+CC68</f>
        <v>0</v>
      </c>
      <c r="CD76" s="187" t="n">
        <f aca="false">CD73+CD68</f>
        <v>0</v>
      </c>
      <c r="CE76" s="187" t="n">
        <f aca="false">CE73+CE68</f>
        <v>0</v>
      </c>
      <c r="CF76" s="187" t="n">
        <f aca="false">CF73+CF68</f>
        <v>0</v>
      </c>
      <c r="CG76" s="187" t="n">
        <f aca="false">CG73+CG68</f>
        <v>0</v>
      </c>
      <c r="CH76" s="187" t="n">
        <f aca="false">CH73+CH68</f>
        <v>4883.84829473324</v>
      </c>
      <c r="CI76" s="187" t="n">
        <f aca="false">CI73+CI68</f>
        <v>4884.23023328761</v>
      </c>
      <c r="CJ76" s="187" t="n">
        <f aca="false">CJ73+CJ68</f>
        <v>3907.23141120834</v>
      </c>
      <c r="CK76" s="187" t="n">
        <f aca="false">CK73+CK68</f>
        <v>3907.23141120834</v>
      </c>
      <c r="CL76" s="187" t="n">
        <f aca="false">CL73+CL68</f>
        <v>156.21286873746</v>
      </c>
      <c r="CM76" s="187" t="n">
        <f aca="false">CM73+CM68</f>
        <v>5729.07831555475</v>
      </c>
      <c r="CN76" s="187" t="n">
        <f aca="false">CN73+CN68</f>
        <v>38799.2280457086</v>
      </c>
      <c r="CO76" s="187" t="n">
        <f aca="false">CO73+CO68</f>
        <v>1758.44510432094</v>
      </c>
      <c r="CP76" s="187" t="n">
        <f aca="false">CP73+CP68</f>
        <v>73887.5410971553</v>
      </c>
      <c r="CQ76" s="187" t="n">
        <f aca="false">CQ73+CQ68</f>
        <v>3723.90090511059</v>
      </c>
      <c r="CR76" s="187" t="n">
        <f aca="false">CR73+CR68</f>
        <v>226536.159245231</v>
      </c>
      <c r="CS76" s="187" t="n">
        <f aca="false">CS73+CS68</f>
        <v>13367.8494029611</v>
      </c>
      <c r="CT76" s="187" t="n">
        <f aca="false">CT73+CT68</f>
        <v>1694.03714565005</v>
      </c>
      <c r="CU76" s="187" t="n">
        <f aca="false">CU73+CU68</f>
        <v>39100.6842619746</v>
      </c>
      <c r="CV76" s="187" t="n">
        <f aca="false">CV73+CV68</f>
        <v>198156.402737048</v>
      </c>
      <c r="CW76" s="187" t="n">
        <f aca="false">CW73+CW68</f>
        <v>253845.552297165</v>
      </c>
      <c r="CX76" s="187" t="n">
        <f aca="false">CX73+CX68</f>
        <v>4703.81231671554</v>
      </c>
      <c r="CY76" s="185" t="n">
        <f aca="false">SUM(CB76:CX76)</f>
        <v>879041.445093771</v>
      </c>
      <c r="CZ76" s="4"/>
      <c r="DA76" s="186" t="n">
        <f aca="false">BZ76+CY76</f>
        <v>1786663.40893785</v>
      </c>
      <c r="DB76" s="187"/>
      <c r="DC76" s="188" t="n">
        <f aca="false">MIN(MIN($CB76:$CX76),MIN($D76:$BY76))</f>
        <v>0</v>
      </c>
      <c r="DD76" s="188" t="n">
        <f aca="false">MAX(MAX($CB76:$CX76),MAX($D76:$BY76))</f>
        <v>253845.552297165</v>
      </c>
      <c r="DE76" s="182"/>
    </row>
    <row r="77" customFormat="false" ht="12.75" hidden="false" customHeight="false" outlineLevel="0" collapsed="false">
      <c r="A77" s="193"/>
      <c r="B77" s="192"/>
      <c r="C77" s="33"/>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35"/>
      <c r="CA77" s="4"/>
      <c r="CB77" s="128"/>
      <c r="CC77" s="128"/>
      <c r="CD77" s="128"/>
      <c r="CE77" s="128"/>
      <c r="CF77" s="128"/>
      <c r="CG77" s="128"/>
      <c r="CH77" s="128"/>
      <c r="CI77" s="128"/>
      <c r="CJ77" s="128"/>
      <c r="CK77" s="128"/>
      <c r="CL77" s="128"/>
      <c r="CM77" s="128"/>
      <c r="CN77" s="128"/>
      <c r="CO77" s="128"/>
      <c r="CP77" s="128"/>
      <c r="CQ77" s="128"/>
      <c r="CR77" s="128"/>
      <c r="CS77" s="128"/>
      <c r="CT77" s="128"/>
      <c r="CU77" s="128"/>
      <c r="CV77" s="128"/>
      <c r="CW77" s="128"/>
      <c r="CX77" s="128"/>
      <c r="CY77" s="37"/>
      <c r="CZ77" s="4"/>
      <c r="DB77" s="101"/>
      <c r="DC77" s="128"/>
      <c r="DD77" s="128"/>
      <c r="DE77" s="192"/>
    </row>
    <row r="78" customFormat="false" ht="13.5" hidden="false" customHeight="false" outlineLevel="0" collapsed="false">
      <c r="A78" s="193"/>
      <c r="B78" s="192"/>
      <c r="C78" s="33"/>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35"/>
      <c r="CA78" s="4"/>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37"/>
      <c r="CZ78" s="4"/>
      <c r="DA78" s="35"/>
      <c r="DB78" s="128"/>
      <c r="DC78" s="128"/>
      <c r="DD78" s="128"/>
      <c r="DE78" s="192"/>
    </row>
    <row r="79" customFormat="false" ht="13.5" hidden="false" customHeight="false" outlineLevel="0" collapsed="false">
      <c r="A79" s="194" t="s">
        <v>675</v>
      </c>
      <c r="B79" s="182"/>
      <c r="C79" s="183"/>
      <c r="D79" s="195" t="n">
        <f aca="false">D11-D59-D76</f>
        <v>0</v>
      </c>
      <c r="E79" s="195" t="n">
        <f aca="false">E11-E59-E76</f>
        <v>0</v>
      </c>
      <c r="F79" s="195" t="n">
        <f aca="false">F11-F59-F76</f>
        <v>2081.1339198436</v>
      </c>
      <c r="G79" s="195" t="n">
        <f aca="false">G11-G59-G76</f>
        <v>0</v>
      </c>
      <c r="H79" s="195" t="n">
        <f aca="false">H11-H59-H76</f>
        <v>0</v>
      </c>
      <c r="I79" s="195" t="n">
        <f aca="false">I11-I59-I76</f>
        <v>0</v>
      </c>
      <c r="J79" s="195" t="n">
        <f aca="false">J11-J59-J76</f>
        <v>0</v>
      </c>
      <c r="K79" s="195" t="n">
        <f aca="false">K11-K59-K76</f>
        <v>0</v>
      </c>
      <c r="L79" s="195" t="n">
        <f aca="false">L11-L59-L76</f>
        <v>880.742913000978</v>
      </c>
      <c r="M79" s="195" t="n">
        <f aca="false">M11-M59-M76</f>
        <v>0</v>
      </c>
      <c r="N79" s="195" t="n">
        <f aca="false">N11-N59-N76</f>
        <v>0</v>
      </c>
      <c r="O79" s="195" t="n">
        <f aca="false">O11-O59-O76</f>
        <v>0</v>
      </c>
      <c r="P79" s="195" t="n">
        <f aca="false">P11-P59-P76</f>
        <v>0</v>
      </c>
      <c r="Q79" s="195" t="n">
        <f aca="false">Q11-Q59-Q76</f>
        <v>0</v>
      </c>
      <c r="R79" s="195" t="n">
        <f aca="false">R11-R59-R76</f>
        <v>556.207233626589</v>
      </c>
      <c r="S79" s="195" t="n">
        <f aca="false">S11-S59-S76</f>
        <v>467.253176930596</v>
      </c>
      <c r="T79" s="195" t="n">
        <f aca="false">T11-T59-T76</f>
        <v>1671.55425219941</v>
      </c>
      <c r="U79" s="195" t="n">
        <f aca="false">U11-U59-U76</f>
        <v>895.405669599218</v>
      </c>
      <c r="V79" s="195" t="n">
        <f aca="false">V11-V59-V76</f>
        <v>62.5610948191593</v>
      </c>
      <c r="W79" s="195" t="n">
        <f aca="false">W11-W59-W76</f>
        <v>0</v>
      </c>
      <c r="X79" s="195" t="n">
        <f aca="false">X11-X59-X76</f>
        <v>0</v>
      </c>
      <c r="Y79" s="195" t="n">
        <f aca="false">Y11-Y59-Y76</f>
        <v>0</v>
      </c>
      <c r="Z79" s="195" t="n">
        <f aca="false">Z11-Z59-Z76</f>
        <v>0</v>
      </c>
      <c r="AA79" s="195" t="n">
        <f aca="false">AA11-AA59-AA76</f>
        <v>466.275659824047</v>
      </c>
      <c r="AB79" s="195" t="n">
        <f aca="false">AB11-AB59-AB76</f>
        <v>274.682306940371</v>
      </c>
      <c r="AC79" s="195" t="n">
        <f aca="false">AC11-AC59-AC76</f>
        <v>1271.74975562072</v>
      </c>
      <c r="AD79" s="195" t="n">
        <f aca="false">AD11-AD59-AD76</f>
        <v>1036.16813294233</v>
      </c>
      <c r="AE79" s="195" t="n">
        <f aca="false">AE11-AE59-AE76</f>
        <v>190.615835777126</v>
      </c>
      <c r="AF79" s="195" t="n">
        <f aca="false">AF11-AF59-AF76</f>
        <v>98.7292277614858</v>
      </c>
      <c r="AG79" s="195" t="n">
        <f aca="false">AG11-AG59-AG76</f>
        <v>602.150537634409</v>
      </c>
      <c r="AH79" s="195" t="n">
        <f aca="false">AH11-AH59-AH76</f>
        <v>34.2130987292278</v>
      </c>
      <c r="AI79" s="195" t="n">
        <f aca="false">AI11-AI59-AI76</f>
        <v>0</v>
      </c>
      <c r="AJ79" s="195" t="n">
        <f aca="false">AJ11-AJ59-AJ76</f>
        <v>2921.79863147605</v>
      </c>
      <c r="AK79" s="195" t="n">
        <f aca="false">AK11-AK59-AK76</f>
        <v>226.783968719453</v>
      </c>
      <c r="AL79" s="195" t="n">
        <f aca="false">AL11-AL59-AL76</f>
        <v>0</v>
      </c>
      <c r="AM79" s="195" t="n">
        <f aca="false">AM11-AM59-AM76</f>
        <v>1864.12512218964</v>
      </c>
      <c r="AN79" s="195" t="n">
        <f aca="false">AN11-AN59-AN76</f>
        <v>1280.54740957967</v>
      </c>
      <c r="AO79" s="195" t="n">
        <f aca="false">AO11-AO59-AO76</f>
        <v>0</v>
      </c>
      <c r="AP79" s="195" t="n">
        <f aca="false">AP11-AP59-AP76</f>
        <v>0</v>
      </c>
      <c r="AQ79" s="195" t="n">
        <f aca="false">AQ11-AQ59-AQ76</f>
        <v>313.782991202346</v>
      </c>
      <c r="AR79" s="195" t="n">
        <f aca="false">AR11-AR59-AR76</f>
        <v>0</v>
      </c>
      <c r="AS79" s="195" t="n">
        <f aca="false">AS11-AS59-AS76</f>
        <v>0</v>
      </c>
      <c r="AT79" s="195" t="n">
        <f aca="false">AT11-AT59-AT76</f>
        <v>0</v>
      </c>
      <c r="AU79" s="195" t="n">
        <f aca="false">AU11-AU59-AU76</f>
        <v>717.497556207234</v>
      </c>
      <c r="AV79" s="195" t="n">
        <f aca="false">AV11-AV59-AV76</f>
        <v>0</v>
      </c>
      <c r="AW79" s="195" t="n">
        <f aca="false">AW11-AW59-AW76</f>
        <v>0</v>
      </c>
      <c r="AX79" s="195" t="n">
        <f aca="false">AX11-AX59-AX76</f>
        <v>144.672531769306</v>
      </c>
      <c r="AY79" s="195" t="n">
        <f aca="false">AY11-AY59-AY76</f>
        <v>0</v>
      </c>
      <c r="AZ79" s="195" t="n">
        <f aca="false">AZ11-AZ59-AZ76</f>
        <v>0</v>
      </c>
      <c r="BA79" s="195" t="n">
        <f aca="false">BA11-BA59-BA76</f>
        <v>0</v>
      </c>
      <c r="BB79" s="195" t="n">
        <f aca="false">BB11-BB59-BB76</f>
        <v>0</v>
      </c>
      <c r="BC79" s="195" t="n">
        <f aca="false">BC11-BC59-BC76</f>
        <v>0</v>
      </c>
      <c r="BD79" s="195" t="n">
        <f aca="false">BD11-BD59-BD76</f>
        <v>0</v>
      </c>
      <c r="BE79" s="195" t="n">
        <f aca="false">BE11-BE59-BE76</f>
        <v>4630.49853372434</v>
      </c>
      <c r="BF79" s="195" t="n">
        <f aca="false">BF11-BF59-BF76</f>
        <v>0</v>
      </c>
      <c r="BG79" s="195" t="n">
        <f aca="false">BG11-BG59-BG76</f>
        <v>0</v>
      </c>
      <c r="BH79" s="195" t="n">
        <f aca="false">BH11-BH59-BH76</f>
        <v>0</v>
      </c>
      <c r="BI79" s="195" t="n">
        <f aca="false">BI11-BI59-BI76</f>
        <v>0</v>
      </c>
      <c r="BJ79" s="195" t="n">
        <f aca="false">BJ11-BJ59-BJ76</f>
        <v>0</v>
      </c>
      <c r="BK79" s="195" t="n">
        <f aca="false">BK11-BK59-BK76</f>
        <v>0</v>
      </c>
      <c r="BL79" s="195" t="n">
        <f aca="false">BL11-BL59-BL76</f>
        <v>0</v>
      </c>
      <c r="BM79" s="195" t="n">
        <f aca="false">BM11-BM59-BM76</f>
        <v>0</v>
      </c>
      <c r="BN79" s="195" t="n">
        <f aca="false">BN11-BN59-BN76</f>
        <v>0</v>
      </c>
      <c r="BO79" s="195" t="n">
        <f aca="false">BO11-BO59-BO76</f>
        <v>0</v>
      </c>
      <c r="BP79" s="195" t="n">
        <f aca="false">BP11-BP59-BP76</f>
        <v>0</v>
      </c>
      <c r="BQ79" s="195" t="n">
        <f aca="false">BQ11-BQ59-BQ76</f>
        <v>0</v>
      </c>
      <c r="BR79" s="195" t="n">
        <f aca="false">BR11-BR59-BR76</f>
        <v>0</v>
      </c>
      <c r="BS79" s="195" t="n">
        <f aca="false">BS11-BS59-BS76</f>
        <v>96.7741935483871</v>
      </c>
      <c r="BT79" s="195" t="n">
        <f aca="false">BT11-BT59-BT76</f>
        <v>0</v>
      </c>
      <c r="BU79" s="195" t="n">
        <f aca="false">BU11-BU59-BU76</f>
        <v>10.752688172043</v>
      </c>
      <c r="BV79" s="195" t="n">
        <f aca="false">BV11-BV59-BV76</f>
        <v>213.098729227762</v>
      </c>
      <c r="BW79" s="195" t="n">
        <f aca="false">BW11-BW59-BW76</f>
        <v>0</v>
      </c>
      <c r="BX79" s="195" t="n">
        <f aca="false">BX11-BX59-BX76</f>
        <v>0</v>
      </c>
      <c r="BY79" s="195" t="n">
        <f aca="false">BY11-BY59-BY76</f>
        <v>399.80449657869</v>
      </c>
      <c r="BZ79" s="186" t="n">
        <f aca="false">SUM(D79:BY79)</f>
        <v>23409.5796676442</v>
      </c>
      <c r="CA79" s="4"/>
      <c r="CB79" s="195" t="n">
        <f aca="false">CB11-CB59-CB76</f>
        <v>0</v>
      </c>
      <c r="CC79" s="195" t="n">
        <f aca="false">CC11-CC59-CC76</f>
        <v>0</v>
      </c>
      <c r="CD79" s="195" t="n">
        <f aca="false">CD11-CD59-CD76</f>
        <v>0</v>
      </c>
      <c r="CE79" s="195" t="n">
        <f aca="false">CE11-CE59-CE76</f>
        <v>0</v>
      </c>
      <c r="CF79" s="195" t="n">
        <f aca="false">CF11-CF59-CF76</f>
        <v>0</v>
      </c>
      <c r="CG79" s="195" t="n">
        <f aca="false">CG11-CG59-CG76</f>
        <v>0</v>
      </c>
      <c r="CH79" s="195" t="n">
        <f aca="false">CH11-CH59-CH76</f>
        <v>0</v>
      </c>
      <c r="CI79" s="195" t="n">
        <f aca="false">CI11-CI59-CI76</f>
        <v>0</v>
      </c>
      <c r="CJ79" s="195" t="n">
        <f aca="false">CJ11-CJ59-CJ76</f>
        <v>0</v>
      </c>
      <c r="CK79" s="195" t="n">
        <f aca="false">CK11-CK59-CK76</f>
        <v>0</v>
      </c>
      <c r="CL79" s="195" t="n">
        <f aca="false">CL11-CL59-CL76</f>
        <v>0</v>
      </c>
      <c r="CM79" s="195" t="n">
        <f aca="false">CM11-CM59-CM76</f>
        <v>0</v>
      </c>
      <c r="CN79" s="195" t="n">
        <f aca="false">CN11-CN59-CN76</f>
        <v>0</v>
      </c>
      <c r="CO79" s="195" t="n">
        <f aca="false">CO11-CO59-CO76</f>
        <v>0</v>
      </c>
      <c r="CP79" s="195" t="n">
        <f aca="false">CP11-CP59-CP76</f>
        <v>0</v>
      </c>
      <c r="CQ79" s="195" t="n">
        <f aca="false">CQ11-CQ59-CQ76</f>
        <v>0</v>
      </c>
      <c r="CR79" s="195" t="n">
        <f aca="false">CR11-CR59-CR76</f>
        <v>0</v>
      </c>
      <c r="CS79" s="195" t="n">
        <f aca="false">CS11-CS59-CS76</f>
        <v>0</v>
      </c>
      <c r="CT79" s="195" t="n">
        <f aca="false">CT11-CT59-CT76</f>
        <v>0</v>
      </c>
      <c r="CU79" s="195" t="n">
        <f aca="false">CU11-CU59-CU76</f>
        <v>0</v>
      </c>
      <c r="CV79" s="195" t="n">
        <f aca="false">CV11-CV59-CV76</f>
        <v>0</v>
      </c>
      <c r="CW79" s="195" t="n">
        <f aca="false">CW11-CW59-CW76</f>
        <v>0</v>
      </c>
      <c r="CX79" s="195" t="n">
        <f aca="false">CX11-CX59-CX76</f>
        <v>0</v>
      </c>
      <c r="CY79" s="185" t="n">
        <f aca="false">SUM(CB79:CX79)</f>
        <v>0</v>
      </c>
      <c r="CZ79" s="4"/>
      <c r="DA79" s="186" t="n">
        <f aca="false">BZ79+CY79</f>
        <v>23409.5796676442</v>
      </c>
      <c r="DB79" s="187"/>
      <c r="DC79" s="188" t="n">
        <f aca="false">MIN(MIN($CB79:$CX79),MIN($D79:$BY79))</f>
        <v>0</v>
      </c>
      <c r="DD79" s="188" t="n">
        <f aca="false">MAX(MAX($CB79:$CX79),MAX($D79:$BY79))</f>
        <v>4630.49853372434</v>
      </c>
      <c r="DE79" s="182"/>
    </row>
    <row r="80" customFormat="false" ht="13.5" hidden="false" customHeight="false" outlineLevel="0" collapsed="false">
      <c r="A80" s="193"/>
      <c r="B80" s="192"/>
      <c r="C80" s="33"/>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35"/>
      <c r="CA80" s="4"/>
      <c r="CB80" s="196"/>
      <c r="CC80" s="196"/>
      <c r="CD80" s="196"/>
      <c r="CE80" s="196"/>
      <c r="CF80" s="196"/>
      <c r="CG80" s="196"/>
      <c r="CH80" s="196"/>
      <c r="CI80" s="196"/>
      <c r="CJ80" s="196"/>
      <c r="CK80" s="196"/>
      <c r="CL80" s="196"/>
      <c r="CM80" s="196"/>
      <c r="CN80" s="196"/>
      <c r="CO80" s="196"/>
      <c r="CP80" s="196"/>
      <c r="CQ80" s="196"/>
      <c r="CR80" s="196"/>
      <c r="CS80" s="196"/>
      <c r="CT80" s="196"/>
      <c r="CU80" s="196"/>
      <c r="CV80" s="196"/>
      <c r="CW80" s="196"/>
      <c r="CX80" s="196"/>
      <c r="CY80" s="37"/>
      <c r="CZ80" s="4"/>
      <c r="DB80" s="116"/>
      <c r="DC80" s="197"/>
      <c r="DD80" s="128"/>
      <c r="DE80" s="192"/>
    </row>
    <row r="81" customFormat="false" ht="13.5" hidden="false" customHeight="false" outlineLevel="0" collapsed="false">
      <c r="A81" s="194" t="s">
        <v>676</v>
      </c>
      <c r="B81" s="188"/>
      <c r="C81" s="198"/>
      <c r="D81" s="188" t="n">
        <f aca="false">D59+D76+IF(D3="FT2",D11,0)</f>
        <v>20000</v>
      </c>
      <c r="E81" s="188" t="n">
        <f aca="false">E59+E76+IF(E3="FT2",E11,0)</f>
        <v>40000</v>
      </c>
      <c r="F81" s="188" t="n">
        <f aca="false">F59+F76+IF(F3="FT2",F11,0)</f>
        <v>2081.1339198436</v>
      </c>
      <c r="G81" s="188" t="n">
        <f aca="false">G59+G76+IF(G3="FT2",G11,0)</f>
        <v>17478.0058651026</v>
      </c>
      <c r="H81" s="188" t="n">
        <f aca="false">H59+H76+IF(H3="FT2",H11,0)</f>
        <v>64557.1847507331</v>
      </c>
      <c r="I81" s="188" t="n">
        <f aca="false">I59+I76+IF(I3="FT2",I11,0)</f>
        <v>5827.95698924731</v>
      </c>
      <c r="J81" s="188" t="n">
        <f aca="false">J59+J76+IF(J3="FT2",J11,0)</f>
        <v>2925.70869990225</v>
      </c>
      <c r="K81" s="188" t="n">
        <f aca="false">K59+K76+IF(K3="FT2",K11,0)</f>
        <v>12910.0684261975</v>
      </c>
      <c r="L81" s="188" t="n">
        <f aca="false">L59+L76+IF(L3="FT2",L11,0)</f>
        <v>880.742913000978</v>
      </c>
      <c r="M81" s="188" t="n">
        <f aca="false">M59+M76+IF(M3="FT2",M11,0)</f>
        <v>83000</v>
      </c>
      <c r="N81" s="188" t="n">
        <f aca="false">N59+N76+IF(N3="FT2",N11,0)</f>
        <v>100000</v>
      </c>
      <c r="O81" s="188" t="n">
        <f aca="false">O59+O76+IF(O3="FT2",O11,0)</f>
        <v>2060.60606060606</v>
      </c>
      <c r="P81" s="188" t="n">
        <f aca="false">P59+P76+IF(P3="FT2",P11,0)</f>
        <v>35435.972629521</v>
      </c>
      <c r="Q81" s="188" t="n">
        <f aca="false">Q59+Q76+IF(Q3="FT2",Q11,0)</f>
        <v>1329.42326490714</v>
      </c>
      <c r="R81" s="188" t="n">
        <f aca="false">R59+R76+IF(R3="FT2",R11,0)</f>
        <v>556.207233626589</v>
      </c>
      <c r="S81" s="188" t="n">
        <f aca="false">S59+S76+IF(S3="FT2",S11,0)</f>
        <v>467.253176930596</v>
      </c>
      <c r="T81" s="188" t="n">
        <f aca="false">T59+T76+IF(T3="FT2",T11,0)</f>
        <v>1671.55425219941</v>
      </c>
      <c r="U81" s="188" t="n">
        <f aca="false">U59+U76+IF(U3="FT2",U11,0)</f>
        <v>895.405669599218</v>
      </c>
      <c r="V81" s="188" t="n">
        <f aca="false">V59+V76+IF(V3="FT2",V11,0)</f>
        <v>62.5610948191593</v>
      </c>
      <c r="W81" s="188" t="n">
        <f aca="false">W59+W76+IF(W3="FT2",W11,0)</f>
        <v>12394.9169110459</v>
      </c>
      <c r="X81" s="188" t="n">
        <f aca="false">X59+X76+IF(X3="FT2",X11,0)</f>
        <v>777.126099706745</v>
      </c>
      <c r="Y81" s="188" t="n">
        <f aca="false">Y59+Y76+IF(Y3="FT2",Y11,0)</f>
        <v>36000</v>
      </c>
      <c r="Z81" s="188" t="n">
        <f aca="false">Z59+Z76+IF(Z3="FT2",Z11,0)</f>
        <v>13926.6862170088</v>
      </c>
      <c r="AA81" s="188" t="n">
        <f aca="false">AA59+AA76+IF(AA3="FT2",AA11,0)</f>
        <v>466.275659824047</v>
      </c>
      <c r="AB81" s="188" t="n">
        <f aca="false">AB59+AB76+IF(AB3="FT2",AB11,0)</f>
        <v>274.682306940371</v>
      </c>
      <c r="AC81" s="188" t="n">
        <f aca="false">AC59+AC76+IF(AC3="FT2",AC11,0)</f>
        <v>1271.74975562072</v>
      </c>
      <c r="AD81" s="188" t="n">
        <f aca="false">AD59+AD76+IF(AD3="FT2",AD11,0)</f>
        <v>1036.16813294233</v>
      </c>
      <c r="AE81" s="188" t="n">
        <f aca="false">AE59+AE76+IF(AE3="FT2",AE11,0)</f>
        <v>190.615835777126</v>
      </c>
      <c r="AF81" s="188" t="n">
        <f aca="false">AF59+AF76+IF(AF3="FT2",AF11,0)</f>
        <v>98.7292277614858</v>
      </c>
      <c r="AG81" s="188" t="n">
        <f aca="false">AG59+AG76+IF(AG3="FT2",AG11,0)</f>
        <v>602.150537634409</v>
      </c>
      <c r="AH81" s="188" t="n">
        <f aca="false">AH59+AH76+IF(AH3="FT2",AH11,0)</f>
        <v>34.2130987292278</v>
      </c>
      <c r="AI81" s="188" t="n">
        <f aca="false">AI59+AI76+IF(AI3="FT2",AI11,0)</f>
        <v>4106.54936461388</v>
      </c>
      <c r="AJ81" s="188" t="n">
        <f aca="false">AJ59+AJ76+IF(AJ3="FT2",AJ11,0)</f>
        <v>2921.79863147605</v>
      </c>
      <c r="AK81" s="188" t="n">
        <f aca="false">AK59+AK76+IF(AK3="FT2",AK11,0)</f>
        <v>226.783968719453</v>
      </c>
      <c r="AL81" s="188" t="n">
        <f aca="false">AL59+AL76+IF(AL3="FT2",AL11,0)</f>
        <v>34871.945259042</v>
      </c>
      <c r="AM81" s="188" t="n">
        <f aca="false">AM59+AM76+IF(AM3="FT2",AM11,0)</f>
        <v>1864.12512218964</v>
      </c>
      <c r="AN81" s="188" t="n">
        <f aca="false">AN59+AN76+IF(AN3="FT2",AN11,0)</f>
        <v>1280.54740957967</v>
      </c>
      <c r="AO81" s="188" t="n">
        <f aca="false">AO59+AO76+IF(AO3="FT2",AO11,0)</f>
        <v>25512.2189638319</v>
      </c>
      <c r="AP81" s="188" t="n">
        <f aca="false">AP59+AP76+IF(AP3="FT2",AP11,0)</f>
        <v>4487.78103616813</v>
      </c>
      <c r="AQ81" s="188" t="n">
        <f aca="false">AQ59+AQ76+IF(AQ3="FT2",AQ11,0)</f>
        <v>313.782991202346</v>
      </c>
      <c r="AR81" s="188" t="n">
        <f aca="false">AR59+AR76+IF(AR3="FT2",AR11,0)</f>
        <v>22482.8934506354</v>
      </c>
      <c r="AS81" s="188" t="n">
        <f aca="false">AS59+AS76+IF(AS3="FT2",AS11,0)</f>
        <v>7000</v>
      </c>
      <c r="AT81" s="188" t="n">
        <f aca="false">AT59+AT76+IF(AT3="FT2",AT11,0)</f>
        <v>5000</v>
      </c>
      <c r="AU81" s="188" t="n">
        <f aca="false">AU59+AU76+IF(AU3="FT2",AU11,0)</f>
        <v>717.497556207234</v>
      </c>
      <c r="AV81" s="188" t="n">
        <f aca="false">AV59+AV76+IF(AV3="FT2",AV11,0)</f>
        <v>5206.25610948192</v>
      </c>
      <c r="AW81" s="188" t="n">
        <f aca="false">AW59+AW76+IF(AW3="FT2",AW11,0)</f>
        <v>6933.52883675464</v>
      </c>
      <c r="AX81" s="188" t="n">
        <f aca="false">AX59+AX76+IF(AX3="FT2",AX11,0)</f>
        <v>144.672531769306</v>
      </c>
      <c r="AY81" s="188" t="n">
        <f aca="false">AY59+AY76+IF(AY3="FT2",AY11,0)</f>
        <v>13059.6285434995</v>
      </c>
      <c r="AZ81" s="188" t="n">
        <f aca="false">AZ59+AZ76+IF(AZ3="FT2",AZ11,0)</f>
        <v>4385.14173998045</v>
      </c>
      <c r="BA81" s="188" t="n">
        <f aca="false">BA59+BA76+IF(BA3="FT2",BA11,0)</f>
        <v>2355.81622678397</v>
      </c>
      <c r="BB81" s="188" t="n">
        <f aca="false">BB59+BB76+IF(BB3="FT2",BB11,0)</f>
        <v>3111.43695014663</v>
      </c>
      <c r="BC81" s="188" t="n">
        <f aca="false">BC59+BC76+IF(BC3="FT2",BC11,0)</f>
        <v>18930.596285435</v>
      </c>
      <c r="BD81" s="188" t="n">
        <f aca="false">BD59+BD76+IF(BD3="FT2",BD11,0)</f>
        <v>10426.1974584555</v>
      </c>
      <c r="BE81" s="188" t="n">
        <f aca="false">BE59+BE76+IF(BE3="FT2",BE11,0)</f>
        <v>4630.49853372434</v>
      </c>
      <c r="BF81" s="188" t="n">
        <f aca="false">BF59+BF76+IF(BF3="FT2",BF11,0)</f>
        <v>20000</v>
      </c>
      <c r="BG81" s="188" t="n">
        <f aca="false">BG59+BG76+IF(BG3="FT2",BG11,0)</f>
        <v>47254.1544477028</v>
      </c>
      <c r="BH81" s="188" t="n">
        <f aca="false">BH59+BH76+IF(BH3="FT2",BH11,0)</f>
        <v>10000</v>
      </c>
      <c r="BI81" s="188" t="n">
        <f aca="false">BI59+BI76+IF(BI3="FT2",BI11,0)</f>
        <v>1.95503421309873</v>
      </c>
      <c r="BJ81" s="188" t="n">
        <f aca="false">BJ59+BJ76+IF(BJ3="FT2",BJ11,0)</f>
        <v>130000</v>
      </c>
      <c r="BK81" s="188" t="n">
        <f aca="false">BK59+BK76+IF(BK3="FT2",BK11,0)</f>
        <v>540000</v>
      </c>
      <c r="BL81" s="188" t="n">
        <f aca="false">BL59+BL76+IF(BL3="FT2",BL11,0)</f>
        <v>610000</v>
      </c>
      <c r="BM81" s="188" t="n">
        <f aca="false">BM59+BM76+IF(BM3="FT2",BM11,0)</f>
        <v>4695.99217986315</v>
      </c>
      <c r="BN81" s="188" t="n">
        <f aca="false">BN59+BN76+IF(BN3="FT2",BN11,0)</f>
        <v>3501.46627565982</v>
      </c>
      <c r="BO81" s="188" t="n">
        <f aca="false">BO59+BO76+IF(BO3="FT2",BO11,0)</f>
        <v>68721.4076246334</v>
      </c>
      <c r="BP81" s="188" t="n">
        <f aca="false">BP59+BP76+IF(BP3="FT2",BP11,0)</f>
        <v>150000</v>
      </c>
      <c r="BQ81" s="188" t="n">
        <f aca="false">BQ59+BQ76+IF(BQ3="FT2",BQ11,0)</f>
        <v>4593.35288367547</v>
      </c>
      <c r="BR81" s="188" t="n">
        <f aca="false">BR59+BR76+IF(BR3="FT2",BR11,0)</f>
        <v>325160.312805474</v>
      </c>
      <c r="BS81" s="188" t="n">
        <f aca="false">BS59+BS76+IF(BS3="FT2",BS11,0)</f>
        <v>96.7741935483871</v>
      </c>
      <c r="BT81" s="188" t="n">
        <f aca="false">BT59+BT76+IF(BT3="FT2",BT11,0)</f>
        <v>175000</v>
      </c>
      <c r="BU81" s="188" t="n">
        <f aca="false">BU59+BU76+IF(BU3="FT2",BU11,0)</f>
        <v>10.752688172043</v>
      </c>
      <c r="BV81" s="188" t="n">
        <f aca="false">BV59+BV76+IF(BV3="FT2",BV11,0)</f>
        <v>213.098729227762</v>
      </c>
      <c r="BW81" s="188" t="n">
        <f aca="false">BW59+BW76+IF(BW3="FT2",BW11,0)</f>
        <v>19000</v>
      </c>
      <c r="BX81" s="188" t="n">
        <f aca="false">BX59+BX76+IF(BX3="FT2",BX11,0)</f>
        <v>1456.50048875855</v>
      </c>
      <c r="BY81" s="188" t="n">
        <f aca="false">BY59+BY76+IF(BY3="FT2",BY11,0)</f>
        <v>399.80449657869</v>
      </c>
      <c r="BZ81" s="186" t="n">
        <f aca="false">SUM(D81:BY81)</f>
        <v>2749288.36754643</v>
      </c>
      <c r="CA81" s="4"/>
      <c r="CB81" s="188" t="n">
        <f aca="false">CB59+CB76+IF(CB3="FT2",CB11,0)</f>
        <v>45000</v>
      </c>
      <c r="CC81" s="188" t="n">
        <f aca="false">CC59+CC76+IF(CC3="FT2",CC11,0)</f>
        <v>16124.1446725318</v>
      </c>
      <c r="CD81" s="188" t="n">
        <f aca="false">CD59+CD76+IF(CD3="FT2",CD11,0)</f>
        <v>48875.8553274682</v>
      </c>
      <c r="CE81" s="188" t="n">
        <f aca="false">CE59+CE76+IF(CE3="FT2",CE11,0)</f>
        <v>25000</v>
      </c>
      <c r="CF81" s="188" t="n">
        <f aca="false">CF59+CF76+IF(CF3="FT2",CF11,0)</f>
        <v>20000</v>
      </c>
      <c r="CG81" s="188" t="n">
        <f aca="false">CG59+CG76+IF(CG3="FT2",CG11,0)</f>
        <v>25000</v>
      </c>
      <c r="CH81" s="188" t="n">
        <f aca="false">CH59+CH76+IF(CH3="FT2",CH11,0)</f>
        <v>12499.5112414467</v>
      </c>
      <c r="CI81" s="188" t="n">
        <f aca="false">CI59+CI76+IF(CI3="FT2",CI11,0)</f>
        <v>12500.4887585533</v>
      </c>
      <c r="CJ81" s="188" t="n">
        <f aca="false">CJ59+CJ76+IF(CJ3="FT2",CJ11,0)</f>
        <v>10000</v>
      </c>
      <c r="CK81" s="188" t="n">
        <f aca="false">CK59+CK76+IF(CK3="FT2",CK11,0)</f>
        <v>10000</v>
      </c>
      <c r="CL81" s="188" t="n">
        <f aca="false">CL59+CL76+IF(CL3="FT2",CL11,0)</f>
        <v>399.80449657869</v>
      </c>
      <c r="CM81" s="188" t="n">
        <f aca="false">CM59+CM76+IF(CM3="FT2",CM11,0)</f>
        <v>14662.7565982405</v>
      </c>
      <c r="CN81" s="188" t="n">
        <f aca="false">CN59+CN76+IF(CN3="FT2",CN11,0)</f>
        <v>99301.0752688172</v>
      </c>
      <c r="CO81" s="188" t="n">
        <f aca="false">CO59+CO76+IF(CO3="FT2",CO11,0)</f>
        <v>4500.48875855328</v>
      </c>
      <c r="CP81" s="188" t="n">
        <f aca="false">CP59+CP76+IF(CP3="FT2",CP11,0)</f>
        <v>189104.594330401</v>
      </c>
      <c r="CQ81" s="188" t="n">
        <f aca="false">CQ59+CQ76+IF(CQ3="FT2",CQ11,0)</f>
        <v>9530.79178885631</v>
      </c>
      <c r="CR81" s="188" t="n">
        <f aca="false">CR59+CR76+IF(CR3="FT2",CR11,0)</f>
        <v>579786.901270772</v>
      </c>
      <c r="CS81" s="188" t="n">
        <f aca="false">CS59+CS76+IF(CS3="FT2",CS11,0)</f>
        <v>34213.0987292278</v>
      </c>
      <c r="CT81" s="188" t="n">
        <f aca="false">CT59+CT76+IF(CT3="FT2",CT11,0)</f>
        <v>1694.03714565005</v>
      </c>
      <c r="CU81" s="188" t="n">
        <f aca="false">CU59+CU76+IF(CU3="FT2",CU11,0)</f>
        <v>39100.6842619746</v>
      </c>
      <c r="CV81" s="188" t="n">
        <f aca="false">CV59+CV76+IF(CV3="FT2",CV11,0)</f>
        <v>198156.402737048</v>
      </c>
      <c r="CW81" s="188" t="n">
        <f aca="false">CW59+CW76+IF(CW3="FT2",CW11,0)</f>
        <v>253845.552297165</v>
      </c>
      <c r="CX81" s="188" t="n">
        <f aca="false">CX59+CX76+IF(CX3="FT2",CX11,0)</f>
        <v>4703.81231671554</v>
      </c>
      <c r="CY81" s="185" t="n">
        <f aca="false">SUM(CB81:CX81)</f>
        <v>1654000</v>
      </c>
      <c r="CZ81" s="4"/>
      <c r="DA81" s="186" t="n">
        <f aca="false">BZ81+CY81</f>
        <v>4403288.36754643</v>
      </c>
      <c r="DB81" s="188" t="str">
        <f aca="false">IF(ABS(DA81-DA11)&lt;1,"Okay","Adjust Permian")</f>
        <v>Okay</v>
      </c>
      <c r="DC81" s="188" t="n">
        <f aca="false">MIN(MIN($CB81:$CX81),MIN($D81:$BY81))</f>
        <v>1.95503421309873</v>
      </c>
      <c r="DD81" s="188" t="n">
        <f aca="false">MAX(MAX($CB81:$CX81),MAX($D81:$BY81))</f>
        <v>610000</v>
      </c>
      <c r="DE81" s="188"/>
    </row>
    <row r="82" customFormat="false" ht="13.5" hidden="false" customHeight="false" outlineLevel="0" collapsed="false">
      <c r="A82" s="193"/>
      <c r="B82" s="192"/>
      <c r="C82" s="33"/>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35"/>
      <c r="CA82" s="4"/>
      <c r="CB82" s="196"/>
      <c r="CC82" s="196"/>
      <c r="CD82" s="196"/>
      <c r="CE82" s="196"/>
      <c r="CF82" s="196"/>
      <c r="CG82" s="196"/>
      <c r="CH82" s="196"/>
      <c r="CI82" s="196"/>
      <c r="CJ82" s="196"/>
      <c r="CK82" s="196"/>
      <c r="CL82" s="196"/>
      <c r="CM82" s="196"/>
      <c r="CN82" s="196"/>
      <c r="CO82" s="196"/>
      <c r="CP82" s="196"/>
      <c r="CQ82" s="196"/>
      <c r="CR82" s="196"/>
      <c r="CS82" s="196"/>
      <c r="CT82" s="196"/>
      <c r="CU82" s="196"/>
      <c r="CV82" s="196"/>
      <c r="CW82" s="196"/>
      <c r="CX82" s="196"/>
      <c r="CY82" s="37"/>
      <c r="CZ82" s="4"/>
      <c r="DA82" s="35"/>
      <c r="DB82" s="128"/>
      <c r="DC82" s="128"/>
      <c r="DD82" s="128"/>
      <c r="DE82" s="192"/>
    </row>
    <row r="83" customFormat="false" ht="13.5" hidden="false" customHeight="false" outlineLevel="0" collapsed="false">
      <c r="A83" s="194" t="s">
        <v>677</v>
      </c>
      <c r="B83" s="182"/>
      <c r="C83" s="183"/>
      <c r="D83" s="199" t="n">
        <f aca="false">D81/D11</f>
        <v>1</v>
      </c>
      <c r="E83" s="199" t="n">
        <f aca="false">E81/E11</f>
        <v>1</v>
      </c>
      <c r="F83" s="199" t="n">
        <f aca="false">F81/F11</f>
        <v>1</v>
      </c>
      <c r="G83" s="199" t="n">
        <f aca="false">G81/G11</f>
        <v>1</v>
      </c>
      <c r="H83" s="199" t="n">
        <f aca="false">H81/H11</f>
        <v>1</v>
      </c>
      <c r="I83" s="199" t="n">
        <f aca="false">I81/I11</f>
        <v>1</v>
      </c>
      <c r="J83" s="199" t="n">
        <f aca="false">J81/J11</f>
        <v>1</v>
      </c>
      <c r="K83" s="199" t="n">
        <f aca="false">K81/K11</f>
        <v>1</v>
      </c>
      <c r="L83" s="199" t="n">
        <f aca="false">L81/L11</f>
        <v>1</v>
      </c>
      <c r="M83" s="199" t="n">
        <f aca="false">M81/M11</f>
        <v>1</v>
      </c>
      <c r="N83" s="199" t="n">
        <f aca="false">N81/N11</f>
        <v>1</v>
      </c>
      <c r="O83" s="199" t="n">
        <f aca="false">O81/O11</f>
        <v>1</v>
      </c>
      <c r="P83" s="199" t="n">
        <f aca="false">P81/P11</f>
        <v>1</v>
      </c>
      <c r="Q83" s="199" t="n">
        <f aca="false">Q81/Q11</f>
        <v>1</v>
      </c>
      <c r="R83" s="199" t="n">
        <f aca="false">R81/R11</f>
        <v>1</v>
      </c>
      <c r="S83" s="199" t="n">
        <f aca="false">S81/S11</f>
        <v>1</v>
      </c>
      <c r="T83" s="199" t="n">
        <f aca="false">T81/T11</f>
        <v>1</v>
      </c>
      <c r="U83" s="199" t="n">
        <f aca="false">U81/U11</f>
        <v>1</v>
      </c>
      <c r="V83" s="199" t="n">
        <f aca="false">V81/V11</f>
        <v>1</v>
      </c>
      <c r="W83" s="199" t="n">
        <f aca="false">W81/W11</f>
        <v>1</v>
      </c>
      <c r="X83" s="199" t="n">
        <f aca="false">X81/X11</f>
        <v>1</v>
      </c>
      <c r="Y83" s="199" t="n">
        <f aca="false">Y81/Y11</f>
        <v>1</v>
      </c>
      <c r="Z83" s="199" t="n">
        <f aca="false">Z81/Z11</f>
        <v>1</v>
      </c>
      <c r="AA83" s="199" t="n">
        <f aca="false">AA81/AA11</f>
        <v>1</v>
      </c>
      <c r="AB83" s="199" t="n">
        <f aca="false">AB81/AB11</f>
        <v>1</v>
      </c>
      <c r="AC83" s="199" t="n">
        <f aca="false">AC81/AC11</f>
        <v>1</v>
      </c>
      <c r="AD83" s="199" t="n">
        <f aca="false">AD81/AD11</f>
        <v>1</v>
      </c>
      <c r="AE83" s="199" t="n">
        <f aca="false">AE81/AE11</f>
        <v>1</v>
      </c>
      <c r="AF83" s="199" t="n">
        <f aca="false">AF81/AF11</f>
        <v>1</v>
      </c>
      <c r="AG83" s="199" t="n">
        <f aca="false">AG81/AG11</f>
        <v>1</v>
      </c>
      <c r="AH83" s="199" t="n">
        <f aca="false">AH81/AH11</f>
        <v>1</v>
      </c>
      <c r="AI83" s="199" t="n">
        <f aca="false">AI81/AI11</f>
        <v>1</v>
      </c>
      <c r="AJ83" s="199" t="n">
        <f aca="false">AJ81/AJ11</f>
        <v>1</v>
      </c>
      <c r="AK83" s="199" t="n">
        <f aca="false">AK81/AK11</f>
        <v>1</v>
      </c>
      <c r="AL83" s="199" t="n">
        <f aca="false">AL81/AL11</f>
        <v>1</v>
      </c>
      <c r="AM83" s="199" t="n">
        <f aca="false">AM81/AM11</f>
        <v>1</v>
      </c>
      <c r="AN83" s="199" t="n">
        <f aca="false">AN81/AN11</f>
        <v>1</v>
      </c>
      <c r="AO83" s="199" t="n">
        <f aca="false">AO81/AO11</f>
        <v>1</v>
      </c>
      <c r="AP83" s="199" t="n">
        <f aca="false">AP81/AP11</f>
        <v>1</v>
      </c>
      <c r="AQ83" s="199" t="n">
        <f aca="false">AQ81/AQ11</f>
        <v>1</v>
      </c>
      <c r="AR83" s="199" t="n">
        <f aca="false">AR81/AR11</f>
        <v>1</v>
      </c>
      <c r="AS83" s="199" t="n">
        <f aca="false">AS81/AS11</f>
        <v>1</v>
      </c>
      <c r="AT83" s="199" t="n">
        <f aca="false">AT81/AT11</f>
        <v>1</v>
      </c>
      <c r="AU83" s="199" t="n">
        <f aca="false">AU81/AU11</f>
        <v>1</v>
      </c>
      <c r="AV83" s="199" t="n">
        <f aca="false">AV81/AV11</f>
        <v>1</v>
      </c>
      <c r="AW83" s="199" t="n">
        <f aca="false">AW81/AW11</f>
        <v>1</v>
      </c>
      <c r="AX83" s="199" t="n">
        <f aca="false">AX81/AX11</f>
        <v>1</v>
      </c>
      <c r="AY83" s="199" t="n">
        <f aca="false">AY81/AY11</f>
        <v>1</v>
      </c>
      <c r="AZ83" s="199" t="n">
        <f aca="false">AZ81/AZ11</f>
        <v>1</v>
      </c>
      <c r="BA83" s="199" t="n">
        <f aca="false">BA81/BA11</f>
        <v>1</v>
      </c>
      <c r="BB83" s="199" t="n">
        <f aca="false">BB81/BB11</f>
        <v>1</v>
      </c>
      <c r="BC83" s="199" t="n">
        <f aca="false">BC81/BC11</f>
        <v>1</v>
      </c>
      <c r="BD83" s="199" t="n">
        <f aca="false">BD81/BD11</f>
        <v>1</v>
      </c>
      <c r="BE83" s="199" t="n">
        <f aca="false">BE81/BE11</f>
        <v>1</v>
      </c>
      <c r="BF83" s="199" t="n">
        <f aca="false">BF81/BF11</f>
        <v>1</v>
      </c>
      <c r="BG83" s="199" t="n">
        <f aca="false">BG81/BG11</f>
        <v>1</v>
      </c>
      <c r="BH83" s="199" t="n">
        <f aca="false">BH81/BH11</f>
        <v>1</v>
      </c>
      <c r="BI83" s="199" t="n">
        <f aca="false">BI81/BI11</f>
        <v>1</v>
      </c>
      <c r="BJ83" s="199" t="n">
        <f aca="false">BJ81/BJ11</f>
        <v>1</v>
      </c>
      <c r="BK83" s="199" t="n">
        <f aca="false">BK81/BK11</f>
        <v>1</v>
      </c>
      <c r="BL83" s="199" t="n">
        <f aca="false">BL81/BL11</f>
        <v>1</v>
      </c>
      <c r="BM83" s="199" t="n">
        <f aca="false">BM81/BM11</f>
        <v>1</v>
      </c>
      <c r="BN83" s="199" t="n">
        <f aca="false">BN81/BN11</f>
        <v>1</v>
      </c>
      <c r="BO83" s="199" t="n">
        <f aca="false">BO81/BO11</f>
        <v>1</v>
      </c>
      <c r="BP83" s="199" t="n">
        <f aca="false">BP81/BP11</f>
        <v>1</v>
      </c>
      <c r="BQ83" s="199" t="n">
        <f aca="false">BQ81/BQ11</f>
        <v>1</v>
      </c>
      <c r="BR83" s="199" t="n">
        <f aca="false">BR81/BR11</f>
        <v>1</v>
      </c>
      <c r="BS83" s="199" t="n">
        <f aca="false">BS81/BS11</f>
        <v>1</v>
      </c>
      <c r="BT83" s="199" t="n">
        <f aca="false">BT81/BT11</f>
        <v>1</v>
      </c>
      <c r="BU83" s="199" t="n">
        <f aca="false">BU81/BU11</f>
        <v>1</v>
      </c>
      <c r="BV83" s="199" t="n">
        <f aca="false">BV81/BV11</f>
        <v>1</v>
      </c>
      <c r="BW83" s="199" t="n">
        <f aca="false">BW81/BW11</f>
        <v>1</v>
      </c>
      <c r="BX83" s="199" t="n">
        <f aca="false">BX81/BX11</f>
        <v>1</v>
      </c>
      <c r="BY83" s="199" t="n">
        <f aca="false">BY81/BY11</f>
        <v>1</v>
      </c>
      <c r="BZ83" s="186"/>
      <c r="CA83" s="4"/>
      <c r="CB83" s="199" t="n">
        <f aca="false">CB81/CB11</f>
        <v>1</v>
      </c>
      <c r="CC83" s="199" t="n">
        <f aca="false">CC81/CC11</f>
        <v>1</v>
      </c>
      <c r="CD83" s="199" t="n">
        <f aca="false">CD81/CD11</f>
        <v>1</v>
      </c>
      <c r="CE83" s="199" t="n">
        <f aca="false">CE81/CE11</f>
        <v>1</v>
      </c>
      <c r="CF83" s="199" t="n">
        <f aca="false">CF81/CF11</f>
        <v>1</v>
      </c>
      <c r="CG83" s="199" t="n">
        <f aca="false">CG81/CG11</f>
        <v>1</v>
      </c>
      <c r="CH83" s="199" t="n">
        <f aca="false">CH81/CH11</f>
        <v>1</v>
      </c>
      <c r="CI83" s="199" t="n">
        <f aca="false">CI81/CI11</f>
        <v>1</v>
      </c>
      <c r="CJ83" s="199" t="n">
        <f aca="false">CJ81/CJ11</f>
        <v>1</v>
      </c>
      <c r="CK83" s="199" t="n">
        <f aca="false">CK81/CK11</f>
        <v>1</v>
      </c>
      <c r="CL83" s="199" t="n">
        <f aca="false">CL81/CL11</f>
        <v>1</v>
      </c>
      <c r="CM83" s="200" t="n">
        <f aca="false">CM81/CM11</f>
        <v>1</v>
      </c>
      <c r="CN83" s="199" t="n">
        <f aca="false">CN81/CN11</f>
        <v>1</v>
      </c>
      <c r="CO83" s="199" t="n">
        <f aca="false">CO81/CO11</f>
        <v>1</v>
      </c>
      <c r="CP83" s="199" t="n">
        <f aca="false">CP81/CP11</f>
        <v>1</v>
      </c>
      <c r="CQ83" s="199" t="n">
        <f aca="false">CQ81/CQ11</f>
        <v>1</v>
      </c>
      <c r="CR83" s="199" t="n">
        <f aca="false">CR81/CR11</f>
        <v>1</v>
      </c>
      <c r="CS83" s="199" t="n">
        <f aca="false">CS81/CS11</f>
        <v>1</v>
      </c>
      <c r="CT83" s="199" t="n">
        <f aca="false">CT81/CT11</f>
        <v>1</v>
      </c>
      <c r="CU83" s="199" t="n">
        <f aca="false">CU81/CU11</f>
        <v>1</v>
      </c>
      <c r="CV83" s="199" t="n">
        <f aca="false">CV81/CV11</f>
        <v>1</v>
      </c>
      <c r="CW83" s="199" t="n">
        <f aca="false">CW81/CW11</f>
        <v>1</v>
      </c>
      <c r="CX83" s="199" t="n">
        <f aca="false">CX81/CX11</f>
        <v>1</v>
      </c>
      <c r="CY83" s="185"/>
      <c r="CZ83" s="4"/>
      <c r="DA83" s="199" t="n">
        <f aca="false">DA81/DA11</f>
        <v>1</v>
      </c>
      <c r="DB83" s="187"/>
      <c r="DC83" s="199" t="n">
        <f aca="false">MIN(MIN($CB83:$CX83),MIN($D83:$BY83))</f>
        <v>1</v>
      </c>
      <c r="DD83" s="199" t="n">
        <f aca="false">MAX(MAX($CB83:$CX83),MAX($D83:$BY83))</f>
        <v>1</v>
      </c>
      <c r="DE83" s="182"/>
    </row>
    <row r="84" customFormat="false" ht="12.75" hidden="false" customHeight="false" outlineLevel="0" collapsed="false">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171"/>
      <c r="CA84" s="4"/>
      <c r="CB84" s="5"/>
      <c r="CC84" s="5"/>
      <c r="CD84" s="5"/>
      <c r="CE84" s="5"/>
      <c r="CF84" s="5"/>
      <c r="CG84" s="5"/>
      <c r="CH84" s="5"/>
      <c r="CI84" s="5"/>
      <c r="CJ84" s="5"/>
      <c r="CK84" s="5"/>
      <c r="CL84" s="5"/>
      <c r="CM84" s="5"/>
      <c r="CN84" s="5"/>
      <c r="CO84" s="5"/>
      <c r="CP84" s="5"/>
      <c r="CQ84" s="5"/>
      <c r="CR84" s="5"/>
      <c r="CS84" s="5"/>
      <c r="CT84" s="5"/>
      <c r="CU84" s="5"/>
      <c r="CV84" s="5"/>
      <c r="CW84" s="5"/>
      <c r="CX84" s="5"/>
      <c r="CY84" s="171"/>
      <c r="CZ84" s="4"/>
      <c r="DA84" s="171"/>
      <c r="DB84" s="5"/>
      <c r="DC84" s="5"/>
      <c r="DD84" s="5"/>
      <c r="DE84" s="5"/>
    </row>
    <row r="85" customFormat="false" ht="12.75" hidden="false" customHeight="false" outlineLevel="0" collapsed="false">
      <c r="A85" s="5"/>
      <c r="B85" s="5"/>
      <c r="C85" s="40"/>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37"/>
      <c r="CA85" s="4"/>
      <c r="CB85" s="196"/>
      <c r="CC85" s="196"/>
      <c r="CD85" s="196"/>
      <c r="CE85" s="196"/>
      <c r="CF85" s="196"/>
      <c r="CG85" s="196"/>
      <c r="CH85" s="196"/>
      <c r="CI85" s="196"/>
      <c r="CJ85" s="196"/>
      <c r="CK85" s="196"/>
      <c r="CL85" s="196"/>
      <c r="CM85" s="196"/>
      <c r="CN85" s="196"/>
      <c r="CO85" s="196"/>
      <c r="CP85" s="196"/>
      <c r="CQ85" s="196"/>
      <c r="CR85" s="196"/>
      <c r="CS85" s="196"/>
      <c r="CT85" s="196"/>
      <c r="CU85" s="196"/>
      <c r="CV85" s="196"/>
      <c r="CW85" s="196"/>
      <c r="CX85" s="196"/>
      <c r="CY85" s="37"/>
      <c r="CZ85" s="4"/>
      <c r="DA85" s="37"/>
      <c r="DB85" s="5"/>
      <c r="DC85" s="5"/>
      <c r="DD85" s="5"/>
      <c r="DE85" s="5"/>
    </row>
    <row r="86" customFormat="false" ht="12.75" hidden="false" customHeight="false" outlineLevel="0" collapsed="false">
      <c r="A86" s="5" t="s">
        <v>678</v>
      </c>
      <c r="B86" s="5"/>
      <c r="C86" s="40"/>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37"/>
      <c r="CA86" s="4"/>
      <c r="CB86" s="196"/>
      <c r="CC86" s="196"/>
      <c r="CD86" s="196"/>
      <c r="CE86" s="196"/>
      <c r="CF86" s="196"/>
      <c r="CG86" s="196"/>
      <c r="CH86" s="196"/>
      <c r="CI86" s="196"/>
      <c r="CJ86" s="196"/>
      <c r="CK86" s="196"/>
      <c r="CL86" s="196"/>
      <c r="CM86" s="196"/>
      <c r="CN86" s="196"/>
      <c r="CO86" s="196"/>
      <c r="CP86" s="196"/>
      <c r="CQ86" s="196"/>
      <c r="CR86" s="196"/>
      <c r="CS86" s="196"/>
      <c r="CT86" s="196"/>
      <c r="CU86" s="196"/>
      <c r="CV86" s="196"/>
      <c r="CW86" s="196"/>
      <c r="CX86" s="196"/>
      <c r="CY86" s="37"/>
      <c r="CZ86" s="4"/>
      <c r="DA86" s="37"/>
      <c r="DB86" s="5"/>
      <c r="DC86" s="5"/>
      <c r="DD86" s="5"/>
      <c r="DE86" s="5"/>
    </row>
    <row r="87" customFormat="false" ht="12.75" hidden="false" customHeight="false" outlineLevel="0" collapsed="false">
      <c r="A87" s="5"/>
      <c r="B87" s="5" t="s">
        <v>679</v>
      </c>
      <c r="C87" s="201" t="n">
        <f aca="false">540/(540+1140-614+400)</f>
        <v>0.368349249658936</v>
      </c>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37"/>
      <c r="CA87" s="4"/>
      <c r="CB87" s="196"/>
      <c r="CC87" s="196"/>
      <c r="CD87" s="196"/>
      <c r="CE87" s="196"/>
      <c r="CF87" s="196"/>
      <c r="CG87" s="196"/>
      <c r="CH87" s="196"/>
      <c r="CI87" s="196"/>
      <c r="CJ87" s="196"/>
      <c r="CK87" s="196"/>
      <c r="CL87" s="196"/>
      <c r="CM87" s="196"/>
      <c r="CN87" s="196"/>
      <c r="CO87" s="196"/>
      <c r="CP87" s="196"/>
      <c r="CQ87" s="196"/>
      <c r="CR87" s="196"/>
      <c r="CS87" s="196"/>
      <c r="CT87" s="196"/>
      <c r="CU87" s="196"/>
      <c r="CV87" s="196"/>
      <c r="CW87" s="196"/>
      <c r="CX87" s="196"/>
      <c r="CY87" s="37"/>
      <c r="CZ87" s="4"/>
      <c r="DA87" s="37"/>
      <c r="DB87" s="5"/>
      <c r="DC87" s="5"/>
      <c r="DD87" s="5"/>
      <c r="DE87" s="5"/>
    </row>
    <row r="88" customFormat="false" ht="12.75" hidden="false" customHeight="false" outlineLevel="0" collapsed="false">
      <c r="A88" s="5"/>
      <c r="B88" s="5" t="s">
        <v>680</v>
      </c>
      <c r="C88" s="201" t="n">
        <f aca="false">(1140-614)/(540+1140-614+400)</f>
        <v>0.358799454297408</v>
      </c>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37"/>
      <c r="CA88" s="4"/>
      <c r="CB88" s="196"/>
      <c r="CC88" s="196"/>
      <c r="CD88" s="196"/>
      <c r="CE88" s="196"/>
      <c r="CF88" s="196"/>
      <c r="CG88" s="196"/>
      <c r="CH88" s="196"/>
      <c r="CI88" s="196"/>
      <c r="CJ88" s="196"/>
      <c r="CK88" s="196"/>
      <c r="CL88" s="196"/>
      <c r="CM88" s="196"/>
      <c r="CN88" s="196"/>
      <c r="CO88" s="196"/>
      <c r="CP88" s="196"/>
      <c r="CQ88" s="196"/>
      <c r="CR88" s="196"/>
      <c r="CS88" s="196"/>
      <c r="CT88" s="196"/>
      <c r="CU88" s="196"/>
      <c r="CV88" s="196"/>
      <c r="CW88" s="196"/>
      <c r="CX88" s="196"/>
      <c r="CY88" s="37"/>
      <c r="CZ88" s="4"/>
      <c r="DA88" s="37"/>
      <c r="DB88" s="5"/>
      <c r="DC88" s="5"/>
      <c r="DD88" s="5"/>
      <c r="DE88" s="5"/>
    </row>
    <row r="89" customFormat="false" ht="12.75" hidden="false" customHeight="false" outlineLevel="0" collapsed="false">
      <c r="A89" s="5"/>
      <c r="B89" s="5" t="s">
        <v>681</v>
      </c>
      <c r="C89" s="201" t="n">
        <f aca="false">400/(540+1140-614+400)</f>
        <v>0.272851296043656</v>
      </c>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37"/>
      <c r="CA89" s="4"/>
      <c r="CB89" s="196"/>
      <c r="CC89" s="196"/>
      <c r="CD89" s="196"/>
      <c r="CE89" s="196"/>
      <c r="CF89" s="196"/>
      <c r="CG89" s="196"/>
      <c r="CH89" s="196"/>
      <c r="CI89" s="196"/>
      <c r="CJ89" s="196"/>
      <c r="CK89" s="196"/>
      <c r="CL89" s="196"/>
      <c r="CM89" s="196"/>
      <c r="CN89" s="196"/>
      <c r="CO89" s="196"/>
      <c r="CP89" s="196"/>
      <c r="CQ89" s="196"/>
      <c r="CR89" s="196"/>
      <c r="CS89" s="196"/>
      <c r="CT89" s="196"/>
      <c r="CU89" s="196"/>
      <c r="CV89" s="196"/>
      <c r="CW89" s="196"/>
      <c r="CX89" s="196"/>
      <c r="CY89" s="37"/>
      <c r="CZ89" s="4"/>
      <c r="DA89" s="37"/>
      <c r="DB89" s="5"/>
      <c r="DC89" s="5"/>
      <c r="DD89" s="5"/>
      <c r="DE89" s="5"/>
    </row>
    <row r="90" customFormat="false" ht="12.75" hidden="false" customHeight="false" outlineLevel="0" collapsed="false">
      <c r="A90" s="5"/>
      <c r="B90" s="5"/>
      <c r="C90" s="40"/>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4"/>
      <c r="CB90" s="5"/>
      <c r="CC90" s="5"/>
      <c r="CD90" s="5"/>
      <c r="CE90" s="5"/>
      <c r="CF90" s="5"/>
      <c r="CG90" s="5"/>
      <c r="CH90" s="5"/>
      <c r="CI90" s="5"/>
      <c r="CJ90" s="5"/>
      <c r="CK90" s="5"/>
      <c r="CL90" s="5"/>
      <c r="CM90" s="5"/>
      <c r="CN90" s="5"/>
      <c r="CO90" s="5"/>
      <c r="CP90" s="5"/>
      <c r="CQ90" s="5"/>
      <c r="CR90" s="5"/>
      <c r="CS90" s="5"/>
      <c r="CT90" s="5"/>
      <c r="CU90" s="5"/>
      <c r="CV90" s="5"/>
      <c r="CW90" s="5"/>
      <c r="CX90" s="5"/>
      <c r="CY90" s="5"/>
      <c r="CZ90" s="4"/>
      <c r="DA90" s="5"/>
      <c r="DB90" s="5"/>
      <c r="DC90" s="5"/>
      <c r="DD90" s="5"/>
      <c r="DE90" s="5"/>
    </row>
    <row r="91" customFormat="false" ht="26.1" hidden="false" customHeight="true" outlineLevel="0" collapsed="false">
      <c r="A91" s="202" t="s">
        <v>682</v>
      </c>
      <c r="B91" s="202"/>
      <c r="C91" s="202"/>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4"/>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4"/>
      <c r="DA91" s="101"/>
      <c r="DB91" s="101"/>
      <c r="DC91" s="101"/>
      <c r="DD91" s="101"/>
      <c r="DE91" s="101"/>
    </row>
    <row r="92" customFormat="false" ht="12.75" hidden="false" customHeight="false" outlineLevel="0" collapsed="false">
      <c r="A92" s="5"/>
      <c r="B92" s="101"/>
      <c r="C92" s="106" t="s">
        <v>47</v>
      </c>
      <c r="D92" s="116" t="s">
        <v>683</v>
      </c>
      <c r="E92" s="116"/>
      <c r="F92" s="116"/>
      <c r="G92" s="116"/>
      <c r="H92" s="116"/>
      <c r="I92" s="116"/>
      <c r="J92" s="116"/>
      <c r="K92" s="116"/>
      <c r="L92" s="116"/>
      <c r="M92" s="116"/>
      <c r="N92" s="116" t="s">
        <v>683</v>
      </c>
      <c r="O92" s="116"/>
      <c r="P92" s="116"/>
      <c r="Q92" s="116"/>
      <c r="R92" s="116"/>
      <c r="S92" s="116"/>
      <c r="T92" s="116"/>
      <c r="U92" s="116"/>
      <c r="V92" s="116"/>
      <c r="W92" s="116"/>
      <c r="X92" s="116"/>
      <c r="Y92" s="116" t="s">
        <v>683</v>
      </c>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t="s">
        <v>683</v>
      </c>
      <c r="BG92" s="116"/>
      <c r="BH92" s="116"/>
      <c r="BI92" s="116"/>
      <c r="BJ92" s="116"/>
      <c r="BK92" s="116" t="s">
        <v>683</v>
      </c>
      <c r="BL92" s="116"/>
      <c r="BM92" s="116"/>
      <c r="BN92" s="116"/>
      <c r="BO92" s="116"/>
      <c r="BP92" s="116"/>
      <c r="BQ92" s="116"/>
      <c r="BR92" s="116"/>
      <c r="BS92" s="116"/>
      <c r="BT92" s="116" t="s">
        <v>683</v>
      </c>
      <c r="BU92" s="116"/>
      <c r="BV92" s="116"/>
      <c r="BW92" s="116" t="s">
        <v>683</v>
      </c>
      <c r="BX92" s="116"/>
      <c r="BY92" s="116"/>
      <c r="BZ92" s="116"/>
      <c r="CA92" s="203"/>
      <c r="CB92" s="116"/>
      <c r="CC92" s="116"/>
      <c r="CD92" s="116"/>
      <c r="CE92" s="116"/>
      <c r="CF92" s="116"/>
      <c r="CG92" s="116"/>
      <c r="CH92" s="116" t="s">
        <v>683</v>
      </c>
      <c r="CI92" s="116"/>
      <c r="CJ92" s="116" t="s">
        <v>683</v>
      </c>
      <c r="CK92" s="116"/>
      <c r="CL92" s="116"/>
      <c r="CM92" s="116" t="s">
        <v>683</v>
      </c>
      <c r="CN92" s="116" t="s">
        <v>683</v>
      </c>
      <c r="CO92" s="116"/>
      <c r="CP92" s="116" t="s">
        <v>683</v>
      </c>
      <c r="CQ92" s="116"/>
      <c r="CR92" s="116"/>
      <c r="CS92" s="116"/>
      <c r="CT92" s="116"/>
      <c r="CU92" s="116"/>
      <c r="CV92" s="116" t="s">
        <v>683</v>
      </c>
      <c r="CW92" s="116"/>
      <c r="CX92" s="116"/>
      <c r="CY92" s="116"/>
      <c r="CZ92" s="203"/>
      <c r="DA92" s="204" t="n">
        <f aca="false">SUM(DA93:DA98)</f>
        <v>528111.284921565</v>
      </c>
      <c r="DB92" s="101"/>
      <c r="DC92" s="101"/>
      <c r="DD92" s="101"/>
      <c r="DE92" s="101"/>
    </row>
    <row r="93" customFormat="false" ht="12.75" hidden="false" customHeight="false" outlineLevel="0" collapsed="false">
      <c r="A93" s="5"/>
      <c r="B93" s="5"/>
      <c r="C93" s="40" t="s">
        <v>33</v>
      </c>
      <c r="D93" s="36" t="n">
        <f aca="false">$C$87*D$50</f>
        <v>748.785900091701</v>
      </c>
      <c r="E93" s="36"/>
      <c r="F93" s="36"/>
      <c r="G93" s="36"/>
      <c r="H93" s="36"/>
      <c r="I93" s="36"/>
      <c r="J93" s="36"/>
      <c r="K93" s="36"/>
      <c r="L93" s="36"/>
      <c r="M93" s="36"/>
      <c r="N93" s="36" t="n">
        <f aca="false">$C$87*N$50</f>
        <v>3743.9295004585</v>
      </c>
      <c r="O93" s="36"/>
      <c r="P93" s="36"/>
      <c r="Q93" s="36"/>
      <c r="R93" s="36"/>
      <c r="S93" s="36"/>
      <c r="T93" s="36"/>
      <c r="U93" s="36"/>
      <c r="V93" s="36"/>
      <c r="W93" s="36"/>
      <c r="X93" s="36"/>
      <c r="Y93" s="36" t="n">
        <f aca="false">$C$87*Y$50</f>
        <v>1347.81462016506</v>
      </c>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t="n">
        <f aca="false">$C$87*BF$50</f>
        <v>748.785900091701</v>
      </c>
      <c r="BG93" s="36"/>
      <c r="BH93" s="36"/>
      <c r="BI93" s="36"/>
      <c r="BJ93" s="36"/>
      <c r="BK93" s="36" t="n">
        <f aca="false">$C$87*BK$50</f>
        <v>20217.2193024759</v>
      </c>
      <c r="BL93" s="36"/>
      <c r="BM93" s="36"/>
      <c r="BN93" s="36"/>
      <c r="BO93" s="36"/>
      <c r="BP93" s="36"/>
      <c r="BQ93" s="36"/>
      <c r="BR93" s="36"/>
      <c r="BS93" s="36"/>
      <c r="BT93" s="36" t="n">
        <f aca="false">$C$87*BT$50</f>
        <v>6551.87662580238</v>
      </c>
      <c r="BU93" s="36"/>
      <c r="BV93" s="36"/>
      <c r="BW93" s="36" t="n">
        <f aca="false">$C$87*BW$50</f>
        <v>711.346605087116</v>
      </c>
      <c r="BX93" s="36"/>
      <c r="BY93" s="36"/>
      <c r="BZ93" s="37" t="n">
        <f aca="false">SUM(D93:BY93)</f>
        <v>34069.7584541724</v>
      </c>
      <c r="CA93" s="203"/>
      <c r="CB93" s="36"/>
      <c r="CC93" s="36"/>
      <c r="CD93" s="36"/>
      <c r="CE93" s="36"/>
      <c r="CF93" s="36"/>
      <c r="CG93" s="36"/>
      <c r="CH93" s="36" t="n">
        <f aca="false">$C$87*CH$50</f>
        <v>467.972888781651</v>
      </c>
      <c r="CI93" s="36"/>
      <c r="CJ93" s="36" t="n">
        <f aca="false">$C$87*CJ$50</f>
        <v>374.39295004585</v>
      </c>
      <c r="CK93" s="36"/>
      <c r="CL93" s="36"/>
      <c r="CM93" s="36" t="n">
        <f aca="false">$C$87*CM$50</f>
        <v>548.963269861951</v>
      </c>
      <c r="CN93" s="36" t="n">
        <f aca="false">$C$87*CN$50</f>
        <v>3717.76225126175</v>
      </c>
      <c r="CO93" s="36"/>
      <c r="CP93" s="36" t="n">
        <f aca="false">$C$87*CP$50</f>
        <v>7079.94269385826</v>
      </c>
      <c r="CQ93" s="36"/>
      <c r="CR93" s="36"/>
      <c r="CS93" s="36"/>
      <c r="CT93" s="36"/>
      <c r="CU93" s="36"/>
      <c r="CV93" s="36" t="n">
        <f aca="false">$C$87*CV$50</f>
        <v>0</v>
      </c>
      <c r="CW93" s="36"/>
      <c r="CX93" s="36"/>
      <c r="CY93" s="37" t="n">
        <f aca="false">SUM(CB93:CX93)</f>
        <v>12189.0340538095</v>
      </c>
      <c r="CZ93" s="203"/>
      <c r="DA93" s="37" t="n">
        <f aca="false">BZ93+CY93</f>
        <v>46258.7925079818</v>
      </c>
      <c r="DB93" s="41" t="n">
        <f aca="false">DA93/DA$11</f>
        <v>0.0105055105745341</v>
      </c>
      <c r="DC93" s="36" t="n">
        <f aca="false">MIN(MIN($CB93:$CX93),MIN($D93:$BY93))</f>
        <v>0</v>
      </c>
      <c r="DD93" s="36" t="n">
        <f aca="false">MAX(MAX($CB93:$CX93),MAX($D93:$BY93))</f>
        <v>20217.2193024759</v>
      </c>
      <c r="DE93" s="5"/>
    </row>
    <row r="94" customFormat="false" ht="12.75" hidden="false" customHeight="false" outlineLevel="0" collapsed="false">
      <c r="A94" s="5"/>
      <c r="B94" s="5"/>
      <c r="C94" s="40" t="s">
        <v>34</v>
      </c>
      <c r="D94" s="36" t="n">
        <f aca="false">$C$87*D$51</f>
        <v>290.936798473163</v>
      </c>
      <c r="E94" s="36"/>
      <c r="F94" s="36"/>
      <c r="G94" s="36"/>
      <c r="H94" s="36"/>
      <c r="I94" s="36"/>
      <c r="J94" s="36"/>
      <c r="K94" s="36"/>
      <c r="L94" s="36"/>
      <c r="M94" s="36"/>
      <c r="N94" s="36" t="n">
        <f aca="false">$C$87*N$51</f>
        <v>1454.68399236581</v>
      </c>
      <c r="O94" s="36"/>
      <c r="P94" s="36"/>
      <c r="Q94" s="36"/>
      <c r="R94" s="36"/>
      <c r="S94" s="36"/>
      <c r="T94" s="36"/>
      <c r="U94" s="36"/>
      <c r="V94" s="36"/>
      <c r="W94" s="36"/>
      <c r="X94" s="36"/>
      <c r="Y94" s="36" t="n">
        <f aca="false">$C$87*Y$51</f>
        <v>523.686237251693</v>
      </c>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t="n">
        <f aca="false">$C$87*BF$51</f>
        <v>290.936798473163</v>
      </c>
      <c r="BG94" s="36"/>
      <c r="BH94" s="36"/>
      <c r="BI94" s="36"/>
      <c r="BJ94" s="36"/>
      <c r="BK94" s="36" t="n">
        <f aca="false">$C$87*BK$51</f>
        <v>7855.2935587754</v>
      </c>
      <c r="BL94" s="36"/>
      <c r="BM94" s="36"/>
      <c r="BN94" s="36"/>
      <c r="BO94" s="36"/>
      <c r="BP94" s="36"/>
      <c r="BQ94" s="36"/>
      <c r="BR94" s="36"/>
      <c r="BS94" s="36"/>
      <c r="BT94" s="36" t="n">
        <f aca="false">$C$87*BT$51</f>
        <v>2545.69698664018</v>
      </c>
      <c r="BU94" s="36"/>
      <c r="BV94" s="36"/>
      <c r="BW94" s="36" t="n">
        <f aca="false">$C$87*BW$51</f>
        <v>276.389958549505</v>
      </c>
      <c r="BX94" s="36"/>
      <c r="BY94" s="36"/>
      <c r="BZ94" s="37" t="n">
        <f aca="false">SUM(D94:BY94)</f>
        <v>13237.6243305289</v>
      </c>
      <c r="CA94" s="203"/>
      <c r="CB94" s="36"/>
      <c r="CC94" s="36"/>
      <c r="CD94" s="36"/>
      <c r="CE94" s="36"/>
      <c r="CF94" s="36"/>
      <c r="CG94" s="36"/>
      <c r="CH94" s="36" t="n">
        <f aca="false">$C$87*CH$51</f>
        <v>181.828389153291</v>
      </c>
      <c r="CI94" s="36"/>
      <c r="CJ94" s="36" t="n">
        <f aca="false">$C$87*CJ$51</f>
        <v>145.468399236581</v>
      </c>
      <c r="CK94" s="36"/>
      <c r="CL94" s="36"/>
      <c r="CM94" s="36" t="n">
        <f aca="false">$C$87*CM$51</f>
        <v>213.296773074166</v>
      </c>
      <c r="CN94" s="36" t="n">
        <f aca="false">$C$87*CN$51</f>
        <v>1444.51684618261</v>
      </c>
      <c r="CO94" s="36"/>
      <c r="CP94" s="36" t="n">
        <f aca="false">$C$87*CP$51</f>
        <v>2750.87426255265</v>
      </c>
      <c r="CQ94" s="36"/>
      <c r="CR94" s="36"/>
      <c r="CS94" s="36"/>
      <c r="CT94" s="36"/>
      <c r="CU94" s="36"/>
      <c r="CV94" s="36" t="n">
        <f aca="false">$C$87*CV$51</f>
        <v>0</v>
      </c>
      <c r="CW94" s="36"/>
      <c r="CX94" s="36"/>
      <c r="CY94" s="37" t="n">
        <f aca="false">SUM(CB94:CX94)</f>
        <v>4735.9846701993</v>
      </c>
      <c r="CZ94" s="203"/>
      <c r="DA94" s="37" t="n">
        <f aca="false">BZ94+CY94</f>
        <v>17973.6090007282</v>
      </c>
      <c r="DB94" s="41" t="n">
        <f aca="false">DA94/DA$11</f>
        <v>0.00408186053250547</v>
      </c>
      <c r="DC94" s="36" t="n">
        <f aca="false">MIN(MIN($CB94:$CX94),MIN($D94:$BY94))</f>
        <v>0</v>
      </c>
      <c r="DD94" s="36" t="n">
        <f aca="false">MAX(MAX($CB94:$CX94),MAX($D94:$BY94))</f>
        <v>7855.2935587754</v>
      </c>
      <c r="DE94" s="5"/>
    </row>
    <row r="95" customFormat="false" ht="12.75" hidden="false" customHeight="false" outlineLevel="0" collapsed="false">
      <c r="A95" s="5"/>
      <c r="B95" s="5"/>
      <c r="C95" s="40" t="s">
        <v>35</v>
      </c>
      <c r="D95" s="36" t="n">
        <f aca="false">$C$87*D$52</f>
        <v>3448.81077748902</v>
      </c>
      <c r="E95" s="36"/>
      <c r="F95" s="36"/>
      <c r="G95" s="36"/>
      <c r="H95" s="36"/>
      <c r="I95" s="36"/>
      <c r="J95" s="36"/>
      <c r="K95" s="36"/>
      <c r="L95" s="36"/>
      <c r="M95" s="36"/>
      <c r="N95" s="36" t="n">
        <f aca="false">$C$87*N$52</f>
        <v>17244.0538874451</v>
      </c>
      <c r="O95" s="36"/>
      <c r="P95" s="36"/>
      <c r="Q95" s="36"/>
      <c r="R95" s="36"/>
      <c r="S95" s="36"/>
      <c r="T95" s="36"/>
      <c r="U95" s="36"/>
      <c r="V95" s="36"/>
      <c r="W95" s="36"/>
      <c r="X95" s="36"/>
      <c r="Y95" s="36" t="n">
        <f aca="false">$C$87*Y$52</f>
        <v>6207.85939948024</v>
      </c>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t="n">
        <f aca="false">$C$87*BF$52</f>
        <v>3448.81077748902</v>
      </c>
      <c r="BG95" s="36"/>
      <c r="BH95" s="36"/>
      <c r="BI95" s="36"/>
      <c r="BJ95" s="36"/>
      <c r="BK95" s="36" t="n">
        <f aca="false">$C$87*BK$52</f>
        <v>93117.8909922035</v>
      </c>
      <c r="BL95" s="36"/>
      <c r="BM95" s="36"/>
      <c r="BN95" s="36"/>
      <c r="BO95" s="36"/>
      <c r="BP95" s="36"/>
      <c r="BQ95" s="36"/>
      <c r="BR95" s="36"/>
      <c r="BS95" s="36"/>
      <c r="BT95" s="36" t="n">
        <f aca="false">$C$87*BT$52</f>
        <v>30177.0943030289</v>
      </c>
      <c r="BU95" s="36"/>
      <c r="BV95" s="36"/>
      <c r="BW95" s="36" t="n">
        <f aca="false">$C$87*BW$52</f>
        <v>3276.37023861457</v>
      </c>
      <c r="BX95" s="36"/>
      <c r="BY95" s="36"/>
      <c r="BZ95" s="37" t="n">
        <f aca="false">SUM(D95:BY95)</f>
        <v>156920.89037575</v>
      </c>
      <c r="CA95" s="203"/>
      <c r="CB95" s="36"/>
      <c r="CC95" s="36"/>
      <c r="CD95" s="36"/>
      <c r="CE95" s="36"/>
      <c r="CF95" s="36"/>
      <c r="CG95" s="36"/>
      <c r="CH95" s="36" t="n">
        <f aca="false">$C$87*CH$52</f>
        <v>2155.42245414233</v>
      </c>
      <c r="CI95" s="36"/>
      <c r="CJ95" s="36" t="n">
        <f aca="false">$C$87*CJ$52</f>
        <v>1724.40538874451</v>
      </c>
      <c r="CK95" s="36"/>
      <c r="CL95" s="36"/>
      <c r="CM95" s="36" t="n">
        <f aca="false">$C$87*CM$52</f>
        <v>2528.4536491855</v>
      </c>
      <c r="CN95" s="36" t="n">
        <f aca="false">$C$87*CN$52</f>
        <v>17123.5309301673</v>
      </c>
      <c r="CO95" s="36"/>
      <c r="CP95" s="36" t="n">
        <f aca="false">$C$87*CP$52</f>
        <v>32609.2981499688</v>
      </c>
      <c r="CQ95" s="36"/>
      <c r="CR95" s="36"/>
      <c r="CS95" s="36"/>
      <c r="CT95" s="36"/>
      <c r="CU95" s="36"/>
      <c r="CV95" s="36" t="n">
        <f aca="false">$C$87*CV$52</f>
        <v>0</v>
      </c>
      <c r="CW95" s="36"/>
      <c r="CX95" s="36"/>
      <c r="CY95" s="37" t="n">
        <f aca="false">SUM(CB95:CX95)</f>
        <v>56141.1105722084</v>
      </c>
      <c r="CZ95" s="203"/>
      <c r="DA95" s="37" t="n">
        <f aca="false">BZ95+CY95</f>
        <v>213062.000947959</v>
      </c>
      <c r="DB95" s="41" t="n">
        <f aca="false">DA95/DA$11</f>
        <v>0.048387019691531</v>
      </c>
      <c r="DC95" s="36" t="n">
        <f aca="false">MIN(MIN($CB95:$CX95),MIN($D95:$BY95))</f>
        <v>0</v>
      </c>
      <c r="DD95" s="36" t="n">
        <f aca="false">MAX(MAX($CB95:$CX95),MAX($D95:$BY95))</f>
        <v>93117.8909922035</v>
      </c>
      <c r="DE95" s="5"/>
    </row>
    <row r="96" customFormat="false" ht="12.75" hidden="false" customHeight="false" outlineLevel="0" collapsed="false">
      <c r="A96" s="114"/>
      <c r="B96" s="5"/>
      <c r="C96" s="40" t="s">
        <v>36</v>
      </c>
      <c r="D96" s="36" t="n">
        <f aca="false">$C$87*D$70</f>
        <v>257.401459850099</v>
      </c>
      <c r="E96" s="36"/>
      <c r="F96" s="36"/>
      <c r="G96" s="36"/>
      <c r="H96" s="36"/>
      <c r="I96" s="36"/>
      <c r="J96" s="36"/>
      <c r="K96" s="36"/>
      <c r="L96" s="36"/>
      <c r="M96" s="36"/>
      <c r="N96" s="36" t="n">
        <f aca="false">$C$87*N$70</f>
        <v>1287.00729925049</v>
      </c>
      <c r="O96" s="36"/>
      <c r="P96" s="36"/>
      <c r="Q96" s="36"/>
      <c r="R96" s="36"/>
      <c r="S96" s="36"/>
      <c r="T96" s="36"/>
      <c r="U96" s="36"/>
      <c r="V96" s="36"/>
      <c r="W96" s="36"/>
      <c r="X96" s="36"/>
      <c r="Y96" s="36" t="n">
        <f aca="false">$C$87*Y$70</f>
        <v>463.322627730178</v>
      </c>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t="n">
        <f aca="false">$C$87*BF$70</f>
        <v>257.401459850099</v>
      </c>
      <c r="BG96" s="36"/>
      <c r="BH96" s="36"/>
      <c r="BI96" s="36"/>
      <c r="BJ96" s="36"/>
      <c r="BK96" s="36" t="n">
        <f aca="false">$C$87*BK$70</f>
        <v>6949.83941595267</v>
      </c>
      <c r="BL96" s="36"/>
      <c r="BM96" s="36"/>
      <c r="BN96" s="36"/>
      <c r="BO96" s="36"/>
      <c r="BP96" s="36"/>
      <c r="BQ96" s="36"/>
      <c r="BR96" s="36"/>
      <c r="BS96" s="36"/>
      <c r="BT96" s="36" t="n">
        <f aca="false">$C$87*BT$70</f>
        <v>2252.26277368836</v>
      </c>
      <c r="BU96" s="36"/>
      <c r="BV96" s="36"/>
      <c r="BW96" s="36" t="n">
        <f aca="false">$C$87*BW$70</f>
        <v>244.531386857594</v>
      </c>
      <c r="BX96" s="36"/>
      <c r="BY96" s="36"/>
      <c r="BZ96" s="37" t="n">
        <f aca="false">SUM(D96:BY96)</f>
        <v>11711.7664231795</v>
      </c>
      <c r="CA96" s="203"/>
      <c r="CB96" s="36"/>
      <c r="CC96" s="36"/>
      <c r="CD96" s="36"/>
      <c r="CE96" s="36"/>
      <c r="CF96" s="36"/>
      <c r="CG96" s="36"/>
      <c r="CH96" s="36" t="n">
        <f aca="false">$C$87*CH$70</f>
        <v>160.869622048055</v>
      </c>
      <c r="CI96" s="36"/>
      <c r="CJ96" s="36" t="n">
        <f aca="false">$C$87*CJ$70</f>
        <v>128.700729925049</v>
      </c>
      <c r="CK96" s="36"/>
      <c r="CL96" s="36"/>
      <c r="CM96" s="36" t="n">
        <f aca="false">$C$87*CM$70</f>
        <v>188.710747690688</v>
      </c>
      <c r="CN96" s="36" t="n">
        <f aca="false">$C$87*CN$70</f>
        <v>1278.0120869439</v>
      </c>
      <c r="CO96" s="36"/>
      <c r="CP96" s="36" t="n">
        <f aca="false">$C$87*CP$70</f>
        <v>2433.78993225029</v>
      </c>
      <c r="CQ96" s="36"/>
      <c r="CR96" s="36"/>
      <c r="CS96" s="36"/>
      <c r="CT96" s="36"/>
      <c r="CU96" s="36"/>
      <c r="CV96" s="36" t="n">
        <f aca="false">$C$87*CV$70</f>
        <v>6527.09578409465</v>
      </c>
      <c r="CW96" s="36"/>
      <c r="CX96" s="36"/>
      <c r="CY96" s="37" t="n">
        <f aca="false">SUM(CB96:CX96)</f>
        <v>10717.1789029526</v>
      </c>
      <c r="CZ96" s="203"/>
      <c r="DA96" s="37" t="n">
        <f aca="false">BZ96+CY96</f>
        <v>22428.9453261321</v>
      </c>
      <c r="DB96" s="41" t="n">
        <f aca="false">DA96/DA$11</f>
        <v>0.00509368077990082</v>
      </c>
      <c r="DC96" s="36" t="n">
        <f aca="false">MIN(MIN($CB96:$CX96),MIN($D96:$BY96))</f>
        <v>128.700729925049</v>
      </c>
      <c r="DD96" s="36" t="n">
        <f aca="false">MAX(MAX($CB96:$CX96),MAX($D96:$BY96))</f>
        <v>6949.83941595267</v>
      </c>
      <c r="DE96" s="5"/>
    </row>
    <row r="97" customFormat="false" ht="12.75" hidden="false" customHeight="false" outlineLevel="0" collapsed="false">
      <c r="A97" s="5"/>
      <c r="B97" s="5"/>
      <c r="C97" s="40" t="s">
        <v>37</v>
      </c>
      <c r="D97" s="36" t="n">
        <f aca="false">$C$87*D$71</f>
        <v>1296.88535998271</v>
      </c>
      <c r="E97" s="36"/>
      <c r="F97" s="36"/>
      <c r="G97" s="36"/>
      <c r="H97" s="36"/>
      <c r="I97" s="36"/>
      <c r="J97" s="36"/>
      <c r="K97" s="36"/>
      <c r="L97" s="36"/>
      <c r="M97" s="36"/>
      <c r="N97" s="36" t="n">
        <f aca="false">$C$87*N$71</f>
        <v>6484.42679991354</v>
      </c>
      <c r="O97" s="36"/>
      <c r="P97" s="36"/>
      <c r="Q97" s="36"/>
      <c r="R97" s="36"/>
      <c r="S97" s="36"/>
      <c r="T97" s="36"/>
      <c r="U97" s="36"/>
      <c r="V97" s="36"/>
      <c r="W97" s="36"/>
      <c r="X97" s="36"/>
      <c r="Y97" s="36" t="n">
        <f aca="false">$C$87*Y$71</f>
        <v>2334.39364796888</v>
      </c>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t="n">
        <f aca="false">$C$87*BF$71</f>
        <v>1296.88535998271</v>
      </c>
      <c r="BG97" s="36"/>
      <c r="BH97" s="36"/>
      <c r="BI97" s="36"/>
      <c r="BJ97" s="36"/>
      <c r="BK97" s="36" t="n">
        <f aca="false">$C$87*BK$71</f>
        <v>35015.9047195331</v>
      </c>
      <c r="BL97" s="36"/>
      <c r="BM97" s="36"/>
      <c r="BN97" s="36"/>
      <c r="BO97" s="36"/>
      <c r="BP97" s="36"/>
      <c r="BQ97" s="36"/>
      <c r="BR97" s="36"/>
      <c r="BS97" s="36"/>
      <c r="BT97" s="36" t="n">
        <f aca="false">$C$87*BT$71</f>
        <v>11347.7468998487</v>
      </c>
      <c r="BU97" s="36"/>
      <c r="BV97" s="36"/>
      <c r="BW97" s="36" t="n">
        <f aca="false">$C$87*BW$71</f>
        <v>1232.04109198357</v>
      </c>
      <c r="BX97" s="36"/>
      <c r="BY97" s="36"/>
      <c r="BZ97" s="37" t="n">
        <f aca="false">SUM(D97:BY97)</f>
        <v>59008.2838792132</v>
      </c>
      <c r="CA97" s="203"/>
      <c r="CB97" s="36"/>
      <c r="CC97" s="36"/>
      <c r="CD97" s="36"/>
      <c r="CE97" s="36"/>
      <c r="CF97" s="36"/>
      <c r="CG97" s="36"/>
      <c r="CH97" s="36" t="n">
        <f aca="false">$C$87*CH$71</f>
        <v>810.521656798577</v>
      </c>
      <c r="CI97" s="36"/>
      <c r="CJ97" s="36" t="n">
        <f aca="false">$C$87*CJ$71</f>
        <v>648.442679991354</v>
      </c>
      <c r="CK97" s="36"/>
      <c r="CL97" s="36"/>
      <c r="CM97" s="36" t="n">
        <f aca="false">$C$87*CM$71</f>
        <v>950.795718462396</v>
      </c>
      <c r="CN97" s="36" t="n">
        <f aca="false">$C$87*CN$71</f>
        <v>6439.1055373335</v>
      </c>
      <c r="CO97" s="36"/>
      <c r="CP97" s="36" t="n">
        <f aca="false">$C$87*CP$71</f>
        <v>12262.3489946283</v>
      </c>
      <c r="CQ97" s="36"/>
      <c r="CR97" s="36"/>
      <c r="CS97" s="36"/>
      <c r="CT97" s="36"/>
      <c r="CU97" s="36"/>
      <c r="CV97" s="36" t="n">
        <f aca="false">$C$87*CV$71</f>
        <v>32885.9633139876</v>
      </c>
      <c r="CW97" s="36"/>
      <c r="CX97" s="36"/>
      <c r="CY97" s="37" t="n">
        <f aca="false">SUM(CB97:CX97)</f>
        <v>53997.1779012017</v>
      </c>
      <c r="CZ97" s="203"/>
      <c r="DA97" s="37" t="n">
        <f aca="false">BZ97+CY97</f>
        <v>113005.461780415</v>
      </c>
      <c r="DB97" s="41" t="n">
        <f aca="false">DA97/DA$11</f>
        <v>0.0256638794345834</v>
      </c>
      <c r="DC97" s="36" t="n">
        <f aca="false">MIN(MIN($CB97:$CX97),MIN($D97:$BY97))</f>
        <v>648.442679991354</v>
      </c>
      <c r="DD97" s="36" t="n">
        <f aca="false">MAX(MAX($CB97:$CX97),MAX($D97:$BY97))</f>
        <v>35015.9047195331</v>
      </c>
      <c r="DE97" s="5"/>
    </row>
    <row r="98" customFormat="false" ht="12.75" hidden="false" customHeight="false" outlineLevel="0" collapsed="false">
      <c r="A98" s="5"/>
      <c r="B98" s="5"/>
      <c r="C98" s="40" t="s">
        <v>38</v>
      </c>
      <c r="D98" s="36" t="n">
        <f aca="false">$C$87*D$72</f>
        <v>1324.16469729203</v>
      </c>
      <c r="E98" s="36"/>
      <c r="F98" s="36"/>
      <c r="G98" s="36"/>
      <c r="H98" s="36"/>
      <c r="I98" s="36"/>
      <c r="J98" s="36"/>
      <c r="K98" s="36"/>
      <c r="L98" s="36"/>
      <c r="M98" s="36"/>
      <c r="N98" s="36" t="n">
        <f aca="false">$C$87*N$72</f>
        <v>6620.82348646014</v>
      </c>
      <c r="O98" s="36"/>
      <c r="P98" s="36"/>
      <c r="Q98" s="36"/>
      <c r="R98" s="36"/>
      <c r="S98" s="36"/>
      <c r="T98" s="36"/>
      <c r="U98" s="36"/>
      <c r="V98" s="36"/>
      <c r="W98" s="36"/>
      <c r="X98" s="36"/>
      <c r="Y98" s="36" t="n">
        <f aca="false">$C$87*Y$72</f>
        <v>2383.49645512565</v>
      </c>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t="n">
        <f aca="false">$C$87*BF$72</f>
        <v>1324.16469729203</v>
      </c>
      <c r="BG98" s="36"/>
      <c r="BH98" s="36"/>
      <c r="BI98" s="36"/>
      <c r="BJ98" s="36"/>
      <c r="BK98" s="36" t="n">
        <f aca="false">$C$87*BK$72</f>
        <v>35752.4468268847</v>
      </c>
      <c r="BL98" s="36"/>
      <c r="BM98" s="36"/>
      <c r="BN98" s="36"/>
      <c r="BO98" s="36"/>
      <c r="BP98" s="36"/>
      <c r="BQ98" s="36"/>
      <c r="BR98" s="36"/>
      <c r="BS98" s="36"/>
      <c r="BT98" s="36" t="n">
        <f aca="false">$C$87*BT$72</f>
        <v>11586.4411013052</v>
      </c>
      <c r="BU98" s="36"/>
      <c r="BV98" s="36"/>
      <c r="BW98" s="36" t="n">
        <f aca="false">$C$87*BW$72</f>
        <v>1257.95646242743</v>
      </c>
      <c r="BX98" s="36"/>
      <c r="BY98" s="36"/>
      <c r="BZ98" s="37" t="n">
        <f aca="false">SUM(D98:BY98)</f>
        <v>60249.4937267872</v>
      </c>
      <c r="CA98" s="203"/>
      <c r="CB98" s="36"/>
      <c r="CC98" s="36"/>
      <c r="CD98" s="36"/>
      <c r="CE98" s="36"/>
      <c r="CF98" s="36"/>
      <c r="CG98" s="36"/>
      <c r="CH98" s="36" t="n">
        <f aca="false">$C$87*CH$72</f>
        <v>827.57057596643</v>
      </c>
      <c r="CI98" s="36"/>
      <c r="CJ98" s="36" t="n">
        <f aca="false">$C$87*CJ$72</f>
        <v>662.082348646014</v>
      </c>
      <c r="CK98" s="36"/>
      <c r="CL98" s="36"/>
      <c r="CM98" s="36" t="n">
        <f aca="false">$C$87*CM$72</f>
        <v>970.795232618788</v>
      </c>
      <c r="CN98" s="36" t="n">
        <f aca="false">$C$87*CN$72</f>
        <v>6574.54891370531</v>
      </c>
      <c r="CO98" s="36"/>
      <c r="CP98" s="36" t="n">
        <f aca="false">$C$87*CP$72</f>
        <v>12520.2813954023</v>
      </c>
      <c r="CQ98" s="36"/>
      <c r="CR98" s="36"/>
      <c r="CS98" s="36"/>
      <c r="CT98" s="36"/>
      <c r="CU98" s="36"/>
      <c r="CV98" s="36" t="n">
        <f aca="false">$C$87*CV$72</f>
        <v>33577.7031652233</v>
      </c>
      <c r="CW98" s="36"/>
      <c r="CX98" s="36"/>
      <c r="CY98" s="37" t="n">
        <f aca="false">SUM(CB98:CX98)</f>
        <v>55132.9816315621</v>
      </c>
      <c r="CZ98" s="203"/>
      <c r="DA98" s="37" t="n">
        <f aca="false">BZ98+CY98</f>
        <v>115382.475358349</v>
      </c>
      <c r="DB98" s="41" t="n">
        <f aca="false">DA98/DA$11</f>
        <v>0.0262037063501798</v>
      </c>
      <c r="DC98" s="36" t="n">
        <f aca="false">MIN(MIN($CB98:$CX98),MIN($D98:$BY98))</f>
        <v>662.082348646014</v>
      </c>
      <c r="DD98" s="36" t="n">
        <f aca="false">MAX(MAX($CB98:$CX98),MAX($D98:$BY98))</f>
        <v>35752.4468268847</v>
      </c>
      <c r="DE98" s="5"/>
    </row>
    <row r="99" customFormat="false" ht="12.75" hidden="false" customHeight="false" outlineLevel="0" collapsed="false">
      <c r="A99" s="5"/>
      <c r="B99" s="5"/>
      <c r="C99" s="106" t="s">
        <v>48</v>
      </c>
      <c r="D99" s="36" t="s">
        <v>684</v>
      </c>
      <c r="E99" s="36"/>
      <c r="F99" s="36"/>
      <c r="G99" s="36"/>
      <c r="H99" s="36"/>
      <c r="I99" s="36"/>
      <c r="J99" s="36"/>
      <c r="K99" s="36"/>
      <c r="L99" s="36"/>
      <c r="M99" s="36"/>
      <c r="N99" s="36" t="s">
        <v>684</v>
      </c>
      <c r="O99" s="36"/>
      <c r="P99" s="36"/>
      <c r="Q99" s="36"/>
      <c r="R99" s="36"/>
      <c r="S99" s="36"/>
      <c r="T99" s="36"/>
      <c r="U99" s="36"/>
      <c r="V99" s="36"/>
      <c r="W99" s="36"/>
      <c r="X99" s="36"/>
      <c r="Y99" s="36" t="s">
        <v>684</v>
      </c>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t="s">
        <v>684</v>
      </c>
      <c r="BG99" s="36"/>
      <c r="BH99" s="36"/>
      <c r="BI99" s="36"/>
      <c r="BJ99" s="36"/>
      <c r="BK99" s="36" t="s">
        <v>684</v>
      </c>
      <c r="BL99" s="36"/>
      <c r="BM99" s="36"/>
      <c r="BN99" s="36"/>
      <c r="BO99" s="36"/>
      <c r="BP99" s="36"/>
      <c r="BQ99" s="36"/>
      <c r="BR99" s="36"/>
      <c r="BS99" s="36"/>
      <c r="BT99" s="36" t="s">
        <v>684</v>
      </c>
      <c r="BU99" s="36"/>
      <c r="BV99" s="36"/>
      <c r="BW99" s="36" t="s">
        <v>684</v>
      </c>
      <c r="BX99" s="36"/>
      <c r="BY99" s="36"/>
      <c r="BZ99" s="36"/>
      <c r="CA99" s="203"/>
      <c r="CB99" s="36"/>
      <c r="CC99" s="36"/>
      <c r="CD99" s="36"/>
      <c r="CE99" s="36"/>
      <c r="CF99" s="36"/>
      <c r="CG99" s="36"/>
      <c r="CH99" s="36" t="s">
        <v>684</v>
      </c>
      <c r="CI99" s="36"/>
      <c r="CJ99" s="36" t="s">
        <v>684</v>
      </c>
      <c r="CK99" s="36"/>
      <c r="CL99" s="36"/>
      <c r="CM99" s="36" t="s">
        <v>684</v>
      </c>
      <c r="CN99" s="36" t="s">
        <v>684</v>
      </c>
      <c r="CO99" s="36"/>
      <c r="CP99" s="36" t="s">
        <v>684</v>
      </c>
      <c r="CQ99" s="36"/>
      <c r="CR99" s="36" t="s">
        <v>684</v>
      </c>
      <c r="CS99" s="36" t="s">
        <v>684</v>
      </c>
      <c r="CT99" s="36"/>
      <c r="CU99" s="36"/>
      <c r="CV99" s="36" t="s">
        <v>684</v>
      </c>
      <c r="CW99" s="36"/>
      <c r="CX99" s="36"/>
      <c r="CY99" s="36"/>
      <c r="CZ99" s="203"/>
      <c r="DA99" s="205" t="n">
        <f aca="false">SUM(DA100:DA105)</f>
        <v>1128419.51086804</v>
      </c>
      <c r="DB99" s="5"/>
      <c r="DC99" s="36"/>
      <c r="DD99" s="36"/>
      <c r="DE99" s="5"/>
    </row>
    <row r="100" customFormat="false" ht="12.75" hidden="false" customHeight="false" outlineLevel="0" collapsed="false">
      <c r="A100" s="114"/>
      <c r="B100" s="5"/>
      <c r="C100" s="40" t="s">
        <v>33</v>
      </c>
      <c r="D100" s="36" t="n">
        <f aca="false">$C$88*D$50</f>
        <v>729.372932311546</v>
      </c>
      <c r="E100" s="36"/>
      <c r="F100" s="36"/>
      <c r="G100" s="36"/>
      <c r="H100" s="36"/>
      <c r="I100" s="36"/>
      <c r="J100" s="36"/>
      <c r="K100" s="36"/>
      <c r="L100" s="36"/>
      <c r="M100" s="36"/>
      <c r="N100" s="36" t="n">
        <f aca="false">$C$88*N$50</f>
        <v>3646.86466155773</v>
      </c>
      <c r="O100" s="36"/>
      <c r="P100" s="36"/>
      <c r="Q100" s="36"/>
      <c r="R100" s="36"/>
      <c r="S100" s="36"/>
      <c r="T100" s="36"/>
      <c r="U100" s="36"/>
      <c r="V100" s="36"/>
      <c r="W100" s="36"/>
      <c r="X100" s="36"/>
      <c r="Y100" s="36" t="n">
        <f aca="false">$C$88*Y$50</f>
        <v>1312.87127816078</v>
      </c>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t="n">
        <f aca="false">$C$88*BF$50</f>
        <v>729.372932311546</v>
      </c>
      <c r="BG100" s="36"/>
      <c r="BH100" s="36"/>
      <c r="BI100" s="36"/>
      <c r="BJ100" s="36"/>
      <c r="BK100" s="36" t="n">
        <f aca="false">$C$88*BK$50</f>
        <v>19693.0691724117</v>
      </c>
      <c r="BL100" s="36"/>
      <c r="BM100" s="36"/>
      <c r="BN100" s="36"/>
      <c r="BO100" s="36"/>
      <c r="BP100" s="36"/>
      <c r="BQ100" s="36"/>
      <c r="BR100" s="36"/>
      <c r="BS100" s="36"/>
      <c r="BT100" s="36" t="n">
        <f aca="false">$C$88*BT$50</f>
        <v>6382.01315772603</v>
      </c>
      <c r="BU100" s="36"/>
      <c r="BV100" s="36"/>
      <c r="BW100" s="36" t="n">
        <f aca="false">$C$88*BW$50</f>
        <v>692.904285695969</v>
      </c>
      <c r="BX100" s="36"/>
      <c r="BY100" s="36"/>
      <c r="BZ100" s="37" t="n">
        <f aca="false">SUM(D100:BY100)</f>
        <v>33186.4684201753</v>
      </c>
      <c r="CA100" s="203"/>
      <c r="CB100" s="36"/>
      <c r="CC100" s="36"/>
      <c r="CD100" s="36"/>
      <c r="CE100" s="36"/>
      <c r="CF100" s="36"/>
      <c r="CG100" s="36"/>
      <c r="CH100" s="36" t="n">
        <f aca="false">$C$88*CH$50</f>
        <v>455.840258331756</v>
      </c>
      <c r="CI100" s="36"/>
      <c r="CJ100" s="36" t="n">
        <f aca="false">$C$88*CJ$50</f>
        <v>364.686466155773</v>
      </c>
      <c r="CK100" s="36"/>
      <c r="CL100" s="36"/>
      <c r="CM100" s="36" t="n">
        <f aca="false">$C$88*CM$50</f>
        <v>534.730888791456</v>
      </c>
      <c r="CN100" s="36" t="n">
        <f aca="false">$C$88*CN$50</f>
        <v>3621.37582252534</v>
      </c>
      <c r="CO100" s="36"/>
      <c r="CP100" s="36" t="n">
        <f aca="false">$C$88*CP$50</f>
        <v>6896.38862401749</v>
      </c>
      <c r="CQ100" s="36"/>
      <c r="CR100" s="36" t="n">
        <f aca="false">CR50</f>
        <v>58929.977070863</v>
      </c>
      <c r="CS100" s="36" t="n">
        <f aca="false">CS50</f>
        <v>3477.44510822428</v>
      </c>
      <c r="CT100" s="36"/>
      <c r="CU100" s="36"/>
      <c r="CV100" s="36" t="n">
        <f aca="false">$C$88*CV$50</f>
        <v>0</v>
      </c>
      <c r="CW100" s="36"/>
      <c r="CX100" s="36"/>
      <c r="CY100" s="37" t="n">
        <f aca="false">SUM(CB100:CX100)</f>
        <v>74280.4442389091</v>
      </c>
      <c r="CZ100" s="203"/>
      <c r="DA100" s="37" t="n">
        <f aca="false">BZ100+CY100</f>
        <v>107466.912659084</v>
      </c>
      <c r="DB100" s="41" t="n">
        <f aca="false">DA100/DA$11</f>
        <v>0.0244060583111358</v>
      </c>
      <c r="DC100" s="36" t="n">
        <f aca="false">MIN(MIN($CB100:$CX100),MIN($D100:$BY100))</f>
        <v>0</v>
      </c>
      <c r="DD100" s="36" t="n">
        <f aca="false">MAX(MAX($CB100:$CX100),MAX($D100:$BY100))</f>
        <v>58929.977070863</v>
      </c>
      <c r="DE100" s="5"/>
    </row>
    <row r="101" customFormat="false" ht="12.75" hidden="false" customHeight="false" outlineLevel="0" collapsed="false">
      <c r="A101" s="114"/>
      <c r="B101" s="5"/>
      <c r="C101" s="40" t="s">
        <v>34</v>
      </c>
      <c r="D101" s="36" t="n">
        <f aca="false">$C$88*D$51</f>
        <v>283.393992586822</v>
      </c>
      <c r="E101" s="36"/>
      <c r="F101" s="36"/>
      <c r="G101" s="36"/>
      <c r="H101" s="36"/>
      <c r="I101" s="36"/>
      <c r="J101" s="36"/>
      <c r="K101" s="36"/>
      <c r="L101" s="36"/>
      <c r="M101" s="36"/>
      <c r="N101" s="36" t="n">
        <f aca="false">$C$88*N$51</f>
        <v>1416.96996293411</v>
      </c>
      <c r="O101" s="36"/>
      <c r="P101" s="36"/>
      <c r="Q101" s="36"/>
      <c r="R101" s="36"/>
      <c r="S101" s="36"/>
      <c r="T101" s="36"/>
      <c r="U101" s="36"/>
      <c r="V101" s="36"/>
      <c r="W101" s="36"/>
      <c r="X101" s="36"/>
      <c r="Y101" s="36" t="n">
        <f aca="false">$C$88*Y$51</f>
        <v>510.109186656279</v>
      </c>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t="n">
        <f aca="false">$C$88*BF$51</f>
        <v>283.393992586822</v>
      </c>
      <c r="BG101" s="36"/>
      <c r="BH101" s="36"/>
      <c r="BI101" s="36"/>
      <c r="BJ101" s="36"/>
      <c r="BK101" s="36" t="n">
        <f aca="false">$C$88*BK$51</f>
        <v>7651.63779984418</v>
      </c>
      <c r="BL101" s="36"/>
      <c r="BM101" s="36"/>
      <c r="BN101" s="36"/>
      <c r="BO101" s="36"/>
      <c r="BP101" s="36"/>
      <c r="BQ101" s="36"/>
      <c r="BR101" s="36"/>
      <c r="BS101" s="36"/>
      <c r="BT101" s="36" t="n">
        <f aca="false">$C$88*BT$51</f>
        <v>2479.69743513469</v>
      </c>
      <c r="BU101" s="36"/>
      <c r="BV101" s="36"/>
      <c r="BW101" s="36" t="n">
        <f aca="false">$C$88*BW$51</f>
        <v>269.224292957481</v>
      </c>
      <c r="BX101" s="36"/>
      <c r="BY101" s="36"/>
      <c r="BZ101" s="37" t="n">
        <f aca="false">SUM(D101:BY101)</f>
        <v>12894.4266627004</v>
      </c>
      <c r="CA101" s="203"/>
      <c r="CB101" s="36"/>
      <c r="CC101" s="36"/>
      <c r="CD101" s="36"/>
      <c r="CE101" s="36"/>
      <c r="CF101" s="36"/>
      <c r="CG101" s="36"/>
      <c r="CH101" s="36" t="n">
        <f aca="false">$C$88*CH$51</f>
        <v>177.114319804872</v>
      </c>
      <c r="CI101" s="36"/>
      <c r="CJ101" s="36" t="n">
        <f aca="false">$C$88*CJ$51</f>
        <v>141.696996293411</v>
      </c>
      <c r="CK101" s="36"/>
      <c r="CL101" s="36"/>
      <c r="CM101" s="36" t="n">
        <f aca="false">$C$88*CM$51</f>
        <v>207.766856735206</v>
      </c>
      <c r="CN101" s="36" t="n">
        <f aca="false">$C$88*CN$51</f>
        <v>1407.06640942973</v>
      </c>
      <c r="CO101" s="36"/>
      <c r="CP101" s="36" t="n">
        <f aca="false">$C$88*CP$51</f>
        <v>2679.55530019018</v>
      </c>
      <c r="CQ101" s="36"/>
      <c r="CR101" s="36" t="n">
        <f aca="false">CR51</f>
        <v>22896.9306994083</v>
      </c>
      <c r="CS101" s="36" t="n">
        <f aca="false">CS51</f>
        <v>1351.14289215253</v>
      </c>
      <c r="CT101" s="36"/>
      <c r="CU101" s="36"/>
      <c r="CV101" s="36" t="n">
        <f aca="false">$C$88*CV$51</f>
        <v>0</v>
      </c>
      <c r="CW101" s="36"/>
      <c r="CX101" s="36"/>
      <c r="CY101" s="37" t="n">
        <f aca="false">SUM(CB101:CX101)</f>
        <v>28861.2734740143</v>
      </c>
      <c r="CZ101" s="203"/>
      <c r="DA101" s="37" t="n">
        <f aca="false">BZ101+CY101</f>
        <v>41755.7001367146</v>
      </c>
      <c r="DB101" s="41" t="n">
        <f aca="false">DA101/DA$11</f>
        <v>0.00948284478583479</v>
      </c>
      <c r="DC101" s="36" t="n">
        <f aca="false">MIN(MIN($CB101:$CX101),MIN($D101:$BY101))</f>
        <v>0</v>
      </c>
      <c r="DD101" s="36" t="n">
        <f aca="false">MAX(MAX($CB101:$CX101),MAX($D101:$BY101))</f>
        <v>22896.9306994083</v>
      </c>
      <c r="DE101" s="5"/>
    </row>
    <row r="102" customFormat="false" ht="12.75" hidden="false" customHeight="false" outlineLevel="0" collapsed="false">
      <c r="A102" s="114"/>
      <c r="B102" s="5"/>
      <c r="C102" s="40" t="s">
        <v>35</v>
      </c>
      <c r="D102" s="36" t="n">
        <f aca="false">$C$88*D$52</f>
        <v>3359.3971647393</v>
      </c>
      <c r="E102" s="36"/>
      <c r="F102" s="36"/>
      <c r="G102" s="36"/>
      <c r="H102" s="36"/>
      <c r="I102" s="36"/>
      <c r="J102" s="36"/>
      <c r="K102" s="36"/>
      <c r="L102" s="36"/>
      <c r="M102" s="36"/>
      <c r="N102" s="36" t="n">
        <f aca="false">$C$88*N$52</f>
        <v>16796.9858236965</v>
      </c>
      <c r="O102" s="36"/>
      <c r="P102" s="36"/>
      <c r="Q102" s="36"/>
      <c r="R102" s="36"/>
      <c r="S102" s="36"/>
      <c r="T102" s="36"/>
      <c r="U102" s="36"/>
      <c r="V102" s="36"/>
      <c r="W102" s="36"/>
      <c r="X102" s="36"/>
      <c r="Y102" s="36" t="n">
        <f aca="false">$C$88*Y$52</f>
        <v>6046.91489653075</v>
      </c>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t="n">
        <f aca="false">$C$88*BF$52</f>
        <v>3359.3971647393</v>
      </c>
      <c r="BG102" s="36"/>
      <c r="BH102" s="36"/>
      <c r="BI102" s="36"/>
      <c r="BJ102" s="36"/>
      <c r="BK102" s="36" t="n">
        <f aca="false">$C$88*BK$52</f>
        <v>90703.7234479612</v>
      </c>
      <c r="BL102" s="36"/>
      <c r="BM102" s="36"/>
      <c r="BN102" s="36"/>
      <c r="BO102" s="36"/>
      <c r="BP102" s="36"/>
      <c r="BQ102" s="36"/>
      <c r="BR102" s="36"/>
      <c r="BS102" s="36"/>
      <c r="BT102" s="36" t="n">
        <f aca="false">$C$88*BT$52</f>
        <v>29394.7251914689</v>
      </c>
      <c r="BU102" s="36"/>
      <c r="BV102" s="36"/>
      <c r="BW102" s="36" t="n">
        <f aca="false">$C$88*BW$52</f>
        <v>3191.42730650234</v>
      </c>
      <c r="BX102" s="36"/>
      <c r="BY102" s="36"/>
      <c r="BZ102" s="37" t="n">
        <f aca="false">SUM(D102:BY102)</f>
        <v>152852.570995638</v>
      </c>
      <c r="CA102" s="203"/>
      <c r="CB102" s="36"/>
      <c r="CC102" s="36"/>
      <c r="CD102" s="36"/>
      <c r="CE102" s="36"/>
      <c r="CF102" s="36"/>
      <c r="CG102" s="36"/>
      <c r="CH102" s="36" t="n">
        <f aca="false">$C$88*CH$52</f>
        <v>2099.54113125716</v>
      </c>
      <c r="CI102" s="36"/>
      <c r="CJ102" s="36" t="n">
        <f aca="false">$C$88*CJ$52</f>
        <v>1679.69858236965</v>
      </c>
      <c r="CK102" s="36"/>
      <c r="CL102" s="36"/>
      <c r="CM102" s="36" t="n">
        <f aca="false">$C$88*CM$52</f>
        <v>2462.90114716958</v>
      </c>
      <c r="CN102" s="36" t="n">
        <f aca="false">$C$88*CN$52</f>
        <v>16679.5875356814</v>
      </c>
      <c r="CO102" s="36"/>
      <c r="CP102" s="36" t="n">
        <f aca="false">$C$88*CP$52</f>
        <v>31763.8719016362</v>
      </c>
      <c r="CQ102" s="36"/>
      <c r="CR102" s="36" t="n">
        <f aca="false">CR52</f>
        <v>271423.83425527</v>
      </c>
      <c r="CS102" s="36" t="n">
        <f aca="false">CS52</f>
        <v>16016.6613258899</v>
      </c>
      <c r="CT102" s="36"/>
      <c r="CU102" s="36"/>
      <c r="CV102" s="36" t="n">
        <f aca="false">$C$88*CV$52</f>
        <v>0</v>
      </c>
      <c r="CW102" s="36"/>
      <c r="CX102" s="36"/>
      <c r="CY102" s="37" t="n">
        <f aca="false">SUM(CB102:CX102)</f>
        <v>342126.095879274</v>
      </c>
      <c r="CZ102" s="203"/>
      <c r="DA102" s="37" t="n">
        <f aca="false">BZ102+CY102</f>
        <v>494978.666874912</v>
      </c>
      <c r="DB102" s="41" t="n">
        <f aca="false">DA102/DA$11</f>
        <v>0.112411140392952</v>
      </c>
      <c r="DC102" s="36" t="n">
        <f aca="false">MIN(MIN($CB102:$CX102),MIN($D102:$BY102))</f>
        <v>0</v>
      </c>
      <c r="DD102" s="36" t="n">
        <f aca="false">MAX(MAX($CB102:$CX102),MAX($D102:$BY102))</f>
        <v>271423.83425527</v>
      </c>
      <c r="DE102" s="5"/>
    </row>
    <row r="103" customFormat="false" ht="12.75" hidden="false" customHeight="false" outlineLevel="0" collapsed="false">
      <c r="A103" s="114"/>
      <c r="B103" s="5"/>
      <c r="C103" s="40" t="s">
        <v>36</v>
      </c>
      <c r="D103" s="36" t="n">
        <f aca="false">$C$88*D$70</f>
        <v>250.7280886688</v>
      </c>
      <c r="E103" s="36"/>
      <c r="F103" s="36"/>
      <c r="G103" s="36"/>
      <c r="H103" s="36"/>
      <c r="I103" s="36"/>
      <c r="J103" s="36"/>
      <c r="K103" s="36"/>
      <c r="L103" s="36"/>
      <c r="M103" s="36"/>
      <c r="N103" s="36" t="n">
        <f aca="false">$C$88*N$70</f>
        <v>1253.640443344</v>
      </c>
      <c r="O103" s="36"/>
      <c r="P103" s="36"/>
      <c r="Q103" s="36"/>
      <c r="R103" s="36"/>
      <c r="S103" s="36"/>
      <c r="T103" s="36"/>
      <c r="U103" s="36"/>
      <c r="V103" s="36"/>
      <c r="W103" s="36"/>
      <c r="X103" s="36"/>
      <c r="Y103" s="36" t="n">
        <f aca="false">$C$88*Y$70</f>
        <v>451.31055960384</v>
      </c>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t="n">
        <f aca="false">$C$88*BF$70</f>
        <v>250.7280886688</v>
      </c>
      <c r="BG103" s="36"/>
      <c r="BH103" s="36"/>
      <c r="BI103" s="36"/>
      <c r="BJ103" s="36"/>
      <c r="BK103" s="36" t="n">
        <f aca="false">$C$88*BK$70</f>
        <v>6769.6583940576</v>
      </c>
      <c r="BL103" s="36"/>
      <c r="BM103" s="36"/>
      <c r="BN103" s="36"/>
      <c r="BO103" s="36"/>
      <c r="BP103" s="36"/>
      <c r="BQ103" s="36"/>
      <c r="BR103" s="36"/>
      <c r="BS103" s="36"/>
      <c r="BT103" s="36" t="n">
        <f aca="false">$C$88*BT$70</f>
        <v>2193.870775852</v>
      </c>
      <c r="BU103" s="36"/>
      <c r="BV103" s="36"/>
      <c r="BW103" s="36" t="n">
        <f aca="false">$C$88*BW$70</f>
        <v>238.19168423536</v>
      </c>
      <c r="BX103" s="36"/>
      <c r="BY103" s="36"/>
      <c r="BZ103" s="37" t="n">
        <f aca="false">SUM(D103:BY103)</f>
        <v>11408.1280344304</v>
      </c>
      <c r="CA103" s="203"/>
      <c r="CB103" s="36"/>
      <c r="CC103" s="36"/>
      <c r="CD103" s="36"/>
      <c r="CE103" s="36"/>
      <c r="CF103" s="36"/>
      <c r="CG103" s="36"/>
      <c r="CH103" s="36" t="n">
        <f aca="false">$C$88*CH$70</f>
        <v>156.698928143106</v>
      </c>
      <c r="CI103" s="36"/>
      <c r="CJ103" s="36" t="n">
        <f aca="false">$C$88*CJ$70</f>
        <v>125.3640443344</v>
      </c>
      <c r="CK103" s="36"/>
      <c r="CL103" s="36"/>
      <c r="CM103" s="36" t="n">
        <f aca="false">$C$88*CM$70</f>
        <v>183.818246824633</v>
      </c>
      <c r="CN103" s="36" t="n">
        <f aca="false">$C$88*CN$70</f>
        <v>1244.87844024536</v>
      </c>
      <c r="CO103" s="36"/>
      <c r="CP103" s="36" t="n">
        <f aca="false">$C$88*CP$70</f>
        <v>2370.69167474751</v>
      </c>
      <c r="CQ103" s="36"/>
      <c r="CR103" s="36" t="n">
        <f aca="false">CR70</f>
        <v>20257.6759593301</v>
      </c>
      <c r="CS103" s="36" t="n">
        <f aca="false">CS70</f>
        <v>1195.40104493941</v>
      </c>
      <c r="CT103" s="36"/>
      <c r="CU103" s="36"/>
      <c r="CV103" s="36" t="n">
        <f aca="false">$C$88*CV$70</f>
        <v>6357.87478228478</v>
      </c>
      <c r="CW103" s="36"/>
      <c r="CX103" s="36"/>
      <c r="CY103" s="37" t="n">
        <f aca="false">SUM(CB103:CX103)</f>
        <v>31892.4031208493</v>
      </c>
      <c r="CZ103" s="203"/>
      <c r="DA103" s="37" t="n">
        <f aca="false">BZ103+CY103</f>
        <v>43300.5311552797</v>
      </c>
      <c r="DB103" s="41" t="n">
        <f aca="false">DA103/DA$11</f>
        <v>0.0098336805452983</v>
      </c>
      <c r="DC103" s="36" t="n">
        <f aca="false">MIN(MIN($CB103:$CX103),MIN($D103:$BY103))</f>
        <v>125.3640443344</v>
      </c>
      <c r="DD103" s="36" t="n">
        <f aca="false">MAX(MAX($CB103:$CX103),MAX($D103:$BY103))</f>
        <v>20257.6759593301</v>
      </c>
      <c r="DE103" s="5"/>
    </row>
    <row r="104" customFormat="false" ht="12.75" hidden="false" customHeight="false" outlineLevel="0" collapsed="false">
      <c r="A104" s="114"/>
      <c r="B104" s="5"/>
      <c r="C104" s="40" t="s">
        <v>37</v>
      </c>
      <c r="D104" s="36" t="n">
        <f aca="false">$C$88*D$71</f>
        <v>1263.26240620538</v>
      </c>
      <c r="E104" s="36"/>
      <c r="F104" s="36"/>
      <c r="G104" s="36"/>
      <c r="H104" s="36"/>
      <c r="I104" s="36"/>
      <c r="J104" s="36"/>
      <c r="K104" s="36"/>
      <c r="L104" s="36"/>
      <c r="M104" s="36"/>
      <c r="N104" s="36" t="n">
        <f aca="false">$C$88*N$71</f>
        <v>6316.3120310269</v>
      </c>
      <c r="O104" s="36"/>
      <c r="P104" s="36"/>
      <c r="Q104" s="36"/>
      <c r="R104" s="36"/>
      <c r="S104" s="36"/>
      <c r="T104" s="36"/>
      <c r="U104" s="36"/>
      <c r="V104" s="36"/>
      <c r="W104" s="36"/>
      <c r="X104" s="36"/>
      <c r="Y104" s="36" t="n">
        <f aca="false">$C$88*Y$71</f>
        <v>2273.87233116968</v>
      </c>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t="n">
        <f aca="false">$C$88*BF$71</f>
        <v>1263.26240620538</v>
      </c>
      <c r="BG104" s="36"/>
      <c r="BH104" s="36"/>
      <c r="BI104" s="36"/>
      <c r="BJ104" s="36"/>
      <c r="BK104" s="36" t="n">
        <f aca="false">$C$88*BK$71</f>
        <v>34108.0849675452</v>
      </c>
      <c r="BL104" s="36"/>
      <c r="BM104" s="36"/>
      <c r="BN104" s="36"/>
      <c r="BO104" s="36"/>
      <c r="BP104" s="36"/>
      <c r="BQ104" s="36"/>
      <c r="BR104" s="36"/>
      <c r="BS104" s="36"/>
      <c r="BT104" s="36" t="n">
        <f aca="false">$C$88*BT$71</f>
        <v>11053.5460542971</v>
      </c>
      <c r="BU104" s="36"/>
      <c r="BV104" s="36"/>
      <c r="BW104" s="36" t="n">
        <f aca="false">$C$88*BW$71</f>
        <v>1200.09928589511</v>
      </c>
      <c r="BX104" s="36"/>
      <c r="BY104" s="36"/>
      <c r="BZ104" s="37" t="n">
        <f aca="false">SUM(D104:BY104)</f>
        <v>57478.4394823448</v>
      </c>
      <c r="CA104" s="203"/>
      <c r="CB104" s="36"/>
      <c r="CC104" s="36"/>
      <c r="CD104" s="36"/>
      <c r="CE104" s="36"/>
      <c r="CF104" s="36"/>
      <c r="CG104" s="36"/>
      <c r="CH104" s="36" t="n">
        <f aca="false">$C$88*CH$71</f>
        <v>789.508132363059</v>
      </c>
      <c r="CI104" s="36"/>
      <c r="CJ104" s="36" t="n">
        <f aca="false">$C$88*CJ$71</f>
        <v>631.631203102689</v>
      </c>
      <c r="CK104" s="36"/>
      <c r="CL104" s="36"/>
      <c r="CM104" s="36" t="n">
        <f aca="false">$C$88*CM$71</f>
        <v>926.145459094853</v>
      </c>
      <c r="CN104" s="36" t="n">
        <f aca="false">$C$88*CN$71</f>
        <v>6272.16576414337</v>
      </c>
      <c r="CO104" s="36"/>
      <c r="CP104" s="36" t="n">
        <f aca="false">$C$88*CP$71</f>
        <v>11944.4362429157</v>
      </c>
      <c r="CQ104" s="36"/>
      <c r="CR104" s="36" t="n">
        <f aca="false">CR71</f>
        <v>102065.790125</v>
      </c>
      <c r="CS104" s="36" t="n">
        <f aca="false">CS71</f>
        <v>6022.88003880316</v>
      </c>
      <c r="CT104" s="36"/>
      <c r="CU104" s="36"/>
      <c r="CV104" s="36" t="n">
        <f aca="false">$C$88*CV$71</f>
        <v>32033.3642651064</v>
      </c>
      <c r="CW104" s="36"/>
      <c r="CX104" s="36"/>
      <c r="CY104" s="37" t="n">
        <f aca="false">SUM(CB104:CX104)</f>
        <v>160685.921230529</v>
      </c>
      <c r="CZ104" s="203"/>
      <c r="DA104" s="37" t="n">
        <f aca="false">BZ104+CY104</f>
        <v>218164.360712874</v>
      </c>
      <c r="DB104" s="41" t="n">
        <f aca="false">DA104/DA$11</f>
        <v>0.0495457809033838</v>
      </c>
      <c r="DC104" s="36" t="n">
        <f aca="false">MIN(MIN($CB104:$CX104),MIN($D104:$BY104))</f>
        <v>631.631203102689</v>
      </c>
      <c r="DD104" s="36" t="n">
        <f aca="false">MAX(MAX($CB104:$CX104),MAX($D104:$BY104))</f>
        <v>102065.790125</v>
      </c>
      <c r="DE104" s="5"/>
    </row>
    <row r="105" customFormat="false" ht="12.75" hidden="false" customHeight="false" outlineLevel="0" collapsed="false">
      <c r="A105" s="114"/>
      <c r="B105" s="5"/>
      <c r="C105" s="40" t="s">
        <v>38</v>
      </c>
      <c r="D105" s="36" t="n">
        <f aca="false">$C$88*D$72</f>
        <v>1289.83450143631</v>
      </c>
      <c r="E105" s="36"/>
      <c r="F105" s="36"/>
      <c r="G105" s="36"/>
      <c r="H105" s="36"/>
      <c r="I105" s="36"/>
      <c r="J105" s="36"/>
      <c r="K105" s="36"/>
      <c r="L105" s="36"/>
      <c r="M105" s="36"/>
      <c r="N105" s="36" t="n">
        <f aca="false">$C$88*N$72</f>
        <v>6449.17250718154</v>
      </c>
      <c r="O105" s="36"/>
      <c r="P105" s="36"/>
      <c r="Q105" s="36"/>
      <c r="R105" s="36"/>
      <c r="S105" s="36"/>
      <c r="T105" s="36"/>
      <c r="U105" s="36"/>
      <c r="V105" s="36"/>
      <c r="W105" s="36"/>
      <c r="X105" s="36"/>
      <c r="Y105" s="36" t="n">
        <f aca="false">$C$88*Y$72</f>
        <v>2321.70210258535</v>
      </c>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t="n">
        <f aca="false">$C$88*BF$72</f>
        <v>1289.83450143631</v>
      </c>
      <c r="BG105" s="36"/>
      <c r="BH105" s="36"/>
      <c r="BI105" s="36"/>
      <c r="BJ105" s="36"/>
      <c r="BK105" s="36" t="n">
        <f aca="false">$C$88*BK$72</f>
        <v>34825.5315387803</v>
      </c>
      <c r="BL105" s="36"/>
      <c r="BM105" s="36"/>
      <c r="BN105" s="36"/>
      <c r="BO105" s="36"/>
      <c r="BP105" s="36"/>
      <c r="BQ105" s="36"/>
      <c r="BR105" s="36"/>
      <c r="BS105" s="36"/>
      <c r="BT105" s="36" t="n">
        <f aca="false">$C$88*BT$72</f>
        <v>11286.0518875677</v>
      </c>
      <c r="BU105" s="36"/>
      <c r="BV105" s="36"/>
      <c r="BW105" s="36" t="n">
        <f aca="false">$C$88*BW$72</f>
        <v>1225.34277636449</v>
      </c>
      <c r="BX105" s="36"/>
      <c r="BY105" s="36"/>
      <c r="BZ105" s="37" t="n">
        <f aca="false">SUM(D105:BY105)</f>
        <v>58687.469815352</v>
      </c>
      <c r="CA105" s="203"/>
      <c r="CB105" s="36"/>
      <c r="CC105" s="36"/>
      <c r="CD105" s="36"/>
      <c r="CE105" s="36"/>
      <c r="CF105" s="36"/>
      <c r="CG105" s="36"/>
      <c r="CH105" s="36" t="n">
        <f aca="false">$C$88*CH$72</f>
        <v>806.115042515448</v>
      </c>
      <c r="CI105" s="36"/>
      <c r="CJ105" s="36" t="n">
        <f aca="false">$C$88*CJ$72</f>
        <v>644.917250718154</v>
      </c>
      <c r="CK105" s="36"/>
      <c r="CL105" s="36"/>
      <c r="CM105" s="36" t="n">
        <f aca="false">$C$88*CM$72</f>
        <v>945.626467328671</v>
      </c>
      <c r="CN105" s="36" t="n">
        <f aca="false">$C$88*CN$72</f>
        <v>6404.0976455722</v>
      </c>
      <c r="CO105" s="36"/>
      <c r="CP105" s="36" t="n">
        <f aca="false">$C$88*CP$72</f>
        <v>12195.6815073734</v>
      </c>
      <c r="CQ105" s="36"/>
      <c r="CR105" s="36" t="n">
        <f aca="false">CR72</f>
        <v>104212.693160901</v>
      </c>
      <c r="CS105" s="36" t="n">
        <f aca="false">CS72</f>
        <v>6149.56831921852</v>
      </c>
      <c r="CT105" s="36"/>
      <c r="CU105" s="36"/>
      <c r="CV105" s="36" t="n">
        <f aca="false">$C$88*CV$72</f>
        <v>32707.170120199</v>
      </c>
      <c r="CW105" s="36"/>
      <c r="CX105" s="36"/>
      <c r="CY105" s="37" t="n">
        <f aca="false">SUM(CB105:CX105)</f>
        <v>164065.869513826</v>
      </c>
      <c r="CZ105" s="203"/>
      <c r="DA105" s="37" t="n">
        <f aca="false">BZ105+CY105</f>
        <v>222753.339329178</v>
      </c>
      <c r="DB105" s="41" t="n">
        <f aca="false">DA105/DA$11</f>
        <v>0.0505879517160261</v>
      </c>
      <c r="DC105" s="36" t="n">
        <f aca="false">MIN(MIN($CB105:$CX105),MIN($D105:$BY105))</f>
        <v>644.917250718154</v>
      </c>
      <c r="DD105" s="36" t="n">
        <f aca="false">MAX(MAX($CB105:$CX105),MAX($D105:$BY105))</f>
        <v>104212.693160901</v>
      </c>
      <c r="DE105" s="5"/>
    </row>
    <row r="106" customFormat="false" ht="12.75" hidden="false" customHeight="false" outlineLevel="0" collapsed="false">
      <c r="A106" s="5"/>
      <c r="B106" s="5"/>
      <c r="C106" s="106" t="s">
        <v>49</v>
      </c>
      <c r="D106" s="36" t="s">
        <v>685</v>
      </c>
      <c r="E106" s="36"/>
      <c r="F106" s="36"/>
      <c r="G106" s="36"/>
      <c r="H106" s="36"/>
      <c r="I106" s="36"/>
      <c r="J106" s="36"/>
      <c r="K106" s="36"/>
      <c r="L106" s="36"/>
      <c r="M106" s="36"/>
      <c r="N106" s="36" t="s">
        <v>685</v>
      </c>
      <c r="O106" s="36"/>
      <c r="P106" s="36"/>
      <c r="Q106" s="36"/>
      <c r="R106" s="36"/>
      <c r="S106" s="36"/>
      <c r="T106" s="36"/>
      <c r="U106" s="36"/>
      <c r="V106" s="36"/>
      <c r="W106" s="36"/>
      <c r="X106" s="36"/>
      <c r="Y106" s="36" t="s">
        <v>685</v>
      </c>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t="s">
        <v>685</v>
      </c>
      <c r="BG106" s="36"/>
      <c r="BH106" s="36"/>
      <c r="BI106" s="36"/>
      <c r="BJ106" s="36"/>
      <c r="BK106" s="36" t="s">
        <v>685</v>
      </c>
      <c r="BL106" s="36"/>
      <c r="BM106" s="36"/>
      <c r="BN106" s="36"/>
      <c r="BO106" s="36"/>
      <c r="BP106" s="36"/>
      <c r="BQ106" s="36"/>
      <c r="BR106" s="36"/>
      <c r="BS106" s="36"/>
      <c r="BT106" s="36" t="s">
        <v>685</v>
      </c>
      <c r="BU106" s="36"/>
      <c r="BV106" s="36"/>
      <c r="BW106" s="36" t="s">
        <v>685</v>
      </c>
      <c r="BX106" s="36"/>
      <c r="BY106" s="36"/>
      <c r="BZ106" s="36"/>
      <c r="CA106" s="203"/>
      <c r="CB106" s="36"/>
      <c r="CC106" s="36"/>
      <c r="CD106" s="36"/>
      <c r="CE106" s="36"/>
      <c r="CF106" s="36"/>
      <c r="CG106" s="36"/>
      <c r="CH106" s="36" t="s">
        <v>685</v>
      </c>
      <c r="CI106" s="36"/>
      <c r="CJ106" s="36" t="s">
        <v>685</v>
      </c>
      <c r="CK106" s="36"/>
      <c r="CL106" s="36"/>
      <c r="CM106" s="36" t="s">
        <v>685</v>
      </c>
      <c r="CN106" s="36" t="s">
        <v>685</v>
      </c>
      <c r="CO106" s="36"/>
      <c r="CP106" s="36" t="s">
        <v>685</v>
      </c>
      <c r="CQ106" s="36"/>
      <c r="CR106" s="36"/>
      <c r="CS106" s="36"/>
      <c r="CT106" s="36"/>
      <c r="CU106" s="36"/>
      <c r="CV106" s="36" t="s">
        <v>685</v>
      </c>
      <c r="CW106" s="36"/>
      <c r="CX106" s="36"/>
      <c r="CY106" s="36"/>
      <c r="CZ106" s="203"/>
      <c r="DA106" s="205" t="n">
        <f aca="false">SUM(DA107:DA112)</f>
        <v>391193.544386345</v>
      </c>
      <c r="DB106" s="5"/>
      <c r="DC106" s="36"/>
      <c r="DD106" s="36"/>
      <c r="DE106" s="5"/>
    </row>
    <row r="107" customFormat="false" ht="12.75" hidden="false" customHeight="false" outlineLevel="0" collapsed="false">
      <c r="A107" s="5"/>
      <c r="B107" s="5"/>
      <c r="C107" s="40" t="s">
        <v>33</v>
      </c>
      <c r="D107" s="36" t="n">
        <f aca="false">$C$89*D$50</f>
        <v>554.656222290149</v>
      </c>
      <c r="E107" s="36"/>
      <c r="F107" s="36"/>
      <c r="G107" s="36"/>
      <c r="H107" s="36"/>
      <c r="I107" s="36"/>
      <c r="J107" s="36"/>
      <c r="K107" s="36"/>
      <c r="L107" s="36"/>
      <c r="M107" s="36"/>
      <c r="N107" s="36" t="n">
        <f aca="false">$C$89*N$50</f>
        <v>2773.28111145074</v>
      </c>
      <c r="O107" s="36"/>
      <c r="P107" s="36"/>
      <c r="Q107" s="36"/>
      <c r="R107" s="36"/>
      <c r="S107" s="36"/>
      <c r="T107" s="36"/>
      <c r="U107" s="36"/>
      <c r="V107" s="36"/>
      <c r="W107" s="36"/>
      <c r="X107" s="36"/>
      <c r="Y107" s="36" t="n">
        <f aca="false">$C$89*Y$50</f>
        <v>998.381200122268</v>
      </c>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t="n">
        <f aca="false">$C$89*BF$50</f>
        <v>554.656222290149</v>
      </c>
      <c r="BG107" s="36"/>
      <c r="BH107" s="36"/>
      <c r="BI107" s="36"/>
      <c r="BJ107" s="36"/>
      <c r="BK107" s="36" t="n">
        <f aca="false">$C$89*BK$50</f>
        <v>14975.718001834</v>
      </c>
      <c r="BL107" s="36"/>
      <c r="BM107" s="36"/>
      <c r="BN107" s="36"/>
      <c r="BO107" s="36"/>
      <c r="BP107" s="36"/>
      <c r="BQ107" s="36"/>
      <c r="BR107" s="36"/>
      <c r="BS107" s="36"/>
      <c r="BT107" s="36" t="n">
        <f aca="false">$C$89*BT$50</f>
        <v>4853.2419450388</v>
      </c>
      <c r="BU107" s="36"/>
      <c r="BV107" s="36"/>
      <c r="BW107" s="36" t="n">
        <f aca="false">$C$89*BW$50</f>
        <v>526.923411175642</v>
      </c>
      <c r="BX107" s="36"/>
      <c r="BY107" s="36"/>
      <c r="BZ107" s="37" t="n">
        <f aca="false">SUM(D107:BY107)</f>
        <v>25236.8581142018</v>
      </c>
      <c r="CA107" s="203"/>
      <c r="CB107" s="36"/>
      <c r="CC107" s="36"/>
      <c r="CD107" s="36"/>
      <c r="CE107" s="36"/>
      <c r="CF107" s="36"/>
      <c r="CG107" s="36"/>
      <c r="CH107" s="36" t="n">
        <f aca="false">$C$89*CH$50</f>
        <v>346.646584282704</v>
      </c>
      <c r="CI107" s="36"/>
      <c r="CJ107" s="36" t="n">
        <f aca="false">$C$89*CJ$50</f>
        <v>277.328111145074</v>
      </c>
      <c r="CK107" s="36"/>
      <c r="CL107" s="36"/>
      <c r="CM107" s="36" t="n">
        <f aca="false">$C$89*CM$50</f>
        <v>406.639459157001</v>
      </c>
      <c r="CN107" s="36" t="n">
        <f aca="false">$C$89*CN$50</f>
        <v>2753.89796389759</v>
      </c>
      <c r="CO107" s="36"/>
      <c r="CP107" s="36" t="n">
        <f aca="false">$C$89*CP$50</f>
        <v>5244.40199545056</v>
      </c>
      <c r="CQ107" s="36"/>
      <c r="CR107" s="36"/>
      <c r="CS107" s="36"/>
      <c r="CT107" s="36"/>
      <c r="CU107" s="36"/>
      <c r="CV107" s="36" t="n">
        <f aca="false">$C$89*CV$50</f>
        <v>0</v>
      </c>
      <c r="CW107" s="36"/>
      <c r="CX107" s="36"/>
      <c r="CY107" s="37" t="n">
        <f aca="false">SUM(CB107:CX107)</f>
        <v>9028.91411393293</v>
      </c>
      <c r="CZ107" s="203"/>
      <c r="DA107" s="37" t="n">
        <f aca="false">BZ107+CY107</f>
        <v>34265.7722281347</v>
      </c>
      <c r="DB107" s="41" t="n">
        <f aca="false">DA107/DA$11</f>
        <v>0.00778185968484004</v>
      </c>
      <c r="DC107" s="36" t="n">
        <f aca="false">MIN(MIN($CB107:$CX107),MIN($D107:$BY107))</f>
        <v>0</v>
      </c>
      <c r="DD107" s="36" t="n">
        <f aca="false">MAX(MAX($CB107:$CX107),MAX($D107:$BY107))</f>
        <v>14975.718001834</v>
      </c>
      <c r="DE107" s="5"/>
    </row>
    <row r="108" customFormat="false" ht="12.75" hidden="false" customHeight="false" outlineLevel="0" collapsed="false">
      <c r="A108" s="5"/>
      <c r="B108" s="5"/>
      <c r="C108" s="40" t="s">
        <v>34</v>
      </c>
      <c r="D108" s="36" t="n">
        <f aca="false">$C$89*D$51</f>
        <v>215.50873960975</v>
      </c>
      <c r="E108" s="36"/>
      <c r="F108" s="36"/>
      <c r="G108" s="36"/>
      <c r="H108" s="36"/>
      <c r="I108" s="36"/>
      <c r="J108" s="36"/>
      <c r="K108" s="36"/>
      <c r="L108" s="36"/>
      <c r="M108" s="36"/>
      <c r="N108" s="36" t="n">
        <f aca="false">$C$89*N$51</f>
        <v>1077.54369804875</v>
      </c>
      <c r="O108" s="36"/>
      <c r="P108" s="36"/>
      <c r="Q108" s="36"/>
      <c r="R108" s="36"/>
      <c r="S108" s="36"/>
      <c r="T108" s="36"/>
      <c r="U108" s="36"/>
      <c r="V108" s="36"/>
      <c r="W108" s="36"/>
      <c r="X108" s="36"/>
      <c r="Y108" s="36" t="n">
        <f aca="false">$C$89*Y$51</f>
        <v>387.915731297551</v>
      </c>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t="n">
        <f aca="false">$C$89*BF$51</f>
        <v>215.50873960975</v>
      </c>
      <c r="BG108" s="36"/>
      <c r="BH108" s="36"/>
      <c r="BI108" s="36"/>
      <c r="BJ108" s="36"/>
      <c r="BK108" s="36" t="n">
        <f aca="false">$C$89*BK$51</f>
        <v>5818.73596946326</v>
      </c>
      <c r="BL108" s="36"/>
      <c r="BM108" s="36"/>
      <c r="BN108" s="36"/>
      <c r="BO108" s="36"/>
      <c r="BP108" s="36"/>
      <c r="BQ108" s="36"/>
      <c r="BR108" s="36"/>
      <c r="BS108" s="36"/>
      <c r="BT108" s="36" t="n">
        <f aca="false">$C$89*BT$51</f>
        <v>1885.70147158532</v>
      </c>
      <c r="BU108" s="36"/>
      <c r="BV108" s="36"/>
      <c r="BW108" s="36" t="n">
        <f aca="false">$C$89*BW$51</f>
        <v>204.733302629263</v>
      </c>
      <c r="BX108" s="36"/>
      <c r="BY108" s="36"/>
      <c r="BZ108" s="37" t="n">
        <f aca="false">SUM(D108:BY108)</f>
        <v>9805.64765224364</v>
      </c>
      <c r="CA108" s="203"/>
      <c r="CB108" s="36"/>
      <c r="CC108" s="36"/>
      <c r="CD108" s="36"/>
      <c r="CE108" s="36"/>
      <c r="CF108" s="36"/>
      <c r="CG108" s="36"/>
      <c r="CH108" s="36" t="n">
        <f aca="false">$C$89*CH$51</f>
        <v>134.687695669104</v>
      </c>
      <c r="CI108" s="36"/>
      <c r="CJ108" s="36" t="n">
        <f aca="false">$C$89*CJ$51</f>
        <v>107.754369804875</v>
      </c>
      <c r="CK108" s="36"/>
      <c r="CL108" s="36"/>
      <c r="CM108" s="36" t="n">
        <f aca="false">$C$89*CM$51</f>
        <v>157.997609684568</v>
      </c>
      <c r="CN108" s="36" t="n">
        <f aca="false">$C$89*CN$51</f>
        <v>1070.01247865379</v>
      </c>
      <c r="CO108" s="36"/>
      <c r="CP108" s="36" t="n">
        <f aca="false">$C$89*CP$51</f>
        <v>2037.68463892789</v>
      </c>
      <c r="CQ108" s="36"/>
      <c r="CR108" s="36"/>
      <c r="CS108" s="36"/>
      <c r="CT108" s="36"/>
      <c r="CU108" s="36"/>
      <c r="CV108" s="36" t="n">
        <f aca="false">$C$89*CV$51</f>
        <v>0</v>
      </c>
      <c r="CW108" s="36"/>
      <c r="CX108" s="36"/>
      <c r="CY108" s="37" t="n">
        <f aca="false">SUM(CB108:CX108)</f>
        <v>3508.13679274022</v>
      </c>
      <c r="CZ108" s="203"/>
      <c r="DA108" s="37" t="n">
        <f aca="false">BZ108+CY108</f>
        <v>13313.7844449839</v>
      </c>
      <c r="DB108" s="41" t="n">
        <f aca="false">DA108/DA$11</f>
        <v>0.0030236003944485</v>
      </c>
      <c r="DC108" s="36" t="n">
        <f aca="false">MIN(MIN($CB108:$CX108),MIN($D108:$BY108))</f>
        <v>0</v>
      </c>
      <c r="DD108" s="36" t="n">
        <f aca="false">MAX(MAX($CB108:$CX108),MAX($D108:$BY108))</f>
        <v>5818.73596946326</v>
      </c>
      <c r="DE108" s="5"/>
    </row>
    <row r="109" customFormat="false" ht="12.75" hidden="false" customHeight="false" outlineLevel="0" collapsed="false">
      <c r="A109" s="5"/>
      <c r="B109" s="5"/>
      <c r="C109" s="40" t="s">
        <v>35</v>
      </c>
      <c r="D109" s="36" t="n">
        <f aca="false">$C$89*D$52</f>
        <v>2554.67464999187</v>
      </c>
      <c r="E109" s="36"/>
      <c r="F109" s="36"/>
      <c r="G109" s="36"/>
      <c r="H109" s="36"/>
      <c r="I109" s="36"/>
      <c r="J109" s="36"/>
      <c r="K109" s="36"/>
      <c r="L109" s="36"/>
      <c r="M109" s="36"/>
      <c r="N109" s="36" t="n">
        <f aca="false">$C$89*N$52</f>
        <v>12773.3732499593</v>
      </c>
      <c r="O109" s="36"/>
      <c r="P109" s="36"/>
      <c r="Q109" s="36"/>
      <c r="R109" s="36"/>
      <c r="S109" s="36"/>
      <c r="T109" s="36"/>
      <c r="U109" s="36"/>
      <c r="V109" s="36"/>
      <c r="W109" s="36"/>
      <c r="X109" s="36"/>
      <c r="Y109" s="36" t="n">
        <f aca="false">$C$89*Y$52</f>
        <v>4598.41436998536</v>
      </c>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t="n">
        <f aca="false">$C$89*BF$52</f>
        <v>2554.67464999187</v>
      </c>
      <c r="BG109" s="36"/>
      <c r="BH109" s="36"/>
      <c r="BI109" s="36"/>
      <c r="BJ109" s="36"/>
      <c r="BK109" s="36" t="n">
        <f aca="false">$C$89*BK$52</f>
        <v>68976.2155497804</v>
      </c>
      <c r="BL109" s="36"/>
      <c r="BM109" s="36"/>
      <c r="BN109" s="36"/>
      <c r="BO109" s="36"/>
      <c r="BP109" s="36"/>
      <c r="BQ109" s="36"/>
      <c r="BR109" s="36"/>
      <c r="BS109" s="36"/>
      <c r="BT109" s="36" t="n">
        <f aca="false">$C$89*BT$52</f>
        <v>22353.4031874288</v>
      </c>
      <c r="BU109" s="36"/>
      <c r="BV109" s="36"/>
      <c r="BW109" s="36" t="n">
        <f aca="false">$C$89*BW$52</f>
        <v>2426.94091749227</v>
      </c>
      <c r="BX109" s="36"/>
      <c r="BY109" s="36"/>
      <c r="BZ109" s="37" t="n">
        <f aca="false">SUM(D109:BY109)</f>
        <v>116237.69657463</v>
      </c>
      <c r="CA109" s="203"/>
      <c r="CB109" s="36"/>
      <c r="CC109" s="36"/>
      <c r="CD109" s="36"/>
      <c r="CE109" s="36"/>
      <c r="CF109" s="36"/>
      <c r="CG109" s="36"/>
      <c r="CH109" s="36" t="n">
        <f aca="false">$C$89*CH$52</f>
        <v>1596.60922529062</v>
      </c>
      <c r="CI109" s="36"/>
      <c r="CJ109" s="36" t="n">
        <f aca="false">$C$89*CJ$52</f>
        <v>1277.33732499593</v>
      </c>
      <c r="CK109" s="36"/>
      <c r="CL109" s="36"/>
      <c r="CM109" s="36" t="n">
        <f aca="false">$C$89*CM$52</f>
        <v>1872.9286290263</v>
      </c>
      <c r="CN109" s="36" t="n">
        <f aca="false">$C$89*CN$52</f>
        <v>12684.0969853091</v>
      </c>
      <c r="CO109" s="36"/>
      <c r="CP109" s="36" t="n">
        <f aca="false">$C$89*CP$52</f>
        <v>24155.0356666435</v>
      </c>
      <c r="CQ109" s="36"/>
      <c r="CR109" s="36"/>
      <c r="CS109" s="36"/>
      <c r="CT109" s="36"/>
      <c r="CU109" s="36"/>
      <c r="CV109" s="36" t="n">
        <f aca="false">$C$89*CV$52</f>
        <v>0</v>
      </c>
      <c r="CW109" s="36"/>
      <c r="CX109" s="36"/>
      <c r="CY109" s="37" t="n">
        <f aca="false">SUM(CB109:CX109)</f>
        <v>41586.0078312655</v>
      </c>
      <c r="CZ109" s="203"/>
      <c r="DA109" s="37" t="n">
        <f aca="false">BZ109+CY109</f>
        <v>157823.704405895</v>
      </c>
      <c r="DB109" s="41" t="n">
        <f aca="false">DA109/DA$11</f>
        <v>0.0358422368085415</v>
      </c>
      <c r="DC109" s="36" t="n">
        <f aca="false">MIN(MIN($CB109:$CX109),MIN($D109:$BY109))</f>
        <v>0</v>
      </c>
      <c r="DD109" s="36" t="n">
        <f aca="false">MAX(MAX($CB109:$CX109),MAX($D109:$BY109))</f>
        <v>68976.2155497804</v>
      </c>
      <c r="DE109" s="5"/>
    </row>
    <row r="110" customFormat="false" ht="12.75" hidden="false" customHeight="false" outlineLevel="0" collapsed="false">
      <c r="A110" s="5"/>
      <c r="B110" s="5"/>
      <c r="C110" s="40" t="s">
        <v>36</v>
      </c>
      <c r="D110" s="36" t="n">
        <f aca="false">$C$89*D$70</f>
        <v>190.66774803711</v>
      </c>
      <c r="E110" s="36"/>
      <c r="F110" s="36"/>
      <c r="G110" s="36"/>
      <c r="H110" s="36"/>
      <c r="I110" s="36"/>
      <c r="J110" s="36"/>
      <c r="K110" s="36"/>
      <c r="L110" s="36"/>
      <c r="M110" s="36"/>
      <c r="N110" s="36" t="n">
        <f aca="false">$C$89*N$70</f>
        <v>953.338740185551</v>
      </c>
      <c r="O110" s="36"/>
      <c r="P110" s="36"/>
      <c r="Q110" s="36"/>
      <c r="R110" s="36"/>
      <c r="S110" s="36"/>
      <c r="T110" s="36"/>
      <c r="U110" s="36"/>
      <c r="V110" s="36"/>
      <c r="W110" s="36"/>
      <c r="X110" s="36"/>
      <c r="Y110" s="36" t="n">
        <f aca="false">$C$89*Y$70</f>
        <v>343.201946466799</v>
      </c>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t="n">
        <f aca="false">$C$89*BF$70</f>
        <v>190.66774803711</v>
      </c>
      <c r="BG110" s="36"/>
      <c r="BH110" s="36"/>
      <c r="BI110" s="36"/>
      <c r="BJ110" s="36"/>
      <c r="BK110" s="36" t="n">
        <f aca="false">$C$89*BK$70</f>
        <v>5148.02919700198</v>
      </c>
      <c r="BL110" s="36"/>
      <c r="BM110" s="36"/>
      <c r="BN110" s="36"/>
      <c r="BO110" s="36"/>
      <c r="BP110" s="36"/>
      <c r="BQ110" s="36"/>
      <c r="BR110" s="36"/>
      <c r="BS110" s="36"/>
      <c r="BT110" s="36" t="n">
        <f aca="false">$C$89*BT$70</f>
        <v>1668.34279532471</v>
      </c>
      <c r="BU110" s="36"/>
      <c r="BV110" s="36"/>
      <c r="BW110" s="36" t="n">
        <f aca="false">$C$89*BW$70</f>
        <v>181.134360635255</v>
      </c>
      <c r="BX110" s="36"/>
      <c r="BY110" s="36"/>
      <c r="BZ110" s="37" t="n">
        <f aca="false">SUM(D110:BY110)</f>
        <v>8675.38253568852</v>
      </c>
      <c r="CA110" s="203"/>
      <c r="CB110" s="36"/>
      <c r="CC110" s="36"/>
      <c r="CD110" s="36"/>
      <c r="CE110" s="36"/>
      <c r="CF110" s="36"/>
      <c r="CG110" s="36"/>
      <c r="CH110" s="36" t="n">
        <f aca="false">$C$89*CH$70</f>
        <v>119.16268299856</v>
      </c>
      <c r="CI110" s="36"/>
      <c r="CJ110" s="36" t="n">
        <f aca="false">$C$89*CJ$70</f>
        <v>95.3338740185551</v>
      </c>
      <c r="CK110" s="36"/>
      <c r="CL110" s="36"/>
      <c r="CM110" s="36" t="n">
        <f aca="false">$C$89*CM$70</f>
        <v>139.78573903014</v>
      </c>
      <c r="CN110" s="36" t="n">
        <f aca="false">$C$89*CN$70</f>
        <v>946.675619958448</v>
      </c>
      <c r="CO110" s="36"/>
      <c r="CP110" s="36" t="n">
        <f aca="false">$C$89*CP$70</f>
        <v>1802.80735722244</v>
      </c>
      <c r="CQ110" s="36"/>
      <c r="CR110" s="36"/>
      <c r="CS110" s="36"/>
      <c r="CT110" s="36"/>
      <c r="CU110" s="36"/>
      <c r="CV110" s="36" t="n">
        <f aca="false">$C$89*CV$70</f>
        <v>4834.88576599603</v>
      </c>
      <c r="CW110" s="36"/>
      <c r="CX110" s="36"/>
      <c r="CY110" s="37" t="n">
        <f aca="false">SUM(CB110:CX110)</f>
        <v>7938.65103922418</v>
      </c>
      <c r="CZ110" s="203"/>
      <c r="DA110" s="37" t="n">
        <f aca="false">BZ110+CY110</f>
        <v>16614.0335749127</v>
      </c>
      <c r="DB110" s="41" t="n">
        <f aca="false">DA110/DA$11</f>
        <v>0.00377309687400061</v>
      </c>
      <c r="DC110" s="36" t="n">
        <f aca="false">MIN(MIN($CB110:$CX110),MIN($D110:$BY110))</f>
        <v>95.3338740185551</v>
      </c>
      <c r="DD110" s="36" t="n">
        <f aca="false">MAX(MAX($CB110:$CX110),MAX($D110:$BY110))</f>
        <v>5148.02919700198</v>
      </c>
      <c r="DE110" s="5"/>
    </row>
    <row r="111" customFormat="false" ht="12.75" hidden="false" customHeight="false" outlineLevel="0" collapsed="false">
      <c r="A111" s="5"/>
      <c r="B111" s="5"/>
      <c r="C111" s="40" t="s">
        <v>37</v>
      </c>
      <c r="D111" s="36" t="n">
        <f aca="false">$C$89*D$71</f>
        <v>960.655822209414</v>
      </c>
      <c r="E111" s="36"/>
      <c r="F111" s="36"/>
      <c r="G111" s="36"/>
      <c r="H111" s="36"/>
      <c r="I111" s="36"/>
      <c r="J111" s="36"/>
      <c r="K111" s="36"/>
      <c r="L111" s="36"/>
      <c r="M111" s="36"/>
      <c r="N111" s="36" t="n">
        <f aca="false">$C$89*N$71</f>
        <v>4803.27911104707</v>
      </c>
      <c r="O111" s="36"/>
      <c r="P111" s="36"/>
      <c r="Q111" s="36"/>
      <c r="R111" s="36"/>
      <c r="S111" s="36"/>
      <c r="T111" s="36"/>
      <c r="U111" s="36"/>
      <c r="V111" s="36"/>
      <c r="W111" s="36"/>
      <c r="X111" s="36"/>
      <c r="Y111" s="36" t="n">
        <f aca="false">$C$89*Y$71</f>
        <v>1729.18047997695</v>
      </c>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t="n">
        <f aca="false">$C$89*BF$71</f>
        <v>960.655822209414</v>
      </c>
      <c r="BG111" s="36"/>
      <c r="BH111" s="36"/>
      <c r="BI111" s="36"/>
      <c r="BJ111" s="36"/>
      <c r="BK111" s="36" t="n">
        <f aca="false">$C$89*BK$71</f>
        <v>25937.7071996542</v>
      </c>
      <c r="BL111" s="36"/>
      <c r="BM111" s="36"/>
      <c r="BN111" s="36"/>
      <c r="BO111" s="36"/>
      <c r="BP111" s="36"/>
      <c r="BQ111" s="36"/>
      <c r="BR111" s="36"/>
      <c r="BS111" s="36"/>
      <c r="BT111" s="36" t="n">
        <f aca="false">$C$89*BT$71</f>
        <v>8405.73844433237</v>
      </c>
      <c r="BU111" s="36"/>
      <c r="BV111" s="36"/>
      <c r="BW111" s="36" t="n">
        <f aca="false">$C$89*BW$71</f>
        <v>912.623031098943</v>
      </c>
      <c r="BX111" s="36"/>
      <c r="BY111" s="36"/>
      <c r="BZ111" s="37" t="n">
        <f aca="false">SUM(D111:BY111)</f>
        <v>43709.8399105283</v>
      </c>
      <c r="CA111" s="203"/>
      <c r="CB111" s="36"/>
      <c r="CC111" s="36"/>
      <c r="CD111" s="36"/>
      <c r="CE111" s="36"/>
      <c r="CF111" s="36"/>
      <c r="CG111" s="36"/>
      <c r="CH111" s="36" t="n">
        <f aca="false">$C$89*CH$71</f>
        <v>600.386412443391</v>
      </c>
      <c r="CI111" s="36"/>
      <c r="CJ111" s="36" t="n">
        <f aca="false">$C$89*CJ$71</f>
        <v>480.327911104707</v>
      </c>
      <c r="CK111" s="36"/>
      <c r="CL111" s="36"/>
      <c r="CM111" s="36" t="n">
        <f aca="false">$C$89*CM$71</f>
        <v>704.29312478696</v>
      </c>
      <c r="CN111" s="36" t="n">
        <f aca="false">$C$89*CN$71</f>
        <v>4769.70780543222</v>
      </c>
      <c r="CO111" s="36"/>
      <c r="CP111" s="36" t="n">
        <f aca="false">$C$89*CP$71</f>
        <v>9083.22147750244</v>
      </c>
      <c r="CQ111" s="36"/>
      <c r="CR111" s="36"/>
      <c r="CS111" s="36"/>
      <c r="CT111" s="36"/>
      <c r="CU111" s="36"/>
      <c r="CV111" s="36" t="n">
        <f aca="false">$C$89*CV$71</f>
        <v>24359.972825176</v>
      </c>
      <c r="CW111" s="36"/>
      <c r="CX111" s="36"/>
      <c r="CY111" s="37" t="n">
        <f aca="false">SUM(CB111:CX111)</f>
        <v>39997.9095564457</v>
      </c>
      <c r="CZ111" s="203"/>
      <c r="DA111" s="37" t="n">
        <f aca="false">BZ111+CY111</f>
        <v>83707.7494669741</v>
      </c>
      <c r="DB111" s="41" t="n">
        <f aca="false">DA111/DA$11</f>
        <v>0.0190102810626543</v>
      </c>
      <c r="DC111" s="36" t="n">
        <f aca="false">MIN(MIN($CB111:$CX111),MIN($D111:$BY111))</f>
        <v>480.327911104707</v>
      </c>
      <c r="DD111" s="36" t="n">
        <f aca="false">MAX(MAX($CB111:$CX111),MAX($D111:$BY111))</f>
        <v>25937.7071996542</v>
      </c>
      <c r="DE111" s="5"/>
    </row>
    <row r="112" customFormat="false" ht="12.75" hidden="false" customHeight="false" outlineLevel="0" collapsed="false">
      <c r="A112" s="5"/>
      <c r="B112" s="5"/>
      <c r="C112" s="40" t="s">
        <v>38</v>
      </c>
      <c r="D112" s="36" t="n">
        <f aca="false">$C$89*D$72</f>
        <v>980.862738734835</v>
      </c>
      <c r="E112" s="36"/>
      <c r="F112" s="36"/>
      <c r="G112" s="36"/>
      <c r="H112" s="36"/>
      <c r="I112" s="36"/>
      <c r="J112" s="36"/>
      <c r="K112" s="36"/>
      <c r="L112" s="36"/>
      <c r="M112" s="36"/>
      <c r="N112" s="36" t="n">
        <f aca="false">$C$89*N$72</f>
        <v>4904.31369367418</v>
      </c>
      <c r="O112" s="36"/>
      <c r="P112" s="36"/>
      <c r="Q112" s="36"/>
      <c r="R112" s="36"/>
      <c r="S112" s="36"/>
      <c r="T112" s="36"/>
      <c r="U112" s="36"/>
      <c r="V112" s="36"/>
      <c r="W112" s="36"/>
      <c r="X112" s="36"/>
      <c r="Y112" s="36" t="n">
        <f aca="false">$C$89*Y$72</f>
        <v>1765.5529297227</v>
      </c>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t="n">
        <f aca="false">$C$89*BF$72</f>
        <v>980.862738734835</v>
      </c>
      <c r="BG112" s="36"/>
      <c r="BH112" s="36"/>
      <c r="BI112" s="36"/>
      <c r="BJ112" s="36"/>
      <c r="BK112" s="36" t="n">
        <f aca="false">$C$89*BK$72</f>
        <v>26483.2939458405</v>
      </c>
      <c r="BL112" s="36"/>
      <c r="BM112" s="36"/>
      <c r="BN112" s="36"/>
      <c r="BO112" s="36"/>
      <c r="BP112" s="36"/>
      <c r="BQ112" s="36"/>
      <c r="BR112" s="36"/>
      <c r="BS112" s="36"/>
      <c r="BT112" s="36" t="n">
        <f aca="false">$C$89*BT$72</f>
        <v>8582.5489639298</v>
      </c>
      <c r="BU112" s="36"/>
      <c r="BV112" s="36"/>
      <c r="BW112" s="36" t="n">
        <f aca="false">$C$89*BW$72</f>
        <v>931.819601798093</v>
      </c>
      <c r="BX112" s="36"/>
      <c r="BY112" s="36"/>
      <c r="BZ112" s="37" t="n">
        <f aca="false">SUM(D112:BY112)</f>
        <v>44629.254612435</v>
      </c>
      <c r="CA112" s="203"/>
      <c r="CB112" s="36"/>
      <c r="CC112" s="36"/>
      <c r="CD112" s="36"/>
      <c r="CE112" s="36"/>
      <c r="CF112" s="36"/>
      <c r="CG112" s="36"/>
      <c r="CH112" s="36" t="n">
        <f aca="false">$C$89*CH$72</f>
        <v>613.015241456615</v>
      </c>
      <c r="CI112" s="36"/>
      <c r="CJ112" s="36" t="n">
        <f aca="false">$C$89*CJ$72</f>
        <v>490.431369367417</v>
      </c>
      <c r="CK112" s="36"/>
      <c r="CL112" s="36"/>
      <c r="CM112" s="36" t="n">
        <f aca="false">$C$89*CM$72</f>
        <v>719.107579717621</v>
      </c>
      <c r="CN112" s="36" t="n">
        <f aca="false">$C$89*CN$72</f>
        <v>4870.0362323743</v>
      </c>
      <c r="CO112" s="36"/>
      <c r="CP112" s="36" t="n">
        <f aca="false">$C$89*CP$72</f>
        <v>9274.28251511284</v>
      </c>
      <c r="CQ112" s="36"/>
      <c r="CR112" s="36"/>
      <c r="CS112" s="36"/>
      <c r="CT112" s="36"/>
      <c r="CU112" s="36"/>
      <c r="CV112" s="36" t="n">
        <f aca="false">$C$89*CV$72</f>
        <v>24872.3727149802</v>
      </c>
      <c r="CW112" s="36"/>
      <c r="CX112" s="36"/>
      <c r="CY112" s="37" t="n">
        <f aca="false">SUM(CB112:CX112)</f>
        <v>40839.245653009</v>
      </c>
      <c r="CZ112" s="203"/>
      <c r="DA112" s="37" t="n">
        <f aca="false">BZ112+CY112</f>
        <v>85468.500265444</v>
      </c>
      <c r="DB112" s="41" t="n">
        <f aca="false">DA112/DA$11</f>
        <v>0.0194101528519851</v>
      </c>
      <c r="DC112" s="36" t="n">
        <f aca="false">MIN(MIN($CB112:$CX112),MIN($D112:$BY112))</f>
        <v>490.431369367417</v>
      </c>
      <c r="DD112" s="36" t="n">
        <f aca="false">MAX(MAX($CB112:$CX112),MAX($D112:$BY112))</f>
        <v>26483.2939458405</v>
      </c>
      <c r="DE112" s="5"/>
    </row>
    <row r="113" customFormat="false" ht="12.75" hidden="false" customHeight="false" outlineLevel="0" collapsed="false">
      <c r="A113" s="5"/>
      <c r="B113" s="5"/>
      <c r="C113" s="5"/>
      <c r="D113" s="143"/>
      <c r="E113" s="5"/>
      <c r="F113" s="5"/>
      <c r="G113" s="5"/>
      <c r="H113" s="5"/>
      <c r="I113" s="5"/>
      <c r="J113" s="5"/>
      <c r="K113" s="5"/>
      <c r="L113" s="5"/>
      <c r="M113" s="5"/>
      <c r="N113" s="143"/>
      <c r="O113" s="5"/>
      <c r="P113" s="5"/>
      <c r="Q113" s="5"/>
      <c r="R113" s="5"/>
      <c r="S113" s="5"/>
      <c r="T113" s="5"/>
      <c r="U113" s="5"/>
      <c r="V113" s="5"/>
      <c r="W113" s="5"/>
      <c r="X113" s="5"/>
      <c r="Y113" s="143"/>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143"/>
      <c r="BG113" s="5"/>
      <c r="BH113" s="5"/>
      <c r="BI113" s="5"/>
      <c r="BJ113" s="5"/>
      <c r="BK113" s="143"/>
      <c r="BL113" s="5"/>
      <c r="BM113" s="5"/>
      <c r="BN113" s="5"/>
      <c r="BO113" s="5"/>
      <c r="BP113" s="5"/>
      <c r="BQ113" s="5"/>
      <c r="BR113" s="5"/>
      <c r="BS113" s="5"/>
      <c r="BT113" s="143"/>
      <c r="BU113" s="5"/>
      <c r="BV113" s="5"/>
      <c r="BW113" s="143"/>
      <c r="BX113" s="5"/>
      <c r="BY113" s="5"/>
      <c r="BZ113" s="5"/>
      <c r="CA113" s="4"/>
      <c r="CB113" s="5"/>
      <c r="CC113" s="5"/>
      <c r="CD113" s="5"/>
      <c r="CE113" s="5"/>
      <c r="CF113" s="5"/>
      <c r="CG113" s="5"/>
      <c r="CH113" s="143"/>
      <c r="CI113" s="5"/>
      <c r="CJ113" s="143"/>
      <c r="CK113" s="5"/>
      <c r="CL113" s="5"/>
      <c r="CM113" s="143"/>
      <c r="CN113" s="143"/>
      <c r="CO113" s="5"/>
      <c r="CP113" s="143"/>
      <c r="CQ113" s="5"/>
      <c r="CR113" s="143"/>
      <c r="CS113" s="143"/>
      <c r="CT113" s="5"/>
      <c r="CU113" s="5"/>
      <c r="CV113" s="143"/>
      <c r="CW113" s="5"/>
      <c r="CX113" s="5"/>
      <c r="CY113" s="5"/>
      <c r="CZ113" s="4"/>
      <c r="DA113" s="5"/>
      <c r="DB113" s="5"/>
      <c r="DC113" s="5"/>
      <c r="DD113" s="5"/>
      <c r="DE113" s="5"/>
    </row>
    <row r="114" customFormat="false" ht="26.1" hidden="false" customHeight="true" outlineLevel="0" collapsed="false">
      <c r="A114" s="206" t="s">
        <v>31</v>
      </c>
      <c r="B114" s="206"/>
      <c r="C114" s="206"/>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4"/>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4"/>
      <c r="DA114" s="207" t="n">
        <f aca="false">SUM(DA115:DA120)</f>
        <v>4379878.78787879</v>
      </c>
      <c r="DB114" s="5"/>
      <c r="DC114" s="5"/>
      <c r="DD114" s="5"/>
      <c r="DE114" s="5"/>
    </row>
    <row r="115" customFormat="false" ht="12.75" hidden="false" customHeight="false" outlineLevel="0" collapsed="false">
      <c r="A115" s="5"/>
      <c r="B115" s="5"/>
      <c r="C115" s="40" t="s">
        <v>33</v>
      </c>
      <c r="D115" s="36" t="n">
        <f aca="false">D45+D50</f>
        <v>2032.8150546934</v>
      </c>
      <c r="E115" s="36" t="n">
        <f aca="false">E45+E50</f>
        <v>4065.63010938679</v>
      </c>
      <c r="F115" s="36" t="n">
        <f aca="false">F45+F50</f>
        <v>0</v>
      </c>
      <c r="G115" s="36" t="n">
        <f aca="false">G45+G50</f>
        <v>2381.42324169376</v>
      </c>
      <c r="H115" s="36" t="n">
        <f aca="false">H45+H50</f>
        <v>8796.08242326283</v>
      </c>
      <c r="I115" s="36" t="n">
        <f aca="false">I45+I50</f>
        <v>794.074125669922</v>
      </c>
      <c r="J115" s="36" t="n">
        <f aca="false">J45+J50</f>
        <v>398.63533346697</v>
      </c>
      <c r="K115" s="36" t="n">
        <f aca="false">K45+K50</f>
        <v>1759.0300197455</v>
      </c>
      <c r="L115" s="36" t="n">
        <f aca="false">L45+L50</f>
        <v>0</v>
      </c>
      <c r="M115" s="36" t="n">
        <f aca="false">M45+M50</f>
        <v>8436.18247697759</v>
      </c>
      <c r="N115" s="36" t="n">
        <f aca="false">N45+N50</f>
        <v>10164.075273467</v>
      </c>
      <c r="O115" s="36" t="n">
        <f aca="false">O45+O50</f>
        <v>280.762874356289</v>
      </c>
      <c r="P115" s="36" t="n">
        <f aca="false">P45+P50</f>
        <v>4828.24239008057</v>
      </c>
      <c r="Q115" s="36" t="n">
        <f aca="false">Q45+Q50</f>
        <v>181.13733829438</v>
      </c>
      <c r="R115" s="36" t="n">
        <f aca="false">R45+R50</f>
        <v>0</v>
      </c>
      <c r="S115" s="36" t="n">
        <f aca="false">S45+S50</f>
        <v>0</v>
      </c>
      <c r="T115" s="36" t="n">
        <f aca="false">T45+T50</f>
        <v>0</v>
      </c>
      <c r="U115" s="36" t="n">
        <f aca="false">U45+U50</f>
        <v>0</v>
      </c>
      <c r="V115" s="36" t="n">
        <f aca="false">V45+V50</f>
        <v>0</v>
      </c>
      <c r="W115" s="36" t="n">
        <f aca="false">W45+W50</f>
        <v>1688.83930115643</v>
      </c>
      <c r="X115" s="36" t="n">
        <f aca="false">X45+X50</f>
        <v>105.885429370612</v>
      </c>
      <c r="Y115" s="36" t="n">
        <f aca="false">Y45+Y50</f>
        <v>3659.06709844811</v>
      </c>
      <c r="Z115" s="36" t="n">
        <f aca="false">Z45+Z50</f>
        <v>1897.54680785297</v>
      </c>
      <c r="AA115" s="36" t="n">
        <f aca="false">AA45+AA50</f>
        <v>0</v>
      </c>
      <c r="AB115" s="36" t="n">
        <f aca="false">AB45+AB50</f>
        <v>0</v>
      </c>
      <c r="AC115" s="36" t="n">
        <f aca="false">AC45+AC50</f>
        <v>0</v>
      </c>
      <c r="AD115" s="36" t="n">
        <f aca="false">AD45+AD50</f>
        <v>0</v>
      </c>
      <c r="AE115" s="36" t="n">
        <f aca="false">AE45+AE50</f>
        <v>0</v>
      </c>
      <c r="AF115" s="36" t="n">
        <f aca="false">AF45+AF50</f>
        <v>0</v>
      </c>
      <c r="AG115" s="36" t="n">
        <f aca="false">AG45+AG50</f>
        <v>0</v>
      </c>
      <c r="AH115" s="36" t="n">
        <f aca="false">AH45+AH50</f>
        <v>0</v>
      </c>
      <c r="AI115" s="36" t="n">
        <f aca="false">AI45+AI50</f>
        <v>559.527910422567</v>
      </c>
      <c r="AJ115" s="36" t="n">
        <f aca="false">AJ45+AJ50</f>
        <v>0</v>
      </c>
      <c r="AK115" s="36" t="n">
        <f aca="false">AK45+AK50</f>
        <v>0</v>
      </c>
      <c r="AL115" s="36" t="n">
        <f aca="false">AL45+AL50</f>
        <v>4751.39221052479</v>
      </c>
      <c r="AM115" s="36" t="n">
        <f aca="false">AM45+AM50</f>
        <v>0</v>
      </c>
      <c r="AN115" s="36" t="n">
        <f aca="false">AN45+AN50</f>
        <v>0</v>
      </c>
      <c r="AO115" s="36" t="n">
        <f aca="false">AO45+AO50</f>
        <v>2593.08113941559</v>
      </c>
      <c r="AP115" s="36" t="n">
        <f aca="false">AP45+AP50</f>
        <v>456.141442624505</v>
      </c>
      <c r="AQ115" s="36" t="n">
        <f aca="false">AQ45+AQ50</f>
        <v>0</v>
      </c>
      <c r="AR115" s="36" t="n">
        <f aca="false">AR45+AR50</f>
        <v>3063.35204468437</v>
      </c>
      <c r="AS115" s="36" t="n">
        <f aca="false">AS45+AS50</f>
        <v>711.485269142689</v>
      </c>
      <c r="AT115" s="36" t="n">
        <f aca="false">AT45+AT50</f>
        <v>724.591390520208</v>
      </c>
      <c r="AU115" s="36" t="n">
        <f aca="false">AU45+AU50</f>
        <v>0</v>
      </c>
      <c r="AV115" s="36" t="n">
        <f aca="false">AV45+AV50</f>
        <v>709.365782173433</v>
      </c>
      <c r="AW115" s="36" t="n">
        <f aca="false">AW45+AW50</f>
        <v>944.711132736792</v>
      </c>
      <c r="AX115" s="36" t="n">
        <f aca="false">AX45+AX50</f>
        <v>0</v>
      </c>
      <c r="AY115" s="36" t="n">
        <f aca="false">AY45+AY50</f>
        <v>1779.40797030362</v>
      </c>
      <c r="AZ115" s="36" t="n">
        <f aca="false">AZ45+AZ50</f>
        <v>597.486837932786</v>
      </c>
      <c r="BA115" s="36" t="n">
        <f aca="false">BA45+BA50</f>
        <v>320.986018595188</v>
      </c>
      <c r="BB115" s="36" t="n">
        <f aca="false">BB45+BB50</f>
        <v>423.94128514045</v>
      </c>
      <c r="BC115" s="36" t="n">
        <f aca="false">BC45+BC50</f>
        <v>2579.34242162424</v>
      </c>
      <c r="BD115" s="36" t="n">
        <f aca="false">BD45+BD50</f>
        <v>1420.59621341754</v>
      </c>
      <c r="BE115" s="36" t="n">
        <f aca="false">BE45+BE50</f>
        <v>0</v>
      </c>
      <c r="BF115" s="36" t="n">
        <f aca="false">BF45+BF50</f>
        <v>2032.8150546934</v>
      </c>
      <c r="BG115" s="36" t="n">
        <f aca="false">BG45+BG50</f>
        <v>6438.50005182987</v>
      </c>
      <c r="BH115" s="36" t="n">
        <f aca="false">BH45+BH50</f>
        <v>1016.4075273467</v>
      </c>
      <c r="BI115" s="36" t="n">
        <f aca="false">BI45+BI50</f>
        <v>0.266378438668206</v>
      </c>
      <c r="BJ115" s="36" t="n">
        <f aca="false">BJ45+BJ50</f>
        <v>13213.2978555071</v>
      </c>
      <c r="BK115" s="36" t="n">
        <f aca="false">BK45+BK50</f>
        <v>54886.0064767217</v>
      </c>
      <c r="BL115" s="36" t="n">
        <f aca="false">BL45+BL50</f>
        <v>62000.8591681486</v>
      </c>
      <c r="BM115" s="36" t="n">
        <f aca="false">BM45+BM50</f>
        <v>639.841009681031</v>
      </c>
      <c r="BN115" s="36" t="n">
        <f aca="false">BN45+BN50</f>
        <v>477.083783654757</v>
      </c>
      <c r="BO115" s="36" t="n">
        <f aca="false">BO45+BO50</f>
        <v>9363.46849762611</v>
      </c>
      <c r="BP115" s="36" t="n">
        <f aca="false">BP45+BP50</f>
        <v>15246.1129102005</v>
      </c>
      <c r="BQ115" s="36" t="n">
        <f aca="false">BQ45+BQ50</f>
        <v>625.85614165095</v>
      </c>
      <c r="BR115" s="36" t="n">
        <f aca="false">BR45+BR50</f>
        <v>44303.9287300767</v>
      </c>
      <c r="BS115" s="36" t="n">
        <f aca="false">BS45+BS50</f>
        <v>0</v>
      </c>
      <c r="BT115" s="36" t="n">
        <f aca="false">BT45+BT50</f>
        <v>17787.1317285672</v>
      </c>
      <c r="BU115" s="36" t="n">
        <f aca="false">BU45+BU50</f>
        <v>0</v>
      </c>
      <c r="BV115" s="36" t="n">
        <f aca="false">BV45+BV50</f>
        <v>0</v>
      </c>
      <c r="BW115" s="36" t="n">
        <f aca="false">BW45+BW50</f>
        <v>1931.17430195873</v>
      </c>
      <c r="BX115" s="36" t="n">
        <f aca="false">BX45+BX50</f>
        <v>148.039806035834</v>
      </c>
      <c r="BY115" s="36" t="n">
        <f aca="false">BY45+BY50</f>
        <v>0</v>
      </c>
      <c r="BZ115" s="37" t="n">
        <f aca="false">SUM(D115:BY115)</f>
        <v>303215.62778932</v>
      </c>
      <c r="CA115" s="203"/>
      <c r="CB115" s="36" t="n">
        <f aca="false">CB45+CB50</f>
        <v>6521.32251468188</v>
      </c>
      <c r="CC115" s="36" t="n">
        <f aca="false">CC45+CC50</f>
        <v>2336.68328184376</v>
      </c>
      <c r="CD115" s="36" t="n">
        <f aca="false">CD45+CD50</f>
        <v>7083.00479491895</v>
      </c>
      <c r="CE115" s="36" t="n">
        <f aca="false">CE45+CE50</f>
        <v>3622.95695260104</v>
      </c>
      <c r="CF115" s="36" t="n">
        <f aca="false">CF45+CF50</f>
        <v>2898.36556208083</v>
      </c>
      <c r="CG115" s="36" t="n">
        <f aca="false">CG45+CG50</f>
        <v>3622.95695260104</v>
      </c>
      <c r="CH115" s="36" t="n">
        <f aca="false">CH45+CH50</f>
        <v>1270.45973139611</v>
      </c>
      <c r="CI115" s="36" t="n">
        <f aca="false">CI45+CI50</f>
        <v>1270.55908697063</v>
      </c>
      <c r="CJ115" s="36" t="n">
        <f aca="false">CJ45+CJ50</f>
        <v>1016.4075273467</v>
      </c>
      <c r="CK115" s="36" t="n">
        <f aca="false">CK45+CK50</f>
        <v>1016.4075273467</v>
      </c>
      <c r="CL115" s="36" t="n">
        <f aca="false">CL45+CL50</f>
        <v>40.6364299789638</v>
      </c>
      <c r="CM115" s="36" t="n">
        <f aca="false">CM45+CM50</f>
        <v>1490.33361781041</v>
      </c>
      <c r="CN115" s="36" t="n">
        <f aca="false">CN45+CN50</f>
        <v>10093.0360376847</v>
      </c>
      <c r="CO115" s="36" t="n">
        <f aca="false">CO45+CO50</f>
        <v>457.433065093275</v>
      </c>
      <c r="CP115" s="36" t="n">
        <f aca="false">CP45+CP50</f>
        <v>19220.7333133263</v>
      </c>
      <c r="CQ115" s="36" t="n">
        <f aca="false">CQ45+CQ50</f>
        <v>968.716851576765</v>
      </c>
      <c r="CR115" s="36" t="n">
        <f aca="false">CR45+CR50</f>
        <v>58929.977070863</v>
      </c>
      <c r="CS115" s="36" t="n">
        <f aca="false">CS45+CS50</f>
        <v>3477.44510822428</v>
      </c>
      <c r="CT115" s="36" t="n">
        <f aca="false">CT45+CT50</f>
        <v>0</v>
      </c>
      <c r="CU115" s="36" t="n">
        <f aca="false">CU45+CU50</f>
        <v>0</v>
      </c>
      <c r="CV115" s="36" t="n">
        <f aca="false">CV45+CV50</f>
        <v>0</v>
      </c>
      <c r="CW115" s="36" t="n">
        <f aca="false">CW45+CW50</f>
        <v>0</v>
      </c>
      <c r="CX115" s="36" t="n">
        <f aca="false">CX45+CX50</f>
        <v>0</v>
      </c>
      <c r="CY115" s="37" t="n">
        <f aca="false">SUM(CB115:CX115)</f>
        <v>125337.435426345</v>
      </c>
      <c r="CZ115" s="203"/>
      <c r="DA115" s="37" t="n">
        <f aca="false">BZ115+CY115</f>
        <v>428553.063215665</v>
      </c>
      <c r="DB115" s="41" t="n">
        <f aca="false">DA115/DA$11</f>
        <v>0.0973256864969895</v>
      </c>
      <c r="DC115" s="36" t="n">
        <f aca="false">MIN(MIN($CB115:$CX115),MIN($D115:$BY115))</f>
        <v>0</v>
      </c>
      <c r="DD115" s="36" t="n">
        <f aca="false">MAX(MAX($CB115:$CX115),MAX($D115:$BY115))</f>
        <v>62000.8591681486</v>
      </c>
      <c r="DE115" s="5"/>
    </row>
    <row r="116" customFormat="false" ht="12.75" hidden="false" customHeight="false" outlineLevel="0" collapsed="false">
      <c r="A116" s="5"/>
      <c r="B116" s="5"/>
      <c r="C116" s="40" t="s">
        <v>34</v>
      </c>
      <c r="D116" s="36" t="n">
        <f aca="false">D46+D51</f>
        <v>789.839530669735</v>
      </c>
      <c r="E116" s="36" t="n">
        <f aca="false">E46+E51</f>
        <v>1579.67906133947</v>
      </c>
      <c r="F116" s="36" t="n">
        <f aca="false">F46+F51</f>
        <v>0</v>
      </c>
      <c r="G116" s="36" t="n">
        <f aca="false">G46+G51</f>
        <v>925.289396692852</v>
      </c>
      <c r="H116" s="36" t="n">
        <f aca="false">H46+H51</f>
        <v>3417.67127161014</v>
      </c>
      <c r="I116" s="36" t="n">
        <f aca="false">I46+I51</f>
        <v>308.533298830133</v>
      </c>
      <c r="J116" s="36" t="n">
        <f aca="false">J46+J51</f>
        <v>154.887649010163</v>
      </c>
      <c r="K116" s="36" t="n">
        <f aca="false">K46+K51</f>
        <v>683.461804369267</v>
      </c>
      <c r="L116" s="36" t="n">
        <f aca="false">L46+L51</f>
        <v>0</v>
      </c>
      <c r="M116" s="36" t="n">
        <f aca="false">M46+M51</f>
        <v>3277.8340522794</v>
      </c>
      <c r="N116" s="36" t="n">
        <f aca="false">N46+N51</f>
        <v>3949.19765334867</v>
      </c>
      <c r="O116" s="36" t="n">
        <f aca="false">O46+O51</f>
        <v>109.088928871842</v>
      </c>
      <c r="P116" s="36" t="n">
        <f aca="false">P46+P51</f>
        <v>1875.98802681838</v>
      </c>
      <c r="Q116" s="36" t="n">
        <f aca="false">Q46+Q51</f>
        <v>70.3799541108657</v>
      </c>
      <c r="R116" s="36" t="n">
        <f aca="false">R46+R51</f>
        <v>0</v>
      </c>
      <c r="S116" s="36" t="n">
        <f aca="false">S46+S51</f>
        <v>0</v>
      </c>
      <c r="T116" s="36" t="n">
        <f aca="false">T46+T51</f>
        <v>0</v>
      </c>
      <c r="U116" s="36" t="n">
        <f aca="false">U46+U51</f>
        <v>0</v>
      </c>
      <c r="V116" s="36" t="n">
        <f aca="false">V46+V51</f>
        <v>0</v>
      </c>
      <c r="W116" s="36" t="n">
        <f aca="false">W46+W51</f>
        <v>656.189572151307</v>
      </c>
      <c r="X116" s="36" t="n">
        <f aca="false">X46+X51</f>
        <v>41.1412231751017</v>
      </c>
      <c r="Y116" s="36" t="n">
        <f aca="false">Y46+Y51</f>
        <v>1421.71115520552</v>
      </c>
      <c r="Z116" s="36" t="n">
        <f aca="false">Z46+Z51</f>
        <v>737.281769277576</v>
      </c>
      <c r="AA116" s="36" t="n">
        <f aca="false">AA46+AA51</f>
        <v>0</v>
      </c>
      <c r="AB116" s="36" t="n">
        <f aca="false">AB46+AB51</f>
        <v>0</v>
      </c>
      <c r="AC116" s="36" t="n">
        <f aca="false">AC46+AC51</f>
        <v>0</v>
      </c>
      <c r="AD116" s="36" t="n">
        <f aca="false">AD46+AD51</f>
        <v>0</v>
      </c>
      <c r="AE116" s="36" t="n">
        <f aca="false">AE46+AE51</f>
        <v>0</v>
      </c>
      <c r="AF116" s="36" t="n">
        <f aca="false">AF46+AF51</f>
        <v>0</v>
      </c>
      <c r="AG116" s="36" t="n">
        <f aca="false">AG46+AG51</f>
        <v>0</v>
      </c>
      <c r="AH116" s="36" t="n">
        <f aca="false">AH46+AH51</f>
        <v>0</v>
      </c>
      <c r="AI116" s="36" t="n">
        <f aca="false">AI46+AI51</f>
        <v>217.401608249814</v>
      </c>
      <c r="AJ116" s="36" t="n">
        <f aca="false">AJ46+AJ51</f>
        <v>0</v>
      </c>
      <c r="AK116" s="36" t="n">
        <f aca="false">AK46+AK51</f>
        <v>0</v>
      </c>
      <c r="AL116" s="36" t="n">
        <f aca="false">AL46+AL51</f>
        <v>1846.12829628752</v>
      </c>
      <c r="AM116" s="36" t="n">
        <f aca="false">AM46+AM51</f>
        <v>0</v>
      </c>
      <c r="AN116" s="36" t="n">
        <f aca="false">AN46+AN51</f>
        <v>0</v>
      </c>
      <c r="AO116" s="36" t="n">
        <f aca="false">AO46+AO51</f>
        <v>1007.52795263682</v>
      </c>
      <c r="AP116" s="36" t="n">
        <f aca="false">AP46+AP51</f>
        <v>177.231343367779</v>
      </c>
      <c r="AQ116" s="36" t="n">
        <f aca="false">AQ46+AQ51</f>
        <v>0</v>
      </c>
      <c r="AR116" s="36" t="n">
        <f aca="false">AR46+AR51</f>
        <v>1190.24922393376</v>
      </c>
      <c r="AS116" s="36" t="n">
        <f aca="false">AS46+AS51</f>
        <v>276.443835734407</v>
      </c>
      <c r="AT116" s="36" t="n">
        <f aca="false">AT46+AT51</f>
        <v>281.536149830478</v>
      </c>
      <c r="AU116" s="36" t="n">
        <f aca="false">AU46+AU51</f>
        <v>0</v>
      </c>
      <c r="AV116" s="36" t="n">
        <f aca="false">AV46+AV51</f>
        <v>275.620320290052</v>
      </c>
      <c r="AW116" s="36" t="n">
        <f aca="false">AW46+AW51</f>
        <v>367.062510667919</v>
      </c>
      <c r="AX116" s="36" t="n">
        <f aca="false">AX46+AX51</f>
        <v>0</v>
      </c>
      <c r="AY116" s="36" t="n">
        <f aca="false">AY46+AY51</f>
        <v>691.37954920674</v>
      </c>
      <c r="AZ116" s="36" t="n">
        <f aca="false">AZ46+AZ51</f>
        <v>232.150348633341</v>
      </c>
      <c r="BA116" s="36" t="n">
        <f aca="false">BA46+BA51</f>
        <v>124.717418681755</v>
      </c>
      <c r="BB116" s="36" t="n">
        <f aca="false">BB46+BB51</f>
        <v>164.720142599181</v>
      </c>
      <c r="BC116" s="36" t="n">
        <f aca="false">BC46+BC51</f>
        <v>1002.18984655222</v>
      </c>
      <c r="BD116" s="36" t="n">
        <f aca="false">BD46+BD51</f>
        <v>551.965140107716</v>
      </c>
      <c r="BE116" s="36" t="n">
        <f aca="false">BE46+BE51</f>
        <v>0</v>
      </c>
      <c r="BF116" s="36" t="n">
        <f aca="false">BF46+BF51</f>
        <v>789.839530669735</v>
      </c>
      <c r="BG116" s="36" t="n">
        <f aca="false">BG46+BG51</f>
        <v>2501.64511887747</v>
      </c>
      <c r="BH116" s="36" t="n">
        <f aca="false">BH46+BH51</f>
        <v>394.919765334867</v>
      </c>
      <c r="BI116" s="36" t="n">
        <f aca="false">BI46+BI51</f>
        <v>0.103499932515979</v>
      </c>
      <c r="BJ116" s="36" t="n">
        <f aca="false">BJ46+BJ51</f>
        <v>5133.95694935328</v>
      </c>
      <c r="BK116" s="36" t="n">
        <f aca="false">BK46+BK51</f>
        <v>21325.6673280828</v>
      </c>
      <c r="BL116" s="36" t="n">
        <f aca="false">BL46+BL51</f>
        <v>24090.1056854269</v>
      </c>
      <c r="BM116" s="36" t="n">
        <f aca="false">BM46+BM51</f>
        <v>248.606837903382</v>
      </c>
      <c r="BN116" s="36" t="n">
        <f aca="false">BN46+BN51</f>
        <v>185.368379136118</v>
      </c>
      <c r="BO116" s="36" t="n">
        <f aca="false">BO46+BO51</f>
        <v>3638.12612786918</v>
      </c>
      <c r="BP116" s="36" t="n">
        <f aca="false">BP46+BP51</f>
        <v>5923.79648002301</v>
      </c>
      <c r="BQ116" s="36" t="n">
        <f aca="false">BQ46+BQ51</f>
        <v>243.173091446293</v>
      </c>
      <c r="BR116" s="36" t="n">
        <f aca="false">BR46+BR51</f>
        <v>17214.0570260914</v>
      </c>
      <c r="BS116" s="36" t="n">
        <f aca="false">BS46+BS51</f>
        <v>0</v>
      </c>
      <c r="BT116" s="36" t="n">
        <f aca="false">BT46+BT51</f>
        <v>6911.09589336018</v>
      </c>
      <c r="BU116" s="36" t="n">
        <f aca="false">BU46+BU51</f>
        <v>0</v>
      </c>
      <c r="BV116" s="36" t="n">
        <f aca="false">BV46+BV51</f>
        <v>0</v>
      </c>
      <c r="BW116" s="36" t="n">
        <f aca="false">BW46+BW51</f>
        <v>750.347554136248</v>
      </c>
      <c r="BX116" s="36" t="n">
        <f aca="false">BX46+BX51</f>
        <v>57.5200831230648</v>
      </c>
      <c r="BY116" s="36" t="n">
        <f aca="false">BY46+BY51</f>
        <v>0</v>
      </c>
      <c r="BZ116" s="37" t="n">
        <f aca="false">SUM(D116:BY116)</f>
        <v>117812.827385306</v>
      </c>
      <c r="CA116" s="203"/>
      <c r="CB116" s="36" t="n">
        <f aca="false">CB46+CB51</f>
        <v>2533.82534847431</v>
      </c>
      <c r="CC116" s="36" t="n">
        <f aca="false">CC46+CC51</f>
        <v>907.905922082843</v>
      </c>
      <c r="CD116" s="36" t="n">
        <f aca="false">CD46+CD51</f>
        <v>2752.06402571338</v>
      </c>
      <c r="CE116" s="36" t="n">
        <f aca="false">CE46+CE51</f>
        <v>1407.68074915239</v>
      </c>
      <c r="CF116" s="36" t="n">
        <f aca="false">CF46+CF51</f>
        <v>1126.14459932191</v>
      </c>
      <c r="CG116" s="36" t="n">
        <f aca="false">CG46+CG51</f>
        <v>1407.68074915239</v>
      </c>
      <c r="CH116" s="36" t="n">
        <f aca="false">CH46+CH51</f>
        <v>493.630404627268</v>
      </c>
      <c r="CI116" s="36" t="n">
        <f aca="false">CI46+CI51</f>
        <v>493.669008709901</v>
      </c>
      <c r="CJ116" s="36" t="n">
        <f aca="false">CJ46+CJ51</f>
        <v>394.919765334867</v>
      </c>
      <c r="CK116" s="36" t="n">
        <f aca="false">CK46+CK51</f>
        <v>394.919765334867</v>
      </c>
      <c r="CL116" s="36" t="n">
        <f aca="false">CL46+CL51</f>
        <v>15.7890697968681</v>
      </c>
      <c r="CM116" s="36" t="n">
        <f aca="false">CM46+CM51</f>
        <v>579.06123949394</v>
      </c>
      <c r="CN116" s="36" t="n">
        <f aca="false">CN46+CN51</f>
        <v>3921.59573426613</v>
      </c>
      <c r="CO116" s="36" t="n">
        <f aca="false">CO46+CO51</f>
        <v>177.733196442007</v>
      </c>
      <c r="CP116" s="36" t="n">
        <f aca="false">CP46+CP51</f>
        <v>7468.11420167072</v>
      </c>
      <c r="CQ116" s="36" t="n">
        <f aca="false">CQ46+CQ51</f>
        <v>376.389805671061</v>
      </c>
      <c r="CR116" s="36" t="n">
        <f aca="false">CR46+CR51</f>
        <v>22896.9306994083</v>
      </c>
      <c r="CS116" s="36" t="n">
        <f aca="false">CS46+CS51</f>
        <v>1351.14289215253</v>
      </c>
      <c r="CT116" s="36" t="n">
        <f aca="false">CT46+CT51</f>
        <v>0</v>
      </c>
      <c r="CU116" s="36" t="n">
        <f aca="false">CU46+CU51</f>
        <v>0</v>
      </c>
      <c r="CV116" s="36" t="n">
        <f aca="false">CV46+CV51</f>
        <v>0</v>
      </c>
      <c r="CW116" s="36" t="n">
        <f aca="false">CW46+CW51</f>
        <v>0</v>
      </c>
      <c r="CX116" s="36" t="n">
        <f aca="false">CX46+CX51</f>
        <v>0</v>
      </c>
      <c r="CY116" s="37" t="n">
        <f aca="false">SUM(CB116:CX116)</f>
        <v>48699.1971768057</v>
      </c>
      <c r="CZ116" s="203"/>
      <c r="DA116" s="37" t="n">
        <f aca="false">BZ116+CY116</f>
        <v>166512.024562112</v>
      </c>
      <c r="DB116" s="41" t="n">
        <f aca="false">DA116/DA$11</f>
        <v>0.0378153803846589</v>
      </c>
      <c r="DC116" s="36" t="n">
        <f aca="false">MIN(MIN($CB116:$CX116),MIN($D116:$BY116))</f>
        <v>0</v>
      </c>
      <c r="DD116" s="36" t="n">
        <f aca="false">MAX(MAX($CB116:$CX116),MAX($D116:$BY116))</f>
        <v>24090.1056854269</v>
      </c>
      <c r="DE116" s="5"/>
    </row>
    <row r="117" customFormat="false" ht="12.75" hidden="false" customHeight="false" outlineLevel="0" collapsed="false">
      <c r="A117" s="5"/>
      <c r="B117" s="5"/>
      <c r="C117" s="40" t="s">
        <v>35</v>
      </c>
      <c r="D117" s="36" t="n">
        <f aca="false">D47+D52</f>
        <v>9362.88259222019</v>
      </c>
      <c r="E117" s="36" t="n">
        <f aca="false">E47+E52</f>
        <v>18725.7651844404</v>
      </c>
      <c r="F117" s="36" t="n">
        <f aca="false">F47+F52</f>
        <v>0</v>
      </c>
      <c r="G117" s="36" t="n">
        <f aca="false">G47+G52</f>
        <v>10968.5267053112</v>
      </c>
      <c r="H117" s="36" t="n">
        <f aca="false">H47+H52</f>
        <v>40513.6152501208</v>
      </c>
      <c r="I117" s="36" t="n">
        <f aca="false">I47+I52</f>
        <v>3657.40247299022</v>
      </c>
      <c r="J117" s="36" t="n">
        <f aca="false">J47+J52</f>
        <v>1836.06266381411</v>
      </c>
      <c r="K117" s="36" t="n">
        <f aca="false">K47+K52</f>
        <v>8101.86421683695</v>
      </c>
      <c r="L117" s="36" t="n">
        <f aca="false">L47+L52</f>
        <v>0</v>
      </c>
      <c r="M117" s="36" t="n">
        <f aca="false">M47+M52</f>
        <v>38855.9627577138</v>
      </c>
      <c r="N117" s="36" t="n">
        <f aca="false">N47+N52</f>
        <v>46814.412961101</v>
      </c>
      <c r="O117" s="36" t="n">
        <f aca="false">O47+O52</f>
        <v>1293.15739903781</v>
      </c>
      <c r="P117" s="36" t="n">
        <f aca="false">P47+P52</f>
        <v>22238.2584784248</v>
      </c>
      <c r="Q117" s="36" t="n">
        <f aca="false">Q47+Q52</f>
        <v>834.295096153422</v>
      </c>
      <c r="R117" s="36" t="n">
        <f aca="false">R47+R52</f>
        <v>0</v>
      </c>
      <c r="S117" s="36" t="n">
        <f aca="false">S47+S52</f>
        <v>0</v>
      </c>
      <c r="T117" s="36" t="n">
        <f aca="false">T47+T52</f>
        <v>0</v>
      </c>
      <c r="U117" s="36" t="n">
        <f aca="false">U47+U52</f>
        <v>0</v>
      </c>
      <c r="V117" s="36" t="n">
        <f aca="false">V47+V52</f>
        <v>0</v>
      </c>
      <c r="W117" s="36" t="n">
        <f aca="false">W47+W52</f>
        <v>7778.5748670775</v>
      </c>
      <c r="X117" s="36" t="n">
        <f aca="false">X47+X52</f>
        <v>487.694559883802</v>
      </c>
      <c r="Y117" s="36" t="n">
        <f aca="false">Y47+Y52</f>
        <v>16853.1886659963</v>
      </c>
      <c r="Z117" s="36" t="n">
        <f aca="false">Z47+Z52</f>
        <v>8739.85458448368</v>
      </c>
      <c r="AA117" s="36" t="n">
        <f aca="false">AA47+AA52</f>
        <v>0</v>
      </c>
      <c r="AB117" s="36" t="n">
        <f aca="false">AB47+AB52</f>
        <v>0</v>
      </c>
      <c r="AC117" s="36" t="n">
        <f aca="false">AC47+AC52</f>
        <v>0</v>
      </c>
      <c r="AD117" s="36" t="n">
        <f aca="false">AD47+AD52</f>
        <v>0</v>
      </c>
      <c r="AE117" s="36" t="n">
        <f aca="false">AE47+AE52</f>
        <v>0</v>
      </c>
      <c r="AF117" s="36" t="n">
        <f aca="false">AF47+AF52</f>
        <v>0</v>
      </c>
      <c r="AG117" s="36" t="n">
        <f aca="false">AG47+AG52</f>
        <v>0</v>
      </c>
      <c r="AH117" s="36" t="n">
        <f aca="false">AH47+AH52</f>
        <v>0</v>
      </c>
      <c r="AI117" s="36" t="n">
        <f aca="false">AI47+AI52</f>
        <v>2577.11301392686</v>
      </c>
      <c r="AJ117" s="36" t="n">
        <f aca="false">AJ47+AJ52</f>
        <v>0</v>
      </c>
      <c r="AK117" s="36" t="n">
        <f aca="false">AK47+AK52</f>
        <v>0</v>
      </c>
      <c r="AL117" s="36" t="n">
        <f aca="false">AL47+AL52</f>
        <v>21884.2965148362</v>
      </c>
      <c r="AM117" s="36" t="n">
        <f aca="false">AM47+AM52</f>
        <v>0</v>
      </c>
      <c r="AN117" s="36" t="n">
        <f aca="false">AN47+AN52</f>
        <v>0</v>
      </c>
      <c r="AO117" s="36" t="n">
        <f aca="false">AO47+AO52</f>
        <v>11943.3955412686</v>
      </c>
      <c r="AP117" s="36" t="n">
        <f aca="false">AP47+AP52</f>
        <v>2100.92834706173</v>
      </c>
      <c r="AQ117" s="36" t="n">
        <f aca="false">AQ47+AQ52</f>
        <v>0</v>
      </c>
      <c r="AR117" s="36" t="n">
        <f aca="false">AR47+AR52</f>
        <v>14109.4023614182</v>
      </c>
      <c r="AS117" s="36" t="n">
        <f aca="false">AS47+AS52</f>
        <v>3277.00890727707</v>
      </c>
      <c r="AT117" s="36" t="n">
        <f aca="false">AT47+AT52</f>
        <v>3993.87245964931</v>
      </c>
      <c r="AU117" s="36" t="n">
        <f aca="false">AU47+AU52</f>
        <v>0</v>
      </c>
      <c r="AV117" s="36" t="n">
        <f aca="false">AV47+AV52</f>
        <v>3267.24682508318</v>
      </c>
      <c r="AW117" s="36" t="n">
        <f aca="false">AW47+AW52</f>
        <v>4351.21699780605</v>
      </c>
      <c r="AX117" s="36" t="n">
        <f aca="false">AX47+AX52</f>
        <v>0</v>
      </c>
      <c r="AY117" s="36" t="n">
        <f aca="false">AY47+AY52</f>
        <v>8195.72241515421</v>
      </c>
      <c r="AZ117" s="36" t="n">
        <f aca="false">AZ47+AZ52</f>
        <v>2751.94691275313</v>
      </c>
      <c r="BA117" s="36" t="n">
        <f aca="false">BA47+BA52</f>
        <v>1478.41998656599</v>
      </c>
      <c r="BB117" s="36" t="n">
        <f aca="false">BB47+BB52</f>
        <v>1952.61859636496</v>
      </c>
      <c r="BC117" s="36" t="n">
        <f aca="false">BC47+BC52</f>
        <v>11880.1167883141</v>
      </c>
      <c r="BD117" s="36" t="n">
        <f aca="false">BD47+BD52</f>
        <v>6543.08198203853</v>
      </c>
      <c r="BE117" s="36" t="n">
        <f aca="false">BE47+BE52</f>
        <v>0</v>
      </c>
      <c r="BF117" s="36" t="n">
        <f aca="false">BF47+BF52</f>
        <v>9362.88259222019</v>
      </c>
      <c r="BG117" s="36" t="n">
        <f aca="false">BG47+BG52</f>
        <v>29654.8965023181</v>
      </c>
      <c r="BH117" s="36" t="n">
        <f aca="false">BH47+BH52</f>
        <v>4681.4412961101</v>
      </c>
      <c r="BI117" s="36" t="n">
        <f aca="false">BI47+BI52</f>
        <v>1.2269045531668</v>
      </c>
      <c r="BJ117" s="36" t="n">
        <f aca="false">BJ47+BJ52</f>
        <v>60858.7368494313</v>
      </c>
      <c r="BK117" s="36" t="n">
        <f aca="false">BK47+BK52</f>
        <v>252797.829989945</v>
      </c>
      <c r="BL117" s="36" t="n">
        <f aca="false">BL47+BL52</f>
        <v>285567.919062716</v>
      </c>
      <c r="BM117" s="36" t="n">
        <f aca="false">BM47+BM52</f>
        <v>2947.02473670665</v>
      </c>
      <c r="BN117" s="36" t="n">
        <f aca="false">BN47+BN52</f>
        <v>2197.38605472173</v>
      </c>
      <c r="BO117" s="36" t="n">
        <f aca="false">BO47+BO52</f>
        <v>43126.9219483661</v>
      </c>
      <c r="BP117" s="36" t="n">
        <f aca="false">BP47+BP52</f>
        <v>70221.6194416514</v>
      </c>
      <c r="BQ117" s="36" t="n">
        <f aca="false">BQ47+BQ52</f>
        <v>2882.61224766539</v>
      </c>
      <c r="BR117" s="36" t="n">
        <f aca="false">BR47+BR52</f>
        <v>204058.151830425</v>
      </c>
      <c r="BS117" s="36" t="n">
        <f aca="false">BS47+BS52</f>
        <v>0</v>
      </c>
      <c r="BT117" s="36" t="n">
        <f aca="false">BT47+BT52</f>
        <v>81925.2226819267</v>
      </c>
      <c r="BU117" s="36" t="n">
        <f aca="false">BU47+BU52</f>
        <v>0</v>
      </c>
      <c r="BV117" s="36" t="n">
        <f aca="false">BV47+BV52</f>
        <v>0</v>
      </c>
      <c r="BW117" s="36" t="n">
        <f aca="false">BW47+BW52</f>
        <v>8894.73846260918</v>
      </c>
      <c r="BX117" s="36" t="n">
        <f aca="false">BX47+BX52</f>
        <v>681.852153587883</v>
      </c>
      <c r="BY117" s="36" t="n">
        <f aca="false">BY47+BY52</f>
        <v>0</v>
      </c>
      <c r="BZ117" s="37" t="n">
        <f aca="false">SUM(D117:BY117)</f>
        <v>1397228.36886008</v>
      </c>
      <c r="CA117" s="203"/>
      <c r="CB117" s="36" t="n">
        <f aca="false">CB47+CB52</f>
        <v>35944.8521368438</v>
      </c>
      <c r="CC117" s="36" t="n">
        <f aca="false">CC47+CC52</f>
        <v>12879.5554686052</v>
      </c>
      <c r="CD117" s="36" t="n">
        <f aca="false">CD47+CD52</f>
        <v>39040.7865068359</v>
      </c>
      <c r="CE117" s="36" t="n">
        <f aca="false">CE47+CE52</f>
        <v>19969.3622982466</v>
      </c>
      <c r="CF117" s="36" t="n">
        <f aca="false">CF47+CF52</f>
        <v>15975.4898385973</v>
      </c>
      <c r="CG117" s="36" t="n">
        <f aca="false">CG47+CG52</f>
        <v>19969.3622982466</v>
      </c>
      <c r="CH117" s="36" t="n">
        <f aca="false">CH47+CH52</f>
        <v>5851.57281069011</v>
      </c>
      <c r="CI117" s="36" t="n">
        <f aca="false">CI47+CI52</f>
        <v>5852.03042958513</v>
      </c>
      <c r="CJ117" s="36" t="n">
        <f aca="false">CJ47+CJ52</f>
        <v>4681.4412961101</v>
      </c>
      <c r="CK117" s="36" t="n">
        <f aca="false">CK47+CK52</f>
        <v>4681.4412961101</v>
      </c>
      <c r="CL117" s="36" t="n">
        <f aca="false">CL47+CL52</f>
        <v>187.166128065399</v>
      </c>
      <c r="CM117" s="36" t="n">
        <f aca="false">CM47+CM52</f>
        <v>6864.28342538137</v>
      </c>
      <c r="CN117" s="36" t="n">
        <f aca="false">CN47+CN52</f>
        <v>46487.2154511578</v>
      </c>
      <c r="CO117" s="36" t="n">
        <f aca="false">CO47+CO52</f>
        <v>2106.87739269706</v>
      </c>
      <c r="CP117" s="36" t="n">
        <f aca="false">CP47+CP52</f>
        <v>88528.2057182485</v>
      </c>
      <c r="CQ117" s="36" t="n">
        <f aca="false">CQ47+CQ52</f>
        <v>4461.78422649789</v>
      </c>
      <c r="CR117" s="36" t="n">
        <f aca="false">CR47+CR52</f>
        <v>271423.83425527</v>
      </c>
      <c r="CS117" s="36" t="n">
        <f aca="false">CS47+CS52</f>
        <v>16016.6613258899</v>
      </c>
      <c r="CT117" s="36" t="n">
        <f aca="false">CT47+CT52</f>
        <v>0</v>
      </c>
      <c r="CU117" s="36" t="n">
        <f aca="false">CU47+CU52</f>
        <v>0</v>
      </c>
      <c r="CV117" s="36" t="n">
        <f aca="false">CV47+CV52</f>
        <v>0</v>
      </c>
      <c r="CW117" s="36" t="n">
        <f aca="false">CW47+CW52</f>
        <v>0</v>
      </c>
      <c r="CX117" s="36" t="n">
        <f aca="false">CX47+CX52</f>
        <v>0</v>
      </c>
      <c r="CY117" s="37" t="n">
        <f aca="false">SUM(CB117:CX117)</f>
        <v>600921.922303079</v>
      </c>
      <c r="CZ117" s="203"/>
      <c r="DA117" s="37" t="n">
        <f aca="false">BZ117+CY117</f>
        <v>1998150.29116316</v>
      </c>
      <c r="DB117" s="41" t="n">
        <f aca="false">DA117/DA$11</f>
        <v>0.453785926420384</v>
      </c>
      <c r="DC117" s="36" t="n">
        <f aca="false">MIN(MIN($CB117:$CX117),MIN($D117:$BY117))</f>
        <v>0</v>
      </c>
      <c r="DD117" s="36" t="n">
        <f aca="false">MAX(MAX($CB117:$CX117),MAX($D117:$BY117))</f>
        <v>285567.919062716</v>
      </c>
      <c r="DE117" s="5"/>
    </row>
    <row r="118" customFormat="false" ht="12.75" hidden="false" customHeight="false" outlineLevel="0" collapsed="false">
      <c r="A118" s="5"/>
      <c r="B118" s="5"/>
      <c r="C118" s="40" t="s">
        <v>36</v>
      </c>
      <c r="D118" s="36" t="n">
        <f aca="false">D65+D70</f>
        <v>698.797296556009</v>
      </c>
      <c r="E118" s="36" t="n">
        <f aca="false">E65+E70</f>
        <v>1397.59459311202</v>
      </c>
      <c r="F118" s="36" t="n">
        <f aca="false">F65+F70</f>
        <v>0</v>
      </c>
      <c r="G118" s="36" t="n">
        <f aca="false">G65+G70</f>
        <v>286.40287087138</v>
      </c>
      <c r="H118" s="36" t="n">
        <f aca="false">H65+H70</f>
        <v>1057.86456365144</v>
      </c>
      <c r="I118" s="36" t="n">
        <f aca="false">I65+I70</f>
        <v>95.4996597391035</v>
      </c>
      <c r="J118" s="36" t="n">
        <f aca="false">J65+J70</f>
        <v>47.9420465614117</v>
      </c>
      <c r="K118" s="36" t="n">
        <f aca="false">K65+K70</f>
        <v>211.550487449571</v>
      </c>
      <c r="L118" s="36" t="n">
        <f aca="false">L65+L70</f>
        <v>0</v>
      </c>
      <c r="M118" s="36" t="n">
        <f aca="false">M65+M70</f>
        <v>2900.00878070744</v>
      </c>
      <c r="N118" s="36" t="n">
        <f aca="false">N65+N70</f>
        <v>3493.98648278005</v>
      </c>
      <c r="O118" s="36" t="n">
        <f aca="false">O65+O70</f>
        <v>33.7660655367377</v>
      </c>
      <c r="P118" s="36" t="n">
        <f aca="false">P65+P70</f>
        <v>580.670608051365</v>
      </c>
      <c r="Q118" s="36" t="n">
        <f aca="false">Q65+Q70</f>
        <v>21.7845584107985</v>
      </c>
      <c r="R118" s="36" t="n">
        <f aca="false">R65+R70</f>
        <v>0</v>
      </c>
      <c r="S118" s="36" t="n">
        <f aca="false">S65+S70</f>
        <v>0</v>
      </c>
      <c r="T118" s="36" t="n">
        <f aca="false">T65+T70</f>
        <v>0</v>
      </c>
      <c r="U118" s="36" t="n">
        <f aca="false">U65+U70</f>
        <v>0</v>
      </c>
      <c r="V118" s="36" t="n">
        <f aca="false">V65+V70</f>
        <v>0</v>
      </c>
      <c r="W118" s="36" t="n">
        <f aca="false">W65+W70</f>
        <v>203.108971065386</v>
      </c>
      <c r="X118" s="36" t="n">
        <f aca="false">X65+X70</f>
        <v>12.7343558357241</v>
      </c>
      <c r="Y118" s="36" t="n">
        <f aca="false">Y65+Y70</f>
        <v>1257.83513380082</v>
      </c>
      <c r="Z118" s="36" t="n">
        <f aca="false">Z65+Z70</f>
        <v>228.209267410769</v>
      </c>
      <c r="AA118" s="36" t="n">
        <f aca="false">AA65+AA70</f>
        <v>0</v>
      </c>
      <c r="AB118" s="36" t="n">
        <f aca="false">AB65+AB70</f>
        <v>0</v>
      </c>
      <c r="AC118" s="36" t="n">
        <f aca="false">AC65+AC70</f>
        <v>0</v>
      </c>
      <c r="AD118" s="36" t="n">
        <f aca="false">AD65+AD70</f>
        <v>0</v>
      </c>
      <c r="AE118" s="36" t="n">
        <f aca="false">AE65+AE70</f>
        <v>0</v>
      </c>
      <c r="AF118" s="36" t="n">
        <f aca="false">AF65+AF70</f>
        <v>0</v>
      </c>
      <c r="AG118" s="36" t="n">
        <f aca="false">AG65+AG70</f>
        <v>0</v>
      </c>
      <c r="AH118" s="36" t="n">
        <f aca="false">AH65+AH70</f>
        <v>0</v>
      </c>
      <c r="AI118" s="36" t="n">
        <f aca="false">AI65+AI70</f>
        <v>67.2918602086504</v>
      </c>
      <c r="AJ118" s="36" t="n">
        <f aca="false">AJ65+AJ70</f>
        <v>0</v>
      </c>
      <c r="AK118" s="36" t="n">
        <f aca="false">AK65+AK70</f>
        <v>0</v>
      </c>
      <c r="AL118" s="36" t="n">
        <f aca="false">AL65+AL70</f>
        <v>571.428188784431</v>
      </c>
      <c r="AM118" s="36" t="n">
        <f aca="false">AM65+AM70</f>
        <v>0</v>
      </c>
      <c r="AN118" s="36" t="n">
        <f aca="false">AN65+AN70</f>
        <v>0</v>
      </c>
      <c r="AO118" s="36" t="n">
        <f aca="false">AO65+AO70</f>
        <v>891.393482053533</v>
      </c>
      <c r="AP118" s="36" t="n">
        <f aca="false">AP65+AP70</f>
        <v>156.802462780481</v>
      </c>
      <c r="AQ118" s="36" t="n">
        <f aca="false">AQ65+AQ70</f>
        <v>0</v>
      </c>
      <c r="AR118" s="36" t="n">
        <f aca="false">AR65+AR70</f>
        <v>368.415326064975</v>
      </c>
      <c r="AS118" s="36" t="n">
        <f aca="false">AS65+AS70</f>
        <v>244.579053794603</v>
      </c>
      <c r="AT118" s="36" t="n">
        <f aca="false">AT65+AT70</f>
        <v>0</v>
      </c>
      <c r="AU118" s="36" t="n">
        <f aca="false">AU65+AU70</f>
        <v>0</v>
      </c>
      <c r="AV118" s="36" t="n">
        <f aca="false">AV65+AV70</f>
        <v>85.3121750705241</v>
      </c>
      <c r="AW118" s="36" t="n">
        <f aca="false">AW65+AW70</f>
        <v>113.616082946907</v>
      </c>
      <c r="AX118" s="36" t="n">
        <f aca="false">AX65+AX70</f>
        <v>0</v>
      </c>
      <c r="AY118" s="36" t="n">
        <f aca="false">AY65+AY70</f>
        <v>214.001250270785</v>
      </c>
      <c r="AZ118" s="36" t="n">
        <f aca="false">AZ65+AZ70</f>
        <v>71.857006640325</v>
      </c>
      <c r="BA118" s="36" t="n">
        <f aca="false">BA65+BA70</f>
        <v>38.6035189485474</v>
      </c>
      <c r="BB118" s="36" t="n">
        <f aca="false">BB65+BB70</f>
        <v>50.9854775158615</v>
      </c>
      <c r="BC118" s="36" t="n">
        <f aca="false">BC65+BC70</f>
        <v>310.205704546709</v>
      </c>
      <c r="BD118" s="36" t="n">
        <f aca="false">BD65+BD70</f>
        <v>170.848602948218</v>
      </c>
      <c r="BE118" s="36" t="n">
        <f aca="false">BE65+BE70</f>
        <v>0</v>
      </c>
      <c r="BF118" s="36" t="n">
        <f aca="false">BF65+BF70</f>
        <v>698.797296556009</v>
      </c>
      <c r="BG118" s="36" t="n">
        <f aca="false">BG65+BG70</f>
        <v>774.328925100302</v>
      </c>
      <c r="BH118" s="36" t="n">
        <f aca="false">BH65+BH70</f>
        <v>349.398648278005</v>
      </c>
      <c r="BI118" s="36" t="n">
        <f aca="false">BI65+BI70</f>
        <v>0.0320361153099978</v>
      </c>
      <c r="BJ118" s="36" t="n">
        <f aca="false">BJ65+BJ70</f>
        <v>4542.18242761406</v>
      </c>
      <c r="BK118" s="36" t="n">
        <f aca="false">BK65+BK70</f>
        <v>18867.5270070122</v>
      </c>
      <c r="BL118" s="36" t="n">
        <f aca="false">BL65+BL70</f>
        <v>21313.3175449583</v>
      </c>
      <c r="BM118" s="36" t="n">
        <f aca="false">BM65+BM70</f>
        <v>76.9507489746147</v>
      </c>
      <c r="BN118" s="36" t="n">
        <f aca="false">BN65+BN70</f>
        <v>57.3766825202061</v>
      </c>
      <c r="BO118" s="36" t="n">
        <f aca="false">BO65+BO70</f>
        <v>1126.10148926173</v>
      </c>
      <c r="BP118" s="36" t="n">
        <f aca="false">BP65+BP70</f>
        <v>5240.97972417007</v>
      </c>
      <c r="BQ118" s="36" t="n">
        <f aca="false">BQ65+BQ70</f>
        <v>75.2688529208399</v>
      </c>
      <c r="BR118" s="36" t="n">
        <f aca="false">BR65+BR70</f>
        <v>5328.23068030118</v>
      </c>
      <c r="BS118" s="36" t="n">
        <f aca="false">BS65+BS70</f>
        <v>0</v>
      </c>
      <c r="BT118" s="36" t="n">
        <f aca="false">BT65+BT70</f>
        <v>6114.47634486508</v>
      </c>
      <c r="BU118" s="36" t="n">
        <f aca="false">BU65+BU70</f>
        <v>0</v>
      </c>
      <c r="BV118" s="36" t="n">
        <f aca="false">BV65+BV70</f>
        <v>0</v>
      </c>
      <c r="BW118" s="36" t="n">
        <f aca="false">BW65+BW70</f>
        <v>663.857431728209</v>
      </c>
      <c r="BX118" s="36" t="n">
        <f aca="false">BX65+BX70</f>
        <v>50.8899301988491</v>
      </c>
      <c r="BY118" s="36" t="n">
        <f aca="false">BY65+BY70</f>
        <v>0</v>
      </c>
      <c r="BZ118" s="37" t="n">
        <f aca="false">SUM(D118:BY118)</f>
        <v>81162.8117046895</v>
      </c>
      <c r="CA118" s="203"/>
      <c r="CB118" s="36" t="n">
        <f aca="false">CB65+CB70</f>
        <v>0</v>
      </c>
      <c r="CC118" s="36" t="n">
        <f aca="false">CC65+CC70</f>
        <v>0</v>
      </c>
      <c r="CD118" s="36" t="n">
        <f aca="false">CD65+CD70</f>
        <v>0</v>
      </c>
      <c r="CE118" s="36" t="n">
        <f aca="false">CE65+CE70</f>
        <v>0</v>
      </c>
      <c r="CF118" s="36" t="n">
        <f aca="false">CF65+CF70</f>
        <v>0</v>
      </c>
      <c r="CG118" s="36" t="n">
        <f aca="false">CG65+CG70</f>
        <v>0</v>
      </c>
      <c r="CH118" s="36" t="n">
        <f aca="false">CH65+CH70</f>
        <v>436.731233189721</v>
      </c>
      <c r="CI118" s="36" t="n">
        <f aca="false">CI65+CI70</f>
        <v>436.76538750529</v>
      </c>
      <c r="CJ118" s="36" t="n">
        <f aca="false">CJ65+CJ70</f>
        <v>349.398648278005</v>
      </c>
      <c r="CK118" s="36" t="n">
        <f aca="false">CK65+CK70</f>
        <v>349.398648278005</v>
      </c>
      <c r="CL118" s="36" t="n">
        <f aca="false">CL65+CL70</f>
        <v>13.9691150680062</v>
      </c>
      <c r="CM118" s="36" t="n">
        <f aca="false">CM65+CM70</f>
        <v>512.314733545461</v>
      </c>
      <c r="CN118" s="36" t="n">
        <f aca="false">CN65+CN70</f>
        <v>3469.56614714771</v>
      </c>
      <c r="CO118" s="36" t="n">
        <f aca="false">CO65+CO70</f>
        <v>157.246468882887</v>
      </c>
      <c r="CP118" s="36" t="n">
        <f aca="false">CP65+CP70</f>
        <v>6607.28896422024</v>
      </c>
      <c r="CQ118" s="36" t="n">
        <f aca="false">CQ65+CQ70</f>
        <v>333.00457680455</v>
      </c>
      <c r="CR118" s="36" t="n">
        <f aca="false">CR65+CR70</f>
        <v>20257.6759593301</v>
      </c>
      <c r="CS118" s="36" t="n">
        <f aca="false">CS65+CS70</f>
        <v>1195.40104493941</v>
      </c>
      <c r="CT118" s="36" t="n">
        <f aca="false">CT65+CT70</f>
        <v>151.486878183089</v>
      </c>
      <c r="CU118" s="36" t="n">
        <f aca="false">CU65+CU70</f>
        <v>3496.52344334885</v>
      </c>
      <c r="CV118" s="36" t="n">
        <f aca="false">CV65+CV70</f>
        <v>17719.8563323755</v>
      </c>
      <c r="CW118" s="36" t="n">
        <f aca="false">CW65+CW70</f>
        <v>22699.7798465651</v>
      </c>
      <c r="CX118" s="36" t="n">
        <f aca="false">CX65+CX70</f>
        <v>420.631770234866</v>
      </c>
      <c r="CY118" s="37" t="n">
        <f aca="false">SUM(CB118:CX118)</f>
        <v>78607.0391978967</v>
      </c>
      <c r="CZ118" s="203"/>
      <c r="DA118" s="37" t="n">
        <f aca="false">BZ118+CY118</f>
        <v>159769.850902586</v>
      </c>
      <c r="DB118" s="41" t="n">
        <f aca="false">DA118/DA$11</f>
        <v>0.0362842125172038</v>
      </c>
      <c r="DC118" s="36" t="n">
        <f aca="false">MIN(MIN($CB118:$CX118),MIN($D118:$BY118))</f>
        <v>0</v>
      </c>
      <c r="DD118" s="36" t="n">
        <f aca="false">MAX(MAX($CB118:$CX118),MAX($D118:$BY118))</f>
        <v>22699.7798465651</v>
      </c>
      <c r="DE118" s="5"/>
    </row>
    <row r="119" customFormat="false" ht="12.75" hidden="false" customHeight="false" outlineLevel="0" collapsed="false">
      <c r="A119" s="5"/>
      <c r="B119" s="5"/>
      <c r="C119" s="40" t="s">
        <v>37</v>
      </c>
      <c r="D119" s="36" t="n">
        <f aca="false">D66+D71</f>
        <v>3520.8035883975</v>
      </c>
      <c r="E119" s="36" t="n">
        <f aca="false">E66+E71</f>
        <v>7041.607176795</v>
      </c>
      <c r="F119" s="36" t="n">
        <f aca="false">F66+F71</f>
        <v>0</v>
      </c>
      <c r="G119" s="36" t="n">
        <f aca="false">G66+G71</f>
        <v>1443.00537575202</v>
      </c>
      <c r="H119" s="36" t="n">
        <f aca="false">H66+H71</f>
        <v>5329.91952043709</v>
      </c>
      <c r="I119" s="36" t="n">
        <f aca="false">I66+I71</f>
        <v>481.163201914629</v>
      </c>
      <c r="J119" s="36" t="n">
        <f aca="false">J66+J71</f>
        <v>241.550060941041</v>
      </c>
      <c r="K119" s="36" t="n">
        <f aca="false">K66+K71</f>
        <v>1065.87091708932</v>
      </c>
      <c r="L119" s="36" t="n">
        <f aca="false">L66+L71</f>
        <v>0</v>
      </c>
      <c r="M119" s="36" t="n">
        <f aca="false">M66+M71</f>
        <v>14611.3348918496</v>
      </c>
      <c r="N119" s="36" t="n">
        <f aca="false">N66+N71</f>
        <v>17604.0179419875</v>
      </c>
      <c r="O119" s="36" t="n">
        <f aca="false">O66+O71</f>
        <v>170.126137141234</v>
      </c>
      <c r="P119" s="36" t="n">
        <f aca="false">P66+P71</f>
        <v>2925.63690583818</v>
      </c>
      <c r="Q119" s="36" t="n">
        <f aca="false">Q66+Q71</f>
        <v>109.758798155635</v>
      </c>
      <c r="R119" s="36" t="n">
        <f aca="false">R66+R71</f>
        <v>0</v>
      </c>
      <c r="S119" s="36" t="n">
        <f aca="false">S66+S71</f>
        <v>0</v>
      </c>
      <c r="T119" s="36" t="n">
        <f aca="false">T66+T71</f>
        <v>0</v>
      </c>
      <c r="U119" s="36" t="n">
        <f aca="false">U66+U71</f>
        <v>0</v>
      </c>
      <c r="V119" s="36" t="n">
        <f aca="false">V66+V71</f>
        <v>0</v>
      </c>
      <c r="W119" s="36" t="n">
        <f aca="false">W66+W71</f>
        <v>1023.33938280401</v>
      </c>
      <c r="X119" s="36" t="n">
        <f aca="false">X66+X71</f>
        <v>64.1604739218601</v>
      </c>
      <c r="Y119" s="36" t="n">
        <f aca="false">Y66+Y71</f>
        <v>6337.4464591155</v>
      </c>
      <c r="Z119" s="36" t="n">
        <f aca="false">Z66+Z71</f>
        <v>1149.80411567892</v>
      </c>
      <c r="AA119" s="36" t="n">
        <f aca="false">AA66+AA71</f>
        <v>0</v>
      </c>
      <c r="AB119" s="36" t="n">
        <f aca="false">AB66+AB71</f>
        <v>0</v>
      </c>
      <c r="AC119" s="36" t="n">
        <f aca="false">AC66+AC71</f>
        <v>0</v>
      </c>
      <c r="AD119" s="36" t="n">
        <f aca="false">AD66+AD71</f>
        <v>0</v>
      </c>
      <c r="AE119" s="36" t="n">
        <f aca="false">AE66+AE71</f>
        <v>0</v>
      </c>
      <c r="AF119" s="36" t="n">
        <f aca="false">AF66+AF71</f>
        <v>0</v>
      </c>
      <c r="AG119" s="36" t="n">
        <f aca="false">AG66+AG71</f>
        <v>0</v>
      </c>
      <c r="AH119" s="36" t="n">
        <f aca="false">AH66+AH71</f>
        <v>0</v>
      </c>
      <c r="AI119" s="36" t="n">
        <f aca="false">AI66+AI71</f>
        <v>339.04169930281</v>
      </c>
      <c r="AJ119" s="36" t="n">
        <f aca="false">AJ66+AJ71</f>
        <v>0</v>
      </c>
      <c r="AK119" s="36" t="n">
        <f aca="false">AK66+AK71</f>
        <v>0</v>
      </c>
      <c r="AL119" s="36" t="n">
        <f aca="false">AL66+AL71</f>
        <v>2879.07012162068</v>
      </c>
      <c r="AM119" s="36" t="n">
        <f aca="false">AM66+AM71</f>
        <v>0</v>
      </c>
      <c r="AN119" s="36" t="n">
        <f aca="false">AN66+AN71</f>
        <v>0</v>
      </c>
      <c r="AO119" s="36" t="n">
        <f aca="false">AO66+AO71</f>
        <v>4491.1756037921</v>
      </c>
      <c r="AP119" s="36" t="n">
        <f aca="false">AP66+AP71</f>
        <v>790.029778804151</v>
      </c>
      <c r="AQ119" s="36" t="n">
        <f aca="false">AQ66+AQ71</f>
        <v>0</v>
      </c>
      <c r="AR119" s="36" t="n">
        <f aca="false">AR66+AR71</f>
        <v>1856.21496880853</v>
      </c>
      <c r="AS119" s="36" t="n">
        <f aca="false">AS66+AS71</f>
        <v>1232.28125593913</v>
      </c>
      <c r="AT119" s="36" t="n">
        <f aca="false">AT66+AT71</f>
        <v>0</v>
      </c>
      <c r="AU119" s="36" t="n">
        <f aca="false">AU66+AU71</f>
        <v>0</v>
      </c>
      <c r="AV119" s="36" t="n">
        <f aca="false">AV66+AV71</f>
        <v>429.834822777141</v>
      </c>
      <c r="AW119" s="36" t="n">
        <f aca="false">AW66+AW71</f>
        <v>572.440555380822</v>
      </c>
      <c r="AX119" s="36" t="n">
        <f aca="false">AX66+AX71</f>
        <v>0</v>
      </c>
      <c r="AY119" s="36" t="n">
        <f aca="false">AY66+AY71</f>
        <v>1078.21878188183</v>
      </c>
      <c r="AZ119" s="36" t="n">
        <f aca="false">AZ66+AZ71</f>
        <v>362.042623916307</v>
      </c>
      <c r="BA119" s="36" t="n">
        <f aca="false">BA66+BA71</f>
        <v>194.499046731677</v>
      </c>
      <c r="BB119" s="36" t="n">
        <f aca="false">BB66+BB71</f>
        <v>256.884010683372</v>
      </c>
      <c r="BC119" s="36" t="n">
        <f aca="false">BC66+BC71</f>
        <v>1562.93300373678</v>
      </c>
      <c r="BD119" s="36" t="n">
        <f aca="false">BD66+BD71</f>
        <v>860.799515535296</v>
      </c>
      <c r="BE119" s="36" t="n">
        <f aca="false">BE66+BE71</f>
        <v>0</v>
      </c>
      <c r="BF119" s="36" t="n">
        <f aca="false">BF66+BF71</f>
        <v>3520.8035883975</v>
      </c>
      <c r="BG119" s="36" t="n">
        <f aca="false">BG66+BG71</f>
        <v>3901.36033944231</v>
      </c>
      <c r="BH119" s="36" t="n">
        <f aca="false">BH66+BH71</f>
        <v>1760.40179419875</v>
      </c>
      <c r="BI119" s="36" t="n">
        <f aca="false">BI66+BI71</f>
        <v>0.161409997287698</v>
      </c>
      <c r="BJ119" s="36" t="n">
        <f aca="false">BJ66+BJ71</f>
        <v>22885.2233245838</v>
      </c>
      <c r="BK119" s="36" t="n">
        <f aca="false">BK66+BK71</f>
        <v>95061.6968867326</v>
      </c>
      <c r="BL119" s="36" t="n">
        <f aca="false">BL66+BL71</f>
        <v>107384.509446124</v>
      </c>
      <c r="BM119" s="36" t="n">
        <f aca="false">BM66+BM71</f>
        <v>387.706813485051</v>
      </c>
      <c r="BN119" s="36" t="n">
        <f aca="false">BN66+BN71</f>
        <v>289.085305142268</v>
      </c>
      <c r="BO119" s="36" t="n">
        <f aca="false">BO66+BO71</f>
        <v>5673.72281465989</v>
      </c>
      <c r="BP119" s="36" t="n">
        <f aca="false">BP66+BP71</f>
        <v>26406.0269129813</v>
      </c>
      <c r="BQ119" s="36" t="n">
        <f aca="false">BQ66+BQ71</f>
        <v>379.232788627448</v>
      </c>
      <c r="BR119" s="36" t="n">
        <f aca="false">BR66+BR71</f>
        <v>26845.6300438914</v>
      </c>
      <c r="BS119" s="36" t="n">
        <f aca="false">BS66+BS71</f>
        <v>0</v>
      </c>
      <c r="BT119" s="36" t="n">
        <f aca="false">BT66+BT71</f>
        <v>30807.0313984781</v>
      </c>
      <c r="BU119" s="36" t="n">
        <f aca="false">BU66+BU71</f>
        <v>0</v>
      </c>
      <c r="BV119" s="36" t="n">
        <f aca="false">BV66+BV71</f>
        <v>0</v>
      </c>
      <c r="BW119" s="36" t="n">
        <f aca="false">BW66+BW71</f>
        <v>3344.76340897763</v>
      </c>
      <c r="BX119" s="36" t="n">
        <f aca="false">BX66+BX71</f>
        <v>256.402607366191</v>
      </c>
      <c r="BY119" s="36" t="n">
        <f aca="false">BY66+BY71</f>
        <v>0</v>
      </c>
      <c r="BZ119" s="37" t="n">
        <f aca="false">SUM(D119:BY119)</f>
        <v>408928.769619815</v>
      </c>
      <c r="CA119" s="203"/>
      <c r="CB119" s="36" t="n">
        <f aca="false">CB66+CB71</f>
        <v>0</v>
      </c>
      <c r="CC119" s="36" t="n">
        <f aca="false">CC66+CC71</f>
        <v>0</v>
      </c>
      <c r="CD119" s="36" t="n">
        <f aca="false">CD66+CD71</f>
        <v>0</v>
      </c>
      <c r="CE119" s="36" t="n">
        <f aca="false">CE66+CE71</f>
        <v>0</v>
      </c>
      <c r="CF119" s="36" t="n">
        <f aca="false">CF66+CF71</f>
        <v>0</v>
      </c>
      <c r="CG119" s="36" t="n">
        <f aca="false">CG66+CG71</f>
        <v>0</v>
      </c>
      <c r="CH119" s="36" t="n">
        <f aca="false">CH66+CH71</f>
        <v>2200.41620160503</v>
      </c>
      <c r="CI119" s="36" t="n">
        <f aca="false">CI66+CI71</f>
        <v>2200.58828389185</v>
      </c>
      <c r="CJ119" s="36" t="n">
        <f aca="false">CJ66+CJ71</f>
        <v>1760.40179419875</v>
      </c>
      <c r="CK119" s="36" t="n">
        <f aca="false">CK66+CK71</f>
        <v>1760.40179419875</v>
      </c>
      <c r="CL119" s="36" t="n">
        <f aca="false">CL66+CL71</f>
        <v>70.3816553105854</v>
      </c>
      <c r="CM119" s="36" t="n">
        <f aca="false">CM66+CM71</f>
        <v>2581.23430234421</v>
      </c>
      <c r="CN119" s="36" t="n">
        <f aca="false">CN66+CN71</f>
        <v>17480.9791069091</v>
      </c>
      <c r="CO119" s="36" t="n">
        <f aca="false">CO66+CO71</f>
        <v>792.266848532849</v>
      </c>
      <c r="CP119" s="36" t="n">
        <f aca="false">CP66+CP71</f>
        <v>33290.0067150464</v>
      </c>
      <c r="CQ119" s="36" t="n">
        <f aca="false">CQ66+CQ71</f>
        <v>1677.80229652374</v>
      </c>
      <c r="CR119" s="36" t="n">
        <f aca="false">CR66+CR71</f>
        <v>102065.790125</v>
      </c>
      <c r="CS119" s="36" t="n">
        <f aca="false">CS66+CS71</f>
        <v>6022.88003880316</v>
      </c>
      <c r="CT119" s="36" t="n">
        <f aca="false">CT66+CT71</f>
        <v>763.24786448198</v>
      </c>
      <c r="CU119" s="36" t="n">
        <f aca="false">CU66+CU71</f>
        <v>17616.8001034502</v>
      </c>
      <c r="CV119" s="36" t="n">
        <f aca="false">CV66+CV71</f>
        <v>89279.3004042701</v>
      </c>
      <c r="CW119" s="36" t="n">
        <f aca="false">CW66+CW71</f>
        <v>114370.027951609</v>
      </c>
      <c r="CX119" s="36" t="n">
        <f aca="false">CX66+CX71</f>
        <v>2119.30105244506</v>
      </c>
      <c r="CY119" s="37" t="n">
        <f aca="false">SUM(CB119:CX119)</f>
        <v>396051.826538621</v>
      </c>
      <c r="CZ119" s="203"/>
      <c r="DA119" s="37" t="n">
        <f aca="false">BZ119+CY119</f>
        <v>804980.596158436</v>
      </c>
      <c r="DB119" s="41" t="n">
        <f aca="false">DA119/DA$11</f>
        <v>0.182813508670335</v>
      </c>
      <c r="DC119" s="36" t="n">
        <f aca="false">MIN(MIN($CB119:$CX119),MIN($D119:$BY119))</f>
        <v>0</v>
      </c>
      <c r="DD119" s="36" t="n">
        <f aca="false">MAX(MAX($CB119:$CX119),MAX($D119:$BY119))</f>
        <v>114370.027951609</v>
      </c>
      <c r="DE119" s="5"/>
    </row>
    <row r="120" customFormat="false" ht="12.75" hidden="false" customHeight="false" outlineLevel="0" collapsed="false">
      <c r="A120" s="5"/>
      <c r="B120" s="5"/>
      <c r="C120" s="40" t="s">
        <v>38</v>
      </c>
      <c r="D120" s="36" t="n">
        <f aca="false">D67+D72</f>
        <v>3594.86193746317</v>
      </c>
      <c r="E120" s="36" t="n">
        <f aca="false">E67+E72</f>
        <v>7189.72387492634</v>
      </c>
      <c r="F120" s="36" t="n">
        <f aca="false">F67+F72</f>
        <v>0</v>
      </c>
      <c r="G120" s="36" t="n">
        <f aca="false">G67+G72</f>
        <v>1473.35827478145</v>
      </c>
      <c r="H120" s="36" t="n">
        <f aca="false">H67+H72</f>
        <v>5442.03172165082</v>
      </c>
      <c r="I120" s="36" t="n">
        <f aca="false">I67+I72</f>
        <v>491.284230103301</v>
      </c>
      <c r="J120" s="36" t="n">
        <f aca="false">J67+J72</f>
        <v>246.630946108551</v>
      </c>
      <c r="K120" s="36" t="n">
        <f aca="false">K67+K72</f>
        <v>1088.29098070686</v>
      </c>
      <c r="L120" s="36" t="n">
        <f aca="false">L67+L72</f>
        <v>0</v>
      </c>
      <c r="M120" s="36" t="n">
        <f aca="false">M67+M72</f>
        <v>14918.6770404722</v>
      </c>
      <c r="N120" s="36" t="n">
        <f aca="false">N67+N72</f>
        <v>17974.3096873159</v>
      </c>
      <c r="O120" s="36" t="n">
        <f aca="false">O67+O72</f>
        <v>173.704655662153</v>
      </c>
      <c r="P120" s="36" t="n">
        <f aca="false">P67+P72</f>
        <v>2987.17622030774</v>
      </c>
      <c r="Q120" s="36" t="n">
        <f aca="false">Q67+Q72</f>
        <v>112.067519782034</v>
      </c>
      <c r="R120" s="36" t="n">
        <f aca="false">R67+R72</f>
        <v>0</v>
      </c>
      <c r="S120" s="36" t="n">
        <f aca="false">S67+S72</f>
        <v>0</v>
      </c>
      <c r="T120" s="36" t="n">
        <f aca="false">T67+T72</f>
        <v>0</v>
      </c>
      <c r="U120" s="36" t="n">
        <f aca="false">U67+U72</f>
        <v>0</v>
      </c>
      <c r="V120" s="36" t="n">
        <f aca="false">V67+V72</f>
        <v>0</v>
      </c>
      <c r="W120" s="36" t="n">
        <f aca="false">W67+W72</f>
        <v>1044.86481679132</v>
      </c>
      <c r="X120" s="36" t="n">
        <f aca="false">X67+X72</f>
        <v>65.5100575196451</v>
      </c>
      <c r="Y120" s="36" t="n">
        <f aca="false">Y67+Y72</f>
        <v>6470.75148743371</v>
      </c>
      <c r="Z120" s="36" t="n">
        <f aca="false">Z67+Z72</f>
        <v>1173.98967230489</v>
      </c>
      <c r="AA120" s="36" t="n">
        <f aca="false">AA67+AA72</f>
        <v>0</v>
      </c>
      <c r="AB120" s="36" t="n">
        <f aca="false">AB67+AB72</f>
        <v>0</v>
      </c>
      <c r="AC120" s="36" t="n">
        <f aca="false">AC67+AC72</f>
        <v>0</v>
      </c>
      <c r="AD120" s="36" t="n">
        <f aca="false">AD67+AD72</f>
        <v>0</v>
      </c>
      <c r="AE120" s="36" t="n">
        <f aca="false">AE67+AE72</f>
        <v>0</v>
      </c>
      <c r="AF120" s="36" t="n">
        <f aca="false">AF67+AF72</f>
        <v>0</v>
      </c>
      <c r="AG120" s="36" t="n">
        <f aca="false">AG67+AG72</f>
        <v>0</v>
      </c>
      <c r="AH120" s="36" t="n">
        <f aca="false">AH67+AH72</f>
        <v>0</v>
      </c>
      <c r="AI120" s="36" t="n">
        <f aca="false">AI67+AI72</f>
        <v>346.173272503181</v>
      </c>
      <c r="AJ120" s="36" t="n">
        <f aca="false">AJ67+AJ72</f>
        <v>0</v>
      </c>
      <c r="AK120" s="36" t="n">
        <f aca="false">AK67+AK72</f>
        <v>0</v>
      </c>
      <c r="AL120" s="36" t="n">
        <f aca="false">AL67+AL72</f>
        <v>2939.62992698845</v>
      </c>
      <c r="AM120" s="36" t="n">
        <f aca="false">AM67+AM72</f>
        <v>0</v>
      </c>
      <c r="AN120" s="36" t="n">
        <f aca="false">AN67+AN72</f>
        <v>0</v>
      </c>
      <c r="AO120" s="36" t="n">
        <f aca="false">AO67+AO72</f>
        <v>4585.64524466526</v>
      </c>
      <c r="AP120" s="36" t="n">
        <f aca="false">AP67+AP72</f>
        <v>806.647661529492</v>
      </c>
      <c r="AQ120" s="36" t="n">
        <f aca="false">AQ67+AQ72</f>
        <v>0</v>
      </c>
      <c r="AR120" s="36" t="n">
        <f aca="false">AR67+AR72</f>
        <v>1895.25952572558</v>
      </c>
      <c r="AS120" s="36" t="n">
        <f aca="false">AS67+AS72</f>
        <v>1258.20167811211</v>
      </c>
      <c r="AT120" s="36" t="n">
        <f aca="false">AT67+AT72</f>
        <v>0</v>
      </c>
      <c r="AU120" s="36" t="n">
        <f aca="false">AU67+AU72</f>
        <v>0</v>
      </c>
      <c r="AV120" s="36" t="n">
        <f aca="false">AV67+AV72</f>
        <v>438.876184087585</v>
      </c>
      <c r="AW120" s="36" t="n">
        <f aca="false">AW67+AW72</f>
        <v>584.481557216154</v>
      </c>
      <c r="AX120" s="36" t="n">
        <f aca="false">AX67+AX72</f>
        <v>0</v>
      </c>
      <c r="AY120" s="36" t="n">
        <f aca="false">AY67+AY72</f>
        <v>1100.89857668234</v>
      </c>
      <c r="AZ120" s="36" t="n">
        <f aca="false">AZ67+AZ72</f>
        <v>369.658010104563</v>
      </c>
      <c r="BA120" s="36" t="n">
        <f aca="false">BA67+BA72</f>
        <v>198.590237260811</v>
      </c>
      <c r="BB120" s="36" t="n">
        <f aca="false">BB67+BB72</f>
        <v>262.287437842806</v>
      </c>
      <c r="BC120" s="36" t="n">
        <f aca="false">BC67+BC72</f>
        <v>1595.80852066094</v>
      </c>
      <c r="BD120" s="36" t="n">
        <f aca="false">BD67+BD72</f>
        <v>878.90600440822</v>
      </c>
      <c r="BE120" s="36" t="n">
        <f aca="false">BE67+BE72</f>
        <v>0</v>
      </c>
      <c r="BF120" s="36" t="n">
        <f aca="false">BF67+BF72</f>
        <v>3594.86193746317</v>
      </c>
      <c r="BG120" s="36" t="n">
        <f aca="false">BG67+BG72</f>
        <v>3983.4235101348</v>
      </c>
      <c r="BH120" s="36" t="n">
        <f aca="false">BH67+BH72</f>
        <v>1797.43096873158</v>
      </c>
      <c r="BI120" s="36" t="n">
        <f aca="false">BI67+BI72</f>
        <v>0.164805176150051</v>
      </c>
      <c r="BJ120" s="36" t="n">
        <f aca="false">BJ67+BJ72</f>
        <v>23366.6025935106</v>
      </c>
      <c r="BK120" s="36" t="n">
        <f aca="false">BK67+BK72</f>
        <v>97061.2723115056</v>
      </c>
      <c r="BL120" s="36" t="n">
        <f aca="false">BL67+BL72</f>
        <v>109643.289092627</v>
      </c>
      <c r="BM120" s="36" t="n">
        <f aca="false">BM67+BM72</f>
        <v>395.862033112421</v>
      </c>
      <c r="BN120" s="36" t="n">
        <f aca="false">BN67+BN72</f>
        <v>295.166070484741</v>
      </c>
      <c r="BO120" s="36" t="n">
        <f aca="false">BO67+BO72</f>
        <v>5793.06674685043</v>
      </c>
      <c r="BP120" s="36" t="n">
        <f aca="false">BP67+BP72</f>
        <v>26961.4645309738</v>
      </c>
      <c r="BQ120" s="36" t="n">
        <f aca="false">BQ67+BQ72</f>
        <v>387.209761364544</v>
      </c>
      <c r="BR120" s="36" t="n">
        <f aca="false">BR67+BR72</f>
        <v>27410.3144946883</v>
      </c>
      <c r="BS120" s="36" t="n">
        <f aca="false">BS67+BS72</f>
        <v>0</v>
      </c>
      <c r="BT120" s="36" t="n">
        <f aca="false">BT67+BT72</f>
        <v>31455.0419528027</v>
      </c>
      <c r="BU120" s="36" t="n">
        <f aca="false">BU67+BU72</f>
        <v>0</v>
      </c>
      <c r="BV120" s="36" t="n">
        <f aca="false">BV67+BV72</f>
        <v>0</v>
      </c>
      <c r="BW120" s="36" t="n">
        <f aca="false">BW67+BW72</f>
        <v>3415.11884059001</v>
      </c>
      <c r="BX120" s="36" t="n">
        <f aca="false">BX67+BX72</f>
        <v>261.795908446731</v>
      </c>
      <c r="BY120" s="36" t="n">
        <f aca="false">BY67+BY72</f>
        <v>0</v>
      </c>
      <c r="BZ120" s="37" t="n">
        <f aca="false">SUM(D120:BY120)</f>
        <v>417530.38251958</v>
      </c>
      <c r="CA120" s="203"/>
      <c r="CB120" s="36" t="n">
        <f aca="false">CB67+CB72</f>
        <v>0</v>
      </c>
      <c r="CC120" s="36" t="n">
        <f aca="false">CC67+CC72</f>
        <v>0</v>
      </c>
      <c r="CD120" s="36" t="n">
        <f aca="false">CD67+CD72</f>
        <v>0</v>
      </c>
      <c r="CE120" s="36" t="n">
        <f aca="false">CE67+CE72</f>
        <v>0</v>
      </c>
      <c r="CF120" s="36" t="n">
        <f aca="false">CF67+CF72</f>
        <v>0</v>
      </c>
      <c r="CG120" s="36" t="n">
        <f aca="false">CG67+CG72</f>
        <v>0</v>
      </c>
      <c r="CH120" s="36" t="n">
        <f aca="false">CH67+CH72</f>
        <v>2246.70085993849</v>
      </c>
      <c r="CI120" s="36" t="n">
        <f aca="false">CI67+CI72</f>
        <v>2246.87656189047</v>
      </c>
      <c r="CJ120" s="36" t="n">
        <f aca="false">CJ67+CJ72</f>
        <v>1797.43096873158</v>
      </c>
      <c r="CK120" s="36" t="n">
        <f aca="false">CK67+CK72</f>
        <v>1797.43096873158</v>
      </c>
      <c r="CL120" s="36" t="n">
        <f aca="false">CL67+CL72</f>
        <v>71.8620983588679</v>
      </c>
      <c r="CM120" s="36" t="n">
        <f aca="false">CM67+CM72</f>
        <v>2635.52927966508</v>
      </c>
      <c r="CN120" s="36" t="n">
        <f aca="false">CN67+CN72</f>
        <v>17848.6827916518</v>
      </c>
      <c r="CO120" s="36" t="n">
        <f aca="false">CO67+CO72</f>
        <v>808.931786905202</v>
      </c>
      <c r="CP120" s="36" t="n">
        <f aca="false">CP67+CP72</f>
        <v>33990.2454178886</v>
      </c>
      <c r="CQ120" s="36" t="n">
        <f aca="false">CQ67+CQ72</f>
        <v>1713.0940317823</v>
      </c>
      <c r="CR120" s="36" t="n">
        <f aca="false">CR67+CR72</f>
        <v>104212.693160901</v>
      </c>
      <c r="CS120" s="36" t="n">
        <f aca="false">CS67+CS72</f>
        <v>6149.56831921852</v>
      </c>
      <c r="CT120" s="36" t="n">
        <f aca="false">CT67+CT72</f>
        <v>779.302402984981</v>
      </c>
      <c r="CU120" s="36" t="n">
        <f aca="false">CU67+CU72</f>
        <v>17987.3607151756</v>
      </c>
      <c r="CV120" s="36" t="n">
        <f aca="false">CV67+CV72</f>
        <v>91157.2460004024</v>
      </c>
      <c r="CW120" s="36" t="n">
        <f aca="false">CW67+CW72</f>
        <v>116775.744498991</v>
      </c>
      <c r="CX120" s="36" t="n">
        <f aca="false">CX67+CX72</f>
        <v>2163.87949403562</v>
      </c>
      <c r="CY120" s="37" t="n">
        <f aca="false">SUM(CB120:CX120)</f>
        <v>404382.579357253</v>
      </c>
      <c r="CZ120" s="203"/>
      <c r="DA120" s="37" t="n">
        <f aca="false">BZ120+CY120</f>
        <v>821912.961876833</v>
      </c>
      <c r="DB120" s="41" t="n">
        <f aca="false">DA120/DA$11</f>
        <v>0.186658899729252</v>
      </c>
      <c r="DC120" s="36" t="n">
        <f aca="false">MIN(MIN($CB120:$CX120),MIN($D120:$BY120))</f>
        <v>0</v>
      </c>
      <c r="DD120" s="36" t="n">
        <f aca="false">MAX(MAX($CB120:$CX120),MAX($D120:$BY120))</f>
        <v>116775.744498991</v>
      </c>
      <c r="DE120" s="5"/>
    </row>
    <row r="121" customFormat="false" ht="12.75" hidden="false" customHeight="false" outlineLevel="0" collapsed="false">
      <c r="A121" s="5"/>
      <c r="B121" s="5"/>
      <c r="C121" s="5"/>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203"/>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203"/>
      <c r="DA121" s="36"/>
      <c r="DB121" s="5"/>
      <c r="DC121" s="36"/>
      <c r="DD121" s="36"/>
      <c r="DE121" s="5"/>
    </row>
    <row r="122" customFormat="false" ht="12.75" hidden="false" customHeight="false" outlineLevel="0" collapsed="false">
      <c r="A122" s="5"/>
      <c r="B122" s="5"/>
      <c r="C122" s="40" t="s">
        <v>39</v>
      </c>
      <c r="D122" s="36" t="n">
        <f aca="false">SUM(D115:D120)</f>
        <v>20000</v>
      </c>
      <c r="E122" s="36" t="n">
        <f aca="false">SUM(E115:E120)</f>
        <v>40000</v>
      </c>
      <c r="F122" s="36" t="n">
        <f aca="false">SUM(F115:F120)</f>
        <v>0</v>
      </c>
      <c r="G122" s="36" t="n">
        <f aca="false">SUM(G115:G120)</f>
        <v>17478.0058651026</v>
      </c>
      <c r="H122" s="36" t="n">
        <f aca="false">SUM(H115:H120)</f>
        <v>64557.1847507331</v>
      </c>
      <c r="I122" s="36" t="n">
        <f aca="false">SUM(I115:I120)</f>
        <v>5827.95698924731</v>
      </c>
      <c r="J122" s="36" t="n">
        <f aca="false">SUM(J115:J120)</f>
        <v>2925.70869990225</v>
      </c>
      <c r="K122" s="36" t="n">
        <f aca="false">SUM(K115:K120)</f>
        <v>12910.0684261975</v>
      </c>
      <c r="L122" s="36" t="n">
        <f aca="false">SUM(L115:L120)</f>
        <v>0</v>
      </c>
      <c r="M122" s="36" t="n">
        <f aca="false">SUM(M115:M120)</f>
        <v>83000</v>
      </c>
      <c r="N122" s="36" t="n">
        <f aca="false">SUM(N115:N120)</f>
        <v>100000</v>
      </c>
      <c r="O122" s="36" t="n">
        <f aca="false">SUM(O115:O120)</f>
        <v>2060.60606060606</v>
      </c>
      <c r="P122" s="36" t="n">
        <f aca="false">SUM(P115:P120)</f>
        <v>35435.972629521</v>
      </c>
      <c r="Q122" s="36" t="n">
        <f aca="false">SUM(Q115:Q120)</f>
        <v>1329.42326490714</v>
      </c>
      <c r="R122" s="36" t="n">
        <f aca="false">SUM(R115:R120)</f>
        <v>0</v>
      </c>
      <c r="S122" s="36" t="n">
        <f aca="false">SUM(S115:S120)</f>
        <v>0</v>
      </c>
      <c r="T122" s="36" t="n">
        <f aca="false">SUM(T115:T120)</f>
        <v>0</v>
      </c>
      <c r="U122" s="36" t="n">
        <f aca="false">SUM(U115:U120)</f>
        <v>0</v>
      </c>
      <c r="V122" s="36" t="n">
        <f aca="false">SUM(V115:V120)</f>
        <v>0</v>
      </c>
      <c r="W122" s="36" t="n">
        <f aca="false">SUM(W115:W120)</f>
        <v>12394.9169110459</v>
      </c>
      <c r="X122" s="36" t="n">
        <f aca="false">SUM(X115:X120)</f>
        <v>777.126099706745</v>
      </c>
      <c r="Y122" s="36" t="n">
        <f aca="false">SUM(Y115:Y120)</f>
        <v>36000</v>
      </c>
      <c r="Z122" s="36" t="n">
        <f aca="false">SUM(Z115:Z120)</f>
        <v>13926.6862170088</v>
      </c>
      <c r="AA122" s="36" t="n">
        <f aca="false">SUM(AA115:AA120)</f>
        <v>0</v>
      </c>
      <c r="AB122" s="36" t="n">
        <f aca="false">SUM(AB115:AB120)</f>
        <v>0</v>
      </c>
      <c r="AC122" s="36" t="n">
        <f aca="false">SUM(AC115:AC120)</f>
        <v>0</v>
      </c>
      <c r="AD122" s="36" t="n">
        <f aca="false">SUM(AD115:AD120)</f>
        <v>0</v>
      </c>
      <c r="AE122" s="36" t="n">
        <f aca="false">SUM(AE115:AE120)</f>
        <v>0</v>
      </c>
      <c r="AF122" s="36" t="n">
        <f aca="false">SUM(AF115:AF120)</f>
        <v>0</v>
      </c>
      <c r="AG122" s="36" t="n">
        <f aca="false">SUM(AG115:AG120)</f>
        <v>0</v>
      </c>
      <c r="AH122" s="36" t="n">
        <f aca="false">SUM(AH115:AH120)</f>
        <v>0</v>
      </c>
      <c r="AI122" s="36" t="n">
        <f aca="false">SUM(AI115:AI120)</f>
        <v>4106.54936461388</v>
      </c>
      <c r="AJ122" s="36" t="n">
        <f aca="false">SUM(AJ115:AJ120)</f>
        <v>0</v>
      </c>
      <c r="AK122" s="36" t="n">
        <f aca="false">SUM(AK115:AK120)</f>
        <v>0</v>
      </c>
      <c r="AL122" s="36" t="n">
        <f aca="false">SUM(AL115:AL120)</f>
        <v>34871.945259042</v>
      </c>
      <c r="AM122" s="36" t="n">
        <f aca="false">SUM(AM115:AM120)</f>
        <v>0</v>
      </c>
      <c r="AN122" s="36" t="n">
        <f aca="false">SUM(AN115:AN120)</f>
        <v>0</v>
      </c>
      <c r="AO122" s="36" t="n">
        <f aca="false">SUM(AO115:AO120)</f>
        <v>25512.2189638319</v>
      </c>
      <c r="AP122" s="36" t="n">
        <f aca="false">SUM(AP115:AP120)</f>
        <v>4487.78103616813</v>
      </c>
      <c r="AQ122" s="36" t="n">
        <f aca="false">SUM(AQ115:AQ120)</f>
        <v>0</v>
      </c>
      <c r="AR122" s="36" t="n">
        <f aca="false">SUM(AR115:AR120)</f>
        <v>22482.8934506354</v>
      </c>
      <c r="AS122" s="36" t="n">
        <f aca="false">SUM(AS115:AS120)</f>
        <v>7000</v>
      </c>
      <c r="AT122" s="36" t="n">
        <f aca="false">SUM(AT115:AT120)</f>
        <v>5000</v>
      </c>
      <c r="AU122" s="36" t="n">
        <f aca="false">SUM(AU115:AU120)</f>
        <v>0</v>
      </c>
      <c r="AV122" s="36" t="n">
        <f aca="false">SUM(AV115:AV120)</f>
        <v>5206.25610948192</v>
      </c>
      <c r="AW122" s="36" t="n">
        <f aca="false">SUM(AW115:AW120)</f>
        <v>6933.52883675464</v>
      </c>
      <c r="AX122" s="36" t="n">
        <f aca="false">SUM(AX115:AX120)</f>
        <v>0</v>
      </c>
      <c r="AY122" s="36" t="n">
        <f aca="false">SUM(AY115:AY120)</f>
        <v>13059.6285434995</v>
      </c>
      <c r="AZ122" s="36" t="n">
        <f aca="false">SUM(AZ115:AZ120)</f>
        <v>4385.14173998045</v>
      </c>
      <c r="BA122" s="36" t="n">
        <f aca="false">SUM(BA115:BA120)</f>
        <v>2355.81622678397</v>
      </c>
      <c r="BB122" s="36" t="n">
        <f aca="false">SUM(BB115:BB120)</f>
        <v>3111.43695014663</v>
      </c>
      <c r="BC122" s="36" t="n">
        <f aca="false">SUM(BC115:BC120)</f>
        <v>18930.596285435</v>
      </c>
      <c r="BD122" s="36" t="n">
        <f aca="false">SUM(BD115:BD120)</f>
        <v>10426.1974584555</v>
      </c>
      <c r="BE122" s="36" t="n">
        <f aca="false">SUM(BE115:BE120)</f>
        <v>0</v>
      </c>
      <c r="BF122" s="36" t="n">
        <f aca="false">SUM(BF115:BF120)</f>
        <v>20000</v>
      </c>
      <c r="BG122" s="36" t="n">
        <f aca="false">SUM(BG115:BG120)</f>
        <v>47254.1544477028</v>
      </c>
      <c r="BH122" s="36" t="n">
        <f aca="false">SUM(BH115:BH120)</f>
        <v>10000</v>
      </c>
      <c r="BI122" s="36" t="n">
        <f aca="false">SUM(BI115:BI120)</f>
        <v>1.95503421309873</v>
      </c>
      <c r="BJ122" s="36" t="n">
        <f aca="false">SUM(BJ115:BJ120)</f>
        <v>130000</v>
      </c>
      <c r="BK122" s="36" t="n">
        <f aca="false">SUM(BK115:BK120)</f>
        <v>540000</v>
      </c>
      <c r="BL122" s="36" t="n">
        <f aca="false">SUM(BL115:BL120)</f>
        <v>610000</v>
      </c>
      <c r="BM122" s="36" t="n">
        <f aca="false">SUM(BM115:BM120)</f>
        <v>4695.99217986315</v>
      </c>
      <c r="BN122" s="36" t="n">
        <f aca="false">SUM(BN115:BN120)</f>
        <v>3501.46627565982</v>
      </c>
      <c r="BO122" s="36" t="n">
        <f aca="false">SUM(BO115:BO120)</f>
        <v>68721.4076246334</v>
      </c>
      <c r="BP122" s="36" t="n">
        <f aca="false">SUM(BP115:BP120)</f>
        <v>150000</v>
      </c>
      <c r="BQ122" s="36" t="n">
        <f aca="false">SUM(BQ115:BQ120)</f>
        <v>4593.35288367547</v>
      </c>
      <c r="BR122" s="36" t="n">
        <f aca="false">SUM(BR115:BR120)</f>
        <v>325160.312805474</v>
      </c>
      <c r="BS122" s="36" t="n">
        <f aca="false">SUM(BS115:BS120)</f>
        <v>0</v>
      </c>
      <c r="BT122" s="36" t="n">
        <f aca="false">SUM(BT115:BT120)</f>
        <v>175000</v>
      </c>
      <c r="BU122" s="36" t="n">
        <f aca="false">SUM(BU115:BU120)</f>
        <v>0</v>
      </c>
      <c r="BV122" s="36" t="n">
        <f aca="false">SUM(BV115:BV120)</f>
        <v>0</v>
      </c>
      <c r="BW122" s="36" t="n">
        <f aca="false">SUM(BW115:BW120)</f>
        <v>19000</v>
      </c>
      <c r="BX122" s="36" t="n">
        <f aca="false">SUM(BX115:BX120)</f>
        <v>1456.50048875855</v>
      </c>
      <c r="BY122" s="36" t="n">
        <f aca="false">SUM(BY115:BY120)</f>
        <v>0</v>
      </c>
      <c r="BZ122" s="37" t="n">
        <f aca="false">SUM(D122:BY122)</f>
        <v>2725878.78787879</v>
      </c>
      <c r="CA122" s="203"/>
      <c r="CB122" s="36" t="n">
        <f aca="false">SUM(CB115:CB120)</f>
        <v>45000</v>
      </c>
      <c r="CC122" s="36" t="n">
        <f aca="false">SUM(CC115:CC120)</f>
        <v>16124.1446725318</v>
      </c>
      <c r="CD122" s="36" t="n">
        <f aca="false">SUM(CD115:CD120)</f>
        <v>48875.8553274682</v>
      </c>
      <c r="CE122" s="36" t="n">
        <f aca="false">SUM(CE115:CE120)</f>
        <v>25000</v>
      </c>
      <c r="CF122" s="36" t="n">
        <f aca="false">SUM(CF115:CF120)</f>
        <v>20000</v>
      </c>
      <c r="CG122" s="36" t="n">
        <f aca="false">SUM(CG115:CG120)</f>
        <v>25000</v>
      </c>
      <c r="CH122" s="36" t="n">
        <f aca="false">SUM(CH115:CH120)</f>
        <v>12499.5112414467</v>
      </c>
      <c r="CI122" s="36" t="n">
        <f aca="false">SUM(CI115:CI120)</f>
        <v>12500.4887585533</v>
      </c>
      <c r="CJ122" s="36" t="n">
        <f aca="false">SUM(CJ115:CJ120)</f>
        <v>10000</v>
      </c>
      <c r="CK122" s="36" t="n">
        <f aca="false">SUM(CK115:CK120)</f>
        <v>10000</v>
      </c>
      <c r="CL122" s="36" t="n">
        <f aca="false">SUM(CL115:CL120)</f>
        <v>399.80449657869</v>
      </c>
      <c r="CM122" s="36" t="n">
        <f aca="false">SUM(CM115:CM120)</f>
        <v>14662.7565982405</v>
      </c>
      <c r="CN122" s="36" t="n">
        <f aca="false">SUM(CN115:CN120)</f>
        <v>99301.0752688172</v>
      </c>
      <c r="CO122" s="36" t="n">
        <f aca="false">SUM(CO115:CO120)</f>
        <v>4500.48875855328</v>
      </c>
      <c r="CP122" s="36" t="n">
        <f aca="false">SUM(CP115:CP120)</f>
        <v>189104.594330401</v>
      </c>
      <c r="CQ122" s="36" t="n">
        <f aca="false">SUM(CQ115:CQ120)</f>
        <v>9530.79178885631</v>
      </c>
      <c r="CR122" s="36" t="n">
        <f aca="false">SUM(CR115:CR120)</f>
        <v>579786.901270772</v>
      </c>
      <c r="CS122" s="36" t="n">
        <f aca="false">SUM(CS115:CS120)</f>
        <v>34213.0987292278</v>
      </c>
      <c r="CT122" s="36" t="n">
        <f aca="false">SUM(CT115:CT120)</f>
        <v>1694.03714565005</v>
      </c>
      <c r="CU122" s="36" t="n">
        <f aca="false">SUM(CU115:CU120)</f>
        <v>39100.6842619746</v>
      </c>
      <c r="CV122" s="36" t="n">
        <f aca="false">SUM(CV115:CV120)</f>
        <v>198156.402737048</v>
      </c>
      <c r="CW122" s="36" t="n">
        <f aca="false">SUM(CW115:CW120)</f>
        <v>253845.552297165</v>
      </c>
      <c r="CX122" s="36" t="n">
        <f aca="false">SUM(CX115:CX120)</f>
        <v>4703.81231671554</v>
      </c>
      <c r="CY122" s="37" t="n">
        <f aca="false">SUM(CB122:CX122)</f>
        <v>1654000</v>
      </c>
      <c r="CZ122" s="203"/>
      <c r="DA122" s="37" t="n">
        <f aca="false">BZ122+CY122</f>
        <v>4379878.78787879</v>
      </c>
      <c r="DB122" s="41" t="n">
        <f aca="false">SUM(DB115:DB120)</f>
        <v>0.994683614218824</v>
      </c>
      <c r="DC122" s="36" t="n">
        <f aca="false">MIN(MIN($CB122:$CX122),MIN($D122:$BY122))</f>
        <v>0</v>
      </c>
      <c r="DD122" s="36" t="n">
        <f aca="false">MAX(MAX($CB122:$CX122),MAX($D122:$BY122))</f>
        <v>610000</v>
      </c>
      <c r="DE122" s="5"/>
    </row>
    <row r="123" customFormat="false" ht="12.75" hidden="false" customHeight="false" outlineLevel="0" collapsed="false">
      <c r="A123" s="5"/>
      <c r="B123" s="5"/>
      <c r="C123" s="40" t="s">
        <v>40</v>
      </c>
      <c r="D123" s="36" t="n">
        <f aca="false">D11-D122</f>
        <v>0</v>
      </c>
      <c r="E123" s="36" t="n">
        <f aca="false">E11-E122</f>
        <v>0</v>
      </c>
      <c r="F123" s="36" t="n">
        <f aca="false">F11-F122</f>
        <v>2081.1339198436</v>
      </c>
      <c r="G123" s="36" t="n">
        <f aca="false">G11-G122</f>
        <v>0</v>
      </c>
      <c r="H123" s="36" t="n">
        <f aca="false">H11-H122</f>
        <v>0</v>
      </c>
      <c r="I123" s="36" t="n">
        <f aca="false">I11-I122</f>
        <v>0</v>
      </c>
      <c r="J123" s="36" t="n">
        <f aca="false">J11-J122</f>
        <v>0</v>
      </c>
      <c r="K123" s="36" t="n">
        <f aca="false">K11-K122</f>
        <v>0</v>
      </c>
      <c r="L123" s="36" t="n">
        <f aca="false">L11-L122</f>
        <v>880.742913000978</v>
      </c>
      <c r="M123" s="36" t="n">
        <f aca="false">M11-M122</f>
        <v>0</v>
      </c>
      <c r="N123" s="36" t="n">
        <f aca="false">N11-N122</f>
        <v>0</v>
      </c>
      <c r="O123" s="36" t="n">
        <f aca="false">O11-O122</f>
        <v>0</v>
      </c>
      <c r="P123" s="36" t="n">
        <f aca="false">P11-P122</f>
        <v>0</v>
      </c>
      <c r="Q123" s="36" t="n">
        <f aca="false">Q11-Q122</f>
        <v>0</v>
      </c>
      <c r="R123" s="36" t="n">
        <f aca="false">R11-R122</f>
        <v>556.207233626589</v>
      </c>
      <c r="S123" s="36" t="n">
        <f aca="false">S11-S122</f>
        <v>467.253176930596</v>
      </c>
      <c r="T123" s="36" t="n">
        <f aca="false">T11-T122</f>
        <v>1671.55425219941</v>
      </c>
      <c r="U123" s="36" t="n">
        <f aca="false">U11-U122</f>
        <v>895.405669599218</v>
      </c>
      <c r="V123" s="36" t="n">
        <f aca="false">V11-V122</f>
        <v>62.5610948191593</v>
      </c>
      <c r="W123" s="36" t="n">
        <f aca="false">W11-W122</f>
        <v>0</v>
      </c>
      <c r="X123" s="36" t="n">
        <f aca="false">X11-X122</f>
        <v>0</v>
      </c>
      <c r="Y123" s="36" t="n">
        <f aca="false">Y11-Y122</f>
        <v>0</v>
      </c>
      <c r="Z123" s="36" t="n">
        <f aca="false">Z11-Z122</f>
        <v>0</v>
      </c>
      <c r="AA123" s="36" t="n">
        <f aca="false">AA11-AA122</f>
        <v>466.275659824047</v>
      </c>
      <c r="AB123" s="36" t="n">
        <f aca="false">AB11-AB122</f>
        <v>274.682306940371</v>
      </c>
      <c r="AC123" s="36" t="n">
        <f aca="false">AC11-AC122</f>
        <v>1271.74975562072</v>
      </c>
      <c r="AD123" s="36" t="n">
        <f aca="false">AD11-AD122</f>
        <v>1036.16813294233</v>
      </c>
      <c r="AE123" s="36" t="n">
        <f aca="false">AE11-AE122</f>
        <v>190.615835777126</v>
      </c>
      <c r="AF123" s="36" t="n">
        <f aca="false">AF11-AF122</f>
        <v>98.7292277614858</v>
      </c>
      <c r="AG123" s="36" t="n">
        <f aca="false">AG11-AG122</f>
        <v>602.150537634409</v>
      </c>
      <c r="AH123" s="36" t="n">
        <f aca="false">AH11-AH122</f>
        <v>34.2130987292278</v>
      </c>
      <c r="AI123" s="36" t="n">
        <f aca="false">AI11-AI122</f>
        <v>0</v>
      </c>
      <c r="AJ123" s="36" t="n">
        <f aca="false">AJ11-AJ122</f>
        <v>2921.79863147605</v>
      </c>
      <c r="AK123" s="36" t="n">
        <f aca="false">AK11-AK122</f>
        <v>226.783968719453</v>
      </c>
      <c r="AL123" s="36" t="n">
        <f aca="false">AL11-AL122</f>
        <v>0</v>
      </c>
      <c r="AM123" s="36" t="n">
        <f aca="false">AM11-AM122</f>
        <v>1864.12512218964</v>
      </c>
      <c r="AN123" s="36" t="n">
        <f aca="false">AN11-AN122</f>
        <v>1280.54740957967</v>
      </c>
      <c r="AO123" s="36" t="n">
        <f aca="false">AO11-AO122</f>
        <v>0</v>
      </c>
      <c r="AP123" s="36" t="n">
        <f aca="false">AP11-AP122</f>
        <v>0</v>
      </c>
      <c r="AQ123" s="36" t="n">
        <f aca="false">AQ11-AQ122</f>
        <v>313.782991202346</v>
      </c>
      <c r="AR123" s="36" t="n">
        <f aca="false">AR11-AR122</f>
        <v>0</v>
      </c>
      <c r="AS123" s="36" t="n">
        <f aca="false">AS11-AS122</f>
        <v>0</v>
      </c>
      <c r="AT123" s="36" t="n">
        <f aca="false">AT11-AT122</f>
        <v>0</v>
      </c>
      <c r="AU123" s="36" t="n">
        <f aca="false">AU11-AU122</f>
        <v>717.497556207234</v>
      </c>
      <c r="AV123" s="36" t="n">
        <f aca="false">AV11-AV122</f>
        <v>0</v>
      </c>
      <c r="AW123" s="36" t="n">
        <f aca="false">AW11-AW122</f>
        <v>0</v>
      </c>
      <c r="AX123" s="36" t="n">
        <f aca="false">AX11-AX122</f>
        <v>144.672531769306</v>
      </c>
      <c r="AY123" s="36" t="n">
        <f aca="false">AY11-AY122</f>
        <v>0</v>
      </c>
      <c r="AZ123" s="36" t="n">
        <f aca="false">AZ11-AZ122</f>
        <v>0</v>
      </c>
      <c r="BA123" s="36" t="n">
        <f aca="false">BA11-BA122</f>
        <v>0</v>
      </c>
      <c r="BB123" s="36" t="n">
        <f aca="false">BB11-BB122</f>
        <v>0</v>
      </c>
      <c r="BC123" s="36" t="n">
        <f aca="false">BC11-BC122</f>
        <v>0</v>
      </c>
      <c r="BD123" s="36" t="n">
        <f aca="false">BD11-BD122</f>
        <v>0</v>
      </c>
      <c r="BE123" s="36" t="n">
        <f aca="false">BE11-BE122</f>
        <v>4630.49853372434</v>
      </c>
      <c r="BF123" s="36" t="n">
        <f aca="false">BF11-BF122</f>
        <v>0</v>
      </c>
      <c r="BG123" s="36" t="n">
        <f aca="false">BG11-BG122</f>
        <v>0</v>
      </c>
      <c r="BH123" s="36" t="n">
        <f aca="false">BH11-BH122</f>
        <v>0</v>
      </c>
      <c r="BI123" s="36" t="n">
        <f aca="false">BI11-BI122</f>
        <v>0</v>
      </c>
      <c r="BJ123" s="36" t="n">
        <f aca="false">BJ11-BJ122</f>
        <v>0</v>
      </c>
      <c r="BK123" s="36" t="n">
        <f aca="false">BK11-BK122</f>
        <v>0</v>
      </c>
      <c r="BL123" s="36" t="n">
        <f aca="false">BL11-BL122</f>
        <v>0</v>
      </c>
      <c r="BM123" s="36" t="n">
        <f aca="false">BM11-BM122</f>
        <v>0</v>
      </c>
      <c r="BN123" s="36" t="n">
        <f aca="false">BN11-BN122</f>
        <v>0</v>
      </c>
      <c r="BO123" s="36" t="n">
        <f aca="false">BO11-BO122</f>
        <v>0</v>
      </c>
      <c r="BP123" s="36" t="n">
        <f aca="false">BP11-BP122</f>
        <v>0</v>
      </c>
      <c r="BQ123" s="36" t="n">
        <f aca="false">BQ11-BQ122</f>
        <v>0</v>
      </c>
      <c r="BR123" s="36" t="n">
        <f aca="false">BR11-BR122</f>
        <v>0</v>
      </c>
      <c r="BS123" s="36" t="n">
        <f aca="false">BS11-BS122</f>
        <v>96.7741935483871</v>
      </c>
      <c r="BT123" s="36" t="n">
        <f aca="false">BT11-BT122</f>
        <v>0</v>
      </c>
      <c r="BU123" s="36" t="n">
        <f aca="false">BU11-BU122</f>
        <v>10.752688172043</v>
      </c>
      <c r="BV123" s="36" t="n">
        <f aca="false">BV11-BV122</f>
        <v>213.098729227762</v>
      </c>
      <c r="BW123" s="36" t="n">
        <f aca="false">BW11-BW122</f>
        <v>0</v>
      </c>
      <c r="BX123" s="36" t="n">
        <f aca="false">BX11-BX122</f>
        <v>0</v>
      </c>
      <c r="BY123" s="36" t="n">
        <f aca="false">BY11-BY122</f>
        <v>399.80449657869</v>
      </c>
      <c r="BZ123" s="37" t="n">
        <f aca="false">SUM(D123:BY123)</f>
        <v>23409.5796676442</v>
      </c>
      <c r="CA123" s="203"/>
      <c r="CB123" s="36" t="n">
        <f aca="false">CB11-CB122</f>
        <v>0</v>
      </c>
      <c r="CC123" s="36" t="n">
        <f aca="false">CC11-CC122</f>
        <v>0</v>
      </c>
      <c r="CD123" s="36" t="n">
        <f aca="false">CD11-CD122</f>
        <v>0</v>
      </c>
      <c r="CE123" s="36" t="n">
        <f aca="false">CE11-CE122</f>
        <v>0</v>
      </c>
      <c r="CF123" s="36" t="n">
        <f aca="false">CF11-CF122</f>
        <v>0</v>
      </c>
      <c r="CG123" s="36" t="n">
        <f aca="false">CG11-CG122</f>
        <v>0</v>
      </c>
      <c r="CH123" s="36" t="n">
        <f aca="false">CH11-CH122</f>
        <v>0</v>
      </c>
      <c r="CI123" s="36" t="n">
        <f aca="false">CI11-CI122</f>
        <v>0</v>
      </c>
      <c r="CJ123" s="36" t="n">
        <f aca="false">CJ11-CJ122</f>
        <v>0</v>
      </c>
      <c r="CK123" s="36" t="n">
        <f aca="false">CK11-CK122</f>
        <v>0</v>
      </c>
      <c r="CL123" s="36" t="n">
        <f aca="false">CL11-CL122</f>
        <v>0</v>
      </c>
      <c r="CM123" s="36" t="n">
        <f aca="false">CM11-CM122</f>
        <v>0</v>
      </c>
      <c r="CN123" s="36" t="n">
        <f aca="false">CN11-CN122</f>
        <v>0</v>
      </c>
      <c r="CO123" s="36" t="n">
        <f aca="false">CO11-CO122</f>
        <v>0</v>
      </c>
      <c r="CP123" s="36" t="n">
        <f aca="false">CP11-CP122</f>
        <v>0</v>
      </c>
      <c r="CQ123" s="36" t="n">
        <f aca="false">CQ11-CQ122</f>
        <v>0</v>
      </c>
      <c r="CR123" s="36" t="n">
        <f aca="false">CR11-CR122</f>
        <v>0</v>
      </c>
      <c r="CS123" s="36" t="n">
        <f aca="false">CS11-CS122</f>
        <v>0</v>
      </c>
      <c r="CT123" s="36" t="n">
        <f aca="false">CT11-CT122</f>
        <v>0</v>
      </c>
      <c r="CU123" s="36" t="n">
        <f aca="false">CU11-CU122</f>
        <v>0</v>
      </c>
      <c r="CV123" s="36" t="n">
        <f aca="false">CV11-CV122</f>
        <v>0</v>
      </c>
      <c r="CW123" s="36" t="n">
        <f aca="false">CW11-CW122</f>
        <v>0</v>
      </c>
      <c r="CX123" s="36" t="n">
        <f aca="false">CX11-CX122</f>
        <v>0</v>
      </c>
      <c r="CY123" s="37" t="n">
        <f aca="false">SUM(CB123:CX123)</f>
        <v>0</v>
      </c>
      <c r="CZ123" s="203"/>
      <c r="DA123" s="37" t="n">
        <f aca="false">BZ123+CY123</f>
        <v>23409.5796676442</v>
      </c>
      <c r="DB123" s="208"/>
      <c r="DC123" s="5"/>
      <c r="DD123" s="5"/>
      <c r="DE123" s="5"/>
    </row>
    <row r="124" customFormat="false" ht="12.75" hidden="false" customHeight="false" outlineLevel="0" collapsed="false">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4"/>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4"/>
      <c r="DA124" s="5"/>
      <c r="DB124" s="40"/>
      <c r="DC124" s="41"/>
      <c r="DD124" s="41"/>
      <c r="DE124" s="5"/>
    </row>
    <row r="125" customFormat="false" ht="12.75" hidden="false" customHeight="false" outlineLevel="0" collapsed="false">
      <c r="A125" s="5"/>
      <c r="B125" s="5"/>
      <c r="C125" s="40" t="s">
        <v>41</v>
      </c>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4"/>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4"/>
      <c r="DA125" s="5"/>
      <c r="DB125" s="40"/>
      <c r="DC125" s="41" t="n">
        <f aca="false">MIN(MIN($CB125:$CX125),MIN($D125:$BY125))</f>
        <v>0</v>
      </c>
      <c r="DD125" s="41" t="n">
        <f aca="false">MAX(MAX($CB125:$CX125),MAX($D125:$BY125))</f>
        <v>0</v>
      </c>
      <c r="DE125" s="5"/>
    </row>
    <row r="126" customFormat="false" ht="12.75" hidden="false" customHeight="false" outlineLevel="0" collapsed="false">
      <c r="A126" s="5"/>
      <c r="B126" s="5"/>
      <c r="C126" s="40" t="s">
        <v>42</v>
      </c>
      <c r="D126" s="41" t="n">
        <f aca="false">IF(D3="FT1",(D115+D116+D117)/D122,1)</f>
        <v>0.609276858879166</v>
      </c>
      <c r="E126" s="41" t="n">
        <f aca="false">IF(E3="FT1",(E115+E116+E117)/E122,1)</f>
        <v>0.609276858879166</v>
      </c>
      <c r="F126" s="41" t="n">
        <f aca="false">IF(F3="FT1",(F115+F116+F117)/F122,1)</f>
        <v>1</v>
      </c>
      <c r="G126" s="41" t="n">
        <f aca="false">IF(G3="FT1",(G115+G116+G117)/G122,1)</f>
        <v>0.816754465805527</v>
      </c>
      <c r="H126" s="41" t="n">
        <f aca="false">IF(H3="FT1",(H115+H116+H117)/H122,1)</f>
        <v>0.816754465805528</v>
      </c>
      <c r="I126" s="41" t="n">
        <f aca="false">IF(I3="FT1",(I115+I116+I117)/I122,1)</f>
        <v>0.816754465805528</v>
      </c>
      <c r="J126" s="41" t="n">
        <f aca="false">IF(J3="FT1",(J115+J116+J117)/J122,1)</f>
        <v>0.816754465805528</v>
      </c>
      <c r="K126" s="41" t="n">
        <f aca="false">IF(K3="FT1",(K115+K116+K117)/K122,1)</f>
        <v>0.816754465805528</v>
      </c>
      <c r="L126" s="41" t="n">
        <f aca="false">IF(L3="FT1",(L115+L116+L117)/L122,1)</f>
        <v>1</v>
      </c>
      <c r="M126" s="41" t="n">
        <f aca="false">IF(M3="FT1",(M115+M116+M117)/M122,1)</f>
        <v>0.609276858879166</v>
      </c>
      <c r="N126" s="41" t="n">
        <f aca="false">IF(N3="FT1",(N115+N116+N117)/N122,1)</f>
        <v>0.609276858879166</v>
      </c>
      <c r="O126" s="41" t="n">
        <f aca="false">IF(O3="FT1",(O115+O116+O117)/O122,1)</f>
        <v>0.816754465805528</v>
      </c>
      <c r="P126" s="41" t="n">
        <f aca="false">IF(P3="FT1",(P115+P116+P117)/P122,1)</f>
        <v>0.816754465805528</v>
      </c>
      <c r="Q126" s="41" t="n">
        <f aca="false">IF(Q3="FT1",(Q115+Q116+Q117)/Q122,1)</f>
        <v>0.816754465805528</v>
      </c>
      <c r="R126" s="41" t="n">
        <f aca="false">IF(R3="FT1",(R115+R116+R117)/R122,1)</f>
        <v>1</v>
      </c>
      <c r="S126" s="41" t="n">
        <f aca="false">IF(S3="FT1",(S115+S116+S117)/S122,1)</f>
        <v>1</v>
      </c>
      <c r="T126" s="41" t="n">
        <f aca="false">IF(T3="FT1",(T115+T116+T117)/T122,1)</f>
        <v>1</v>
      </c>
      <c r="U126" s="41" t="n">
        <f aca="false">IF(U3="FT1",(U115+U116+U117)/U122,1)</f>
        <v>1</v>
      </c>
      <c r="V126" s="41" t="n">
        <f aca="false">IF(V3="FT1",(V115+V116+V117)/V122,1)</f>
        <v>1</v>
      </c>
      <c r="W126" s="41" t="n">
        <f aca="false">IF(W3="FT1",(W115+W116+W117)/W122,1)</f>
        <v>0.816754465805528</v>
      </c>
      <c r="X126" s="41" t="n">
        <f aca="false">IF(X3="FT1",(X115+X116+X117)/X122,1)</f>
        <v>0.816754465805528</v>
      </c>
      <c r="Y126" s="41" t="n">
        <f aca="false">IF(Y3="FT1",(Y115+Y116+Y117)/Y122,1)</f>
        <v>0.609276858879166</v>
      </c>
      <c r="Z126" s="41" t="n">
        <f aca="false">IF(Z3="FT1",(Z115+Z116+Z117)/Z122,1)</f>
        <v>0.816754465805528</v>
      </c>
      <c r="AA126" s="41" t="n">
        <f aca="false">IF(AA3="FT1",(AA115+AA116+AA117)/AA122,1)</f>
        <v>1</v>
      </c>
      <c r="AB126" s="41" t="n">
        <f aca="false">IF(AB3="FT1",(AB115+AB116+AB117)/AB122,1)</f>
        <v>1</v>
      </c>
      <c r="AC126" s="41" t="n">
        <f aca="false">IF(AC3="FT1",(AC115+AC116+AC117)/AC122,1)</f>
        <v>1</v>
      </c>
      <c r="AD126" s="41" t="n">
        <f aca="false">IF(AD3="FT1",(AD115+AD116+AD117)/AD122,1)</f>
        <v>1</v>
      </c>
      <c r="AE126" s="41" t="n">
        <f aca="false">IF(AE3="FT1",(AE115+AE116+AE117)/AE122,1)</f>
        <v>1</v>
      </c>
      <c r="AF126" s="41" t="n">
        <f aca="false">IF(AF3="FT1",(AF115+AF116+AF117)/AF122,1)</f>
        <v>1</v>
      </c>
      <c r="AG126" s="41" t="n">
        <f aca="false">IF(AG3="FT1",(AG115+AG116+AG117)/AG122,1)</f>
        <v>1</v>
      </c>
      <c r="AH126" s="41" t="n">
        <f aca="false">IF(AH3="FT1",(AH115+AH116+AH117)/AH122,1)</f>
        <v>1</v>
      </c>
      <c r="AI126" s="41" t="n">
        <f aca="false">IF(AI3="FT1",(AI115+AI116+AI117)/AI122,1)</f>
        <v>0.816754465805528</v>
      </c>
      <c r="AJ126" s="41" t="n">
        <f aca="false">IF(AJ3="FT1",(AJ115+AJ116+AJ117)/AJ122,1)</f>
        <v>1</v>
      </c>
      <c r="AK126" s="41" t="n">
        <f aca="false">IF(AK3="FT1",(AK115+AK116+AK117)/AK122,1)</f>
        <v>1</v>
      </c>
      <c r="AL126" s="41" t="n">
        <f aca="false">IF(AL3="FT1",(AL115+AL116+AL117)/AL122,1)</f>
        <v>0.816754465805528</v>
      </c>
      <c r="AM126" s="41" t="n">
        <f aca="false">IF(AM3="FT1",(AM115+AM116+AM117)/AM122,1)</f>
        <v>1</v>
      </c>
      <c r="AN126" s="41" t="n">
        <f aca="false">IF(AN3="FT1",(AN115+AN116+AN117)/AN122,1)</f>
        <v>1</v>
      </c>
      <c r="AO126" s="41" t="n">
        <f aca="false">IF(AO3="FT1",(AO115+AO116+AO117)/AO122,1)</f>
        <v>0.609276858879166</v>
      </c>
      <c r="AP126" s="41" t="n">
        <f aca="false">IF(AP3="FT1",(AP115+AP116+AP117)/AP122,1)</f>
        <v>0.609276858879166</v>
      </c>
      <c r="AQ126" s="41" t="n">
        <f aca="false">IF(AQ3="FT1",(AQ115+AQ116+AQ117)/AQ122,1)</f>
        <v>1</v>
      </c>
      <c r="AR126" s="41" t="n">
        <f aca="false">IF(AR3="FT1",(AR115+AR116+AR117)/AR122,1)</f>
        <v>0.816754465805528</v>
      </c>
      <c r="AS126" s="41" t="n">
        <f aca="false">IF(AS3="FT1",(AS115+AS116+AS117)/AS122,1)</f>
        <v>0.609276858879166</v>
      </c>
      <c r="AT126" s="41" t="n">
        <f aca="false">IF(AT3="FT1",(AT115+AT116+AT117)/AT122,1)</f>
        <v>1</v>
      </c>
      <c r="AU126" s="41" t="n">
        <f aca="false">IF(AU3="FT1",(AU115+AU116+AU117)/AU122,1)</f>
        <v>1</v>
      </c>
      <c r="AV126" s="41" t="n">
        <f aca="false">IF(AV3="FT1",(AV115+AV116+AV117)/AV122,1)</f>
        <v>0.816754465805528</v>
      </c>
      <c r="AW126" s="41" t="n">
        <f aca="false">IF(AW3="FT1",(AW115+AW116+AW117)/AW122,1)</f>
        <v>0.816754465805528</v>
      </c>
      <c r="AX126" s="41" t="n">
        <f aca="false">IF(AX3="FT1",(AX115+AX116+AX117)/AX122,1)</f>
        <v>1</v>
      </c>
      <c r="AY126" s="41" t="n">
        <f aca="false">IF(AY3="FT1",(AY115+AY116+AY117)/AY122,1)</f>
        <v>0.816754465805528</v>
      </c>
      <c r="AZ126" s="41" t="n">
        <f aca="false">IF(AZ3="FT1",(AZ115+AZ116+AZ117)/AZ122,1)</f>
        <v>0.816754465805528</v>
      </c>
      <c r="BA126" s="41" t="n">
        <f aca="false">IF(BA3="FT1",(BA115+BA116+BA117)/BA122,1)</f>
        <v>0.816754465805528</v>
      </c>
      <c r="BB126" s="41" t="n">
        <f aca="false">IF(BB3="FT1",(BB115+BB116+BB117)/BB122,1)</f>
        <v>0.816754465805528</v>
      </c>
      <c r="BC126" s="41" t="n">
        <f aca="false">IF(BC3="FT1",(BC115+BC116+BC117)/BC122,1)</f>
        <v>0.816754465805528</v>
      </c>
      <c r="BD126" s="41" t="n">
        <f aca="false">IF(BD3="FT1",(BD115+BD116+BD117)/BD122,1)</f>
        <v>0.816754465805528</v>
      </c>
      <c r="BE126" s="41" t="n">
        <f aca="false">IF(BE3="FT1",(BE115+BE116+BE117)/BE122,1)</f>
        <v>1</v>
      </c>
      <c r="BF126" s="41" t="n">
        <f aca="false">IF(BF3="FT1",(BF115+BF116+BF117)/BF122,1)</f>
        <v>0.609276858879166</v>
      </c>
      <c r="BG126" s="41" t="n">
        <f aca="false">IF(BG3="FT1",(BG115+BG116+BG117)/BG122,1)</f>
        <v>0.816754465805528</v>
      </c>
      <c r="BH126" s="41" t="n">
        <f aca="false">IF(BH3="FT1",(BH115+BH116+BH117)/BH122,1)</f>
        <v>0.609276858879166</v>
      </c>
      <c r="BI126" s="41" t="n">
        <f aca="false">IF(BI3="FT1",(BI115+BI116+BI117)/BI122,1)</f>
        <v>0.816754465805528</v>
      </c>
      <c r="BJ126" s="41" t="n">
        <f aca="false">IF(BJ3="FT1",(BJ115+BJ116+BJ117)/BJ122,1)</f>
        <v>0.609276858879166</v>
      </c>
      <c r="BK126" s="41" t="n">
        <f aca="false">IF(BK3="FT1",(BK115+BK116+BK117)/BK122,1)</f>
        <v>0.609276858879166</v>
      </c>
      <c r="BL126" s="41" t="n">
        <f aca="false">IF(BL3="FT1",(BL115+BL116+BL117)/BL122,1)</f>
        <v>0.609276858879166</v>
      </c>
      <c r="BM126" s="41" t="n">
        <f aca="false">IF(BM3="FT1",(BM115+BM116+BM117)/BM122,1)</f>
        <v>0.816754465805528</v>
      </c>
      <c r="BN126" s="41" t="n">
        <f aca="false">IF(BN3="FT1",(BN115+BN116+BN117)/BN122,1)</f>
        <v>0.816754465805527</v>
      </c>
      <c r="BO126" s="41" t="n">
        <f aca="false">IF(BO3="FT1",(BO115+BO116+BO117)/BO122,1)</f>
        <v>0.816754465805528</v>
      </c>
      <c r="BP126" s="41" t="n">
        <f aca="false">IF(BP3="FT1",(BP115+BP116+BP117)/BP122,1)</f>
        <v>0.609276858879166</v>
      </c>
      <c r="BQ126" s="41" t="n">
        <f aca="false">IF(BQ3="FT1",(BQ115+BQ116+BQ117)/BQ122,1)</f>
        <v>0.816754465805528</v>
      </c>
      <c r="BR126" s="41" t="n">
        <f aca="false">IF(BR3="FT1",(BR115+BR116+BR117)/BR122,1)</f>
        <v>0.816754465805527</v>
      </c>
      <c r="BS126" s="41" t="n">
        <f aca="false">IF(BS3="FT1",(BS115+BS116+BS117)/BS122,1)</f>
        <v>1</v>
      </c>
      <c r="BT126" s="41" t="n">
        <f aca="false">IF(BT3="FT1",(BT115+BT116+BT117)/BT122,1)</f>
        <v>0.609276858879166</v>
      </c>
      <c r="BU126" s="41" t="n">
        <f aca="false">IF(BU3="FT1",(BU115+BU116+BU117)/BU122,1)</f>
        <v>1</v>
      </c>
      <c r="BV126" s="41" t="n">
        <f aca="false">IF(BV3="FT1",(BV115+BV116+BV117)/BV122,1)</f>
        <v>1</v>
      </c>
      <c r="BW126" s="41" t="n">
        <f aca="false">IF(BW3="FT1",(BW115+BW116+BW117)/BW122,1)</f>
        <v>0.609276858879166</v>
      </c>
      <c r="BX126" s="41" t="n">
        <f aca="false">IF(BX3="FT1",(BX115+BX116+BX117)/BX122,1)</f>
        <v>0.609276858879166</v>
      </c>
      <c r="BY126" s="41" t="n">
        <f aca="false">IF(BY3="FT1",(BY115+BY116+BY117)/BY122,1)</f>
        <v>1</v>
      </c>
      <c r="BZ126" s="41"/>
      <c r="CA126" s="209"/>
      <c r="CB126" s="41" t="n">
        <f aca="false">IF(CB3="FT1",(CB115+CB116+CB117)/CB122,1)</f>
        <v>1</v>
      </c>
      <c r="CC126" s="41" t="n">
        <f aca="false">IF(CC3="FT1",(CC115+CC116+CC117)/CC122,1)</f>
        <v>1</v>
      </c>
      <c r="CD126" s="41" t="n">
        <f aca="false">IF(CD3="FT1",(CD115+CD116+CD117)/CD122,1)</f>
        <v>1</v>
      </c>
      <c r="CE126" s="41" t="n">
        <f aca="false">IF(CE3="FT1",(CE115+CE116+CE117)/CE122,1)</f>
        <v>1</v>
      </c>
      <c r="CF126" s="41" t="n">
        <f aca="false">IF(CF3="FT1",(CF115+CF116+CF117)/CF122,1)</f>
        <v>1</v>
      </c>
      <c r="CG126" s="41" t="n">
        <f aca="false">IF(CG3="FT1",(CG115+CG116+CG117)/CG122,1)</f>
        <v>1</v>
      </c>
      <c r="CH126" s="41" t="n">
        <f aca="false">IF(CH3="FT1",(CH115+CH116+CH117)/CH122,1)</f>
        <v>0.609276858879166</v>
      </c>
      <c r="CI126" s="41" t="n">
        <f aca="false">IF(CI3="FT1",(CI115+CI116+CI117)/CI122,1)</f>
        <v>0.609276858879166</v>
      </c>
      <c r="CJ126" s="41" t="n">
        <f aca="false">IF(CJ3="FT1",(CJ115+CJ116+CJ117)/CJ122,1)</f>
        <v>0.609276858879166</v>
      </c>
      <c r="CK126" s="41" t="n">
        <f aca="false">IF(CK3="FT1",(CK115+CK116+CK117)/CK122,1)</f>
        <v>0.609276858879166</v>
      </c>
      <c r="CL126" s="41" t="n">
        <f aca="false">IF(CL3="FT1",(CL115+CL116+CL117)/CL122,1)</f>
        <v>0.609276858879166</v>
      </c>
      <c r="CM126" s="41" t="n">
        <f aca="false">IF(CM3="FT1",(CM115+CM116+CM117)/CM122,1)</f>
        <v>0.609276858879166</v>
      </c>
      <c r="CN126" s="41" t="n">
        <f aca="false">IF(CN3="FT1",(CN115+CN116+CN117)/CN122,1)</f>
        <v>0.609276858879166</v>
      </c>
      <c r="CO126" s="41" t="n">
        <f aca="false">IF(CO3="FT1",(CO115+CO116+CO117)/CO122,1)</f>
        <v>0.609276858879166</v>
      </c>
      <c r="CP126" s="41" t="n">
        <f aca="false">IF(CP3="FT1",(CP115+CP116+CP117)/CP122,1)</f>
        <v>0.609276858879166</v>
      </c>
      <c r="CQ126" s="41" t="n">
        <f aca="false">IF(CQ3="FT1",(CQ115+CQ116+CQ117)/CQ122,1)</f>
        <v>0.609276858879166</v>
      </c>
      <c r="CR126" s="41" t="n">
        <f aca="false">IF(CR3="FT1",(CR115+CR116+CR117)/CR122,1)</f>
        <v>0.609276858879166</v>
      </c>
      <c r="CS126" s="41" t="n">
        <f aca="false">IF(CS3="FT1",(CS115+CS116+CS117)/CS122,1)</f>
        <v>0.609276858879166</v>
      </c>
      <c r="CT126" s="41" t="n">
        <f aca="false">IF(CT3="FT1",(CT115+CT116+CT117)/CT122,1)</f>
        <v>0</v>
      </c>
      <c r="CU126" s="41" t="n">
        <f aca="false">IF(CU3="FT1",(CU115+CU116+CU117)/CU122,1)</f>
        <v>0</v>
      </c>
      <c r="CV126" s="41" t="n">
        <f aca="false">IF(CV3="FT1",(CV115+CV116+CV117)/CV122,1)</f>
        <v>0</v>
      </c>
      <c r="CW126" s="41" t="n">
        <f aca="false">IF(CW3="FT1",(CW115+CW116+CW117)/CW122,1)</f>
        <v>0</v>
      </c>
      <c r="CX126" s="41" t="n">
        <f aca="false">IF(CX3="FT1",(CX115+CX116+CX117)/CX122,1)</f>
        <v>0</v>
      </c>
      <c r="CY126" s="41"/>
      <c r="CZ126" s="209"/>
      <c r="DA126" s="41"/>
      <c r="DB126" s="41"/>
      <c r="DC126" s="41" t="n">
        <f aca="false">MIN(MIN($CB126:$CX126),MIN($D126:$BY126))</f>
        <v>0</v>
      </c>
      <c r="DD126" s="41" t="n">
        <f aca="false">MAX(MAX($CB126:$CX126),MAX($D126:$BY126))</f>
        <v>1</v>
      </c>
      <c r="DE126" s="5"/>
    </row>
    <row r="127" customFormat="false" ht="12.75" hidden="false" customHeight="false" outlineLevel="0" collapsed="false">
      <c r="A127" s="5"/>
      <c r="B127" s="5"/>
      <c r="C127" s="40" t="s">
        <v>20</v>
      </c>
      <c r="D127" s="41" t="n">
        <f aca="false">IF(D3="FT1",(D118+D119+D120)/D122,1)</f>
        <v>0.390723141120834</v>
      </c>
      <c r="E127" s="41" t="n">
        <f aca="false">IF(E3="FT1",(E118+E119+E120)/E122,1)</f>
        <v>0.390723141120834</v>
      </c>
      <c r="F127" s="41" t="n">
        <f aca="false">IF(F3="FT1",(F118+F119+F120)/F122,1)</f>
        <v>1</v>
      </c>
      <c r="G127" s="41" t="n">
        <f aca="false">IF(G3="FT1",(G118+G119+G120)/G122,1)</f>
        <v>0.183245534194472</v>
      </c>
      <c r="H127" s="41" t="n">
        <f aca="false">IF(H3="FT1",(H118+H119+H120)/H122,1)</f>
        <v>0.183245534194472</v>
      </c>
      <c r="I127" s="41" t="n">
        <f aca="false">IF(I3="FT1",(I118+I119+I120)/I122,1)</f>
        <v>0.183245534194472</v>
      </c>
      <c r="J127" s="41" t="n">
        <f aca="false">IF(J3="FT1",(J118+J119+J120)/J122,1)</f>
        <v>0.183245534194472</v>
      </c>
      <c r="K127" s="41" t="n">
        <f aca="false">IF(K3="FT1",(K118+K119+K120)/K122,1)</f>
        <v>0.183245534194472</v>
      </c>
      <c r="L127" s="41" t="n">
        <f aca="false">IF(L3="FT1",(L118+L119+L120)/L122,1)</f>
        <v>1</v>
      </c>
      <c r="M127" s="41" t="n">
        <f aca="false">IF(M3="FT1",(M118+M119+M120)/M122,1)</f>
        <v>0.390723141120834</v>
      </c>
      <c r="N127" s="41" t="n">
        <f aca="false">IF(N3="FT1",(N118+N119+N120)/N122,1)</f>
        <v>0.390723141120834</v>
      </c>
      <c r="O127" s="41" t="n">
        <f aca="false">IF(O3="FT1",(O118+O119+O120)/O122,1)</f>
        <v>0.183245534194472</v>
      </c>
      <c r="P127" s="41" t="n">
        <f aca="false">IF(P3="FT1",(P118+P119+P120)/P122,1)</f>
        <v>0.183245534194472</v>
      </c>
      <c r="Q127" s="41" t="n">
        <f aca="false">IF(Q3="FT1",(Q118+Q119+Q120)/Q122,1)</f>
        <v>0.183245534194473</v>
      </c>
      <c r="R127" s="41" t="n">
        <f aca="false">IF(R3="FT1",(R118+R119+R120)/R122,1)</f>
        <v>1</v>
      </c>
      <c r="S127" s="41" t="n">
        <f aca="false">IF(S3="FT1",(S118+S119+S120)/S122,1)</f>
        <v>1</v>
      </c>
      <c r="T127" s="41" t="n">
        <f aca="false">IF(T3="FT1",(T118+T119+T120)/T122,1)</f>
        <v>1</v>
      </c>
      <c r="U127" s="41" t="n">
        <f aca="false">IF(U3="FT1",(U118+U119+U120)/U122,1)</f>
        <v>1</v>
      </c>
      <c r="V127" s="41" t="n">
        <f aca="false">IF(V3="FT1",(V118+V119+V120)/V122,1)</f>
        <v>1</v>
      </c>
      <c r="W127" s="41" t="n">
        <f aca="false">IF(W3="FT1",(W118+W119+W120)/W122,1)</f>
        <v>0.183245534194472</v>
      </c>
      <c r="X127" s="41" t="n">
        <f aca="false">IF(X3="FT1",(X118+X119+X120)/X122,1)</f>
        <v>0.183245534194472</v>
      </c>
      <c r="Y127" s="41" t="n">
        <f aca="false">IF(Y3="FT1",(Y118+Y119+Y120)/Y122,1)</f>
        <v>0.390723141120834</v>
      </c>
      <c r="Z127" s="41" t="n">
        <f aca="false">IF(Z3="FT1",(Z118+Z119+Z120)/Z122,1)</f>
        <v>0.183245534194472</v>
      </c>
      <c r="AA127" s="41" t="n">
        <f aca="false">IF(AA3="FT1",(AA118+AA119+AA120)/AA122,1)</f>
        <v>1</v>
      </c>
      <c r="AB127" s="41" t="n">
        <f aca="false">IF(AB3="FT1",(AB118+AB119+AB120)/AB122,1)</f>
        <v>1</v>
      </c>
      <c r="AC127" s="41" t="n">
        <f aca="false">IF(AC3="FT1",(AC118+AC119+AC120)/AC122,1)</f>
        <v>1</v>
      </c>
      <c r="AD127" s="41" t="n">
        <f aca="false">IF(AD3="FT1",(AD118+AD119+AD120)/AD122,1)</f>
        <v>1</v>
      </c>
      <c r="AE127" s="41" t="n">
        <f aca="false">IF(AE3="FT1",(AE118+AE119+AE120)/AE122,1)</f>
        <v>1</v>
      </c>
      <c r="AF127" s="41" t="n">
        <f aca="false">IF(AF3="FT1",(AF118+AF119+AF120)/AF122,1)</f>
        <v>1</v>
      </c>
      <c r="AG127" s="41" t="n">
        <f aca="false">IF(AG3="FT1",(AG118+AG119+AG120)/AG122,1)</f>
        <v>1</v>
      </c>
      <c r="AH127" s="41" t="n">
        <f aca="false">IF(AH3="FT1",(AH118+AH119+AH120)/AH122,1)</f>
        <v>1</v>
      </c>
      <c r="AI127" s="41" t="n">
        <f aca="false">IF(AI3="FT1",(AI118+AI119+AI120)/AI122,1)</f>
        <v>0.183245534194472</v>
      </c>
      <c r="AJ127" s="41" t="n">
        <f aca="false">IF(AJ3="FT1",(AJ118+AJ119+AJ120)/AJ122,1)</f>
        <v>1</v>
      </c>
      <c r="AK127" s="41" t="n">
        <f aca="false">IF(AK3="FT1",(AK118+AK119+AK120)/AK122,1)</f>
        <v>1</v>
      </c>
      <c r="AL127" s="41" t="n">
        <f aca="false">IF(AL3="FT1",(AL118+AL119+AL120)/AL122,1)</f>
        <v>0.183245534194472</v>
      </c>
      <c r="AM127" s="41" t="n">
        <f aca="false">IF(AM3="FT1",(AM118+AM119+AM120)/AM122,1)</f>
        <v>1</v>
      </c>
      <c r="AN127" s="41" t="n">
        <f aca="false">IF(AN3="FT1",(AN118+AN119+AN120)/AN122,1)</f>
        <v>1</v>
      </c>
      <c r="AO127" s="41" t="n">
        <f aca="false">IF(AO3="FT1",(AO118+AO119+AO120)/AO122,1)</f>
        <v>0.390723141120834</v>
      </c>
      <c r="AP127" s="41" t="n">
        <f aca="false">IF(AP3="FT1",(AP118+AP119+AP120)/AP122,1)</f>
        <v>0.390723141120834</v>
      </c>
      <c r="AQ127" s="41" t="n">
        <f aca="false">IF(AQ3="FT1",(AQ118+AQ119+AQ120)/AQ122,1)</f>
        <v>1</v>
      </c>
      <c r="AR127" s="41" t="n">
        <f aca="false">IF(AR3="FT1",(AR118+AR119+AR120)/AR122,1)</f>
        <v>0.183245534194472</v>
      </c>
      <c r="AS127" s="41" t="n">
        <f aca="false">IF(AS3="FT1",(AS118+AS119+AS120)/AS122,1)</f>
        <v>0.390723141120834</v>
      </c>
      <c r="AT127" s="41" t="n">
        <f aca="false">IF(AT3="FT1",(AT118+AT119+AT120)/AT122,1)</f>
        <v>0</v>
      </c>
      <c r="AU127" s="41" t="n">
        <f aca="false">IF(AU3="FT1",(AU118+AU119+AU120)/AU122,1)</f>
        <v>1</v>
      </c>
      <c r="AV127" s="41" t="n">
        <f aca="false">IF(AV3="FT1",(AV118+AV119+AV120)/AV122,1)</f>
        <v>0.183245534194472</v>
      </c>
      <c r="AW127" s="41" t="n">
        <f aca="false">IF(AW3="FT1",(AW118+AW119+AW120)/AW122,1)</f>
        <v>0.183245534194472</v>
      </c>
      <c r="AX127" s="41" t="n">
        <f aca="false">IF(AX3="FT1",(AX118+AX119+AX120)/AX122,1)</f>
        <v>1</v>
      </c>
      <c r="AY127" s="41" t="n">
        <f aca="false">IF(AY3="FT1",(AY118+AY119+AY120)/AY122,1)</f>
        <v>0.183245534194472</v>
      </c>
      <c r="AZ127" s="41" t="n">
        <f aca="false">IF(AZ3="FT1",(AZ118+AZ119+AZ120)/AZ122,1)</f>
        <v>0.183245534194472</v>
      </c>
      <c r="BA127" s="41" t="n">
        <f aca="false">IF(BA3="FT1",(BA118+BA119+BA120)/BA122,1)</f>
        <v>0.183245534194473</v>
      </c>
      <c r="BB127" s="41" t="n">
        <f aca="false">IF(BB3="FT1",(BB118+BB119+BB120)/BB122,1)</f>
        <v>0.183245534194473</v>
      </c>
      <c r="BC127" s="41" t="n">
        <f aca="false">IF(BC3="FT1",(BC118+BC119+BC120)/BC122,1)</f>
        <v>0.183245534194473</v>
      </c>
      <c r="BD127" s="41" t="n">
        <f aca="false">IF(BD3="FT1",(BD118+BD119+BD120)/BD122,1)</f>
        <v>0.183245534194472</v>
      </c>
      <c r="BE127" s="41" t="n">
        <f aca="false">IF(BE3="FT1",(BE118+BE119+BE120)/BE122,1)</f>
        <v>1</v>
      </c>
      <c r="BF127" s="41" t="n">
        <f aca="false">IF(BF3="FT1",(BF118+BF119+BF120)/BF122,1)</f>
        <v>0.390723141120834</v>
      </c>
      <c r="BG127" s="41" t="n">
        <f aca="false">IF(BG3="FT1",(BG118+BG119+BG120)/BG122,1)</f>
        <v>0.183245534194472</v>
      </c>
      <c r="BH127" s="41" t="n">
        <f aca="false">IF(BH3="FT1",(BH118+BH119+BH120)/BH122,1)</f>
        <v>0.390723141120834</v>
      </c>
      <c r="BI127" s="41" t="n">
        <f aca="false">IF(BI3="FT1",(BI118+BI119+BI120)/BI122,1)</f>
        <v>0.183245534194473</v>
      </c>
      <c r="BJ127" s="41" t="n">
        <f aca="false">IF(BJ3="FT1",(BJ118+BJ119+BJ120)/BJ122,1)</f>
        <v>0.390723141120834</v>
      </c>
      <c r="BK127" s="41" t="n">
        <f aca="false">IF(BK3="FT1",(BK118+BK119+BK120)/BK122,1)</f>
        <v>0.390723141120834</v>
      </c>
      <c r="BL127" s="41" t="n">
        <f aca="false">IF(BL3="FT1",(BL118+BL119+BL120)/BL122,1)</f>
        <v>0.390723141120834</v>
      </c>
      <c r="BM127" s="41" t="n">
        <f aca="false">IF(BM3="FT1",(BM118+BM119+BM120)/BM122,1)</f>
        <v>0.183245534194472</v>
      </c>
      <c r="BN127" s="41" t="n">
        <f aca="false">IF(BN3="FT1",(BN118+BN119+BN120)/BN122,1)</f>
        <v>0.183245534194473</v>
      </c>
      <c r="BO127" s="41" t="n">
        <f aca="false">IF(BO3="FT1",(BO118+BO119+BO120)/BO122,1)</f>
        <v>0.183245534194472</v>
      </c>
      <c r="BP127" s="41" t="n">
        <f aca="false">IF(BP3="FT1",(BP118+BP119+BP120)/BP122,1)</f>
        <v>0.390723141120834</v>
      </c>
      <c r="BQ127" s="41" t="n">
        <f aca="false">IF(BQ3="FT1",(BQ118+BQ119+BQ120)/BQ122,1)</f>
        <v>0.183245534194473</v>
      </c>
      <c r="BR127" s="41" t="n">
        <f aca="false">IF(BR3="FT1",(BR118+BR119+BR120)/BR122,1)</f>
        <v>0.183245534194472</v>
      </c>
      <c r="BS127" s="41" t="n">
        <f aca="false">IF(BS3="FT1",(BS118+BS119+BS120)/BS122,1)</f>
        <v>1</v>
      </c>
      <c r="BT127" s="41" t="n">
        <f aca="false">IF(BT3="FT1",(BT118+BT119+BT120)/BT122,1)</f>
        <v>0.390723141120834</v>
      </c>
      <c r="BU127" s="41" t="n">
        <f aca="false">IF(BU3="FT1",(BU118+BU119+BU120)/BU122,1)</f>
        <v>1</v>
      </c>
      <c r="BV127" s="41" t="n">
        <f aca="false">IF(BV3="FT1",(BV118+BV119+BV120)/BV122,1)</f>
        <v>1</v>
      </c>
      <c r="BW127" s="41" t="n">
        <f aca="false">IF(BW3="FT1",(BW118+BW119+BW120)/BW122,1)</f>
        <v>0.390723141120834</v>
      </c>
      <c r="BX127" s="41" t="n">
        <f aca="false">IF(BX3="FT1",(BX118+BX119+BX120)/BX122,1)</f>
        <v>0.390723141120834</v>
      </c>
      <c r="BY127" s="41" t="n">
        <f aca="false">IF(BY3="FT1",(BY118+BY119+BY120)/BY122,1)</f>
        <v>1</v>
      </c>
      <c r="BZ127" s="41"/>
      <c r="CA127" s="209"/>
      <c r="CB127" s="41" t="n">
        <f aca="false">IF(CB3="FT1",(CB118+CB119+CB120)/CB122,1)</f>
        <v>0</v>
      </c>
      <c r="CC127" s="41" t="n">
        <f aca="false">IF(CC3="FT1",(CC118+CC119+CC120)/CC122,1)</f>
        <v>0</v>
      </c>
      <c r="CD127" s="41" t="n">
        <f aca="false">IF(CD3="FT1",(CD118+CD119+CD120)/CD122,1)</f>
        <v>0</v>
      </c>
      <c r="CE127" s="41" t="n">
        <f aca="false">IF(CE3="FT1",(CE118+CE119+CE120)/CE122,1)</f>
        <v>0</v>
      </c>
      <c r="CF127" s="41" t="n">
        <f aca="false">IF(CF3="FT1",(CF118+CF119+CF120)/CF122,1)</f>
        <v>0</v>
      </c>
      <c r="CG127" s="41" t="n">
        <f aca="false">IF(CG3="FT1",(CG118+CG119+CG120)/CG122,1)</f>
        <v>0</v>
      </c>
      <c r="CH127" s="41" t="n">
        <f aca="false">IF(CH3="FT1",(CH118+CH119+CH120)/CH122,1)</f>
        <v>0.390723141120834</v>
      </c>
      <c r="CI127" s="41" t="n">
        <f aca="false">IF(CI3="FT1",(CI118+CI119+CI120)/CI122,1)</f>
        <v>0.390723141120834</v>
      </c>
      <c r="CJ127" s="41" t="n">
        <f aca="false">IF(CJ3="FT1",(CJ118+CJ119+CJ120)/CJ122,1)</f>
        <v>0.390723141120834</v>
      </c>
      <c r="CK127" s="41" t="n">
        <f aca="false">IF(CK3="FT1",(CK118+CK119+CK120)/CK122,1)</f>
        <v>0.390723141120834</v>
      </c>
      <c r="CL127" s="41" t="n">
        <f aca="false">IF(CL3="FT1",(CL118+CL119+CL120)/CL122,1)</f>
        <v>0.390723141120834</v>
      </c>
      <c r="CM127" s="41" t="n">
        <f aca="false">IF(CM3="FT1",(CM118+CM119+CM120)/CM122,1)</f>
        <v>0.390723141120834</v>
      </c>
      <c r="CN127" s="41" t="n">
        <f aca="false">IF(CN3="FT1",(CN118+CN119+CN120)/CN122,1)</f>
        <v>0.390723141120834</v>
      </c>
      <c r="CO127" s="41" t="n">
        <f aca="false">IF(CO3="FT1",(CO118+CO119+CO120)/CO122,1)</f>
        <v>0.390723141120834</v>
      </c>
      <c r="CP127" s="41" t="n">
        <f aca="false">IF(CP3="FT1",(CP118+CP119+CP120)/CP122,1)</f>
        <v>0.390723141120834</v>
      </c>
      <c r="CQ127" s="41" t="n">
        <f aca="false">IF(CQ3="FT1",(CQ118+CQ119+CQ120)/CQ122,1)</f>
        <v>0.390723141120834</v>
      </c>
      <c r="CR127" s="41" t="n">
        <f aca="false">IF(CR3="FT1",(CR118+CR119+CR120)/CR122,1)</f>
        <v>0.390723141120834</v>
      </c>
      <c r="CS127" s="41" t="n">
        <f aca="false">IF(CS3="FT1",(CS118+CS119+CS120)/CS122,1)</f>
        <v>0.390723141120834</v>
      </c>
      <c r="CT127" s="41" t="n">
        <f aca="false">IF(CT3="FT1",(CT118+CT119+CT120)/CT122,1)</f>
        <v>1</v>
      </c>
      <c r="CU127" s="41" t="n">
        <f aca="false">IF(CU3="FT1",(CU118+CU119+CU120)/CU122,1)</f>
        <v>1</v>
      </c>
      <c r="CV127" s="41" t="n">
        <f aca="false">IF(CV3="FT1",(CV118+CV119+CV120)/CV122,1)</f>
        <v>1</v>
      </c>
      <c r="CW127" s="41" t="n">
        <f aca="false">IF(CW3="FT1",(CW118+CW119+CW120)/CW122,1)</f>
        <v>1</v>
      </c>
      <c r="CX127" s="41" t="n">
        <f aca="false">IF(CX3="FT1",(CX118+CX119+CX120)/CX122,1)</f>
        <v>1</v>
      </c>
      <c r="CY127" s="41"/>
      <c r="CZ127" s="209"/>
      <c r="DA127" s="41"/>
      <c r="DB127" s="41"/>
      <c r="DC127" s="41" t="n">
        <f aca="false">MIN(MIN($CB127:$CX127),MIN($D127:$BY127))</f>
        <v>0</v>
      </c>
      <c r="DD127" s="41" t="n">
        <f aca="false">MAX(MAX($CB127:$CX127),MAX($D127:$BY127))</f>
        <v>1</v>
      </c>
      <c r="DE127" s="5"/>
    </row>
    <row r="128" customFormat="false" ht="12.75" hidden="false" customHeight="false" outlineLevel="0" collapsed="false">
      <c r="A128" s="5"/>
      <c r="B128" s="5"/>
      <c r="C128" s="5" t="s">
        <v>43</v>
      </c>
      <c r="D128" s="41" t="n">
        <f aca="false">IF(D3="FT1",SUM(D126:D127),1)</f>
        <v>1</v>
      </c>
      <c r="E128" s="41" t="n">
        <f aca="false">IF(E3="FT1",SUM(E126:E127),1)</f>
        <v>1</v>
      </c>
      <c r="F128" s="41" t="n">
        <f aca="false">IF(F3="FT1",SUM(F126:F127),1)</f>
        <v>1</v>
      </c>
      <c r="G128" s="41" t="n">
        <f aca="false">IF(G3="FT1",SUM(G126:G127),1)</f>
        <v>1</v>
      </c>
      <c r="H128" s="41" t="n">
        <f aca="false">IF(H3="FT1",SUM(H126:H127),1)</f>
        <v>1</v>
      </c>
      <c r="I128" s="41" t="n">
        <f aca="false">IF(I3="FT1",SUM(I126:I127),1)</f>
        <v>1</v>
      </c>
      <c r="J128" s="41" t="n">
        <f aca="false">IF(J3="FT1",SUM(J126:J127),1)</f>
        <v>1</v>
      </c>
      <c r="K128" s="41" t="n">
        <f aca="false">IF(K3="FT1",SUM(K126:K127),1)</f>
        <v>1</v>
      </c>
      <c r="L128" s="41" t="n">
        <f aca="false">IF(L3="FT1",SUM(L126:L127),1)</f>
        <v>1</v>
      </c>
      <c r="M128" s="41" t="n">
        <f aca="false">IF(M3="FT1",SUM(M126:M127),1)</f>
        <v>1</v>
      </c>
      <c r="N128" s="41" t="n">
        <f aca="false">IF(N3="FT1",SUM(N126:N127),1)</f>
        <v>1</v>
      </c>
      <c r="O128" s="41" t="n">
        <f aca="false">IF(O3="FT1",SUM(O126:O127),1)</f>
        <v>1</v>
      </c>
      <c r="P128" s="41" t="n">
        <f aca="false">IF(P3="FT1",SUM(P126:P127),1)</f>
        <v>1</v>
      </c>
      <c r="Q128" s="41" t="n">
        <f aca="false">IF(Q3="FT1",SUM(Q126:Q127),1)</f>
        <v>1</v>
      </c>
      <c r="R128" s="41" t="n">
        <f aca="false">IF(R3="FT1",SUM(R126:R127),1)</f>
        <v>1</v>
      </c>
      <c r="S128" s="41" t="n">
        <f aca="false">IF(S3="FT1",SUM(S126:S127),1)</f>
        <v>1</v>
      </c>
      <c r="T128" s="41" t="n">
        <f aca="false">IF(T3="FT1",SUM(T126:T127),1)</f>
        <v>1</v>
      </c>
      <c r="U128" s="41" t="n">
        <f aca="false">IF(U3="FT1",SUM(U126:U127),1)</f>
        <v>1</v>
      </c>
      <c r="V128" s="41" t="n">
        <f aca="false">IF(V3="FT1",SUM(V126:V127),1)</f>
        <v>1</v>
      </c>
      <c r="W128" s="41" t="n">
        <f aca="false">IF(W3="FT1",SUM(W126:W127),1)</f>
        <v>1</v>
      </c>
      <c r="X128" s="41" t="n">
        <f aca="false">IF(X3="FT1",SUM(X126:X127),1)</f>
        <v>1</v>
      </c>
      <c r="Y128" s="41" t="n">
        <f aca="false">IF(Y3="FT1",SUM(Y126:Y127),1)</f>
        <v>1</v>
      </c>
      <c r="Z128" s="41" t="n">
        <f aca="false">IF(Z3="FT1",SUM(Z126:Z127),1)</f>
        <v>1</v>
      </c>
      <c r="AA128" s="41" t="n">
        <f aca="false">IF(AA3="FT1",SUM(AA126:AA127),1)</f>
        <v>1</v>
      </c>
      <c r="AB128" s="41" t="n">
        <f aca="false">IF(AB3="FT1",SUM(AB126:AB127),1)</f>
        <v>1</v>
      </c>
      <c r="AC128" s="41" t="n">
        <f aca="false">IF(AC3="FT1",SUM(AC126:AC127),1)</f>
        <v>1</v>
      </c>
      <c r="AD128" s="41" t="n">
        <f aca="false">IF(AD3="FT1",SUM(AD126:AD127),1)</f>
        <v>1</v>
      </c>
      <c r="AE128" s="41" t="n">
        <f aca="false">IF(AE3="FT1",SUM(AE126:AE127),1)</f>
        <v>1</v>
      </c>
      <c r="AF128" s="41" t="n">
        <f aca="false">IF(AF3="FT1",SUM(AF126:AF127),1)</f>
        <v>1</v>
      </c>
      <c r="AG128" s="41" t="n">
        <f aca="false">IF(AG3="FT1",SUM(AG126:AG127),1)</f>
        <v>1</v>
      </c>
      <c r="AH128" s="41" t="n">
        <f aca="false">IF(AH3="FT1",SUM(AH126:AH127),1)</f>
        <v>1</v>
      </c>
      <c r="AI128" s="41" t="n">
        <f aca="false">IF(AI3="FT1",SUM(AI126:AI127),1)</f>
        <v>1</v>
      </c>
      <c r="AJ128" s="41" t="n">
        <f aca="false">IF(AJ3="FT1",SUM(AJ126:AJ127),1)</f>
        <v>1</v>
      </c>
      <c r="AK128" s="41" t="n">
        <f aca="false">IF(AK3="FT1",SUM(AK126:AK127),1)</f>
        <v>1</v>
      </c>
      <c r="AL128" s="41" t="n">
        <f aca="false">IF(AL3="FT1",SUM(AL126:AL127),1)</f>
        <v>1</v>
      </c>
      <c r="AM128" s="41" t="n">
        <f aca="false">IF(AM3="FT1",SUM(AM126:AM127),1)</f>
        <v>1</v>
      </c>
      <c r="AN128" s="41" t="n">
        <f aca="false">IF(AN3="FT1",SUM(AN126:AN127),1)</f>
        <v>1</v>
      </c>
      <c r="AO128" s="41" t="n">
        <f aca="false">IF(AO3="FT1",SUM(AO126:AO127),1)</f>
        <v>1</v>
      </c>
      <c r="AP128" s="41" t="n">
        <f aca="false">IF(AP3="FT1",SUM(AP126:AP127),1)</f>
        <v>1</v>
      </c>
      <c r="AQ128" s="41" t="n">
        <f aca="false">IF(AQ3="FT1",SUM(AQ126:AQ127),1)</f>
        <v>1</v>
      </c>
      <c r="AR128" s="41" t="n">
        <f aca="false">IF(AR3="FT1",SUM(AR126:AR127),1)</f>
        <v>1</v>
      </c>
      <c r="AS128" s="41" t="n">
        <f aca="false">IF(AS3="FT1",SUM(AS126:AS127),1)</f>
        <v>1</v>
      </c>
      <c r="AT128" s="41" t="n">
        <f aca="false">IF(AT3="FT1",SUM(AT126:AT127),1)</f>
        <v>1</v>
      </c>
      <c r="AU128" s="41" t="n">
        <f aca="false">IF(AU3="FT1",SUM(AU126:AU127),1)</f>
        <v>1</v>
      </c>
      <c r="AV128" s="41" t="n">
        <f aca="false">IF(AV3="FT1",SUM(AV126:AV127),1)</f>
        <v>1</v>
      </c>
      <c r="AW128" s="41" t="n">
        <f aca="false">IF(AW3="FT1",SUM(AW126:AW127),1)</f>
        <v>1</v>
      </c>
      <c r="AX128" s="41" t="n">
        <f aca="false">IF(AX3="FT1",SUM(AX126:AX127),1)</f>
        <v>1</v>
      </c>
      <c r="AY128" s="41" t="n">
        <f aca="false">IF(AY3="FT1",SUM(AY126:AY127),1)</f>
        <v>1</v>
      </c>
      <c r="AZ128" s="41" t="n">
        <f aca="false">IF(AZ3="FT1",SUM(AZ126:AZ127),1)</f>
        <v>1</v>
      </c>
      <c r="BA128" s="41" t="n">
        <f aca="false">IF(BA3="FT1",SUM(BA126:BA127),1)</f>
        <v>1</v>
      </c>
      <c r="BB128" s="41" t="n">
        <f aca="false">IF(BB3="FT1",SUM(BB126:BB127),1)</f>
        <v>1</v>
      </c>
      <c r="BC128" s="41" t="n">
        <f aca="false">IF(BC3="FT1",SUM(BC126:BC127),1)</f>
        <v>1</v>
      </c>
      <c r="BD128" s="41" t="n">
        <f aca="false">IF(BD3="FT1",SUM(BD126:BD127),1)</f>
        <v>1</v>
      </c>
      <c r="BE128" s="41" t="n">
        <f aca="false">IF(BE3="FT1",SUM(BE126:BE127),1)</f>
        <v>1</v>
      </c>
      <c r="BF128" s="41" t="n">
        <f aca="false">IF(BF3="FT1",SUM(BF126:BF127),1)</f>
        <v>1</v>
      </c>
      <c r="BG128" s="41" t="n">
        <f aca="false">IF(BG3="FT1",SUM(BG126:BG127),1)</f>
        <v>1</v>
      </c>
      <c r="BH128" s="41" t="n">
        <f aca="false">IF(BH3="FT1",SUM(BH126:BH127),1)</f>
        <v>1</v>
      </c>
      <c r="BI128" s="41" t="n">
        <f aca="false">IF(BI3="FT1",SUM(BI126:BI127),1)</f>
        <v>1</v>
      </c>
      <c r="BJ128" s="41" t="n">
        <f aca="false">IF(BJ3="FT1",SUM(BJ126:BJ127),1)</f>
        <v>1</v>
      </c>
      <c r="BK128" s="41" t="n">
        <f aca="false">IF(BK3="FT1",SUM(BK126:BK127),1)</f>
        <v>1</v>
      </c>
      <c r="BL128" s="41" t="n">
        <f aca="false">IF(BL3="FT1",SUM(BL126:BL127),1)</f>
        <v>1</v>
      </c>
      <c r="BM128" s="41" t="n">
        <f aca="false">IF(BM3="FT1",SUM(BM126:BM127),1)</f>
        <v>1</v>
      </c>
      <c r="BN128" s="41" t="n">
        <f aca="false">IF(BN3="FT1",SUM(BN126:BN127),1)</f>
        <v>1</v>
      </c>
      <c r="BO128" s="41" t="n">
        <f aca="false">IF(BO3="FT1",SUM(BO126:BO127),1)</f>
        <v>1</v>
      </c>
      <c r="BP128" s="41" t="n">
        <f aca="false">IF(BP3="FT1",SUM(BP126:BP127),1)</f>
        <v>1</v>
      </c>
      <c r="BQ128" s="41" t="n">
        <f aca="false">IF(BQ3="FT1",SUM(BQ126:BQ127),1)</f>
        <v>1</v>
      </c>
      <c r="BR128" s="41" t="n">
        <f aca="false">IF(BR3="FT1",SUM(BR126:BR127),1)</f>
        <v>1</v>
      </c>
      <c r="BS128" s="41" t="n">
        <f aca="false">IF(BS3="FT1",SUM(BS126:BS127),1)</f>
        <v>1</v>
      </c>
      <c r="BT128" s="41" t="n">
        <f aca="false">IF(BT3="FT1",SUM(BT126:BT127),1)</f>
        <v>1</v>
      </c>
      <c r="BU128" s="41" t="n">
        <f aca="false">IF(BU3="FT1",SUM(BU126:BU127),1)</f>
        <v>1</v>
      </c>
      <c r="BV128" s="41" t="n">
        <f aca="false">IF(BV3="FT1",SUM(BV126:BV127),1)</f>
        <v>1</v>
      </c>
      <c r="BW128" s="41" t="n">
        <f aca="false">IF(BW3="FT1",SUM(BW126:BW127),1)</f>
        <v>1</v>
      </c>
      <c r="BX128" s="41" t="n">
        <f aca="false">IF(BX3="FT1",SUM(BX126:BX127),1)</f>
        <v>1</v>
      </c>
      <c r="BY128" s="41" t="n">
        <f aca="false">IF(BY3="FT1",SUM(BY126:BY127),1)</f>
        <v>1</v>
      </c>
      <c r="BZ128" s="41"/>
      <c r="CA128" s="209"/>
      <c r="CB128" s="41" t="n">
        <f aca="false">IF(CB3="FT1",SUM(CB126:CB127),1)</f>
        <v>1</v>
      </c>
      <c r="CC128" s="41" t="n">
        <f aca="false">IF(CC3="FT1",SUM(CC126:CC127),1)</f>
        <v>1</v>
      </c>
      <c r="CD128" s="41" t="n">
        <f aca="false">IF(CD3="FT1",SUM(CD126:CD127),1)</f>
        <v>1</v>
      </c>
      <c r="CE128" s="41" t="n">
        <f aca="false">IF(CE3="FT1",SUM(CE126:CE127),1)</f>
        <v>1</v>
      </c>
      <c r="CF128" s="41" t="n">
        <f aca="false">IF(CF3="FT1",SUM(CF126:CF127),1)</f>
        <v>1</v>
      </c>
      <c r="CG128" s="41" t="n">
        <f aca="false">IF(CG3="FT1",SUM(CG126:CG127),1)</f>
        <v>1</v>
      </c>
      <c r="CH128" s="41" t="n">
        <f aca="false">IF(CH3="FT1",SUM(CH126:CH127),1)</f>
        <v>1</v>
      </c>
      <c r="CI128" s="41" t="n">
        <f aca="false">IF(CI3="FT1",SUM(CI126:CI127),1)</f>
        <v>1</v>
      </c>
      <c r="CJ128" s="41" t="n">
        <f aca="false">IF(CJ3="FT1",SUM(CJ126:CJ127),1)</f>
        <v>1</v>
      </c>
      <c r="CK128" s="41" t="n">
        <f aca="false">IF(CK3="FT1",SUM(CK126:CK127),1)</f>
        <v>1</v>
      </c>
      <c r="CL128" s="41" t="n">
        <f aca="false">IF(CL3="FT1",SUM(CL126:CL127),1)</f>
        <v>1</v>
      </c>
      <c r="CM128" s="41" t="n">
        <f aca="false">IF(CM3="FT1",SUM(CM126:CM127),1)</f>
        <v>1</v>
      </c>
      <c r="CN128" s="41" t="n">
        <f aca="false">IF(CN3="FT1",SUM(CN126:CN127),1)</f>
        <v>1</v>
      </c>
      <c r="CO128" s="41" t="n">
        <f aca="false">IF(CO3="FT1",SUM(CO126:CO127),1)</f>
        <v>1</v>
      </c>
      <c r="CP128" s="41" t="n">
        <f aca="false">IF(CP3="FT1",SUM(CP126:CP127),1)</f>
        <v>1</v>
      </c>
      <c r="CQ128" s="41" t="n">
        <f aca="false">IF(CQ3="FT1",SUM(CQ126:CQ127),1)</f>
        <v>1</v>
      </c>
      <c r="CR128" s="41" t="n">
        <f aca="false">IF(CR3="FT1",SUM(CR126:CR127),1)</f>
        <v>1</v>
      </c>
      <c r="CS128" s="41" t="n">
        <f aca="false">IF(CS3="FT1",SUM(CS126:CS127),1)</f>
        <v>1</v>
      </c>
      <c r="CT128" s="41" t="n">
        <f aca="false">IF(CT3="FT1",SUM(CT126:CT127),1)</f>
        <v>1</v>
      </c>
      <c r="CU128" s="41" t="n">
        <f aca="false">IF(CU3="FT1",SUM(CU126:CU127),1)</f>
        <v>1</v>
      </c>
      <c r="CV128" s="41" t="n">
        <f aca="false">IF(CV3="FT1",SUM(CV126:CV127),1)</f>
        <v>1</v>
      </c>
      <c r="CW128" s="41" t="n">
        <f aca="false">IF(CW3="FT1",SUM(CW126:CW127),1)</f>
        <v>1</v>
      </c>
      <c r="CX128" s="41" t="n">
        <f aca="false">IF(CX3="FT1",SUM(CX126:CX127),1)</f>
        <v>1</v>
      </c>
      <c r="CY128" s="41"/>
      <c r="CZ128" s="209"/>
      <c r="DA128" s="41"/>
      <c r="DB128" s="41"/>
      <c r="DC128" s="41" t="n">
        <f aca="false">MIN(MIN($CB128:$CX128),MIN($D128:$BY128))</f>
        <v>1</v>
      </c>
      <c r="DD128" s="41" t="n">
        <f aca="false">MAX(MAX($CB128:$CX128),MAX($D128:$BY128))</f>
        <v>1</v>
      </c>
      <c r="DE128" s="5"/>
    </row>
    <row r="129" customFormat="false" ht="12.75" hidden="false" customHeight="false" outlineLevel="0" collapsed="false">
      <c r="A129" s="5"/>
      <c r="B129" s="5"/>
      <c r="C129" s="40"/>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209"/>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209"/>
      <c r="DA129" s="41"/>
      <c r="DB129" s="41"/>
      <c r="DC129" s="41"/>
      <c r="DD129" s="41"/>
      <c r="DE129" s="5"/>
    </row>
    <row r="130" customFormat="false" ht="12.75" hidden="false" customHeight="false" outlineLevel="0" collapsed="false">
      <c r="A130" s="5"/>
      <c r="B130" s="5"/>
      <c r="C130" s="40" t="s">
        <v>44</v>
      </c>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0"/>
      <c r="AT130" s="210"/>
      <c r="AU130" s="210"/>
      <c r="AV130" s="210"/>
      <c r="AW130" s="210"/>
      <c r="AX130" s="210"/>
      <c r="AY130" s="210"/>
      <c r="AZ130" s="210"/>
      <c r="BA130" s="210"/>
      <c r="BB130" s="210"/>
      <c r="BC130" s="210"/>
      <c r="BD130" s="210"/>
      <c r="BE130" s="210"/>
      <c r="BF130" s="210"/>
      <c r="BG130" s="210"/>
      <c r="BH130" s="210"/>
      <c r="BI130" s="210"/>
      <c r="BJ130" s="210"/>
      <c r="BK130" s="210"/>
      <c r="BL130" s="210"/>
      <c r="BM130" s="210"/>
      <c r="BN130" s="210"/>
      <c r="BO130" s="210"/>
      <c r="BP130" s="210"/>
      <c r="BQ130" s="210"/>
      <c r="BR130" s="210"/>
      <c r="BS130" s="210"/>
      <c r="BT130" s="210"/>
      <c r="BU130" s="210"/>
      <c r="BV130" s="210"/>
      <c r="BW130" s="210"/>
      <c r="BX130" s="210"/>
      <c r="BY130" s="210"/>
      <c r="BZ130" s="211"/>
      <c r="CA130" s="209"/>
      <c r="CB130" s="210"/>
      <c r="CC130" s="210"/>
      <c r="CD130" s="210"/>
      <c r="CE130" s="210"/>
      <c r="CF130" s="210"/>
      <c r="CG130" s="210"/>
      <c r="CH130" s="210"/>
      <c r="CI130" s="210"/>
      <c r="CJ130" s="210"/>
      <c r="CK130" s="210"/>
      <c r="CL130" s="210"/>
      <c r="CM130" s="210"/>
      <c r="CN130" s="210"/>
      <c r="CO130" s="210"/>
      <c r="CP130" s="210"/>
      <c r="CQ130" s="210"/>
      <c r="CR130" s="210"/>
      <c r="CS130" s="210"/>
      <c r="CT130" s="210"/>
      <c r="CU130" s="210"/>
      <c r="CV130" s="210"/>
      <c r="CW130" s="210"/>
      <c r="CX130" s="210"/>
      <c r="CY130" s="211"/>
      <c r="CZ130" s="209"/>
      <c r="DA130" s="211"/>
      <c r="DB130" s="210"/>
      <c r="DC130" s="210"/>
      <c r="DD130" s="210"/>
      <c r="DE130" s="101"/>
    </row>
    <row r="131" customFormat="false" ht="12.75" hidden="false" customHeight="false" outlineLevel="0" collapsed="false">
      <c r="A131" s="5"/>
      <c r="B131" s="5"/>
      <c r="C131" s="40" t="s">
        <v>33</v>
      </c>
      <c r="D131" s="210" t="n">
        <f aca="false">IF(D$3="FT1",D115/D$122,1)</f>
        <v>0.10164075273467</v>
      </c>
      <c r="E131" s="210" t="n">
        <f aca="false">IF(E$3="FT1",E115/E$122,1)</f>
        <v>0.10164075273467</v>
      </c>
      <c r="F131" s="210" t="n">
        <f aca="false">IF(F$3="FT1",F115/F$122,1)</f>
        <v>1</v>
      </c>
      <c r="G131" s="210" t="n">
        <f aca="false">IF(G$3="FT1",G115/G$122,1)</f>
        <v>0.136252571378787</v>
      </c>
      <c r="H131" s="210" t="n">
        <f aca="false">IF(H$3="FT1",H115/H$122,1)</f>
        <v>0.136252571378787</v>
      </c>
      <c r="I131" s="210" t="n">
        <f aca="false">IF(I$3="FT1",I115/I$122,1)</f>
        <v>0.136252571378787</v>
      </c>
      <c r="J131" s="210" t="n">
        <f aca="false">IF(J$3="FT1",J115/J$122,1)</f>
        <v>0.136252571378787</v>
      </c>
      <c r="K131" s="210" t="n">
        <f aca="false">IF(K$3="FT1",K115/K$122,1)</f>
        <v>0.136252571378787</v>
      </c>
      <c r="L131" s="210" t="n">
        <f aca="false">IF(L$3="FT1",L115/L$122,1)</f>
        <v>1</v>
      </c>
      <c r="M131" s="210" t="n">
        <f aca="false">IF(M$3="FT1",M115/M$122,1)</f>
        <v>0.10164075273467</v>
      </c>
      <c r="N131" s="210" t="n">
        <f aca="false">IF(N$3="FT1",N115/N$122,1)</f>
        <v>0.10164075273467</v>
      </c>
      <c r="O131" s="210" t="n">
        <f aca="false">IF(O$3="FT1",O115/O$122,1)</f>
        <v>0.136252571378787</v>
      </c>
      <c r="P131" s="210" t="n">
        <f aca="false">IF(P$3="FT1",P115/P$122,1)</f>
        <v>0.136252571378787</v>
      </c>
      <c r="Q131" s="210" t="n">
        <f aca="false">IF(Q$3="FT1",Q115/Q$122,1)</f>
        <v>0.136252571378787</v>
      </c>
      <c r="R131" s="210" t="n">
        <f aca="false">IF(R$3="FT1",R115/R$122,1)</f>
        <v>1</v>
      </c>
      <c r="S131" s="210" t="n">
        <f aca="false">IF(S$3="FT1",S115/S$122,1)</f>
        <v>1</v>
      </c>
      <c r="T131" s="210" t="n">
        <f aca="false">IF(T$3="FT1",T115/T$122,1)</f>
        <v>1</v>
      </c>
      <c r="U131" s="210" t="n">
        <f aca="false">IF(U$3="FT1",U115/U$122,1)</f>
        <v>1</v>
      </c>
      <c r="V131" s="210" t="n">
        <f aca="false">IF(V$3="FT1",V115/V$122,1)</f>
        <v>1</v>
      </c>
      <c r="W131" s="210" t="n">
        <f aca="false">IF(W$3="FT1",W115/W$122,1)</f>
        <v>0.136252571378787</v>
      </c>
      <c r="X131" s="210" t="n">
        <f aca="false">IF(X$3="FT1",X115/X$122,1)</f>
        <v>0.136252571378787</v>
      </c>
      <c r="Y131" s="210" t="n">
        <f aca="false">IF(Y$3="FT1",Y115/Y$122,1)</f>
        <v>0.10164075273467</v>
      </c>
      <c r="Z131" s="210" t="n">
        <f aca="false">IF(Z$3="FT1",Z115/Z$122,1)</f>
        <v>0.136252571378787</v>
      </c>
      <c r="AA131" s="210" t="n">
        <f aca="false">IF(AA$3="FT1",AA115/AA$122,1)</f>
        <v>1</v>
      </c>
      <c r="AB131" s="210" t="n">
        <f aca="false">IF(AB$3="FT1",AB115/AB$122,1)</f>
        <v>1</v>
      </c>
      <c r="AC131" s="210" t="n">
        <f aca="false">IF(AC$3="FT1",AC115/AC$122,1)</f>
        <v>1</v>
      </c>
      <c r="AD131" s="210" t="n">
        <f aca="false">IF(AD$3="FT1",AD115/AD$122,1)</f>
        <v>1</v>
      </c>
      <c r="AE131" s="210" t="n">
        <f aca="false">IF(AE$3="FT1",AE115/AE$122,1)</f>
        <v>1</v>
      </c>
      <c r="AF131" s="210" t="n">
        <f aca="false">IF(AF$3="FT1",AF115/AF$122,1)</f>
        <v>1</v>
      </c>
      <c r="AG131" s="210" t="n">
        <f aca="false">IF(AG$3="FT1",AG115/AG$122,1)</f>
        <v>1</v>
      </c>
      <c r="AH131" s="210" t="n">
        <f aca="false">IF(AH$3="FT1",AH115/AH$122,1)</f>
        <v>1</v>
      </c>
      <c r="AI131" s="210" t="n">
        <f aca="false">IF(AI$3="FT1",AI115/AI$122,1)</f>
        <v>0.136252571378787</v>
      </c>
      <c r="AJ131" s="210" t="n">
        <f aca="false">IF(AJ$3="FT1",AJ115/AJ$122,1)</f>
        <v>1</v>
      </c>
      <c r="AK131" s="210" t="n">
        <f aca="false">IF(AK$3="FT1",AK115/AK$122,1)</f>
        <v>1</v>
      </c>
      <c r="AL131" s="210" t="n">
        <f aca="false">IF(AL$3="FT1",AL115/AL$122,1)</f>
        <v>0.136252571378787</v>
      </c>
      <c r="AM131" s="210" t="n">
        <f aca="false">IF(AM$3="FT1",AM115/AM$122,1)</f>
        <v>1</v>
      </c>
      <c r="AN131" s="210" t="n">
        <f aca="false">IF(AN$3="FT1",AN115/AN$122,1)</f>
        <v>1</v>
      </c>
      <c r="AO131" s="210" t="n">
        <f aca="false">IF(AO$3="FT1",AO115/AO$122,1)</f>
        <v>0.10164075273467</v>
      </c>
      <c r="AP131" s="210" t="n">
        <f aca="false">IF(AP$3="FT1",AP115/AP$122,1)</f>
        <v>0.10164075273467</v>
      </c>
      <c r="AQ131" s="210" t="n">
        <f aca="false">IF(AQ$3="FT1",AQ115/AQ$122,1)</f>
        <v>1</v>
      </c>
      <c r="AR131" s="210" t="n">
        <f aca="false">IF(AR$3="FT1",AR115/AR$122,1)</f>
        <v>0.136252571378787</v>
      </c>
      <c r="AS131" s="210" t="n">
        <f aca="false">IF(AS$3="FT1",AS115/AS$122,1)</f>
        <v>0.10164075273467</v>
      </c>
      <c r="AT131" s="210" t="n">
        <f aca="false">IF(AT$3="FT1",AT115/AT$122,1)</f>
        <v>0.144918278104042</v>
      </c>
      <c r="AU131" s="210" t="n">
        <f aca="false">IF(AU$3="FT1",AU115/AU$122,1)</f>
        <v>1</v>
      </c>
      <c r="AV131" s="210" t="n">
        <f aca="false">IF(AV$3="FT1",AV115/AV$122,1)</f>
        <v>0.136252571378787</v>
      </c>
      <c r="AW131" s="210" t="n">
        <f aca="false">IF(AW$3="FT1",AW115/AW$122,1)</f>
        <v>0.136252571378787</v>
      </c>
      <c r="AX131" s="210" t="n">
        <f aca="false">IF(AX$3="FT1",AX115/AX$122,1)</f>
        <v>1</v>
      </c>
      <c r="AY131" s="210" t="n">
        <f aca="false">IF(AY$3="FT1",AY115/AY$122,1)</f>
        <v>0.136252571378787</v>
      </c>
      <c r="AZ131" s="210" t="n">
        <f aca="false">IF(AZ$3="FT1",AZ115/AZ$122,1)</f>
        <v>0.136252571378787</v>
      </c>
      <c r="BA131" s="210" t="n">
        <f aca="false">IF(BA$3="FT1",BA115/BA$122,1)</f>
        <v>0.136252571378787</v>
      </c>
      <c r="BB131" s="210" t="n">
        <f aca="false">IF(BB$3="FT1",BB115/BB$122,1)</f>
        <v>0.136252571378787</v>
      </c>
      <c r="BC131" s="210" t="n">
        <f aca="false">IF(BC$3="FT1",BC115/BC$122,1)</f>
        <v>0.136252571378787</v>
      </c>
      <c r="BD131" s="210" t="n">
        <f aca="false">IF(BD$3="FT1",BD115/BD$122,1)</f>
        <v>0.136252571378787</v>
      </c>
      <c r="BE131" s="210" t="n">
        <f aca="false">IF(BE$3="FT1",BE115/BE$122,1)</f>
        <v>1</v>
      </c>
      <c r="BF131" s="210" t="n">
        <f aca="false">IF(BF$3="FT1",BF115/BF$122,1)</f>
        <v>0.10164075273467</v>
      </c>
      <c r="BG131" s="210" t="n">
        <f aca="false">IF(BG$3="FT1",BG115/BG$122,1)</f>
        <v>0.136252571378787</v>
      </c>
      <c r="BH131" s="210" t="n">
        <f aca="false">IF(BH$3="FT1",BH115/BH$122,1)</f>
        <v>0.10164075273467</v>
      </c>
      <c r="BI131" s="210" t="n">
        <f aca="false">IF(BI$3="FT1",BI115/BI$122,1)</f>
        <v>0.136252571378787</v>
      </c>
      <c r="BJ131" s="210" t="n">
        <f aca="false">IF(BJ$3="FT1",BJ115/BJ$122,1)</f>
        <v>0.10164075273467</v>
      </c>
      <c r="BK131" s="210" t="n">
        <f aca="false">IF(BK$3="FT1",BK115/BK$122,1)</f>
        <v>0.10164075273467</v>
      </c>
      <c r="BL131" s="210" t="n">
        <f aca="false">IF(BL$3="FT1",BL115/BL$122,1)</f>
        <v>0.10164075273467</v>
      </c>
      <c r="BM131" s="210" t="n">
        <f aca="false">IF(BM$3="FT1",BM115/BM$122,1)</f>
        <v>0.136252571378787</v>
      </c>
      <c r="BN131" s="210" t="n">
        <f aca="false">IF(BN$3="FT1",BN115/BN$122,1)</f>
        <v>0.136252571378787</v>
      </c>
      <c r="BO131" s="210" t="n">
        <f aca="false">IF(BO$3="FT1",BO115/BO$122,1)</f>
        <v>0.136252571378787</v>
      </c>
      <c r="BP131" s="210" t="n">
        <f aca="false">IF(BP$3="FT1",BP115/BP$122,1)</f>
        <v>0.10164075273467</v>
      </c>
      <c r="BQ131" s="210" t="n">
        <f aca="false">IF(BQ$3="FT1",BQ115/BQ$122,1)</f>
        <v>0.136252571378787</v>
      </c>
      <c r="BR131" s="210" t="n">
        <f aca="false">IF(BR$3="FT1",BR115/BR$122,1)</f>
        <v>0.136252571378787</v>
      </c>
      <c r="BS131" s="210" t="n">
        <f aca="false">IF(BS$3="FT1",BS115/BS$122,1)</f>
        <v>1</v>
      </c>
      <c r="BT131" s="210" t="n">
        <f aca="false">IF(BT$3="FT1",BT115/BT$122,1)</f>
        <v>0.10164075273467</v>
      </c>
      <c r="BU131" s="210" t="n">
        <f aca="false">IF(BU$3="FT1",BU115/BU$122,1)</f>
        <v>1</v>
      </c>
      <c r="BV131" s="210" t="n">
        <f aca="false">IF(BV$3="FT1",BV115/BV$122,1)</f>
        <v>1</v>
      </c>
      <c r="BW131" s="210" t="n">
        <f aca="false">IF(BW$3="FT1",BW115/BW$122,1)</f>
        <v>0.10164075273467</v>
      </c>
      <c r="BX131" s="210" t="n">
        <f aca="false">IF(BX$3="FT1",BX115/BX$122,1)</f>
        <v>0.10164075273467</v>
      </c>
      <c r="BY131" s="210" t="n">
        <f aca="false">IF(BY$3="FT1",BY115/BY$122,1)</f>
        <v>1</v>
      </c>
      <c r="BZ131" s="211"/>
      <c r="CA131" s="209"/>
      <c r="CB131" s="210" t="n">
        <f aca="false">IF(CB$3="FT1",CB115/CB$122,1)</f>
        <v>0.144918278104042</v>
      </c>
      <c r="CC131" s="210" t="n">
        <f aca="false">IF(CC$3="FT1",CC115/CC$122,1)</f>
        <v>0.144918278104042</v>
      </c>
      <c r="CD131" s="210" t="n">
        <f aca="false">IF(CD$3="FT1",CD115/CD$122,1)</f>
        <v>0.144918278104042</v>
      </c>
      <c r="CE131" s="210" t="n">
        <f aca="false">IF(CE$3="FT1",CE115/CE$122,1)</f>
        <v>0.144918278104042</v>
      </c>
      <c r="CF131" s="210" t="n">
        <f aca="false">IF(CF$3="FT1",CF115/CF$122,1)</f>
        <v>0.144918278104042</v>
      </c>
      <c r="CG131" s="210" t="n">
        <f aca="false">IF(CG$3="FT1",CG115/CG$122,1)</f>
        <v>0.144918278104042</v>
      </c>
      <c r="CH131" s="210" t="n">
        <f aca="false">IF(CH$3="FT1",CH115/CH$122,1)</f>
        <v>0.10164075273467</v>
      </c>
      <c r="CI131" s="210" t="n">
        <f aca="false">IF(CI$3="FT1",CI115/CI$122,1)</f>
        <v>0.10164075273467</v>
      </c>
      <c r="CJ131" s="210" t="n">
        <f aca="false">IF(CJ$3="FT1",CJ115/CJ$122,1)</f>
        <v>0.10164075273467</v>
      </c>
      <c r="CK131" s="210" t="n">
        <f aca="false">IF(CK$3="FT1",CK115/CK$122,1)</f>
        <v>0.10164075273467</v>
      </c>
      <c r="CL131" s="210" t="n">
        <f aca="false">IF(CL$3="FT1",CL115/CL$122,1)</f>
        <v>0.10164075273467</v>
      </c>
      <c r="CM131" s="210" t="n">
        <f aca="false">IF(CM$3="FT1",CM115/CM$122,1)</f>
        <v>0.10164075273467</v>
      </c>
      <c r="CN131" s="210" t="n">
        <f aca="false">IF(CN$3="FT1",CN115/CN$122,1)</f>
        <v>0.10164075273467</v>
      </c>
      <c r="CO131" s="210" t="n">
        <f aca="false">IF(CO$3="FT1",CO115/CO$122,1)</f>
        <v>0.10164075273467</v>
      </c>
      <c r="CP131" s="210" t="n">
        <f aca="false">IF(CP$3="FT1",CP115/CP$122,1)</f>
        <v>0.10164075273467</v>
      </c>
      <c r="CQ131" s="210" t="n">
        <f aca="false">IF(CQ$3="FT1",CQ115/CQ$122,1)</f>
        <v>0.10164075273467</v>
      </c>
      <c r="CR131" s="210" t="n">
        <f aca="false">IF(CR$3="FT1",CR115/CR$122,1)</f>
        <v>0.10164075273467</v>
      </c>
      <c r="CS131" s="210" t="n">
        <f aca="false">IF(CS$3="FT1",CS115/CS$122,1)</f>
        <v>0.10164075273467</v>
      </c>
      <c r="CT131" s="210" t="n">
        <f aca="false">IF(CT$3="FT1",CT115/CT$122,1)</f>
        <v>0</v>
      </c>
      <c r="CU131" s="210" t="n">
        <f aca="false">IF(CU$3="FT1",CU115/CU$122,1)</f>
        <v>0</v>
      </c>
      <c r="CV131" s="210" t="n">
        <f aca="false">IF(CV$3="FT1",CV115/CV$122,1)</f>
        <v>0</v>
      </c>
      <c r="CW131" s="210" t="n">
        <f aca="false">IF(CW$3="FT1",CW115/CW$122,1)</f>
        <v>0</v>
      </c>
      <c r="CX131" s="210" t="n">
        <f aca="false">IF(CX$3="FT1",CX115/CX$122,1)</f>
        <v>0</v>
      </c>
      <c r="CY131" s="211"/>
      <c r="CZ131" s="209"/>
      <c r="DA131" s="41"/>
      <c r="DB131" s="41"/>
      <c r="DC131" s="41" t="n">
        <f aca="false">MIN(MIN($CB131:$CX131),MIN($D131:$BY131))</f>
        <v>0</v>
      </c>
      <c r="DD131" s="41" t="n">
        <f aca="false">MAX(MAX($CB131:$CX131),MAX($D131:$BY131))</f>
        <v>1</v>
      </c>
      <c r="DE131" s="101"/>
    </row>
    <row r="132" customFormat="false" ht="12.75" hidden="false" customHeight="false" outlineLevel="0" collapsed="false">
      <c r="A132" s="5"/>
      <c r="B132" s="5"/>
      <c r="C132" s="40" t="s">
        <v>34</v>
      </c>
      <c r="D132" s="210" t="n">
        <f aca="false">IF(D$3="FT1",D116/D$122,1)</f>
        <v>0.0394919765334867</v>
      </c>
      <c r="E132" s="210" t="n">
        <f aca="false">IF(E$3="FT1",E116/E$122,1)</f>
        <v>0.0394919765334867</v>
      </c>
      <c r="F132" s="210" t="n">
        <f aca="false">IF(F$3="FT1",F116/F$122,1)</f>
        <v>1</v>
      </c>
      <c r="G132" s="210" t="n">
        <f aca="false">IF(G$3="FT1",G116/G$122,1)</f>
        <v>0.0529402154819232</v>
      </c>
      <c r="H132" s="210" t="n">
        <f aca="false">IF(H$3="FT1",H116/H$122,1)</f>
        <v>0.0529402154819233</v>
      </c>
      <c r="I132" s="210" t="n">
        <f aca="false">IF(I$3="FT1",I116/I$122,1)</f>
        <v>0.0529402154819233</v>
      </c>
      <c r="J132" s="210" t="n">
        <f aca="false">IF(J$3="FT1",J116/J$122,1)</f>
        <v>0.0529402154819232</v>
      </c>
      <c r="K132" s="210" t="n">
        <f aca="false">IF(K$3="FT1",K116/K$122,1)</f>
        <v>0.0529402154819233</v>
      </c>
      <c r="L132" s="210" t="n">
        <f aca="false">IF(L$3="FT1",L116/L$122,1)</f>
        <v>1</v>
      </c>
      <c r="M132" s="210" t="n">
        <f aca="false">IF(M$3="FT1",M116/M$122,1)</f>
        <v>0.0394919765334867</v>
      </c>
      <c r="N132" s="210" t="n">
        <f aca="false">IF(N$3="FT1",N116/N$122,1)</f>
        <v>0.0394919765334867</v>
      </c>
      <c r="O132" s="210" t="n">
        <f aca="false">IF(O$3="FT1",O116/O$122,1)</f>
        <v>0.0529402154819232</v>
      </c>
      <c r="P132" s="210" t="n">
        <f aca="false">IF(P$3="FT1",P116/P$122,1)</f>
        <v>0.0529402154819233</v>
      </c>
      <c r="Q132" s="210" t="n">
        <f aca="false">IF(Q$3="FT1",Q116/Q$122,1)</f>
        <v>0.0529402154819233</v>
      </c>
      <c r="R132" s="210" t="n">
        <f aca="false">IF(R$3="FT1",R116/R$122,1)</f>
        <v>1</v>
      </c>
      <c r="S132" s="210" t="n">
        <f aca="false">IF(S$3="FT1",S116/S$122,1)</f>
        <v>1</v>
      </c>
      <c r="T132" s="210" t="n">
        <f aca="false">IF(T$3="FT1",T116/T$122,1)</f>
        <v>1</v>
      </c>
      <c r="U132" s="210" t="n">
        <f aca="false">IF(U$3="FT1",U116/U$122,1)</f>
        <v>1</v>
      </c>
      <c r="V132" s="210" t="n">
        <f aca="false">IF(V$3="FT1",V116/V$122,1)</f>
        <v>1</v>
      </c>
      <c r="W132" s="210" t="n">
        <f aca="false">IF(W$3="FT1",W116/W$122,1)</f>
        <v>0.0529402154819233</v>
      </c>
      <c r="X132" s="210" t="n">
        <f aca="false">IF(X$3="FT1",X116/X$122,1)</f>
        <v>0.0529402154819233</v>
      </c>
      <c r="Y132" s="210" t="n">
        <f aca="false">IF(Y$3="FT1",Y116/Y$122,1)</f>
        <v>0.0394919765334867</v>
      </c>
      <c r="Z132" s="210" t="n">
        <f aca="false">IF(Z$3="FT1",Z116/Z$122,1)</f>
        <v>0.0529402154819233</v>
      </c>
      <c r="AA132" s="210" t="n">
        <f aca="false">IF(AA$3="FT1",AA116/AA$122,1)</f>
        <v>1</v>
      </c>
      <c r="AB132" s="210" t="n">
        <f aca="false">IF(AB$3="FT1",AB116/AB$122,1)</f>
        <v>1</v>
      </c>
      <c r="AC132" s="210" t="n">
        <f aca="false">IF(AC$3="FT1",AC116/AC$122,1)</f>
        <v>1</v>
      </c>
      <c r="AD132" s="210" t="n">
        <f aca="false">IF(AD$3="FT1",AD116/AD$122,1)</f>
        <v>1</v>
      </c>
      <c r="AE132" s="210" t="n">
        <f aca="false">IF(AE$3="FT1",AE116/AE$122,1)</f>
        <v>1</v>
      </c>
      <c r="AF132" s="210" t="n">
        <f aca="false">IF(AF$3="FT1",AF116/AF$122,1)</f>
        <v>1</v>
      </c>
      <c r="AG132" s="210" t="n">
        <f aca="false">IF(AG$3="FT1",AG116/AG$122,1)</f>
        <v>1</v>
      </c>
      <c r="AH132" s="210" t="n">
        <f aca="false">IF(AH$3="FT1",AH116/AH$122,1)</f>
        <v>1</v>
      </c>
      <c r="AI132" s="210" t="n">
        <f aca="false">IF(AI$3="FT1",AI116/AI$122,1)</f>
        <v>0.0529402154819233</v>
      </c>
      <c r="AJ132" s="210" t="n">
        <f aca="false">IF(AJ$3="FT1",AJ116/AJ$122,1)</f>
        <v>1</v>
      </c>
      <c r="AK132" s="210" t="n">
        <f aca="false">IF(AK$3="FT1",AK116/AK$122,1)</f>
        <v>1</v>
      </c>
      <c r="AL132" s="210" t="n">
        <f aca="false">IF(AL$3="FT1",AL116/AL$122,1)</f>
        <v>0.0529402154819232</v>
      </c>
      <c r="AM132" s="210" t="n">
        <f aca="false">IF(AM$3="FT1",AM116/AM$122,1)</f>
        <v>1</v>
      </c>
      <c r="AN132" s="210" t="n">
        <f aca="false">IF(AN$3="FT1",AN116/AN$122,1)</f>
        <v>1</v>
      </c>
      <c r="AO132" s="210" t="n">
        <f aca="false">IF(AO$3="FT1",AO116/AO$122,1)</f>
        <v>0.0394919765334867</v>
      </c>
      <c r="AP132" s="210" t="n">
        <f aca="false">IF(AP$3="FT1",AP116/AP$122,1)</f>
        <v>0.0394919765334867</v>
      </c>
      <c r="AQ132" s="210" t="n">
        <f aca="false">IF(AQ$3="FT1",AQ116/AQ$122,1)</f>
        <v>1</v>
      </c>
      <c r="AR132" s="210" t="n">
        <f aca="false">IF(AR$3="FT1",AR116/AR$122,1)</f>
        <v>0.0529402154819232</v>
      </c>
      <c r="AS132" s="210" t="n">
        <f aca="false">IF(AS$3="FT1",AS116/AS$122,1)</f>
        <v>0.0394919765334867</v>
      </c>
      <c r="AT132" s="210" t="n">
        <f aca="false">IF(AT$3="FT1",AT116/AT$122,1)</f>
        <v>0.0563072299660957</v>
      </c>
      <c r="AU132" s="210" t="n">
        <f aca="false">IF(AU$3="FT1",AU116/AU$122,1)</f>
        <v>1</v>
      </c>
      <c r="AV132" s="210" t="n">
        <f aca="false">IF(AV$3="FT1",AV116/AV$122,1)</f>
        <v>0.0529402154819232</v>
      </c>
      <c r="AW132" s="210" t="n">
        <f aca="false">IF(AW$3="FT1",AW116/AW$122,1)</f>
        <v>0.0529402154819232</v>
      </c>
      <c r="AX132" s="210" t="n">
        <f aca="false">IF(AX$3="FT1",AX116/AX$122,1)</f>
        <v>1</v>
      </c>
      <c r="AY132" s="210" t="n">
        <f aca="false">IF(AY$3="FT1",AY116/AY$122,1)</f>
        <v>0.0529402154819233</v>
      </c>
      <c r="AZ132" s="210" t="n">
        <f aca="false">IF(AZ$3="FT1",AZ116/AZ$122,1)</f>
        <v>0.0529402154819233</v>
      </c>
      <c r="BA132" s="210" t="n">
        <f aca="false">IF(BA$3="FT1",BA116/BA$122,1)</f>
        <v>0.0529402154819233</v>
      </c>
      <c r="BB132" s="210" t="n">
        <f aca="false">IF(BB$3="FT1",BB116/BB$122,1)</f>
        <v>0.0529402154819233</v>
      </c>
      <c r="BC132" s="210" t="n">
        <f aca="false">IF(BC$3="FT1",BC116/BC$122,1)</f>
        <v>0.0529402154819233</v>
      </c>
      <c r="BD132" s="210" t="n">
        <f aca="false">IF(BD$3="FT1",BD116/BD$122,1)</f>
        <v>0.0529402154819233</v>
      </c>
      <c r="BE132" s="210" t="n">
        <f aca="false">IF(BE$3="FT1",BE116/BE$122,1)</f>
        <v>1</v>
      </c>
      <c r="BF132" s="210" t="n">
        <f aca="false">IF(BF$3="FT1",BF116/BF$122,1)</f>
        <v>0.0394919765334867</v>
      </c>
      <c r="BG132" s="210" t="n">
        <f aca="false">IF(BG$3="FT1",BG116/BG$122,1)</f>
        <v>0.0529402154819232</v>
      </c>
      <c r="BH132" s="210" t="n">
        <f aca="false">IF(BH$3="FT1",BH116/BH$122,1)</f>
        <v>0.0394919765334867</v>
      </c>
      <c r="BI132" s="210" t="n">
        <f aca="false">IF(BI$3="FT1",BI116/BI$122,1)</f>
        <v>0.0529402154819233</v>
      </c>
      <c r="BJ132" s="210" t="n">
        <f aca="false">IF(BJ$3="FT1",BJ116/BJ$122,1)</f>
        <v>0.0394919765334867</v>
      </c>
      <c r="BK132" s="210" t="n">
        <f aca="false">IF(BK$3="FT1",BK116/BK$122,1)</f>
        <v>0.0394919765334867</v>
      </c>
      <c r="BL132" s="210" t="n">
        <f aca="false">IF(BL$3="FT1",BL116/BL$122,1)</f>
        <v>0.0394919765334867</v>
      </c>
      <c r="BM132" s="210" t="n">
        <f aca="false">IF(BM$3="FT1",BM116/BM$122,1)</f>
        <v>0.0529402154819233</v>
      </c>
      <c r="BN132" s="210" t="n">
        <f aca="false">IF(BN$3="FT1",BN116/BN$122,1)</f>
        <v>0.0529402154819233</v>
      </c>
      <c r="BO132" s="210" t="n">
        <f aca="false">IF(BO$3="FT1",BO116/BO$122,1)</f>
        <v>0.0529402154819232</v>
      </c>
      <c r="BP132" s="210" t="n">
        <f aca="false">IF(BP$3="FT1",BP116/BP$122,1)</f>
        <v>0.0394919765334867</v>
      </c>
      <c r="BQ132" s="210" t="n">
        <f aca="false">IF(BQ$3="FT1",BQ116/BQ$122,1)</f>
        <v>0.0529402154819232</v>
      </c>
      <c r="BR132" s="210" t="n">
        <f aca="false">IF(BR$3="FT1",BR116/BR$122,1)</f>
        <v>0.0529402154819232</v>
      </c>
      <c r="BS132" s="210" t="n">
        <f aca="false">IF(BS$3="FT1",BS116/BS$122,1)</f>
        <v>1</v>
      </c>
      <c r="BT132" s="210" t="n">
        <f aca="false">IF(BT$3="FT1",BT116/BT$122,1)</f>
        <v>0.0394919765334867</v>
      </c>
      <c r="BU132" s="210" t="n">
        <f aca="false">IF(BU$3="FT1",BU116/BU$122,1)</f>
        <v>1</v>
      </c>
      <c r="BV132" s="210" t="n">
        <f aca="false">IF(BV$3="FT1",BV116/BV$122,1)</f>
        <v>1</v>
      </c>
      <c r="BW132" s="210" t="n">
        <f aca="false">IF(BW$3="FT1",BW116/BW$122,1)</f>
        <v>0.0394919765334867</v>
      </c>
      <c r="BX132" s="210" t="n">
        <f aca="false">IF(BX$3="FT1",BX116/BX$122,1)</f>
        <v>0.0394919765334867</v>
      </c>
      <c r="BY132" s="210" t="n">
        <f aca="false">IF(BY$3="FT1",BY116/BY$122,1)</f>
        <v>1</v>
      </c>
      <c r="BZ132" s="211"/>
      <c r="CA132" s="209"/>
      <c r="CB132" s="210" t="n">
        <f aca="false">IF(CB$3="FT1",CB116/CB$122,1)</f>
        <v>0.0563072299660957</v>
      </c>
      <c r="CC132" s="210" t="n">
        <f aca="false">IF(CC$3="FT1",CC116/CC$122,1)</f>
        <v>0.0563072299660957</v>
      </c>
      <c r="CD132" s="210" t="n">
        <f aca="false">IF(CD$3="FT1",CD116/CD$122,1)</f>
        <v>0.0563072299660957</v>
      </c>
      <c r="CE132" s="210" t="n">
        <f aca="false">IF(CE$3="FT1",CE116/CE$122,1)</f>
        <v>0.0563072299660957</v>
      </c>
      <c r="CF132" s="210" t="n">
        <f aca="false">IF(CF$3="FT1",CF116/CF$122,1)</f>
        <v>0.0563072299660957</v>
      </c>
      <c r="CG132" s="210" t="n">
        <f aca="false">IF(CG$3="FT1",CG116/CG$122,1)</f>
        <v>0.0563072299660957</v>
      </c>
      <c r="CH132" s="210" t="n">
        <f aca="false">IF(CH$3="FT1",CH116/CH$122,1)</f>
        <v>0.0394919765334867</v>
      </c>
      <c r="CI132" s="210" t="n">
        <f aca="false">IF(CI$3="FT1",CI116/CI$122,1)</f>
        <v>0.0394919765334867</v>
      </c>
      <c r="CJ132" s="210" t="n">
        <f aca="false">IF(CJ$3="FT1",CJ116/CJ$122,1)</f>
        <v>0.0394919765334867</v>
      </c>
      <c r="CK132" s="210" t="n">
        <f aca="false">IF(CK$3="FT1",CK116/CK$122,1)</f>
        <v>0.0394919765334867</v>
      </c>
      <c r="CL132" s="210" t="n">
        <f aca="false">IF(CL$3="FT1",CL116/CL$122,1)</f>
        <v>0.0394919765334867</v>
      </c>
      <c r="CM132" s="210" t="n">
        <f aca="false">IF(CM$3="FT1",CM116/CM$122,1)</f>
        <v>0.0394919765334867</v>
      </c>
      <c r="CN132" s="210" t="n">
        <f aca="false">IF(CN$3="FT1",CN116/CN$122,1)</f>
        <v>0.0394919765334867</v>
      </c>
      <c r="CO132" s="210" t="n">
        <f aca="false">IF(CO$3="FT1",CO116/CO$122,1)</f>
        <v>0.0394919765334868</v>
      </c>
      <c r="CP132" s="210" t="n">
        <f aca="false">IF(CP$3="FT1",CP116/CP$122,1)</f>
        <v>0.0394919765334867</v>
      </c>
      <c r="CQ132" s="210" t="n">
        <f aca="false">IF(CQ$3="FT1",CQ116/CQ$122,1)</f>
        <v>0.0394919765334867</v>
      </c>
      <c r="CR132" s="210" t="n">
        <f aca="false">IF(CR$3="FT1",CR116/CR$122,1)</f>
        <v>0.0394919765334867</v>
      </c>
      <c r="CS132" s="210" t="n">
        <f aca="false">IF(CS$3="FT1",CS116/CS$122,1)</f>
        <v>0.0394919765334867</v>
      </c>
      <c r="CT132" s="210" t="n">
        <f aca="false">IF(CT$3="FT1",CT116/CT$122,1)</f>
        <v>0</v>
      </c>
      <c r="CU132" s="210" t="n">
        <f aca="false">IF(CU$3="FT1",CU116/CU$122,1)</f>
        <v>0</v>
      </c>
      <c r="CV132" s="210" t="n">
        <f aca="false">IF(CV$3="FT1",CV116/CV$122,1)</f>
        <v>0</v>
      </c>
      <c r="CW132" s="210" t="n">
        <f aca="false">IF(CW$3="FT1",CW116/CW$122,1)</f>
        <v>0</v>
      </c>
      <c r="CX132" s="210" t="n">
        <f aca="false">IF(CX$3="FT1",CX116/CX$122,1)</f>
        <v>0</v>
      </c>
      <c r="CY132" s="211"/>
      <c r="CZ132" s="209"/>
      <c r="DA132" s="41"/>
      <c r="DB132" s="41"/>
      <c r="DC132" s="41" t="n">
        <f aca="false">MIN(MIN($CB132:$CX132),MIN($D132:$BY132))</f>
        <v>0</v>
      </c>
      <c r="DD132" s="41" t="n">
        <f aca="false">MAX(MAX($CB132:$CX132),MAX($D132:$BY132))</f>
        <v>1</v>
      </c>
      <c r="DE132" s="101"/>
    </row>
    <row r="133" customFormat="false" ht="12.75" hidden="false" customHeight="false" outlineLevel="0" collapsed="false">
      <c r="A133" s="101"/>
      <c r="B133" s="101"/>
      <c r="C133" s="40" t="s">
        <v>35</v>
      </c>
      <c r="D133" s="210" t="n">
        <f aca="false">IF(D$3="FT1",D117/D$122,1)</f>
        <v>0.46814412961101</v>
      </c>
      <c r="E133" s="210" t="n">
        <f aca="false">IF(E$3="FT1",E117/E$122,1)</f>
        <v>0.46814412961101</v>
      </c>
      <c r="F133" s="210" t="n">
        <f aca="false">IF(F$3="FT1",F117/F$122,1)</f>
        <v>1</v>
      </c>
      <c r="G133" s="210" t="n">
        <f aca="false">IF(G$3="FT1",G117/G$122,1)</f>
        <v>0.627561678944817</v>
      </c>
      <c r="H133" s="210" t="n">
        <f aca="false">IF(H$3="FT1",H117/H$122,1)</f>
        <v>0.627561678944817</v>
      </c>
      <c r="I133" s="210" t="n">
        <f aca="false">IF(I$3="FT1",I117/I$122,1)</f>
        <v>0.627561678944817</v>
      </c>
      <c r="J133" s="210" t="n">
        <f aca="false">IF(J$3="FT1",J117/J$122,1)</f>
        <v>0.627561678944817</v>
      </c>
      <c r="K133" s="210" t="n">
        <f aca="false">IF(K$3="FT1",K117/K$122,1)</f>
        <v>0.627561678944817</v>
      </c>
      <c r="L133" s="210" t="n">
        <f aca="false">IF(L$3="FT1",L117/L$122,1)</f>
        <v>1</v>
      </c>
      <c r="M133" s="210" t="n">
        <f aca="false">IF(M$3="FT1",M117/M$122,1)</f>
        <v>0.46814412961101</v>
      </c>
      <c r="N133" s="210" t="n">
        <f aca="false">IF(N$3="FT1",N117/N$122,1)</f>
        <v>0.46814412961101</v>
      </c>
      <c r="O133" s="210" t="n">
        <f aca="false">IF(O$3="FT1",O117/O$122,1)</f>
        <v>0.627561678944817</v>
      </c>
      <c r="P133" s="210" t="n">
        <f aca="false">IF(P$3="FT1",P117/P$122,1)</f>
        <v>0.627561678944817</v>
      </c>
      <c r="Q133" s="210" t="n">
        <f aca="false">IF(Q$3="FT1",Q117/Q$122,1)</f>
        <v>0.627561678944817</v>
      </c>
      <c r="R133" s="210" t="n">
        <f aca="false">IF(R$3="FT1",R117/R$122,1)</f>
        <v>1</v>
      </c>
      <c r="S133" s="210" t="n">
        <f aca="false">IF(S$3="FT1",S117/S$122,1)</f>
        <v>1</v>
      </c>
      <c r="T133" s="210" t="n">
        <f aca="false">IF(T$3="FT1",T117/T$122,1)</f>
        <v>1</v>
      </c>
      <c r="U133" s="210" t="n">
        <f aca="false">IF(U$3="FT1",U117/U$122,1)</f>
        <v>1</v>
      </c>
      <c r="V133" s="210" t="n">
        <f aca="false">IF(V$3="FT1",V117/V$122,1)</f>
        <v>1</v>
      </c>
      <c r="W133" s="210" t="n">
        <f aca="false">IF(W$3="FT1",W117/W$122,1)</f>
        <v>0.627561678944817</v>
      </c>
      <c r="X133" s="210" t="n">
        <f aca="false">IF(X$3="FT1",X117/X$122,1)</f>
        <v>0.627561678944817</v>
      </c>
      <c r="Y133" s="210" t="n">
        <f aca="false">IF(Y$3="FT1",Y117/Y$122,1)</f>
        <v>0.46814412961101</v>
      </c>
      <c r="Z133" s="210" t="n">
        <f aca="false">IF(Z$3="FT1",Z117/Z$122,1)</f>
        <v>0.627561678944817</v>
      </c>
      <c r="AA133" s="210" t="n">
        <f aca="false">IF(AA$3="FT1",AA117/AA$122,1)</f>
        <v>1</v>
      </c>
      <c r="AB133" s="210" t="n">
        <f aca="false">IF(AB$3="FT1",AB117/AB$122,1)</f>
        <v>1</v>
      </c>
      <c r="AC133" s="210" t="n">
        <f aca="false">IF(AC$3="FT1",AC117/AC$122,1)</f>
        <v>1</v>
      </c>
      <c r="AD133" s="210" t="n">
        <f aca="false">IF(AD$3="FT1",AD117/AD$122,1)</f>
        <v>1</v>
      </c>
      <c r="AE133" s="210" t="n">
        <f aca="false">IF(AE$3="FT1",AE117/AE$122,1)</f>
        <v>1</v>
      </c>
      <c r="AF133" s="210" t="n">
        <f aca="false">IF(AF$3="FT1",AF117/AF$122,1)</f>
        <v>1</v>
      </c>
      <c r="AG133" s="210" t="n">
        <f aca="false">IF(AG$3="FT1",AG117/AG$122,1)</f>
        <v>1</v>
      </c>
      <c r="AH133" s="210" t="n">
        <f aca="false">IF(AH$3="FT1",AH117/AH$122,1)</f>
        <v>1</v>
      </c>
      <c r="AI133" s="210" t="n">
        <f aca="false">IF(AI$3="FT1",AI117/AI$122,1)</f>
        <v>0.627561678944817</v>
      </c>
      <c r="AJ133" s="210" t="n">
        <f aca="false">IF(AJ$3="FT1",AJ117/AJ$122,1)</f>
        <v>1</v>
      </c>
      <c r="AK133" s="210" t="n">
        <f aca="false">IF(AK$3="FT1",AK117/AK$122,1)</f>
        <v>1</v>
      </c>
      <c r="AL133" s="210" t="n">
        <f aca="false">IF(AL$3="FT1",AL117/AL$122,1)</f>
        <v>0.627561678944817</v>
      </c>
      <c r="AM133" s="210" t="n">
        <f aca="false">IF(AM$3="FT1",AM117/AM$122,1)</f>
        <v>1</v>
      </c>
      <c r="AN133" s="210" t="n">
        <f aca="false">IF(AN$3="FT1",AN117/AN$122,1)</f>
        <v>1</v>
      </c>
      <c r="AO133" s="210" t="n">
        <f aca="false">IF(AO$3="FT1",AO117/AO$122,1)</f>
        <v>0.46814412961101</v>
      </c>
      <c r="AP133" s="210" t="n">
        <f aca="false">IF(AP$3="FT1",AP117/AP$122,1)</f>
        <v>0.46814412961101</v>
      </c>
      <c r="AQ133" s="210" t="n">
        <f aca="false">IF(AQ$3="FT1",AQ117/AQ$122,1)</f>
        <v>1</v>
      </c>
      <c r="AR133" s="210" t="n">
        <f aca="false">IF(AR$3="FT1",AR117/AR$122,1)</f>
        <v>0.627561678944817</v>
      </c>
      <c r="AS133" s="210" t="n">
        <f aca="false">IF(AS$3="FT1",AS117/AS$122,1)</f>
        <v>0.46814412961101</v>
      </c>
      <c r="AT133" s="210" t="n">
        <f aca="false">IF(AT$3="FT1",AT117/AT$122,1)</f>
        <v>0.798774491929863</v>
      </c>
      <c r="AU133" s="210" t="n">
        <f aca="false">IF(AU$3="FT1",AU117/AU$122,1)</f>
        <v>1</v>
      </c>
      <c r="AV133" s="210" t="n">
        <f aca="false">IF(AV$3="FT1",AV117/AV$122,1)</f>
        <v>0.627561678944817</v>
      </c>
      <c r="AW133" s="210" t="n">
        <f aca="false">IF(AW$3="FT1",AW117/AW$122,1)</f>
        <v>0.627561678944817</v>
      </c>
      <c r="AX133" s="210" t="n">
        <f aca="false">IF(AX$3="FT1",AX117/AX$122,1)</f>
        <v>1</v>
      </c>
      <c r="AY133" s="210" t="n">
        <f aca="false">IF(AY$3="FT1",AY117/AY$122,1)</f>
        <v>0.627561678944817</v>
      </c>
      <c r="AZ133" s="210" t="n">
        <f aca="false">IF(AZ$3="FT1",AZ117/AZ$122,1)</f>
        <v>0.627561678944817</v>
      </c>
      <c r="BA133" s="210" t="n">
        <f aca="false">IF(BA$3="FT1",BA117/BA$122,1)</f>
        <v>0.627561678944817</v>
      </c>
      <c r="BB133" s="210" t="n">
        <f aca="false">IF(BB$3="FT1",BB117/BB$122,1)</f>
        <v>0.627561678944817</v>
      </c>
      <c r="BC133" s="210" t="n">
        <f aca="false">IF(BC$3="FT1",BC117/BC$122,1)</f>
        <v>0.627561678944817</v>
      </c>
      <c r="BD133" s="210" t="n">
        <f aca="false">IF(BD$3="FT1",BD117/BD$122,1)</f>
        <v>0.627561678944817</v>
      </c>
      <c r="BE133" s="210" t="n">
        <f aca="false">IF(BE$3="FT1",BE117/BE$122,1)</f>
        <v>1</v>
      </c>
      <c r="BF133" s="210" t="n">
        <f aca="false">IF(BF$3="FT1",BF117/BF$122,1)</f>
        <v>0.46814412961101</v>
      </c>
      <c r="BG133" s="210" t="n">
        <f aca="false">IF(BG$3="FT1",BG117/BG$122,1)</f>
        <v>0.627561678944817</v>
      </c>
      <c r="BH133" s="210" t="n">
        <f aca="false">IF(BH$3="FT1",BH117/BH$122,1)</f>
        <v>0.46814412961101</v>
      </c>
      <c r="BI133" s="210" t="n">
        <f aca="false">IF(BI$3="FT1",BI117/BI$122,1)</f>
        <v>0.627561678944817</v>
      </c>
      <c r="BJ133" s="210" t="n">
        <f aca="false">IF(BJ$3="FT1",BJ117/BJ$122,1)</f>
        <v>0.46814412961101</v>
      </c>
      <c r="BK133" s="210" t="n">
        <f aca="false">IF(BK$3="FT1",BK117/BK$122,1)</f>
        <v>0.46814412961101</v>
      </c>
      <c r="BL133" s="210" t="n">
        <f aca="false">IF(BL$3="FT1",BL117/BL$122,1)</f>
        <v>0.46814412961101</v>
      </c>
      <c r="BM133" s="210" t="n">
        <f aca="false">IF(BM$3="FT1",BM117/BM$122,1)</f>
        <v>0.627561678944817</v>
      </c>
      <c r="BN133" s="210" t="n">
        <f aca="false">IF(BN$3="FT1",BN117/BN$122,1)</f>
        <v>0.627561678944817</v>
      </c>
      <c r="BO133" s="210" t="n">
        <f aca="false">IF(BO$3="FT1",BO117/BO$122,1)</f>
        <v>0.627561678944817</v>
      </c>
      <c r="BP133" s="210" t="n">
        <f aca="false">IF(BP$3="FT1",BP117/BP$122,1)</f>
        <v>0.46814412961101</v>
      </c>
      <c r="BQ133" s="210" t="n">
        <f aca="false">IF(BQ$3="FT1",BQ117/BQ$122,1)</f>
        <v>0.627561678944817</v>
      </c>
      <c r="BR133" s="210" t="n">
        <f aca="false">IF(BR$3="FT1",BR117/BR$122,1)</f>
        <v>0.627561678944817</v>
      </c>
      <c r="BS133" s="210" t="n">
        <f aca="false">IF(BS$3="FT1",BS117/BS$122,1)</f>
        <v>1</v>
      </c>
      <c r="BT133" s="210" t="n">
        <f aca="false">IF(BT$3="FT1",BT117/BT$122,1)</f>
        <v>0.46814412961101</v>
      </c>
      <c r="BU133" s="210" t="n">
        <f aca="false">IF(BU$3="FT1",BU117/BU$122,1)</f>
        <v>1</v>
      </c>
      <c r="BV133" s="210" t="n">
        <f aca="false">IF(BV$3="FT1",BV117/BV$122,1)</f>
        <v>1</v>
      </c>
      <c r="BW133" s="210" t="n">
        <f aca="false">IF(BW$3="FT1",BW117/BW$122,1)</f>
        <v>0.46814412961101</v>
      </c>
      <c r="BX133" s="210" t="n">
        <f aca="false">IF(BX$3="FT1",BX117/BX$122,1)</f>
        <v>0.46814412961101</v>
      </c>
      <c r="BY133" s="210" t="n">
        <f aca="false">IF(BY$3="FT1",BY117/BY$122,1)</f>
        <v>1</v>
      </c>
      <c r="BZ133" s="210"/>
      <c r="CA133" s="209"/>
      <c r="CB133" s="210" t="n">
        <f aca="false">IF(CB$3="FT1",CB117/CB$122,1)</f>
        <v>0.798774491929863</v>
      </c>
      <c r="CC133" s="210" t="n">
        <f aca="false">IF(CC$3="FT1",CC117/CC$122,1)</f>
        <v>0.798774491929863</v>
      </c>
      <c r="CD133" s="210" t="n">
        <f aca="false">IF(CD$3="FT1",CD117/CD$122,1)</f>
        <v>0.798774491929863</v>
      </c>
      <c r="CE133" s="210" t="n">
        <f aca="false">IF(CE$3="FT1",CE117/CE$122,1)</f>
        <v>0.798774491929863</v>
      </c>
      <c r="CF133" s="210" t="n">
        <f aca="false">IF(CF$3="FT1",CF117/CF$122,1)</f>
        <v>0.798774491929863</v>
      </c>
      <c r="CG133" s="210" t="n">
        <f aca="false">IF(CG$3="FT1",CG117/CG$122,1)</f>
        <v>0.798774491929863</v>
      </c>
      <c r="CH133" s="210" t="n">
        <f aca="false">IF(CH$3="FT1",CH117/CH$122,1)</f>
        <v>0.46814412961101</v>
      </c>
      <c r="CI133" s="210" t="n">
        <f aca="false">IF(CI$3="FT1",CI117/CI$122,1)</f>
        <v>0.46814412961101</v>
      </c>
      <c r="CJ133" s="210" t="n">
        <f aca="false">IF(CJ$3="FT1",CJ117/CJ$122,1)</f>
        <v>0.46814412961101</v>
      </c>
      <c r="CK133" s="210" t="n">
        <f aca="false">IF(CK$3="FT1",CK117/CK$122,1)</f>
        <v>0.46814412961101</v>
      </c>
      <c r="CL133" s="210" t="n">
        <f aca="false">IF(CL$3="FT1",CL117/CL$122,1)</f>
        <v>0.46814412961101</v>
      </c>
      <c r="CM133" s="210" t="n">
        <f aca="false">IF(CM$3="FT1",CM117/CM$122,1)</f>
        <v>0.46814412961101</v>
      </c>
      <c r="CN133" s="210" t="n">
        <f aca="false">IF(CN$3="FT1",CN117/CN$122,1)</f>
        <v>0.46814412961101</v>
      </c>
      <c r="CO133" s="210" t="n">
        <f aca="false">IF(CO$3="FT1",CO117/CO$122,1)</f>
        <v>0.46814412961101</v>
      </c>
      <c r="CP133" s="210" t="n">
        <f aca="false">IF(CP$3="FT1",CP117/CP$122,1)</f>
        <v>0.46814412961101</v>
      </c>
      <c r="CQ133" s="210" t="n">
        <f aca="false">IF(CQ$3="FT1",CQ117/CQ$122,1)</f>
        <v>0.46814412961101</v>
      </c>
      <c r="CR133" s="210" t="n">
        <f aca="false">IF(CR$3="FT1",CR117/CR$122,1)</f>
        <v>0.46814412961101</v>
      </c>
      <c r="CS133" s="210" t="n">
        <f aca="false">IF(CS$3="FT1",CS117/CS$122,1)</f>
        <v>0.46814412961101</v>
      </c>
      <c r="CT133" s="210" t="n">
        <f aca="false">IF(CT$3="FT1",CT117/CT$122,1)</f>
        <v>0</v>
      </c>
      <c r="CU133" s="210" t="n">
        <f aca="false">IF(CU$3="FT1",CU117/CU$122,1)</f>
        <v>0</v>
      </c>
      <c r="CV133" s="210" t="n">
        <f aca="false">IF(CV$3="FT1",CV117/CV$122,1)</f>
        <v>0</v>
      </c>
      <c r="CW133" s="210" t="n">
        <f aca="false">IF(CW$3="FT1",CW117/CW$122,1)</f>
        <v>0</v>
      </c>
      <c r="CX133" s="210" t="n">
        <f aca="false">IF(CX$3="FT1",CX117/CX$122,1)</f>
        <v>0</v>
      </c>
      <c r="CY133" s="210"/>
      <c r="CZ133" s="209"/>
      <c r="DA133" s="41"/>
      <c r="DB133" s="41"/>
      <c r="DC133" s="41" t="n">
        <f aca="false">MIN(MIN($CB133:$CX133),MIN($D133:$BY133))</f>
        <v>0</v>
      </c>
      <c r="DD133" s="41" t="n">
        <f aca="false">MAX(MAX($CB133:$CX133),MAX($D133:$BY133))</f>
        <v>1</v>
      </c>
      <c r="DE133" s="101"/>
    </row>
    <row r="134" customFormat="false" ht="12.75" hidden="false" customHeight="false" outlineLevel="0" collapsed="false">
      <c r="A134" s="101"/>
      <c r="B134" s="101"/>
      <c r="C134" s="40" t="s">
        <v>36</v>
      </c>
      <c r="D134" s="210" t="n">
        <f aca="false">IF(D$3="FT1",D118/D$122,1)</f>
        <v>0.0349398648278005</v>
      </c>
      <c r="E134" s="210" t="n">
        <f aca="false">IF(E$3="FT1",E118/E$122,1)</f>
        <v>0.0349398648278005</v>
      </c>
      <c r="F134" s="210" t="n">
        <f aca="false">IF(F$3="FT1",F118/F$122,1)</f>
        <v>1</v>
      </c>
      <c r="G134" s="210" t="n">
        <f aca="false">IF(G$3="FT1",G118/G$122,1)</f>
        <v>0.0163864729810639</v>
      </c>
      <c r="H134" s="210" t="n">
        <f aca="false">IF(H$3="FT1",H118/H$122,1)</f>
        <v>0.0163864729810639</v>
      </c>
      <c r="I134" s="210" t="n">
        <f aca="false">IF(I$3="FT1",I118/I$122,1)</f>
        <v>0.0163864729810639</v>
      </c>
      <c r="J134" s="210" t="n">
        <f aca="false">IF(J$3="FT1",J118/J$122,1)</f>
        <v>0.0163864729810639</v>
      </c>
      <c r="K134" s="210" t="n">
        <f aca="false">IF(K$3="FT1",K118/K$122,1)</f>
        <v>0.0163864729810639</v>
      </c>
      <c r="L134" s="210" t="n">
        <f aca="false">IF(L$3="FT1",L118/L$122,1)</f>
        <v>1</v>
      </c>
      <c r="M134" s="210" t="n">
        <f aca="false">IF(M$3="FT1",M118/M$122,1)</f>
        <v>0.0349398648278004</v>
      </c>
      <c r="N134" s="210" t="n">
        <f aca="false">IF(N$3="FT1",N118/N$122,1)</f>
        <v>0.0349398648278005</v>
      </c>
      <c r="O134" s="210" t="n">
        <f aca="false">IF(O$3="FT1",O118/O$122,1)</f>
        <v>0.0163864729810639</v>
      </c>
      <c r="P134" s="210" t="n">
        <f aca="false">IF(P$3="FT1",P118/P$122,1)</f>
        <v>0.0163864729810639</v>
      </c>
      <c r="Q134" s="210" t="n">
        <f aca="false">IF(Q$3="FT1",Q118/Q$122,1)</f>
        <v>0.0163864729810639</v>
      </c>
      <c r="R134" s="210" t="n">
        <f aca="false">IF(R$3="FT1",R118/R$122,1)</f>
        <v>1</v>
      </c>
      <c r="S134" s="210" t="n">
        <f aca="false">IF(S$3="FT1",S118/S$122,1)</f>
        <v>1</v>
      </c>
      <c r="T134" s="210" t="n">
        <f aca="false">IF(T$3="FT1",T118/T$122,1)</f>
        <v>1</v>
      </c>
      <c r="U134" s="210" t="n">
        <f aca="false">IF(U$3="FT1",U118/U$122,1)</f>
        <v>1</v>
      </c>
      <c r="V134" s="210" t="n">
        <f aca="false">IF(V$3="FT1",V118/V$122,1)</f>
        <v>1</v>
      </c>
      <c r="W134" s="210" t="n">
        <f aca="false">IF(W$3="FT1",W118/W$122,1)</f>
        <v>0.0163864729810639</v>
      </c>
      <c r="X134" s="210" t="n">
        <f aca="false">IF(X$3="FT1",X118/X$122,1)</f>
        <v>0.0163864729810639</v>
      </c>
      <c r="Y134" s="210" t="n">
        <f aca="false">IF(Y$3="FT1",Y118/Y$122,1)</f>
        <v>0.0349398648278005</v>
      </c>
      <c r="Z134" s="210" t="n">
        <f aca="false">IF(Z$3="FT1",Z118/Z$122,1)</f>
        <v>0.0163864729810639</v>
      </c>
      <c r="AA134" s="210" t="n">
        <f aca="false">IF(AA$3="FT1",AA118/AA$122,1)</f>
        <v>1</v>
      </c>
      <c r="AB134" s="210" t="n">
        <f aca="false">IF(AB$3="FT1",AB118/AB$122,1)</f>
        <v>1</v>
      </c>
      <c r="AC134" s="210" t="n">
        <f aca="false">IF(AC$3="FT1",AC118/AC$122,1)</f>
        <v>1</v>
      </c>
      <c r="AD134" s="210" t="n">
        <f aca="false">IF(AD$3="FT1",AD118/AD$122,1)</f>
        <v>1</v>
      </c>
      <c r="AE134" s="210" t="n">
        <f aca="false">IF(AE$3="FT1",AE118/AE$122,1)</f>
        <v>1</v>
      </c>
      <c r="AF134" s="210" t="n">
        <f aca="false">IF(AF$3="FT1",AF118/AF$122,1)</f>
        <v>1</v>
      </c>
      <c r="AG134" s="210" t="n">
        <f aca="false">IF(AG$3="FT1",AG118/AG$122,1)</f>
        <v>1</v>
      </c>
      <c r="AH134" s="210" t="n">
        <f aca="false">IF(AH$3="FT1",AH118/AH$122,1)</f>
        <v>1</v>
      </c>
      <c r="AI134" s="210" t="n">
        <f aca="false">IF(AI$3="FT1",AI118/AI$122,1)</f>
        <v>0.0163864729810639</v>
      </c>
      <c r="AJ134" s="210" t="n">
        <f aca="false">IF(AJ$3="FT1",AJ118/AJ$122,1)</f>
        <v>1</v>
      </c>
      <c r="AK134" s="210" t="n">
        <f aca="false">IF(AK$3="FT1",AK118/AK$122,1)</f>
        <v>1</v>
      </c>
      <c r="AL134" s="210" t="n">
        <f aca="false">IF(AL$3="FT1",AL118/AL$122,1)</f>
        <v>0.0163864729810639</v>
      </c>
      <c r="AM134" s="210" t="n">
        <f aca="false">IF(AM$3="FT1",AM118/AM$122,1)</f>
        <v>1</v>
      </c>
      <c r="AN134" s="210" t="n">
        <f aca="false">IF(AN$3="FT1",AN118/AN$122,1)</f>
        <v>1</v>
      </c>
      <c r="AO134" s="210" t="n">
        <f aca="false">IF(AO$3="FT1",AO118/AO$122,1)</f>
        <v>0.0349398648278005</v>
      </c>
      <c r="AP134" s="210" t="n">
        <f aca="false">IF(AP$3="FT1",AP118/AP$122,1)</f>
        <v>0.0349398648278005</v>
      </c>
      <c r="AQ134" s="210" t="n">
        <f aca="false">IF(AQ$3="FT1",AQ118/AQ$122,1)</f>
        <v>1</v>
      </c>
      <c r="AR134" s="210" t="n">
        <f aca="false">IF(AR$3="FT1",AR118/AR$122,1)</f>
        <v>0.0163864729810639</v>
      </c>
      <c r="AS134" s="210" t="n">
        <f aca="false">IF(AS$3="FT1",AS118/AS$122,1)</f>
        <v>0.0349398648278004</v>
      </c>
      <c r="AT134" s="210" t="n">
        <f aca="false">IF(AT$3="FT1",AT118/AT$122,1)</f>
        <v>0</v>
      </c>
      <c r="AU134" s="210" t="n">
        <f aca="false">IF(AU$3="FT1",AU118/AU$122,1)</f>
        <v>1</v>
      </c>
      <c r="AV134" s="210" t="n">
        <f aca="false">IF(AV$3="FT1",AV118/AV$122,1)</f>
        <v>0.0163864729810639</v>
      </c>
      <c r="AW134" s="210" t="n">
        <f aca="false">IF(AW$3="FT1",AW118/AW$122,1)</f>
        <v>0.0163864729810639</v>
      </c>
      <c r="AX134" s="210" t="n">
        <f aca="false">IF(AX$3="FT1",AX118/AX$122,1)</f>
        <v>1</v>
      </c>
      <c r="AY134" s="210" t="n">
        <f aca="false">IF(AY$3="FT1",AY118/AY$122,1)</f>
        <v>0.0163864729810639</v>
      </c>
      <c r="AZ134" s="210" t="n">
        <f aca="false">IF(AZ$3="FT1",AZ118/AZ$122,1)</f>
        <v>0.0163864729810639</v>
      </c>
      <c r="BA134" s="210" t="n">
        <f aca="false">IF(BA$3="FT1",BA118/BA$122,1)</f>
        <v>0.0163864729810639</v>
      </c>
      <c r="BB134" s="210" t="n">
        <f aca="false">IF(BB$3="FT1",BB118/BB$122,1)</f>
        <v>0.0163864729810639</v>
      </c>
      <c r="BC134" s="210" t="n">
        <f aca="false">IF(BC$3="FT1",BC118/BC$122,1)</f>
        <v>0.0163864729810639</v>
      </c>
      <c r="BD134" s="210" t="n">
        <f aca="false">IF(BD$3="FT1",BD118/BD$122,1)</f>
        <v>0.0163864729810639</v>
      </c>
      <c r="BE134" s="210" t="n">
        <f aca="false">IF(BE$3="FT1",BE118/BE$122,1)</f>
        <v>1</v>
      </c>
      <c r="BF134" s="210" t="n">
        <f aca="false">IF(BF$3="FT1",BF118/BF$122,1)</f>
        <v>0.0349398648278005</v>
      </c>
      <c r="BG134" s="210" t="n">
        <f aca="false">IF(BG$3="FT1",BG118/BG$122,1)</f>
        <v>0.0163864729810639</v>
      </c>
      <c r="BH134" s="210" t="n">
        <f aca="false">IF(BH$3="FT1",BH118/BH$122,1)</f>
        <v>0.0349398648278005</v>
      </c>
      <c r="BI134" s="210" t="n">
        <f aca="false">IF(BI$3="FT1",BI118/BI$122,1)</f>
        <v>0.0163864729810639</v>
      </c>
      <c r="BJ134" s="210" t="n">
        <f aca="false">IF(BJ$3="FT1",BJ118/BJ$122,1)</f>
        <v>0.0349398648278004</v>
      </c>
      <c r="BK134" s="210" t="n">
        <f aca="false">IF(BK$3="FT1",BK118/BK$122,1)</f>
        <v>0.0349398648278005</v>
      </c>
      <c r="BL134" s="210" t="n">
        <f aca="false">IF(BL$3="FT1",BL118/BL$122,1)</f>
        <v>0.0349398648278005</v>
      </c>
      <c r="BM134" s="210" t="n">
        <f aca="false">IF(BM$3="FT1",BM118/BM$122,1)</f>
        <v>0.0163864729810639</v>
      </c>
      <c r="BN134" s="210" t="n">
        <f aca="false">IF(BN$3="FT1",BN118/BN$122,1)</f>
        <v>0.0163864729810639</v>
      </c>
      <c r="BO134" s="210" t="n">
        <f aca="false">IF(BO$3="FT1",BO118/BO$122,1)</f>
        <v>0.0163864729810639</v>
      </c>
      <c r="BP134" s="210" t="n">
        <f aca="false">IF(BP$3="FT1",BP118/BP$122,1)</f>
        <v>0.0349398648278005</v>
      </c>
      <c r="BQ134" s="210" t="n">
        <f aca="false">IF(BQ$3="FT1",BQ118/BQ$122,1)</f>
        <v>0.0163864729810639</v>
      </c>
      <c r="BR134" s="210" t="n">
        <f aca="false">IF(BR$3="FT1",BR118/BR$122,1)</f>
        <v>0.0163864729810639</v>
      </c>
      <c r="BS134" s="210" t="n">
        <f aca="false">IF(BS$3="FT1",BS118/BS$122,1)</f>
        <v>1</v>
      </c>
      <c r="BT134" s="210" t="n">
        <f aca="false">IF(BT$3="FT1",BT118/BT$122,1)</f>
        <v>0.0349398648278004</v>
      </c>
      <c r="BU134" s="210" t="n">
        <f aca="false">IF(BU$3="FT1",BU118/BU$122,1)</f>
        <v>1</v>
      </c>
      <c r="BV134" s="210" t="n">
        <f aca="false">IF(BV$3="FT1",BV118/BV$122,1)</f>
        <v>1</v>
      </c>
      <c r="BW134" s="210" t="n">
        <f aca="false">IF(BW$3="FT1",BW118/BW$122,1)</f>
        <v>0.0349398648278005</v>
      </c>
      <c r="BX134" s="210" t="n">
        <f aca="false">IF(BX$3="FT1",BX118/BX$122,1)</f>
        <v>0.0349398648278004</v>
      </c>
      <c r="BY134" s="210" t="n">
        <f aca="false">IF(BY$3="FT1",BY118/BY$122,1)</f>
        <v>1</v>
      </c>
      <c r="BZ134" s="210"/>
      <c r="CA134" s="209"/>
      <c r="CB134" s="210" t="n">
        <f aca="false">IF(CB$3="FT1",CB118/CB$122,1)</f>
        <v>0</v>
      </c>
      <c r="CC134" s="210" t="n">
        <f aca="false">IF(CC$3="FT1",CC118/CC$122,1)</f>
        <v>0</v>
      </c>
      <c r="CD134" s="210" t="n">
        <f aca="false">IF(CD$3="FT1",CD118/CD$122,1)</f>
        <v>0</v>
      </c>
      <c r="CE134" s="210" t="n">
        <f aca="false">IF(CE$3="FT1",CE118/CE$122,1)</f>
        <v>0</v>
      </c>
      <c r="CF134" s="210" t="n">
        <f aca="false">IF(CF$3="FT1",CF118/CF$122,1)</f>
        <v>0</v>
      </c>
      <c r="CG134" s="210" t="n">
        <f aca="false">IF(CG$3="FT1",CG118/CG$122,1)</f>
        <v>0</v>
      </c>
      <c r="CH134" s="210" t="n">
        <f aca="false">IF(CH$3="FT1",CH118/CH$122,1)</f>
        <v>0.0349398648278005</v>
      </c>
      <c r="CI134" s="210" t="n">
        <f aca="false">IF(CI$3="FT1",CI118/CI$122,1)</f>
        <v>0.0349398648278004</v>
      </c>
      <c r="CJ134" s="210" t="n">
        <f aca="false">IF(CJ$3="FT1",CJ118/CJ$122,1)</f>
        <v>0.0349398648278005</v>
      </c>
      <c r="CK134" s="210" t="n">
        <f aca="false">IF(CK$3="FT1",CK118/CK$122,1)</f>
        <v>0.0349398648278005</v>
      </c>
      <c r="CL134" s="210" t="n">
        <f aca="false">IF(CL$3="FT1",CL118/CL$122,1)</f>
        <v>0.0349398648278005</v>
      </c>
      <c r="CM134" s="210" t="n">
        <f aca="false">IF(CM$3="FT1",CM118/CM$122,1)</f>
        <v>0.0349398648278005</v>
      </c>
      <c r="CN134" s="210" t="n">
        <f aca="false">IF(CN$3="FT1",CN118/CN$122,1)</f>
        <v>0.0349398648278005</v>
      </c>
      <c r="CO134" s="210" t="n">
        <f aca="false">IF(CO$3="FT1",CO118/CO$122,1)</f>
        <v>0.0349398648278004</v>
      </c>
      <c r="CP134" s="210" t="n">
        <f aca="false">IF(CP$3="FT1",CP118/CP$122,1)</f>
        <v>0.0349398648278005</v>
      </c>
      <c r="CQ134" s="210" t="n">
        <f aca="false">IF(CQ$3="FT1",CQ118/CQ$122,1)</f>
        <v>0.0349398648278005</v>
      </c>
      <c r="CR134" s="210" t="n">
        <f aca="false">IF(CR$3="FT1",CR118/CR$122,1)</f>
        <v>0.0349398648278005</v>
      </c>
      <c r="CS134" s="210" t="n">
        <f aca="false">IF(CS$3="FT1",CS118/CS$122,1)</f>
        <v>0.0349398648278005</v>
      </c>
      <c r="CT134" s="210" t="n">
        <f aca="false">IF(CT$3="FT1",CT118/CT$122,1)</f>
        <v>0.0894235870636468</v>
      </c>
      <c r="CU134" s="210" t="n">
        <f aca="false">IF(CU$3="FT1",CU118/CU$122,1)</f>
        <v>0.0894235870636468</v>
      </c>
      <c r="CV134" s="210" t="n">
        <f aca="false">IF(CV$3="FT1",CV118/CV$122,1)</f>
        <v>0.0894235870636468</v>
      </c>
      <c r="CW134" s="210" t="n">
        <f aca="false">IF(CW$3="FT1",CW118/CW$122,1)</f>
        <v>0.0894235870636468</v>
      </c>
      <c r="CX134" s="210" t="n">
        <f aca="false">IF(CX$3="FT1",CX118/CX$122,1)</f>
        <v>0.0894235870636468</v>
      </c>
      <c r="CY134" s="210"/>
      <c r="CZ134" s="209"/>
      <c r="DA134" s="41"/>
      <c r="DB134" s="41"/>
      <c r="DC134" s="41" t="n">
        <f aca="false">MIN(MIN($CB134:$CX134),MIN($D134:$BY134))</f>
        <v>0</v>
      </c>
      <c r="DD134" s="41" t="n">
        <f aca="false">MAX(MAX($CB134:$CX134),MAX($D134:$BY134))</f>
        <v>1</v>
      </c>
      <c r="DE134" s="101"/>
    </row>
    <row r="135" customFormat="false" ht="12.75" hidden="false" customHeight="false" outlineLevel="0" collapsed="false">
      <c r="A135" s="101"/>
      <c r="B135" s="101"/>
      <c r="C135" s="40" t="s">
        <v>37</v>
      </c>
      <c r="D135" s="210" t="n">
        <f aca="false">IF(D$3="FT1",D119/D$122,1)</f>
        <v>0.176040179419875</v>
      </c>
      <c r="E135" s="210" t="n">
        <f aca="false">IF(E$3="FT1",E119/E$122,1)</f>
        <v>0.176040179419875</v>
      </c>
      <c r="F135" s="210" t="n">
        <f aca="false">IF(F$3="FT1",F119/F$122,1)</f>
        <v>1</v>
      </c>
      <c r="G135" s="210" t="n">
        <f aca="false">IF(G$3="FT1",G119/G$122,1)</f>
        <v>0.0825612136126577</v>
      </c>
      <c r="H135" s="210" t="n">
        <f aca="false">IF(H$3="FT1",H119/H$122,1)</f>
        <v>0.0825612136126577</v>
      </c>
      <c r="I135" s="210" t="n">
        <f aca="false">IF(I$3="FT1",I119/I$122,1)</f>
        <v>0.0825612136126577</v>
      </c>
      <c r="J135" s="210" t="n">
        <f aca="false">IF(J$3="FT1",J119/J$122,1)</f>
        <v>0.0825612136126577</v>
      </c>
      <c r="K135" s="210" t="n">
        <f aca="false">IF(K$3="FT1",K119/K$122,1)</f>
        <v>0.0825612136126577</v>
      </c>
      <c r="L135" s="210" t="n">
        <f aca="false">IF(L$3="FT1",L119/L$122,1)</f>
        <v>1</v>
      </c>
      <c r="M135" s="210" t="n">
        <f aca="false">IF(M$3="FT1",M119/M$122,1)</f>
        <v>0.176040179419875</v>
      </c>
      <c r="N135" s="210" t="n">
        <f aca="false">IF(N$3="FT1",N119/N$122,1)</f>
        <v>0.176040179419875</v>
      </c>
      <c r="O135" s="210" t="n">
        <f aca="false">IF(O$3="FT1",O119/O$122,1)</f>
        <v>0.0825612136126577</v>
      </c>
      <c r="P135" s="210" t="n">
        <f aca="false">IF(P$3="FT1",P119/P$122,1)</f>
        <v>0.0825612136126577</v>
      </c>
      <c r="Q135" s="210" t="n">
        <f aca="false">IF(Q$3="FT1",Q119/Q$122,1)</f>
        <v>0.0825612136126577</v>
      </c>
      <c r="R135" s="210" t="n">
        <f aca="false">IF(R$3="FT1",R119/R$122,1)</f>
        <v>1</v>
      </c>
      <c r="S135" s="210" t="n">
        <f aca="false">IF(S$3="FT1",S119/S$122,1)</f>
        <v>1</v>
      </c>
      <c r="T135" s="210" t="n">
        <f aca="false">IF(T$3="FT1",T119/T$122,1)</f>
        <v>1</v>
      </c>
      <c r="U135" s="210" t="n">
        <f aca="false">IF(U$3="FT1",U119/U$122,1)</f>
        <v>1</v>
      </c>
      <c r="V135" s="210" t="n">
        <f aca="false">IF(V$3="FT1",V119/V$122,1)</f>
        <v>1</v>
      </c>
      <c r="W135" s="210" t="n">
        <f aca="false">IF(W$3="FT1",W119/W$122,1)</f>
        <v>0.0825612136126577</v>
      </c>
      <c r="X135" s="210" t="n">
        <f aca="false">IF(X$3="FT1",X119/X$122,1)</f>
        <v>0.0825612136126577</v>
      </c>
      <c r="Y135" s="210" t="n">
        <f aca="false">IF(Y$3="FT1",Y119/Y$122,1)</f>
        <v>0.176040179419875</v>
      </c>
      <c r="Z135" s="210" t="n">
        <f aca="false">IF(Z$3="FT1",Z119/Z$122,1)</f>
        <v>0.0825612136126577</v>
      </c>
      <c r="AA135" s="210" t="n">
        <f aca="false">IF(AA$3="FT1",AA119/AA$122,1)</f>
        <v>1</v>
      </c>
      <c r="AB135" s="210" t="n">
        <f aca="false">IF(AB$3="FT1",AB119/AB$122,1)</f>
        <v>1</v>
      </c>
      <c r="AC135" s="210" t="n">
        <f aca="false">IF(AC$3="FT1",AC119/AC$122,1)</f>
        <v>1</v>
      </c>
      <c r="AD135" s="210" t="n">
        <f aca="false">IF(AD$3="FT1",AD119/AD$122,1)</f>
        <v>1</v>
      </c>
      <c r="AE135" s="210" t="n">
        <f aca="false">IF(AE$3="FT1",AE119/AE$122,1)</f>
        <v>1</v>
      </c>
      <c r="AF135" s="210" t="n">
        <f aca="false">IF(AF$3="FT1",AF119/AF$122,1)</f>
        <v>1</v>
      </c>
      <c r="AG135" s="210" t="n">
        <f aca="false">IF(AG$3="FT1",AG119/AG$122,1)</f>
        <v>1</v>
      </c>
      <c r="AH135" s="210" t="n">
        <f aca="false">IF(AH$3="FT1",AH119/AH$122,1)</f>
        <v>1</v>
      </c>
      <c r="AI135" s="210" t="n">
        <f aca="false">IF(AI$3="FT1",AI119/AI$122,1)</f>
        <v>0.0825612136126577</v>
      </c>
      <c r="AJ135" s="210" t="n">
        <f aca="false">IF(AJ$3="FT1",AJ119/AJ$122,1)</f>
        <v>1</v>
      </c>
      <c r="AK135" s="210" t="n">
        <f aca="false">IF(AK$3="FT1",AK119/AK$122,1)</f>
        <v>1</v>
      </c>
      <c r="AL135" s="210" t="n">
        <f aca="false">IF(AL$3="FT1",AL119/AL$122,1)</f>
        <v>0.0825612136126577</v>
      </c>
      <c r="AM135" s="210" t="n">
        <f aca="false">IF(AM$3="FT1",AM119/AM$122,1)</f>
        <v>1</v>
      </c>
      <c r="AN135" s="210" t="n">
        <f aca="false">IF(AN$3="FT1",AN119/AN$122,1)</f>
        <v>1</v>
      </c>
      <c r="AO135" s="210" t="n">
        <f aca="false">IF(AO$3="FT1",AO119/AO$122,1)</f>
        <v>0.176040179419875</v>
      </c>
      <c r="AP135" s="210" t="n">
        <f aca="false">IF(AP$3="FT1",AP119/AP$122,1)</f>
        <v>0.176040179419875</v>
      </c>
      <c r="AQ135" s="210" t="n">
        <f aca="false">IF(AQ$3="FT1",AQ119/AQ$122,1)</f>
        <v>1</v>
      </c>
      <c r="AR135" s="210" t="n">
        <f aca="false">IF(AR$3="FT1",AR119/AR$122,1)</f>
        <v>0.0825612136126577</v>
      </c>
      <c r="AS135" s="210" t="n">
        <f aca="false">IF(AS$3="FT1",AS119/AS$122,1)</f>
        <v>0.176040179419875</v>
      </c>
      <c r="AT135" s="210" t="n">
        <f aca="false">IF(AT$3="FT1",AT119/AT$122,1)</f>
        <v>0</v>
      </c>
      <c r="AU135" s="210" t="n">
        <f aca="false">IF(AU$3="FT1",AU119/AU$122,1)</f>
        <v>1</v>
      </c>
      <c r="AV135" s="210" t="n">
        <f aca="false">IF(AV$3="FT1",AV119/AV$122,1)</f>
        <v>0.0825612136126577</v>
      </c>
      <c r="AW135" s="210" t="n">
        <f aca="false">IF(AW$3="FT1",AW119/AW$122,1)</f>
        <v>0.0825612136126577</v>
      </c>
      <c r="AX135" s="210" t="n">
        <f aca="false">IF(AX$3="FT1",AX119/AX$122,1)</f>
        <v>1</v>
      </c>
      <c r="AY135" s="210" t="n">
        <f aca="false">IF(AY$3="FT1",AY119/AY$122,1)</f>
        <v>0.0825612136126577</v>
      </c>
      <c r="AZ135" s="210" t="n">
        <f aca="false">IF(AZ$3="FT1",AZ119/AZ$122,1)</f>
        <v>0.0825612136126576</v>
      </c>
      <c r="BA135" s="210" t="n">
        <f aca="false">IF(BA$3="FT1",BA119/BA$122,1)</f>
        <v>0.0825612136126578</v>
      </c>
      <c r="BB135" s="210" t="n">
        <f aca="false">IF(BB$3="FT1",BB119/BB$122,1)</f>
        <v>0.0825612136126578</v>
      </c>
      <c r="BC135" s="210" t="n">
        <f aca="false">IF(BC$3="FT1",BC119/BC$122,1)</f>
        <v>0.0825612136126578</v>
      </c>
      <c r="BD135" s="210" t="n">
        <f aca="false">IF(BD$3="FT1",BD119/BD$122,1)</f>
        <v>0.0825612136126577</v>
      </c>
      <c r="BE135" s="210" t="n">
        <f aca="false">IF(BE$3="FT1",BE119/BE$122,1)</f>
        <v>1</v>
      </c>
      <c r="BF135" s="210" t="n">
        <f aca="false">IF(BF$3="FT1",BF119/BF$122,1)</f>
        <v>0.176040179419875</v>
      </c>
      <c r="BG135" s="210" t="n">
        <f aca="false">IF(BG$3="FT1",BG119/BG$122,1)</f>
        <v>0.0825612136126577</v>
      </c>
      <c r="BH135" s="210" t="n">
        <f aca="false">IF(BH$3="FT1",BH119/BH$122,1)</f>
        <v>0.176040179419875</v>
      </c>
      <c r="BI135" s="210" t="n">
        <f aca="false">IF(BI$3="FT1",BI119/BI$122,1)</f>
        <v>0.0825612136126577</v>
      </c>
      <c r="BJ135" s="210" t="n">
        <f aca="false">IF(BJ$3="FT1",BJ119/BJ$122,1)</f>
        <v>0.176040179419875</v>
      </c>
      <c r="BK135" s="210" t="n">
        <f aca="false">IF(BK$3="FT1",BK119/BK$122,1)</f>
        <v>0.176040179419875</v>
      </c>
      <c r="BL135" s="210" t="n">
        <f aca="false">IF(BL$3="FT1",BL119/BL$122,1)</f>
        <v>0.176040179419875</v>
      </c>
      <c r="BM135" s="210" t="n">
        <f aca="false">IF(BM$3="FT1",BM119/BM$122,1)</f>
        <v>0.0825612136126577</v>
      </c>
      <c r="BN135" s="210" t="n">
        <f aca="false">IF(BN$3="FT1",BN119/BN$122,1)</f>
        <v>0.0825612136126578</v>
      </c>
      <c r="BO135" s="210" t="n">
        <f aca="false">IF(BO$3="FT1",BO119/BO$122,1)</f>
        <v>0.0825612136126577</v>
      </c>
      <c r="BP135" s="210" t="n">
        <f aca="false">IF(BP$3="FT1",BP119/BP$122,1)</f>
        <v>0.176040179419875</v>
      </c>
      <c r="BQ135" s="210" t="n">
        <f aca="false">IF(BQ$3="FT1",BQ119/BQ$122,1)</f>
        <v>0.0825612136126578</v>
      </c>
      <c r="BR135" s="210" t="n">
        <f aca="false">IF(BR$3="FT1",BR119/BR$122,1)</f>
        <v>0.0825612136126577</v>
      </c>
      <c r="BS135" s="210" t="n">
        <f aca="false">IF(BS$3="FT1",BS119/BS$122,1)</f>
        <v>1</v>
      </c>
      <c r="BT135" s="210" t="n">
        <f aca="false">IF(BT$3="FT1",BT119/BT$122,1)</f>
        <v>0.176040179419875</v>
      </c>
      <c r="BU135" s="210" t="n">
        <f aca="false">IF(BU$3="FT1",BU119/BU$122,1)</f>
        <v>1</v>
      </c>
      <c r="BV135" s="210" t="n">
        <f aca="false">IF(BV$3="FT1",BV119/BV$122,1)</f>
        <v>1</v>
      </c>
      <c r="BW135" s="210" t="n">
        <f aca="false">IF(BW$3="FT1",BW119/BW$122,1)</f>
        <v>0.176040179419875</v>
      </c>
      <c r="BX135" s="210" t="n">
        <f aca="false">IF(BX$3="FT1",BX119/BX$122,1)</f>
        <v>0.176040179419875</v>
      </c>
      <c r="BY135" s="210" t="n">
        <f aca="false">IF(BY$3="FT1",BY119/BY$122,1)</f>
        <v>1</v>
      </c>
      <c r="BZ135" s="210"/>
      <c r="CA135" s="209"/>
      <c r="CB135" s="210" t="n">
        <f aca="false">IF(CB$3="FT1",CB119/CB$122,1)</f>
        <v>0</v>
      </c>
      <c r="CC135" s="210" t="n">
        <f aca="false">IF(CC$3="FT1",CC119/CC$122,1)</f>
        <v>0</v>
      </c>
      <c r="CD135" s="210" t="n">
        <f aca="false">IF(CD$3="FT1",CD119/CD$122,1)</f>
        <v>0</v>
      </c>
      <c r="CE135" s="210" t="n">
        <f aca="false">IF(CE$3="FT1",CE119/CE$122,1)</f>
        <v>0</v>
      </c>
      <c r="CF135" s="210" t="n">
        <f aca="false">IF(CF$3="FT1",CF119/CF$122,1)</f>
        <v>0</v>
      </c>
      <c r="CG135" s="210" t="n">
        <f aca="false">IF(CG$3="FT1",CG119/CG$122,1)</f>
        <v>0</v>
      </c>
      <c r="CH135" s="210" t="n">
        <f aca="false">IF(CH$3="FT1",CH119/CH$122,1)</f>
        <v>0.176040179419875</v>
      </c>
      <c r="CI135" s="210" t="n">
        <f aca="false">IF(CI$3="FT1",CI119/CI$122,1)</f>
        <v>0.176040179419875</v>
      </c>
      <c r="CJ135" s="210" t="n">
        <f aca="false">IF(CJ$3="FT1",CJ119/CJ$122,1)</f>
        <v>0.176040179419875</v>
      </c>
      <c r="CK135" s="210" t="n">
        <f aca="false">IF(CK$3="FT1",CK119/CK$122,1)</f>
        <v>0.176040179419875</v>
      </c>
      <c r="CL135" s="210" t="n">
        <f aca="false">IF(CL$3="FT1",CL119/CL$122,1)</f>
        <v>0.176040179419875</v>
      </c>
      <c r="CM135" s="210" t="n">
        <f aca="false">IF(CM$3="FT1",CM119/CM$122,1)</f>
        <v>0.176040179419875</v>
      </c>
      <c r="CN135" s="210" t="n">
        <f aca="false">IF(CN$3="FT1",CN119/CN$122,1)</f>
        <v>0.176040179419875</v>
      </c>
      <c r="CO135" s="210" t="n">
        <f aca="false">IF(CO$3="FT1",CO119/CO$122,1)</f>
        <v>0.176040179419875</v>
      </c>
      <c r="CP135" s="210" t="n">
        <f aca="false">IF(CP$3="FT1",CP119/CP$122,1)</f>
        <v>0.176040179419875</v>
      </c>
      <c r="CQ135" s="210" t="n">
        <f aca="false">IF(CQ$3="FT1",CQ119/CQ$122,1)</f>
        <v>0.176040179419875</v>
      </c>
      <c r="CR135" s="210" t="n">
        <f aca="false">IF(CR$3="FT1",CR119/CR$122,1)</f>
        <v>0.176040179419875</v>
      </c>
      <c r="CS135" s="210" t="n">
        <f aca="false">IF(CS$3="FT1",CS119/CS$122,1)</f>
        <v>0.176040179419875</v>
      </c>
      <c r="CT135" s="210" t="n">
        <f aca="false">IF(CT$3="FT1",CT119/CT$122,1)</f>
        <v>0.450549662645739</v>
      </c>
      <c r="CU135" s="210" t="n">
        <f aca="false">IF(CU$3="FT1",CU119/CU$122,1)</f>
        <v>0.450549662645739</v>
      </c>
      <c r="CV135" s="210" t="n">
        <f aca="false">IF(CV$3="FT1",CV119/CV$122,1)</f>
        <v>0.450549662645739</v>
      </c>
      <c r="CW135" s="210" t="n">
        <f aca="false">IF(CW$3="FT1",CW119/CW$122,1)</f>
        <v>0.450549662645739</v>
      </c>
      <c r="CX135" s="210" t="n">
        <f aca="false">IF(CX$3="FT1",CX119/CX$122,1)</f>
        <v>0.450549662645739</v>
      </c>
      <c r="CY135" s="210"/>
      <c r="CZ135" s="209"/>
      <c r="DA135" s="41"/>
      <c r="DB135" s="41"/>
      <c r="DC135" s="41" t="n">
        <f aca="false">MIN(MIN($CB135:$CX135),MIN($D135:$BY135))</f>
        <v>0</v>
      </c>
      <c r="DD135" s="41" t="n">
        <f aca="false">MAX(MAX($CB135:$CX135),MAX($D135:$BY135))</f>
        <v>1</v>
      </c>
      <c r="DE135" s="101"/>
    </row>
    <row r="136" customFormat="false" ht="12.75" hidden="false" customHeight="false" outlineLevel="0" collapsed="false">
      <c r="A136" s="101"/>
      <c r="B136" s="101"/>
      <c r="C136" s="40" t="s">
        <v>38</v>
      </c>
      <c r="D136" s="210" t="n">
        <f aca="false">IF(D$3="FT1",D120/D$122,1)</f>
        <v>0.179743096873158</v>
      </c>
      <c r="E136" s="210" t="n">
        <f aca="false">IF(E$3="FT1",E120/E$122,1)</f>
        <v>0.179743096873158</v>
      </c>
      <c r="F136" s="210" t="n">
        <f aca="false">IF(F$3="FT1",F120/F$122,1)</f>
        <v>1</v>
      </c>
      <c r="G136" s="210" t="n">
        <f aca="false">IF(G$3="FT1",G120/G$122,1)</f>
        <v>0.0842978476007509</v>
      </c>
      <c r="H136" s="210" t="n">
        <f aca="false">IF(H$3="FT1",H120/H$122,1)</f>
        <v>0.0842978476007509</v>
      </c>
      <c r="I136" s="210" t="n">
        <f aca="false">IF(I$3="FT1",I120/I$122,1)</f>
        <v>0.0842978476007509</v>
      </c>
      <c r="J136" s="210" t="n">
        <f aca="false">IF(J$3="FT1",J120/J$122,1)</f>
        <v>0.0842978476007509</v>
      </c>
      <c r="K136" s="210" t="n">
        <f aca="false">IF(K$3="FT1",K120/K$122,1)</f>
        <v>0.0842978476007509</v>
      </c>
      <c r="L136" s="210" t="n">
        <f aca="false">IF(L$3="FT1",L120/L$122,1)</f>
        <v>1</v>
      </c>
      <c r="M136" s="210" t="n">
        <f aca="false">IF(M$3="FT1",M120/M$122,1)</f>
        <v>0.179743096873158</v>
      </c>
      <c r="N136" s="210" t="n">
        <f aca="false">IF(N$3="FT1",N120/N$122,1)</f>
        <v>0.179743096873158</v>
      </c>
      <c r="O136" s="210" t="n">
        <f aca="false">IF(O$3="FT1",O120/O$122,1)</f>
        <v>0.0842978476007508</v>
      </c>
      <c r="P136" s="210" t="n">
        <f aca="false">IF(P$3="FT1",P120/P$122,1)</f>
        <v>0.0842978476007508</v>
      </c>
      <c r="Q136" s="210" t="n">
        <f aca="false">IF(Q$3="FT1",Q120/Q$122,1)</f>
        <v>0.0842978476007509</v>
      </c>
      <c r="R136" s="210" t="n">
        <f aca="false">IF(R$3="FT1",R120/R$122,1)</f>
        <v>1</v>
      </c>
      <c r="S136" s="210" t="n">
        <f aca="false">IF(S$3="FT1",S120/S$122,1)</f>
        <v>1</v>
      </c>
      <c r="T136" s="210" t="n">
        <f aca="false">IF(T$3="FT1",T120/T$122,1)</f>
        <v>1</v>
      </c>
      <c r="U136" s="210" t="n">
        <f aca="false">IF(U$3="FT1",U120/U$122,1)</f>
        <v>1</v>
      </c>
      <c r="V136" s="210" t="n">
        <f aca="false">IF(V$3="FT1",V120/V$122,1)</f>
        <v>1</v>
      </c>
      <c r="W136" s="210" t="n">
        <f aca="false">IF(W$3="FT1",W120/W$122,1)</f>
        <v>0.0842978476007509</v>
      </c>
      <c r="X136" s="210" t="n">
        <f aca="false">IF(X$3="FT1",X120/X$122,1)</f>
        <v>0.0842978476007509</v>
      </c>
      <c r="Y136" s="210" t="n">
        <f aca="false">IF(Y$3="FT1",Y120/Y$122,1)</f>
        <v>0.179743096873158</v>
      </c>
      <c r="Z136" s="210" t="n">
        <f aca="false">IF(Z$3="FT1",Z120/Z$122,1)</f>
        <v>0.0842978476007509</v>
      </c>
      <c r="AA136" s="210" t="n">
        <f aca="false">IF(AA$3="FT1",AA120/AA$122,1)</f>
        <v>1</v>
      </c>
      <c r="AB136" s="210" t="n">
        <f aca="false">IF(AB$3="FT1",AB120/AB$122,1)</f>
        <v>1</v>
      </c>
      <c r="AC136" s="210" t="n">
        <f aca="false">IF(AC$3="FT1",AC120/AC$122,1)</f>
        <v>1</v>
      </c>
      <c r="AD136" s="210" t="n">
        <f aca="false">IF(AD$3="FT1",AD120/AD$122,1)</f>
        <v>1</v>
      </c>
      <c r="AE136" s="210" t="n">
        <f aca="false">IF(AE$3="FT1",AE120/AE$122,1)</f>
        <v>1</v>
      </c>
      <c r="AF136" s="210" t="n">
        <f aca="false">IF(AF$3="FT1",AF120/AF$122,1)</f>
        <v>1</v>
      </c>
      <c r="AG136" s="210" t="n">
        <f aca="false">IF(AG$3="FT1",AG120/AG$122,1)</f>
        <v>1</v>
      </c>
      <c r="AH136" s="210" t="n">
        <f aca="false">IF(AH$3="FT1",AH120/AH$122,1)</f>
        <v>1</v>
      </c>
      <c r="AI136" s="210" t="n">
        <f aca="false">IF(AI$3="FT1",AI120/AI$122,1)</f>
        <v>0.0842978476007509</v>
      </c>
      <c r="AJ136" s="210" t="n">
        <f aca="false">IF(AJ$3="FT1",AJ120/AJ$122,1)</f>
        <v>1</v>
      </c>
      <c r="AK136" s="210" t="n">
        <f aca="false">IF(AK$3="FT1",AK120/AK$122,1)</f>
        <v>1</v>
      </c>
      <c r="AL136" s="210" t="n">
        <f aca="false">IF(AL$3="FT1",AL120/AL$122,1)</f>
        <v>0.0842978476007509</v>
      </c>
      <c r="AM136" s="210" t="n">
        <f aca="false">IF(AM$3="FT1",AM120/AM$122,1)</f>
        <v>1</v>
      </c>
      <c r="AN136" s="210" t="n">
        <f aca="false">IF(AN$3="FT1",AN120/AN$122,1)</f>
        <v>1</v>
      </c>
      <c r="AO136" s="210" t="n">
        <f aca="false">IF(AO$3="FT1",AO120/AO$122,1)</f>
        <v>0.179743096873158</v>
      </c>
      <c r="AP136" s="210" t="n">
        <f aca="false">IF(AP$3="FT1",AP120/AP$122,1)</f>
        <v>0.179743096873158</v>
      </c>
      <c r="AQ136" s="210" t="n">
        <f aca="false">IF(AQ$3="FT1",AQ120/AQ$122,1)</f>
        <v>1</v>
      </c>
      <c r="AR136" s="210" t="n">
        <f aca="false">IF(AR$3="FT1",AR120/AR$122,1)</f>
        <v>0.0842978476007509</v>
      </c>
      <c r="AS136" s="210" t="n">
        <f aca="false">IF(AS$3="FT1",AS120/AS$122,1)</f>
        <v>0.179743096873158</v>
      </c>
      <c r="AT136" s="210" t="n">
        <f aca="false">IF(AT$3="FT1",AT120/AT$122,1)</f>
        <v>0</v>
      </c>
      <c r="AU136" s="210" t="n">
        <f aca="false">IF(AU$3="FT1",AU120/AU$122,1)</f>
        <v>1</v>
      </c>
      <c r="AV136" s="210" t="n">
        <f aca="false">IF(AV$3="FT1",AV120/AV$122,1)</f>
        <v>0.0842978476007508</v>
      </c>
      <c r="AW136" s="210" t="n">
        <f aca="false">IF(AW$3="FT1",AW120/AW$122,1)</f>
        <v>0.0842978476007508</v>
      </c>
      <c r="AX136" s="210" t="n">
        <f aca="false">IF(AX$3="FT1",AX120/AX$122,1)</f>
        <v>1</v>
      </c>
      <c r="AY136" s="210" t="n">
        <f aca="false">IF(AY$3="FT1",AY120/AY$122,1)</f>
        <v>0.0842978476007509</v>
      </c>
      <c r="AZ136" s="210" t="n">
        <f aca="false">IF(AZ$3="FT1",AZ120/AZ$122,1)</f>
        <v>0.0842978476007508</v>
      </c>
      <c r="BA136" s="210" t="n">
        <f aca="false">IF(BA$3="FT1",BA120/BA$122,1)</f>
        <v>0.0842978476007509</v>
      </c>
      <c r="BB136" s="210" t="n">
        <f aca="false">IF(BB$3="FT1",BB120/BB$122,1)</f>
        <v>0.0842978476007509</v>
      </c>
      <c r="BC136" s="210" t="n">
        <f aca="false">IF(BC$3="FT1",BC120/BC$122,1)</f>
        <v>0.0842978476007509</v>
      </c>
      <c r="BD136" s="210" t="n">
        <f aca="false">IF(BD$3="FT1",BD120/BD$122,1)</f>
        <v>0.0842978476007509</v>
      </c>
      <c r="BE136" s="210" t="n">
        <f aca="false">IF(BE$3="FT1",BE120/BE$122,1)</f>
        <v>1</v>
      </c>
      <c r="BF136" s="210" t="n">
        <f aca="false">IF(BF$3="FT1",BF120/BF$122,1)</f>
        <v>0.179743096873158</v>
      </c>
      <c r="BG136" s="210" t="n">
        <f aca="false">IF(BG$3="FT1",BG120/BG$122,1)</f>
        <v>0.0842978476007509</v>
      </c>
      <c r="BH136" s="210" t="n">
        <f aca="false">IF(BH$3="FT1",BH120/BH$122,1)</f>
        <v>0.179743096873158</v>
      </c>
      <c r="BI136" s="210" t="n">
        <f aca="false">IF(BI$3="FT1",BI120/BI$122,1)</f>
        <v>0.0842978476007509</v>
      </c>
      <c r="BJ136" s="210" t="n">
        <f aca="false">IF(BJ$3="FT1",BJ120/BJ$122,1)</f>
        <v>0.179743096873158</v>
      </c>
      <c r="BK136" s="210" t="n">
        <f aca="false">IF(BK$3="FT1",BK120/BK$122,1)</f>
        <v>0.179743096873158</v>
      </c>
      <c r="BL136" s="210" t="n">
        <f aca="false">IF(BL$3="FT1",BL120/BL$122,1)</f>
        <v>0.179743096873158</v>
      </c>
      <c r="BM136" s="210" t="n">
        <f aca="false">IF(BM$3="FT1",BM120/BM$122,1)</f>
        <v>0.0842978476007508</v>
      </c>
      <c r="BN136" s="210" t="n">
        <f aca="false">IF(BN$3="FT1",BN120/BN$122,1)</f>
        <v>0.0842978476007509</v>
      </c>
      <c r="BO136" s="210" t="n">
        <f aca="false">IF(BO$3="FT1",BO120/BO$122,1)</f>
        <v>0.0842978476007509</v>
      </c>
      <c r="BP136" s="210" t="n">
        <f aca="false">IF(BP$3="FT1",BP120/BP$122,1)</f>
        <v>0.179743096873159</v>
      </c>
      <c r="BQ136" s="210" t="n">
        <f aca="false">IF(BQ$3="FT1",BQ120/BQ$122,1)</f>
        <v>0.0842978476007509</v>
      </c>
      <c r="BR136" s="210" t="n">
        <f aca="false">IF(BR$3="FT1",BR120/BR$122,1)</f>
        <v>0.0842978476007509</v>
      </c>
      <c r="BS136" s="210" t="n">
        <f aca="false">IF(BS$3="FT1",BS120/BS$122,1)</f>
        <v>1</v>
      </c>
      <c r="BT136" s="210" t="n">
        <f aca="false">IF(BT$3="FT1",BT120/BT$122,1)</f>
        <v>0.179743096873158</v>
      </c>
      <c r="BU136" s="210" t="n">
        <f aca="false">IF(BU$3="FT1",BU120/BU$122,1)</f>
        <v>1</v>
      </c>
      <c r="BV136" s="210" t="n">
        <f aca="false">IF(BV$3="FT1",BV120/BV$122,1)</f>
        <v>1</v>
      </c>
      <c r="BW136" s="210" t="n">
        <f aca="false">IF(BW$3="FT1",BW120/BW$122,1)</f>
        <v>0.179743096873158</v>
      </c>
      <c r="BX136" s="210" t="n">
        <f aca="false">IF(BX$3="FT1",BX120/BX$122,1)</f>
        <v>0.179743096873158</v>
      </c>
      <c r="BY136" s="210" t="n">
        <f aca="false">IF(BY$3="FT1",BY120/BY$122,1)</f>
        <v>1</v>
      </c>
      <c r="BZ136" s="210"/>
      <c r="CA136" s="209"/>
      <c r="CB136" s="210" t="n">
        <f aca="false">IF(CB$3="FT1",CB120/CB$122,1)</f>
        <v>0</v>
      </c>
      <c r="CC136" s="210" t="n">
        <f aca="false">IF(CC$3="FT1",CC120/CC$122,1)</f>
        <v>0</v>
      </c>
      <c r="CD136" s="210" t="n">
        <f aca="false">IF(CD$3="FT1",CD120/CD$122,1)</f>
        <v>0</v>
      </c>
      <c r="CE136" s="210" t="n">
        <f aca="false">IF(CE$3="FT1",CE120/CE$122,1)</f>
        <v>0</v>
      </c>
      <c r="CF136" s="210" t="n">
        <f aca="false">IF(CF$3="FT1",CF120/CF$122,1)</f>
        <v>0</v>
      </c>
      <c r="CG136" s="210" t="n">
        <f aca="false">IF(CG$3="FT1",CG120/CG$122,1)</f>
        <v>0</v>
      </c>
      <c r="CH136" s="210" t="n">
        <f aca="false">IF(CH$3="FT1",CH120/CH$122,1)</f>
        <v>0.179743096873158</v>
      </c>
      <c r="CI136" s="210" t="n">
        <f aca="false">IF(CI$3="FT1",CI120/CI$122,1)</f>
        <v>0.179743096873158</v>
      </c>
      <c r="CJ136" s="210" t="n">
        <f aca="false">IF(CJ$3="FT1",CJ120/CJ$122,1)</f>
        <v>0.179743096873158</v>
      </c>
      <c r="CK136" s="210" t="n">
        <f aca="false">IF(CK$3="FT1",CK120/CK$122,1)</f>
        <v>0.179743096873158</v>
      </c>
      <c r="CL136" s="210" t="n">
        <f aca="false">IF(CL$3="FT1",CL120/CL$122,1)</f>
        <v>0.179743096873158</v>
      </c>
      <c r="CM136" s="210" t="n">
        <f aca="false">IF(CM$3="FT1",CM120/CM$122,1)</f>
        <v>0.179743096873158</v>
      </c>
      <c r="CN136" s="210" t="n">
        <f aca="false">IF(CN$3="FT1",CN120/CN$122,1)</f>
        <v>0.179743096873158</v>
      </c>
      <c r="CO136" s="210" t="n">
        <f aca="false">IF(CO$3="FT1",CO120/CO$122,1)</f>
        <v>0.179743096873158</v>
      </c>
      <c r="CP136" s="210" t="n">
        <f aca="false">IF(CP$3="FT1",CP120/CP$122,1)</f>
        <v>0.179743096873158</v>
      </c>
      <c r="CQ136" s="210" t="n">
        <f aca="false">IF(CQ$3="FT1",CQ120/CQ$122,1)</f>
        <v>0.179743096873158</v>
      </c>
      <c r="CR136" s="210" t="n">
        <f aca="false">IF(CR$3="FT1",CR120/CR$122,1)</f>
        <v>0.179743096873158</v>
      </c>
      <c r="CS136" s="210" t="n">
        <f aca="false">IF(CS$3="FT1",CS120/CS$122,1)</f>
        <v>0.179743096873158</v>
      </c>
      <c r="CT136" s="210" t="n">
        <f aca="false">IF(CT$3="FT1",CT120/CT$122,1)</f>
        <v>0.460026750290615</v>
      </c>
      <c r="CU136" s="210" t="n">
        <f aca="false">IF(CU$3="FT1",CU120/CU$122,1)</f>
        <v>0.460026750290615</v>
      </c>
      <c r="CV136" s="210" t="n">
        <f aca="false">IF(CV$3="FT1",CV120/CV$122,1)</f>
        <v>0.460026750290615</v>
      </c>
      <c r="CW136" s="210" t="n">
        <f aca="false">IF(CW$3="FT1",CW120/CW$122,1)</f>
        <v>0.460026750290615</v>
      </c>
      <c r="CX136" s="210" t="n">
        <f aca="false">IF(CX$3="FT1",CX120/CX$122,1)</f>
        <v>0.460026750290615</v>
      </c>
      <c r="CY136" s="210"/>
      <c r="CZ136" s="209"/>
      <c r="DA136" s="41"/>
      <c r="DB136" s="41"/>
      <c r="DC136" s="41" t="n">
        <f aca="false">MIN(MIN($CB136:$CX136),MIN($D136:$BY136))</f>
        <v>0</v>
      </c>
      <c r="DD136" s="41" t="n">
        <f aca="false">MAX(MAX($CB136:$CX136),MAX($D136:$BY136))</f>
        <v>1</v>
      </c>
      <c r="DE136" s="101"/>
    </row>
    <row r="137" customFormat="false" ht="12.75" hidden="false" customHeight="false" outlineLevel="0" collapsed="false">
      <c r="A137" s="101"/>
      <c r="B137" s="101"/>
      <c r="C137" s="101" t="s">
        <v>43</v>
      </c>
      <c r="D137" s="210" t="n">
        <f aca="false">IF(D3="FT1",SUM(D131:D136),1)</f>
        <v>1</v>
      </c>
      <c r="E137" s="210" t="n">
        <f aca="false">IF(E3="FT1",SUM(E131:E136),1)</f>
        <v>1</v>
      </c>
      <c r="F137" s="210" t="n">
        <f aca="false">IF(F3="FT1",SUM(F131:F136),1)</f>
        <v>1</v>
      </c>
      <c r="G137" s="210" t="n">
        <f aca="false">IF(G3="FT1",SUM(G131:G136),1)</f>
        <v>1</v>
      </c>
      <c r="H137" s="210" t="n">
        <f aca="false">IF(H3="FT1",SUM(H131:H136),1)</f>
        <v>1</v>
      </c>
      <c r="I137" s="210" t="n">
        <f aca="false">IF(I3="FT1",SUM(I131:I136),1)</f>
        <v>1</v>
      </c>
      <c r="J137" s="210" t="n">
        <f aca="false">IF(J3="FT1",SUM(J131:J136),1)</f>
        <v>1</v>
      </c>
      <c r="K137" s="210" t="n">
        <f aca="false">IF(K3="FT1",SUM(K131:K136),1)</f>
        <v>1</v>
      </c>
      <c r="L137" s="210" t="n">
        <f aca="false">IF(L3="FT1",SUM(L131:L136),1)</f>
        <v>1</v>
      </c>
      <c r="M137" s="210" t="n">
        <f aca="false">IF(M3="FT1",SUM(M131:M136),1)</f>
        <v>1</v>
      </c>
      <c r="N137" s="210" t="n">
        <f aca="false">IF(N3="FT1",SUM(N131:N136),1)</f>
        <v>1</v>
      </c>
      <c r="O137" s="210" t="n">
        <f aca="false">IF(O3="FT1",SUM(O131:O136),1)</f>
        <v>1</v>
      </c>
      <c r="P137" s="210" t="n">
        <f aca="false">IF(P3="FT1",SUM(P131:P136),1)</f>
        <v>1</v>
      </c>
      <c r="Q137" s="210" t="n">
        <f aca="false">IF(Q3="FT1",SUM(Q131:Q136),1)</f>
        <v>1</v>
      </c>
      <c r="R137" s="210" t="n">
        <f aca="false">IF(R3="FT1",SUM(R131:R136),1)</f>
        <v>1</v>
      </c>
      <c r="S137" s="210" t="n">
        <f aca="false">IF(S3="FT1",SUM(S131:S136),1)</f>
        <v>1</v>
      </c>
      <c r="T137" s="210" t="n">
        <f aca="false">IF(T3="FT1",SUM(T131:T136),1)</f>
        <v>1</v>
      </c>
      <c r="U137" s="210" t="n">
        <f aca="false">IF(U3="FT1",SUM(U131:U136),1)</f>
        <v>1</v>
      </c>
      <c r="V137" s="210" t="n">
        <f aca="false">IF(V3="FT1",SUM(V131:V136),1)</f>
        <v>1</v>
      </c>
      <c r="W137" s="210" t="n">
        <f aca="false">IF(W3="FT1",SUM(W131:W136),1)</f>
        <v>1</v>
      </c>
      <c r="X137" s="210" t="n">
        <f aca="false">IF(X3="FT1",SUM(X131:X136),1)</f>
        <v>1</v>
      </c>
      <c r="Y137" s="210" t="n">
        <f aca="false">IF(Y3="FT1",SUM(Y131:Y136),1)</f>
        <v>1</v>
      </c>
      <c r="Z137" s="210" t="n">
        <f aca="false">IF(Z3="FT1",SUM(Z131:Z136),1)</f>
        <v>1</v>
      </c>
      <c r="AA137" s="210" t="n">
        <f aca="false">IF(AA3="FT1",SUM(AA131:AA136),1)</f>
        <v>1</v>
      </c>
      <c r="AB137" s="210" t="n">
        <f aca="false">IF(AB3="FT1",SUM(AB131:AB136),1)</f>
        <v>1</v>
      </c>
      <c r="AC137" s="210" t="n">
        <f aca="false">IF(AC3="FT1",SUM(AC131:AC136),1)</f>
        <v>1</v>
      </c>
      <c r="AD137" s="210" t="n">
        <f aca="false">IF(AD3="FT1",SUM(AD131:AD136),1)</f>
        <v>1</v>
      </c>
      <c r="AE137" s="210" t="n">
        <f aca="false">IF(AE3="FT1",SUM(AE131:AE136),1)</f>
        <v>1</v>
      </c>
      <c r="AF137" s="210" t="n">
        <f aca="false">IF(AF3="FT1",SUM(AF131:AF136),1)</f>
        <v>1</v>
      </c>
      <c r="AG137" s="210" t="n">
        <f aca="false">IF(AG3="FT1",SUM(AG131:AG136),1)</f>
        <v>1</v>
      </c>
      <c r="AH137" s="210" t="n">
        <f aca="false">IF(AH3="FT1",SUM(AH131:AH136),1)</f>
        <v>1</v>
      </c>
      <c r="AI137" s="210" t="n">
        <f aca="false">IF(AI3="FT1",SUM(AI131:AI136),1)</f>
        <v>1</v>
      </c>
      <c r="AJ137" s="210" t="n">
        <f aca="false">IF(AJ3="FT1",SUM(AJ131:AJ136),1)</f>
        <v>1</v>
      </c>
      <c r="AK137" s="210" t="n">
        <f aca="false">IF(AK3="FT1",SUM(AK131:AK136),1)</f>
        <v>1</v>
      </c>
      <c r="AL137" s="210" t="n">
        <f aca="false">IF(AL3="FT1",SUM(AL131:AL136),1)</f>
        <v>1</v>
      </c>
      <c r="AM137" s="210" t="n">
        <f aca="false">IF(AM3="FT1",SUM(AM131:AM136),1)</f>
        <v>1</v>
      </c>
      <c r="AN137" s="210" t="n">
        <f aca="false">IF(AN3="FT1",SUM(AN131:AN136),1)</f>
        <v>1</v>
      </c>
      <c r="AO137" s="210" t="n">
        <f aca="false">IF(AO3="FT1",SUM(AO131:AO136),1)</f>
        <v>1</v>
      </c>
      <c r="AP137" s="210" t="n">
        <f aca="false">IF(AP3="FT1",SUM(AP131:AP136),1)</f>
        <v>1</v>
      </c>
      <c r="AQ137" s="210" t="n">
        <f aca="false">IF(AQ3="FT1",SUM(AQ131:AQ136),1)</f>
        <v>1</v>
      </c>
      <c r="AR137" s="210" t="n">
        <f aca="false">IF(AR3="FT1",SUM(AR131:AR136),1)</f>
        <v>1</v>
      </c>
      <c r="AS137" s="210" t="n">
        <f aca="false">IF(AS3="FT1",SUM(AS131:AS136),1)</f>
        <v>1</v>
      </c>
      <c r="AT137" s="210" t="n">
        <f aca="false">IF(AT3="FT1",SUM(AT131:AT136),1)</f>
        <v>1</v>
      </c>
      <c r="AU137" s="210" t="n">
        <f aca="false">IF(AU3="FT1",SUM(AU131:AU136),1)</f>
        <v>1</v>
      </c>
      <c r="AV137" s="210" t="n">
        <f aca="false">IF(AV3="FT1",SUM(AV131:AV136),1)</f>
        <v>1</v>
      </c>
      <c r="AW137" s="210" t="n">
        <f aca="false">IF(AW3="FT1",SUM(AW131:AW136),1)</f>
        <v>1</v>
      </c>
      <c r="AX137" s="210" t="n">
        <f aca="false">IF(AX3="FT1",SUM(AX131:AX136),1)</f>
        <v>1</v>
      </c>
      <c r="AY137" s="210" t="n">
        <f aca="false">IF(AY3="FT1",SUM(AY131:AY136),1)</f>
        <v>1</v>
      </c>
      <c r="AZ137" s="210" t="n">
        <f aca="false">IF(AZ3="FT1",SUM(AZ131:AZ136),1)</f>
        <v>1</v>
      </c>
      <c r="BA137" s="210" t="n">
        <f aca="false">IF(BA3="FT1",SUM(BA131:BA136),1)</f>
        <v>1</v>
      </c>
      <c r="BB137" s="210" t="n">
        <f aca="false">IF(BB3="FT1",SUM(BB131:BB136),1)</f>
        <v>1</v>
      </c>
      <c r="BC137" s="210" t="n">
        <f aca="false">IF(BC3="FT1",SUM(BC131:BC136),1)</f>
        <v>1</v>
      </c>
      <c r="BD137" s="210" t="n">
        <f aca="false">IF(BD3="FT1",SUM(BD131:BD136),1)</f>
        <v>1</v>
      </c>
      <c r="BE137" s="210" t="n">
        <f aca="false">IF(BE3="FT1",SUM(BE131:BE136),1)</f>
        <v>1</v>
      </c>
      <c r="BF137" s="210" t="n">
        <f aca="false">IF(BF3="FT1",SUM(BF131:BF136),1)</f>
        <v>1</v>
      </c>
      <c r="BG137" s="210" t="n">
        <f aca="false">IF(BG3="FT1",SUM(BG131:BG136),1)</f>
        <v>1</v>
      </c>
      <c r="BH137" s="210" t="n">
        <f aca="false">IF(BH3="FT1",SUM(BH131:BH136),1)</f>
        <v>1</v>
      </c>
      <c r="BI137" s="210" t="n">
        <f aca="false">IF(BI3="FT1",SUM(BI131:BI136),1)</f>
        <v>1</v>
      </c>
      <c r="BJ137" s="210" t="n">
        <f aca="false">IF(BJ3="FT1",SUM(BJ131:BJ136),1)</f>
        <v>1</v>
      </c>
      <c r="BK137" s="210" t="n">
        <f aca="false">IF(BK3="FT1",SUM(BK131:BK136),1)</f>
        <v>1</v>
      </c>
      <c r="BL137" s="210" t="n">
        <f aca="false">IF(BL3="FT1",SUM(BL131:BL136),1)</f>
        <v>1</v>
      </c>
      <c r="BM137" s="210" t="n">
        <f aca="false">IF(BM3="FT1",SUM(BM131:BM136),1)</f>
        <v>1</v>
      </c>
      <c r="BN137" s="210" t="n">
        <f aca="false">IF(BN3="FT1",SUM(BN131:BN136),1)</f>
        <v>1</v>
      </c>
      <c r="BO137" s="210" t="n">
        <f aca="false">IF(BO3="FT1",SUM(BO131:BO136),1)</f>
        <v>1</v>
      </c>
      <c r="BP137" s="210" t="n">
        <f aca="false">IF(BP3="FT1",SUM(BP131:BP136),1)</f>
        <v>1</v>
      </c>
      <c r="BQ137" s="210" t="n">
        <f aca="false">IF(BQ3="FT1",SUM(BQ131:BQ136),1)</f>
        <v>1</v>
      </c>
      <c r="BR137" s="210" t="n">
        <f aca="false">IF(BR3="FT1",SUM(BR131:BR136),1)</f>
        <v>1</v>
      </c>
      <c r="BS137" s="210" t="n">
        <f aca="false">IF(BS3="FT1",SUM(BS131:BS136),1)</f>
        <v>1</v>
      </c>
      <c r="BT137" s="210" t="n">
        <f aca="false">IF(BT3="FT1",SUM(BT131:BT136),1)</f>
        <v>1</v>
      </c>
      <c r="BU137" s="210" t="n">
        <f aca="false">IF(BU3="FT1",SUM(BU131:BU136),1)</f>
        <v>1</v>
      </c>
      <c r="BV137" s="210" t="n">
        <f aca="false">IF(BV3="FT1",SUM(BV131:BV136),1)</f>
        <v>1</v>
      </c>
      <c r="BW137" s="210" t="n">
        <f aca="false">IF(BW3="FT1",SUM(BW131:BW136),1)</f>
        <v>1</v>
      </c>
      <c r="BX137" s="210" t="n">
        <f aca="false">IF(BX3="FT1",SUM(BX131:BX136),1)</f>
        <v>1</v>
      </c>
      <c r="BY137" s="210" t="n">
        <f aca="false">IF(BY3="FT1",SUM(BY131:BY136),1)</f>
        <v>1</v>
      </c>
      <c r="BZ137" s="210"/>
      <c r="CA137" s="209"/>
      <c r="CB137" s="210" t="n">
        <f aca="false">IF(CB3="FT1",SUM(CB131:CB136),1)</f>
        <v>1</v>
      </c>
      <c r="CC137" s="210" t="n">
        <f aca="false">IF(CC3="FT1",SUM(CC131:CC136),1)</f>
        <v>1</v>
      </c>
      <c r="CD137" s="210" t="n">
        <f aca="false">IF(CD3="FT1",SUM(CD131:CD136),1)</f>
        <v>1</v>
      </c>
      <c r="CE137" s="210" t="n">
        <f aca="false">IF(CE3="FT1",SUM(CE131:CE136),1)</f>
        <v>1</v>
      </c>
      <c r="CF137" s="210" t="n">
        <f aca="false">IF(CF3="FT1",SUM(CF131:CF136),1)</f>
        <v>1</v>
      </c>
      <c r="CG137" s="210" t="n">
        <f aca="false">IF(CG3="FT1",SUM(CG131:CG136),1)</f>
        <v>1</v>
      </c>
      <c r="CH137" s="210" t="n">
        <f aca="false">IF(CH3="FT1",SUM(CH131:CH136),1)</f>
        <v>1</v>
      </c>
      <c r="CI137" s="210" t="n">
        <f aca="false">IF(CI3="FT1",SUM(CI131:CI136),1)</f>
        <v>1</v>
      </c>
      <c r="CJ137" s="210" t="n">
        <f aca="false">IF(CJ3="FT1",SUM(CJ131:CJ136),1)</f>
        <v>1</v>
      </c>
      <c r="CK137" s="210" t="n">
        <f aca="false">IF(CK3="FT1",SUM(CK131:CK136),1)</f>
        <v>1</v>
      </c>
      <c r="CL137" s="210" t="n">
        <f aca="false">IF(CL3="FT1",SUM(CL131:CL136),1)</f>
        <v>1</v>
      </c>
      <c r="CM137" s="210" t="n">
        <f aca="false">IF(CM3="FT1",SUM(CM131:CM136),1)</f>
        <v>1</v>
      </c>
      <c r="CN137" s="210" t="n">
        <f aca="false">IF(CN3="FT1",SUM(CN131:CN136),1)</f>
        <v>1</v>
      </c>
      <c r="CO137" s="210" t="n">
        <f aca="false">IF(CO3="FT1",SUM(CO131:CO136),1)</f>
        <v>1</v>
      </c>
      <c r="CP137" s="210" t="n">
        <f aca="false">IF(CP3="FT1",SUM(CP131:CP136),1)</f>
        <v>1</v>
      </c>
      <c r="CQ137" s="210" t="n">
        <f aca="false">IF(CQ3="FT1",SUM(CQ131:CQ136),1)</f>
        <v>1</v>
      </c>
      <c r="CR137" s="210" t="n">
        <f aca="false">IF(CR3="FT1",SUM(CR131:CR136),1)</f>
        <v>1</v>
      </c>
      <c r="CS137" s="210" t="n">
        <f aca="false">IF(CS3="FT1",SUM(CS131:CS136),1)</f>
        <v>1</v>
      </c>
      <c r="CT137" s="210" t="n">
        <f aca="false">IF(CT3="FT1",SUM(CT131:CT136),1)</f>
        <v>1</v>
      </c>
      <c r="CU137" s="210" t="n">
        <f aca="false">IF(CU3="FT1",SUM(CU131:CU136),1)</f>
        <v>1</v>
      </c>
      <c r="CV137" s="210" t="n">
        <f aca="false">IF(CV3="FT1",SUM(CV131:CV136),1)</f>
        <v>1</v>
      </c>
      <c r="CW137" s="210" t="n">
        <f aca="false">IF(CW3="FT1",SUM(CW131:CW136),1)</f>
        <v>1</v>
      </c>
      <c r="CX137" s="210" t="n">
        <f aca="false">IF(CX3="FT1",SUM(CX131:CX136),1)</f>
        <v>1</v>
      </c>
      <c r="CY137" s="210"/>
      <c r="CZ137" s="209"/>
      <c r="DA137" s="41"/>
      <c r="DB137" s="41"/>
      <c r="DC137" s="41" t="n">
        <f aca="false">MIN(MIN($CB137:$CX137),MIN($D137:$BY137))</f>
        <v>1</v>
      </c>
      <c r="DD137" s="41" t="n">
        <f aca="false">MAX(MAX($CB137:$CX137),MAX($D137:$BY137))</f>
        <v>1</v>
      </c>
      <c r="DE137" s="101"/>
    </row>
    <row r="138" customFormat="false" ht="12.75" hidden="false" customHeight="false" outlineLevel="0" collapsed="false">
      <c r="CA138" s="212"/>
    </row>
  </sheetData>
  <mergeCells count="5">
    <mergeCell ref="DG1:DN1"/>
    <mergeCell ref="B36:C36"/>
    <mergeCell ref="B60:C60"/>
    <mergeCell ref="A91:C91"/>
    <mergeCell ref="A114:C114"/>
  </mergeCells>
  <printOptions headings="false" gridLines="false" gridLinesSet="true" horizontalCentered="true" verticalCentered="false"/>
  <pageMargins left="0.747916666666667" right="0.747916666666667" top="0.984027777777778" bottom="0.984027777777778" header="0.5" footer="0.5"/>
  <pageSetup paperSize="1" scale="100" fitToWidth="100" fitToHeight="1" pageOrder="downThenOver" orientation="portrait" blackAndWhite="false" draft="false" cellComments="none" horizontalDpi="300" verticalDpi="300" copies="1"/>
  <headerFooter differentFirst="false" differentOddEven="false">
    <oddHeader>&amp;LPrivileged and Confidential
For Settlement Purposes Only</oddHeader>
    <oddFooter>&amp;L&amp;F
&amp;D  &amp;T&amp;CPage &amp;P of &amp;N&amp;R&amp;A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0.7"/>
    <col collapsed="false" customWidth="true" hidden="false" outlineLevel="0" max="2" min="2" style="0" width="11.7"/>
    <col collapsed="false" customWidth="true" hidden="false" outlineLevel="0" max="3" min="3" style="0" width="17.56"/>
    <col collapsed="false" customWidth="true" hidden="false" outlineLevel="0" max="10" min="4" style="0" width="15.7"/>
  </cols>
  <sheetData>
    <row r="1" customFormat="false" ht="12.75" hidden="false" customHeight="false" outlineLevel="0" collapsed="false">
      <c r="A1" s="213" t="s">
        <v>686</v>
      </c>
      <c r="B1" s="214"/>
      <c r="C1" s="167"/>
      <c r="D1" s="167"/>
      <c r="E1" s="167"/>
      <c r="F1" s="167"/>
      <c r="G1" s="167"/>
      <c r="H1" s="167"/>
      <c r="I1" s="167"/>
      <c r="J1" s="167"/>
    </row>
    <row r="2" customFormat="false" ht="38.25" hidden="false" customHeight="false" outlineLevel="0" collapsed="false">
      <c r="A2" s="215"/>
      <c r="B2" s="215" t="s">
        <v>0</v>
      </c>
      <c r="C2" s="215" t="s">
        <v>4</v>
      </c>
      <c r="D2" s="215" t="s">
        <v>5</v>
      </c>
      <c r="E2" s="215" t="s">
        <v>6</v>
      </c>
      <c r="F2" s="215" t="s">
        <v>7</v>
      </c>
      <c r="G2" s="215" t="s">
        <v>8</v>
      </c>
      <c r="H2" s="215" t="s">
        <v>687</v>
      </c>
      <c r="I2" s="215" t="s">
        <v>688</v>
      </c>
      <c r="J2" s="9" t="s">
        <v>11</v>
      </c>
    </row>
    <row r="3" customFormat="false" ht="12.75" hidden="false" customHeight="false" outlineLevel="0" collapsed="false">
      <c r="A3" s="167"/>
      <c r="B3" s="214" t="s">
        <v>13</v>
      </c>
      <c r="C3" s="62" t="s">
        <v>14</v>
      </c>
      <c r="D3" s="62" t="s">
        <v>14</v>
      </c>
      <c r="E3" s="62" t="s">
        <v>14</v>
      </c>
      <c r="F3" s="62" t="s">
        <v>14</v>
      </c>
      <c r="G3" s="62" t="s">
        <v>14</v>
      </c>
      <c r="H3" s="62" t="s">
        <v>14</v>
      </c>
      <c r="I3" s="62" t="s">
        <v>14</v>
      </c>
      <c r="J3" s="17"/>
    </row>
    <row r="4" customFormat="false" ht="12.75" hidden="false" customHeight="false" outlineLevel="0" collapsed="false">
      <c r="A4" s="216"/>
      <c r="B4" s="214" t="s">
        <v>16</v>
      </c>
      <c r="C4" s="217" t="n">
        <v>36281</v>
      </c>
      <c r="D4" s="217" t="n">
        <v>36526</v>
      </c>
      <c r="E4" s="217" t="n">
        <v>36039</v>
      </c>
      <c r="F4" s="217" t="n">
        <v>36647</v>
      </c>
      <c r="G4" s="217" t="n">
        <v>36617</v>
      </c>
      <c r="H4" s="217" t="n">
        <v>36617</v>
      </c>
      <c r="I4" s="217" t="n">
        <v>36617</v>
      </c>
      <c r="J4" s="17"/>
    </row>
    <row r="5" customFormat="false" ht="12.75" hidden="false" customHeight="false" outlineLevel="0" collapsed="false">
      <c r="A5" s="216"/>
      <c r="B5" s="214" t="s">
        <v>17</v>
      </c>
      <c r="C5" s="217" t="n">
        <v>37376</v>
      </c>
      <c r="D5" s="217" t="n">
        <v>37256</v>
      </c>
      <c r="E5" s="217" t="n">
        <v>37864</v>
      </c>
      <c r="F5" s="217" t="n">
        <v>36769</v>
      </c>
      <c r="G5" s="217" t="n">
        <v>36981</v>
      </c>
      <c r="H5" s="217" t="n">
        <v>36738</v>
      </c>
      <c r="I5" s="217" t="n">
        <v>36738</v>
      </c>
      <c r="J5" s="17"/>
    </row>
    <row r="6" customFormat="false" ht="12.75" hidden="false" customHeight="false" outlineLevel="0" collapsed="false">
      <c r="A6" s="62"/>
      <c r="B6" s="62" t="s">
        <v>18</v>
      </c>
      <c r="C6" s="62" t="s">
        <v>19</v>
      </c>
      <c r="D6" s="62" t="s">
        <v>20</v>
      </c>
      <c r="E6" s="62" t="s">
        <v>20</v>
      </c>
      <c r="F6" s="62" t="s">
        <v>20</v>
      </c>
      <c r="G6" s="62" t="s">
        <v>20</v>
      </c>
      <c r="H6" s="62" t="s">
        <v>20</v>
      </c>
      <c r="I6" s="62" t="s">
        <v>20</v>
      </c>
      <c r="J6" s="17"/>
    </row>
    <row r="7" customFormat="false" ht="25.5" hidden="false" customHeight="false" outlineLevel="0" collapsed="false">
      <c r="A7" s="215"/>
      <c r="B7" s="215" t="s">
        <v>21</v>
      </c>
      <c r="C7" s="215" t="s">
        <v>23</v>
      </c>
      <c r="D7" s="215" t="s">
        <v>24</v>
      </c>
      <c r="E7" s="215" t="s">
        <v>25</v>
      </c>
      <c r="F7" s="215" t="s">
        <v>26</v>
      </c>
      <c r="G7" s="215" t="s">
        <v>27</v>
      </c>
      <c r="H7" s="215" t="s">
        <v>28</v>
      </c>
      <c r="I7" s="215" t="s">
        <v>29</v>
      </c>
      <c r="J7" s="9"/>
    </row>
    <row r="8" customFormat="false" ht="12.75" hidden="false" customHeight="false" outlineLevel="0" collapsed="false">
      <c r="A8" s="167"/>
      <c r="B8" s="59" t="s">
        <v>578</v>
      </c>
      <c r="C8" s="116" t="n">
        <v>10500</v>
      </c>
      <c r="D8" s="116" t="n">
        <v>5333</v>
      </c>
      <c r="E8" s="116" t="n">
        <v>5000</v>
      </c>
      <c r="F8" s="116" t="n">
        <v>12760</v>
      </c>
      <c r="G8" s="116" t="n">
        <v>9375</v>
      </c>
      <c r="H8" s="116" t="n">
        <v>10000</v>
      </c>
      <c r="I8" s="116" t="n">
        <v>20000</v>
      </c>
      <c r="J8" s="37" t="n">
        <f aca="false">SUM(C8:I8)</f>
        <v>72968</v>
      </c>
      <c r="K8" s="218"/>
    </row>
    <row r="9" customFormat="false" ht="12.75" hidden="false" customHeight="false" outlineLevel="0" collapsed="false">
      <c r="A9" s="167"/>
      <c r="B9" s="59" t="s">
        <v>30</v>
      </c>
      <c r="C9" s="116" t="n">
        <f aca="false">C8/1.023</f>
        <v>10263.9296187683</v>
      </c>
      <c r="D9" s="116" t="n">
        <f aca="false">D8/1.023</f>
        <v>5213.09872922776</v>
      </c>
      <c r="E9" s="116" t="n">
        <f aca="false">E8/1.023</f>
        <v>4887.58553274682</v>
      </c>
      <c r="F9" s="116" t="n">
        <f aca="false">F8/1.023</f>
        <v>12473.1182795699</v>
      </c>
      <c r="G9" s="116" t="n">
        <f aca="false">G8/1.023</f>
        <v>9164.2228739003</v>
      </c>
      <c r="H9" s="116" t="n">
        <f aca="false">H8/1.023</f>
        <v>9775.17106549365</v>
      </c>
      <c r="I9" s="116" t="n">
        <f aca="false">I8/1.023</f>
        <v>19550.3421309873</v>
      </c>
      <c r="J9" s="37" t="n">
        <f aca="false">SUM(C9:I9)</f>
        <v>71327.468230694</v>
      </c>
      <c r="K9" s="218"/>
    </row>
    <row r="10" customFormat="false" ht="12.75" hidden="false" customHeight="false" outlineLevel="0" collapsed="false">
      <c r="A10" s="167"/>
      <c r="B10" s="33" t="s">
        <v>582</v>
      </c>
      <c r="C10" s="116"/>
      <c r="D10" s="116"/>
      <c r="E10" s="116"/>
      <c r="F10" s="116"/>
      <c r="G10" s="116"/>
      <c r="H10" s="116"/>
      <c r="I10" s="116"/>
      <c r="J10" s="37"/>
    </row>
    <row r="11" customFormat="false" ht="12.75" hidden="false" customHeight="false" outlineLevel="0" collapsed="false">
      <c r="A11" s="167"/>
      <c r="B11" s="59" t="s">
        <v>42</v>
      </c>
      <c r="C11" s="116" t="n">
        <f aca="false">IF(C$6="System",C$9,IF(C$6="SJ",C$9,0))</f>
        <v>0</v>
      </c>
      <c r="D11" s="116" t="n">
        <f aca="false">IF(D$6="System",D$9,IF(D$6="SJ",D$9,0))</f>
        <v>0</v>
      </c>
      <c r="E11" s="116" t="n">
        <f aca="false">IF(E$6="System",E$9,IF(E$6="SJ",E$9,0))</f>
        <v>0</v>
      </c>
      <c r="F11" s="116" t="n">
        <f aca="false">IF(F$6="System",F$9,IF(F$6="SJ",F$9,0))</f>
        <v>0</v>
      </c>
      <c r="G11" s="116" t="n">
        <f aca="false">IF(G$6="System",G$9,IF(G$6="SJ",G$9,0))</f>
        <v>0</v>
      </c>
      <c r="H11" s="116" t="n">
        <f aca="false">IF(H$6="System",H$9,IF(H$6="SJ",H$9,0))</f>
        <v>0</v>
      </c>
      <c r="I11" s="116" t="n">
        <f aca="false">IF(I$6="System",I$9,IF(I$6="SJ",I$9,0))</f>
        <v>0</v>
      </c>
      <c r="J11" s="37" t="n">
        <f aca="false">SUM(C11:I11)</f>
        <v>0</v>
      </c>
    </row>
    <row r="12" customFormat="false" ht="12.75" hidden="false" customHeight="false" outlineLevel="0" collapsed="false">
      <c r="A12" s="167"/>
      <c r="B12" s="59" t="s">
        <v>20</v>
      </c>
      <c r="C12" s="116" t="n">
        <f aca="false">IF(C$6="System",C$9,IF(C$6="A&amp;P",C$9,IF(C$6="Permian",C$9,0)))</f>
        <v>0</v>
      </c>
      <c r="D12" s="116" t="n">
        <f aca="false">IF(D$6="System",D$9,IF(D$6="A&amp;P",D$9,IF(D$6="Permian",D$9,0)))</f>
        <v>5213.09872922776</v>
      </c>
      <c r="E12" s="116" t="n">
        <f aca="false">IF(E$6="System",E$9,IF(E$6="A&amp;P",E$9,IF(E$6="Permian",E$9,0)))</f>
        <v>4887.58553274682</v>
      </c>
      <c r="F12" s="116" t="n">
        <f aca="false">IF(F$6="System",F$9,IF(F$6="A&amp;P",F$9,IF(F$6="Permian",F$9,0)))</f>
        <v>12473.1182795699</v>
      </c>
      <c r="G12" s="116" t="n">
        <f aca="false">IF(G$6="System",G$9,IF(G$6="A&amp;P",G$9,IF(G$6="Permian",G$9,0)))</f>
        <v>9164.2228739003</v>
      </c>
      <c r="H12" s="116" t="n">
        <f aca="false">IF(H$6="System",H$9,IF(H$6="A&amp;P",H$9,IF(H$6="Permian",H$9,0)))</f>
        <v>9775.17106549365</v>
      </c>
      <c r="I12" s="116" t="n">
        <f aca="false">IF(I$6="System",I$9,IF(I$6="A&amp;P",I$9,IF(I$6="Permian",I$9,0)))</f>
        <v>19550.3421309873</v>
      </c>
      <c r="J12" s="37" t="n">
        <f aca="false">SUM(C12:I12)</f>
        <v>61063.5386119257</v>
      </c>
    </row>
    <row r="13" customFormat="false" ht="12.75" hidden="false" customHeight="false" outlineLevel="0" collapsed="false">
      <c r="A13" s="167"/>
      <c r="B13" s="59" t="s">
        <v>19</v>
      </c>
      <c r="C13" s="116" t="n">
        <f aca="false">IF(C$6="System",C$9,IF(C$6="A&amp;P",C$9,IF(C$6="Anadarko",C$9,0)))</f>
        <v>10263.9296187683</v>
      </c>
      <c r="D13" s="116" t="n">
        <f aca="false">IF(D$6="System",D$9,IF(D$6="A&amp;P",D$9,IF(D$6="Anadarko",D$9,0)))</f>
        <v>0</v>
      </c>
      <c r="E13" s="116" t="n">
        <f aca="false">IF(E$6="System",E$9,IF(E$6="A&amp;P",E$9,IF(E$6="Anadarko",E$9,0)))</f>
        <v>0</v>
      </c>
      <c r="F13" s="116" t="n">
        <f aca="false">IF(F$6="System",F$9,IF(F$6="A&amp;P",F$9,IF(F$6="Anadarko",F$9,0)))</f>
        <v>0</v>
      </c>
      <c r="G13" s="116" t="n">
        <f aca="false">IF(G$6="System",G$9,IF(G$6="A&amp;P",G$9,IF(G$6="Anadarko",G$9,0)))</f>
        <v>0</v>
      </c>
      <c r="H13" s="116" t="n">
        <f aca="false">IF(H$6="System",H$9,IF(H$6="A&amp;P",H$9,IF(H$6="Anadarko",H$9,0)))</f>
        <v>0</v>
      </c>
      <c r="I13" s="116" t="n">
        <f aca="false">IF(I$6="System",I$9,IF(I$6="A&amp;P",I$9,IF(I$6="Anadarko",I$9,0)))</f>
        <v>0</v>
      </c>
      <c r="J13" s="37" t="n">
        <f aca="false">SUM(C13:I13)</f>
        <v>10263.9296187683</v>
      </c>
    </row>
    <row r="14" customFormat="false" ht="12.75" hidden="false" customHeight="false" outlineLevel="0" collapsed="false">
      <c r="A14" s="167"/>
      <c r="B14" s="33" t="s">
        <v>584</v>
      </c>
      <c r="C14" s="116"/>
      <c r="D14" s="116"/>
      <c r="E14" s="116"/>
      <c r="F14" s="116"/>
      <c r="G14" s="116"/>
      <c r="H14" s="116"/>
      <c r="I14" s="116"/>
      <c r="J14" s="37"/>
    </row>
    <row r="15" customFormat="false" ht="12.75" hidden="false" customHeight="false" outlineLevel="0" collapsed="false">
      <c r="A15" s="167"/>
      <c r="B15" s="33" t="s">
        <v>587</v>
      </c>
      <c r="C15" s="116"/>
      <c r="D15" s="116"/>
      <c r="E15" s="116"/>
      <c r="F15" s="116"/>
      <c r="G15" s="116"/>
      <c r="H15" s="116"/>
      <c r="I15" s="116"/>
      <c r="J15" s="37" t="n">
        <f aca="false">SUM(C15:I15)</f>
        <v>0</v>
      </c>
    </row>
    <row r="16" customFormat="false" ht="12.75" hidden="false" customHeight="false" outlineLevel="0" collapsed="false">
      <c r="A16" s="167"/>
      <c r="B16" s="59" t="s">
        <v>589</v>
      </c>
      <c r="C16" s="116" t="n">
        <f aca="false">C9</f>
        <v>10263.9296187683</v>
      </c>
      <c r="D16" s="116" t="n">
        <f aca="false">D9</f>
        <v>5213.09872922776</v>
      </c>
      <c r="E16" s="116" t="n">
        <f aca="false">E9</f>
        <v>4887.58553274682</v>
      </c>
      <c r="F16" s="116" t="n">
        <f aca="false">F9</f>
        <v>12473.1182795699</v>
      </c>
      <c r="G16" s="116" t="n">
        <f aca="false">G9</f>
        <v>9164.2228739003</v>
      </c>
      <c r="H16" s="116" t="n">
        <f aca="false">H9</f>
        <v>9775.17106549365</v>
      </c>
      <c r="I16" s="116" t="n">
        <f aca="false">I9</f>
        <v>19550.3421309873</v>
      </c>
      <c r="J16" s="37" t="n">
        <f aca="false">SUM(C16:I16)</f>
        <v>71327.468230694</v>
      </c>
    </row>
    <row r="17" customFormat="false" ht="12.75" hidden="false" customHeight="false" outlineLevel="0" collapsed="false">
      <c r="A17" s="167"/>
      <c r="B17" s="59" t="s">
        <v>591</v>
      </c>
      <c r="C17" s="116"/>
      <c r="D17" s="116"/>
      <c r="E17" s="116"/>
      <c r="F17" s="116"/>
      <c r="G17" s="116"/>
      <c r="H17" s="116"/>
      <c r="I17" s="116"/>
      <c r="J17" s="37" t="n">
        <f aca="false">SUM(C17:I17)</f>
        <v>0</v>
      </c>
    </row>
    <row r="18" customFormat="false" ht="12.75" hidden="false" customHeight="false" outlineLevel="0" collapsed="false">
      <c r="A18" s="167"/>
      <c r="B18" s="59" t="s">
        <v>689</v>
      </c>
      <c r="C18" s="116"/>
      <c r="D18" s="116"/>
      <c r="E18" s="116"/>
      <c r="F18" s="116"/>
      <c r="G18" s="116"/>
      <c r="H18" s="116"/>
      <c r="I18" s="116"/>
      <c r="J18" s="37" t="n">
        <f aca="false">SUM(C18:I18)</f>
        <v>0</v>
      </c>
    </row>
    <row r="19" customFormat="false" ht="12.75" hidden="false" customHeight="false" outlineLevel="0" collapsed="false">
      <c r="A19" s="167"/>
      <c r="B19" s="59" t="s">
        <v>690</v>
      </c>
      <c r="C19" s="116" t="s">
        <v>691</v>
      </c>
      <c r="D19" s="116" t="s">
        <v>692</v>
      </c>
      <c r="E19" s="219" t="s">
        <v>692</v>
      </c>
      <c r="F19" s="116" t="s">
        <v>693</v>
      </c>
      <c r="G19" s="116" t="s">
        <v>692</v>
      </c>
      <c r="H19" s="116" t="s">
        <v>692</v>
      </c>
      <c r="I19" s="116" t="s">
        <v>692</v>
      </c>
      <c r="J19" s="37"/>
    </row>
    <row r="20" customFormat="false" ht="12.75" hidden="false" customHeight="false" outlineLevel="0" collapsed="false">
      <c r="A20" s="167"/>
      <c r="B20" s="59"/>
      <c r="C20" s="116"/>
      <c r="D20" s="116"/>
      <c r="E20" s="116"/>
      <c r="F20" s="116"/>
      <c r="G20" s="116"/>
      <c r="H20" s="116"/>
      <c r="I20" s="116"/>
      <c r="J20" s="37"/>
    </row>
    <row r="21" customFormat="false" ht="12.75" hidden="false" customHeight="false" outlineLevel="0" collapsed="false">
      <c r="A21" s="167"/>
      <c r="B21" s="169"/>
      <c r="C21" s="116"/>
      <c r="D21" s="116"/>
      <c r="E21" s="116"/>
      <c r="F21" s="116"/>
      <c r="G21" s="116"/>
      <c r="H21" s="116"/>
      <c r="I21" s="116"/>
      <c r="J21" s="116"/>
    </row>
    <row r="22" customFormat="false" ht="24.95" hidden="false" customHeight="true" outlineLevel="0" collapsed="false">
      <c r="A22" s="220" t="s">
        <v>694</v>
      </c>
      <c r="B22" s="220"/>
      <c r="C22" s="116"/>
      <c r="D22" s="116"/>
      <c r="E22" s="116"/>
      <c r="F22" s="116"/>
      <c r="G22" s="116"/>
      <c r="H22" s="116"/>
      <c r="I22" s="116"/>
      <c r="J22" s="116"/>
    </row>
    <row r="23" customFormat="false" ht="12.75" hidden="false" customHeight="false" outlineLevel="0" collapsed="false">
      <c r="A23" s="7" t="s">
        <v>695</v>
      </c>
      <c r="B23" s="221" t="n">
        <f aca="false">'Basin Allocations'!E10/('Basin Allocations'!E10+'Basin Allocations'!E11)</f>
        <v>0.139116348429327</v>
      </c>
      <c r="C23" s="116" t="n">
        <f aca="false">IF(C$6="Permian",C$9*$B23,0)</f>
        <v>0</v>
      </c>
      <c r="D23" s="116" t="n">
        <f aca="false">IF(D$6="Permian",D$9*$B23,0)</f>
        <v>725.227259211732</v>
      </c>
      <c r="E23" s="116" t="n">
        <f aca="false">IF(E$6="Permian",E$9*$B23,0)</f>
        <v>679.943051951746</v>
      </c>
      <c r="F23" s="116" t="n">
        <f aca="false">IF(F$6="Permian",F$9*$B23,0)</f>
        <v>1735.21466858086</v>
      </c>
      <c r="G23" s="116" t="n">
        <f aca="false">IF(G$6="Permian",G$9*$B23,0)</f>
        <v>1274.89322240952</v>
      </c>
      <c r="H23" s="116" t="n">
        <f aca="false">IF(H$6="Permian",H$9*$B23,0)</f>
        <v>1359.88610390349</v>
      </c>
      <c r="I23" s="116" t="n">
        <f aca="false">IF(I$6="Permian",I$9*$B23,0)</f>
        <v>2719.77220780698</v>
      </c>
      <c r="J23" s="37" t="n">
        <f aca="false">SUM(C23:I23)</f>
        <v>8494.93651386433</v>
      </c>
    </row>
    <row r="24" customFormat="false" ht="12.75" hidden="false" customHeight="false" outlineLevel="0" collapsed="false">
      <c r="A24" s="7" t="s">
        <v>696</v>
      </c>
      <c r="B24" s="221" t="n">
        <f aca="false">'Basin Allocations'!E11/('Basin Allocations'!E10+'Basin Allocations'!E11)</f>
        <v>0.860883651570673</v>
      </c>
      <c r="C24" s="116" t="n">
        <f aca="false">IF(C$6="Permian",C$9*$B24,0)</f>
        <v>0</v>
      </c>
      <c r="D24" s="116" t="n">
        <f aca="false">IF(D$6="Permian",D$9*$B24,0)</f>
        <v>4487.87147001603</v>
      </c>
      <c r="E24" s="116" t="n">
        <f aca="false">IF(E$6="Permian",E$9*$B24,0)</f>
        <v>4207.64248079508</v>
      </c>
      <c r="F24" s="116" t="n">
        <f aca="false">IF(F$6="Permian",F$9*$B24,0)</f>
        <v>10737.903610989</v>
      </c>
      <c r="G24" s="116" t="n">
        <f aca="false">IF(G$6="Permian",G$9*$B24,0)</f>
        <v>7889.32965149077</v>
      </c>
      <c r="H24" s="116" t="n">
        <f aca="false">IF(H$6="Permian",H$9*$B24,0)</f>
        <v>8415.28496159016</v>
      </c>
      <c r="I24" s="116" t="n">
        <f aca="false">IF(I$6="Permian",I$9*$B24,0)</f>
        <v>16830.5699231803</v>
      </c>
      <c r="J24" s="37" t="n">
        <f aca="false">SUM(C24:I24)</f>
        <v>52568.6020980614</v>
      </c>
    </row>
    <row r="25" customFormat="false" ht="12.75" hidden="false" customHeight="false" outlineLevel="0" collapsed="false">
      <c r="A25" s="7" t="s">
        <v>697</v>
      </c>
      <c r="B25" s="221" t="n">
        <v>0</v>
      </c>
      <c r="C25" s="116" t="n">
        <f aca="false">IF(C$6="Permian",C$9*$B25,0)</f>
        <v>0</v>
      </c>
      <c r="D25" s="116" t="n">
        <f aca="false">IF(D$6="Permian",D$9*$B25,0)</f>
        <v>0</v>
      </c>
      <c r="E25" s="116" t="n">
        <f aca="false">IF(E$6="Permian",E$9*$B25,0)</f>
        <v>0</v>
      </c>
      <c r="F25" s="116" t="n">
        <f aca="false">IF(F$6="Permian",F$9*$B25,0)</f>
        <v>0</v>
      </c>
      <c r="G25" s="116" t="n">
        <f aca="false">IF(G$6="Permian",G$9*$B25,0)</f>
        <v>0</v>
      </c>
      <c r="H25" s="116" t="n">
        <f aca="false">IF(H$6="Permian",H$9*$B25,0)</f>
        <v>0</v>
      </c>
      <c r="I25" s="116" t="n">
        <f aca="false">IF(I$6="Permian",I$9*$B25,0)</f>
        <v>0</v>
      </c>
      <c r="J25" s="37" t="n">
        <f aca="false">SUM(C25:I25)</f>
        <v>0</v>
      </c>
    </row>
    <row r="26" customFormat="false" ht="24.95" hidden="false" customHeight="true" outlineLevel="0" collapsed="false">
      <c r="A26" s="220" t="s">
        <v>698</v>
      </c>
      <c r="B26" s="220"/>
      <c r="C26" s="116"/>
      <c r="D26" s="116"/>
      <c r="E26" s="116"/>
      <c r="F26" s="116"/>
      <c r="G26" s="116"/>
      <c r="H26" s="116"/>
      <c r="I26" s="116"/>
      <c r="J26" s="116"/>
    </row>
    <row r="27" customFormat="false" ht="12.75" hidden="false" customHeight="false" outlineLevel="0" collapsed="false">
      <c r="A27" s="206" t="s">
        <v>699</v>
      </c>
      <c r="B27" s="222"/>
      <c r="C27" s="116" t="n">
        <f aca="false">IF(C$6="Anadarko",C9,0)</f>
        <v>10263.9296187683</v>
      </c>
      <c r="D27" s="116" t="n">
        <f aca="false">IF(D$6="Anadarko",D9,0)</f>
        <v>0</v>
      </c>
      <c r="E27" s="116" t="n">
        <f aca="false">IF(E$6="Anadarko",E9,0)</f>
        <v>0</v>
      </c>
      <c r="F27" s="116" t="n">
        <f aca="false">IF(F$6="Anadarko",F9,0)</f>
        <v>0</v>
      </c>
      <c r="G27" s="116" t="n">
        <f aca="false">IF(G$6="Anadarko",G9,0)</f>
        <v>0</v>
      </c>
      <c r="H27" s="116" t="n">
        <f aca="false">IF(H$6="Anadarko",H9,0)</f>
        <v>0</v>
      </c>
      <c r="I27" s="116" t="n">
        <f aca="false">IF(I$6="Anadarko",I9,0)</f>
        <v>0</v>
      </c>
      <c r="J27" s="37" t="n">
        <f aca="false">SUM(C27:I27)</f>
        <v>10263.9296187683</v>
      </c>
    </row>
    <row r="28" customFormat="false" ht="12.75" hidden="false" customHeight="false" outlineLevel="0" collapsed="false">
      <c r="A28" s="222"/>
      <c r="B28" s="222"/>
      <c r="C28" s="116"/>
      <c r="D28" s="116"/>
      <c r="E28" s="116"/>
      <c r="F28" s="116"/>
      <c r="G28" s="116"/>
      <c r="H28" s="116"/>
      <c r="I28" s="116"/>
      <c r="J28" s="116"/>
    </row>
    <row r="29" customFormat="false" ht="12.75" hidden="false" customHeight="false" outlineLevel="0" collapsed="false">
      <c r="A29" s="222"/>
      <c r="B29" s="169" t="s">
        <v>700</v>
      </c>
      <c r="C29" s="116" t="n">
        <f aca="false">SUM(C23:C25)+C27</f>
        <v>10263.9296187683</v>
      </c>
      <c r="D29" s="116" t="n">
        <f aca="false">SUM(D23:D25)+D27</f>
        <v>5213.09872922776</v>
      </c>
      <c r="E29" s="116" t="n">
        <f aca="false">SUM(E23:E25)+E27</f>
        <v>4887.58553274682</v>
      </c>
      <c r="F29" s="116" t="n">
        <f aca="false">SUM(F23:F25)+F27</f>
        <v>12473.1182795699</v>
      </c>
      <c r="G29" s="116" t="n">
        <f aca="false">SUM(G23:G25)+G27</f>
        <v>9164.2228739003</v>
      </c>
      <c r="H29" s="116" t="n">
        <f aca="false">SUM(H23:H25)+H27</f>
        <v>9775.17106549365</v>
      </c>
      <c r="I29" s="116" t="n">
        <f aca="false">SUM(I23:I25)+I27</f>
        <v>19550.3421309873</v>
      </c>
      <c r="J29" s="37" t="n">
        <f aca="false">SUM(J23:J25)+J27</f>
        <v>71327.468230694</v>
      </c>
    </row>
    <row r="30" customFormat="false" ht="12.75" hidden="false" customHeight="false" outlineLevel="0" collapsed="false">
      <c r="A30" s="222"/>
      <c r="B30" s="222"/>
      <c r="C30" s="167"/>
      <c r="D30" s="167"/>
      <c r="E30" s="167"/>
      <c r="F30" s="167"/>
      <c r="G30" s="167"/>
      <c r="H30" s="167"/>
      <c r="I30" s="167"/>
      <c r="J30" s="167"/>
    </row>
    <row r="31" customFormat="false" ht="24.95" hidden="false" customHeight="true" outlineLevel="0" collapsed="false">
      <c r="A31" s="220" t="s">
        <v>701</v>
      </c>
      <c r="B31" s="220"/>
      <c r="C31" s="167"/>
      <c r="D31" s="167"/>
      <c r="E31" s="167"/>
      <c r="F31" s="167"/>
      <c r="G31" s="167"/>
      <c r="H31" s="167"/>
      <c r="I31" s="167"/>
      <c r="J31" s="37" t="n">
        <f aca="false">J24+J25</f>
        <v>52568.6020980614</v>
      </c>
    </row>
  </sheetData>
  <mergeCells count="3">
    <mergeCell ref="A22:B22"/>
    <mergeCell ref="A26:B26"/>
    <mergeCell ref="A31:B31"/>
  </mergeCells>
  <printOptions headings="false" gridLines="false" gridLinesSet="true" horizontalCentered="true" verticalCentered="true"/>
  <pageMargins left="0.747916666666667" right="0.747916666666667" top="0.984027777777778" bottom="0.984027777777778" header="0.5" footer="0.5"/>
  <pageSetup paperSize="1" scale="72" fitToWidth="1" fitToHeight="1" pageOrder="downThenOver" orientation="landscape" blackAndWhite="false" draft="false" cellComments="none" horizontalDpi="300" verticalDpi="300" copies="1"/>
  <headerFooter differentFirst="false" differentOddEven="false">
    <oddHeader>&amp;LPrivileged and Confidential
For Settlement Purposes Only</oddHeader>
    <oddFooter>&amp;L&amp;F
&amp;D  &amp;T&amp;CPage &amp;P of &amp;N&amp;R&amp;A</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1999-11-22T01:23:47Z</dcterms:created>
  <dc:creator>Bill Healy</dc:creator>
  <dc:description/>
  <dc:language>en-US</dc:language>
  <cp:lastModifiedBy>Bill Healy</cp:lastModifiedBy>
  <cp:lastPrinted>2000-06-06T19:18:16Z</cp:lastPrinted>
  <cp:revision>0</cp:revision>
  <dc:subject/>
  <dc:title/>
</cp:coreProperties>
</file>