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y 01" sheetId="1" state="visible" r:id="rId3"/>
  </sheets>
  <definedNames>
    <definedName function="false" hidden="false" localSheetId="0" name="_xlnm.Print_Area" vbProcedure="false">'July 01'!$A$1:$AT$49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<sst xmlns="http://schemas.openxmlformats.org/spreadsheetml/2006/main" count="102" uniqueCount="52">
  <si>
    <t xml:space="preserve">Invoice Calculation</t>
  </si>
  <si>
    <t xml:space="preserve">Shrink </t>
  </si>
  <si>
    <t xml:space="preserve">%</t>
  </si>
  <si>
    <t xml:space="preserve">Add Gas Management Services Fee</t>
  </si>
  <si>
    <t xml:space="preserve">Redwood Capacity (Malin)</t>
  </si>
  <si>
    <t xml:space="preserve">MMBtu/day</t>
  </si>
  <si>
    <t xml:space="preserve">Contract Quantity (CG)</t>
  </si>
  <si>
    <t xml:space="preserve">Plus</t>
  </si>
  <si>
    <t xml:space="preserve">Demand Charge</t>
  </si>
  <si>
    <t xml:space="preserve">$/MMBtu/Mo</t>
  </si>
  <si>
    <t xml:space="preserve">Shrink</t>
  </si>
  <si>
    <t xml:space="preserve">&gt; 6,173</t>
  </si>
  <si>
    <t xml:space="preserve">?</t>
  </si>
  <si>
    <t xml:space="preserve">Volumetric charge</t>
  </si>
  <si>
    <t xml:space="preserve">$/MMBtu</t>
  </si>
  <si>
    <t xml:space="preserve">@CG</t>
  </si>
  <si>
    <t xml:space="preserve">@MALIN</t>
  </si>
  <si>
    <t xml:space="preserve">Baseload</t>
  </si>
  <si>
    <t xml:space="preserve">Fixed-Price Gas from Enron</t>
  </si>
  <si>
    <t xml:space="preserve">Theoretical Split</t>
  </si>
  <si>
    <t xml:space="preserve">Displaced</t>
  </si>
  <si>
    <t xml:space="preserve">Actual Split</t>
  </si>
  <si>
    <t xml:space="preserve">Bidgweek Gas</t>
  </si>
  <si>
    <t xml:space="preserve">Cost of Fixed-Price Gas</t>
  </si>
  <si>
    <t xml:space="preserve">Cost of Bidweek Gas</t>
  </si>
  <si>
    <t xml:space="preserve">Management</t>
  </si>
  <si>
    <t xml:space="preserve">Total Gas</t>
  </si>
  <si>
    <t xml:space="preserve">Unused </t>
  </si>
  <si>
    <t xml:space="preserve">Redwood</t>
  </si>
  <si>
    <t xml:space="preserve">Total Enron</t>
  </si>
  <si>
    <t xml:space="preserve">MCF</t>
  </si>
  <si>
    <t xml:space="preserve">MMBTU</t>
  </si>
  <si>
    <t xml:space="preserve">Malin</t>
  </si>
  <si>
    <t xml:space="preserve">Citygate</t>
  </si>
  <si>
    <t xml:space="preserve">Malin Gas</t>
  </si>
  <si>
    <t xml:space="preserve">Citgate</t>
  </si>
  <si>
    <t xml:space="preserve">Services </t>
  </si>
  <si>
    <t xml:space="preserve">Cost</t>
  </si>
  <si>
    <t xml:space="preserve">Credit</t>
  </si>
  <si>
    <t xml:space="preserve">Bill</t>
  </si>
  <si>
    <t xml:space="preserve">D416</t>
  </si>
  <si>
    <t xml:space="preserve">TOTAL</t>
  </si>
  <si>
    <t xml:space="preserve">MMBtu</t>
  </si>
  <si>
    <t xml:space="preserve">MMBTu</t>
  </si>
  <si>
    <t xml:space="preserve">$</t>
  </si>
  <si>
    <t xml:space="preserve">Fee</t>
  </si>
  <si>
    <t xml:space="preserve">Price</t>
  </si>
  <si>
    <t xml:space="preserve"> </t>
  </si>
  <si>
    <t xml:space="preserve">Volumetric</t>
  </si>
  <si>
    <t xml:space="preserve">Total Bill</t>
  </si>
  <si>
    <t xml:space="preserve"> +C</t>
  </si>
  <si>
    <t xml:space="preserve">-C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</si>
</sst>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0.00_)"/>
    <numFmt numFmtId="166" formatCode="0.00%"/>
    <numFmt numFmtId="167" formatCode="[$-409]#,##0.00_);[RED]\(#,##0.00\)"/>
    <numFmt numFmtId="168" formatCode="_(\$* #,##0.00_);_(\$* \(#,##0.00\);_(\$* \-??_);_(@_)"/>
    <numFmt numFmtId="169" formatCode="#,##0"/>
    <numFmt numFmtId="170" formatCode="0%"/>
    <numFmt numFmtId="171" formatCode="_(* #,##0.00_);_(* \(#,##0.00\);_(* \-??_);_(@_)"/>
    <numFmt numFmtId="172" formatCode="_(* #,##0_);_(* \(#,##0\);_(* \-??_);_(@_)"/>
    <numFmt numFmtId="173" formatCode="_(\$* #,##0.0000_);_(\$* \(#,##0.0000\);_(\$* \-??_);_(@_)"/>
    <numFmt numFmtId="174" formatCode="_(\$* #,##0.000_);_(\$* \(#,##0.000\);_(\$* \-??_);_(@_)"/>
    <numFmt numFmtId="175" formatCode="[$-409]d\-mmm"/>
    <numFmt numFmtId="176" formatCode="_(\$* #,##0_);_(\$* \(#,##0\);_(\$* \-??_);_(@_)"/>
    <numFmt numFmtId="177" formatCode="0.00"/>
    <numFmt numFmtId="178" formatCode="#,##0.00"/>
    <numFmt numFmtId="179" formatCode="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i val="true"/>
      <sz val="16"/>
      <name val="Arial"/>
      <family val="0"/>
    </font>
    <font>
      <b val="true"/>
      <sz val="11"/>
      <name val="Times New Roman"/>
      <family val="1"/>
    </font>
    <font>
      <sz val="8"/>
      <color rgb="FFFF000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0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Grey" xfId="20"/>
    <cellStyle name="Input [yellow]" xfId="21"/>
    <cellStyle name="Normal - Style1" xfId="22"/>
    <cellStyle name="Percent [2]" xfId="23"/>
    <cellStyle name="Times New Roman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1" width="9.28"/>
    <col collapsed="false" customWidth="true" hidden="false" outlineLevel="0" max="3" min="3" style="1" width="7.7"/>
    <col collapsed="false" customWidth="true" hidden="false" outlineLevel="0" max="8" min="4" style="1" width="5.71"/>
    <col collapsed="false" customWidth="true" hidden="false" outlineLevel="0" max="9" min="9" style="1" width="4.41"/>
    <col collapsed="false" customWidth="true" hidden="false" outlineLevel="0" max="10" min="10" style="1" width="9.85"/>
    <col collapsed="false" customWidth="true" hidden="false" outlineLevel="0" max="12" min="11" style="1" width="6.56"/>
    <col collapsed="false" customWidth="true" hidden="false" outlineLevel="0" max="13" min="13" style="1" width="6.99"/>
    <col collapsed="false" customWidth="true" hidden="false" outlineLevel="0" max="14" min="14" style="1" width="1.28"/>
    <col collapsed="false" customWidth="true" hidden="false" outlineLevel="0" max="16" min="15" style="1" width="7.42"/>
    <col collapsed="false" customWidth="true" hidden="false" outlineLevel="0" max="17" min="17" style="1" width="4.41"/>
    <col collapsed="false" customWidth="true" hidden="false" outlineLevel="0" max="18" min="18" style="1" width="20.28"/>
    <col collapsed="false" customWidth="true" hidden="false" outlineLevel="0" max="19" min="19" style="1" width="6.56"/>
    <col collapsed="false" customWidth="true" hidden="false" outlineLevel="0" max="20" min="20" style="1" width="1.28"/>
    <col collapsed="false" customWidth="true" hidden="false" outlineLevel="0" max="22" min="21" style="1" width="6.56"/>
    <col collapsed="false" customWidth="true" hidden="false" outlineLevel="0" max="23" min="23" style="1" width="1.28"/>
    <col collapsed="false" customWidth="true" hidden="false" outlineLevel="0" max="24" min="24" style="1" width="7.7"/>
    <col collapsed="false" customWidth="true" hidden="false" outlineLevel="0" max="25" min="25" style="1" width="1.28"/>
    <col collapsed="false" customWidth="true" hidden="false" outlineLevel="0" max="27" min="26" style="1" width="6.56"/>
    <col collapsed="false" customWidth="true" hidden="false" outlineLevel="0" max="28" min="28" style="1" width="1.28"/>
    <col collapsed="false" customWidth="true" hidden="false" outlineLevel="0" max="29" min="29" style="1" width="11.13"/>
    <col collapsed="false" customWidth="true" hidden="false" outlineLevel="0" max="30" min="30" style="1" width="6.56"/>
    <col collapsed="false" customWidth="true" hidden="false" outlineLevel="0" max="31" min="31" style="1" width="1.28"/>
    <col collapsed="false" customWidth="true" hidden="false" outlineLevel="0" max="32" min="32" style="1" width="26.13"/>
    <col collapsed="false" customWidth="true" hidden="false" outlineLevel="0" max="33" min="33" style="1" width="9.85"/>
    <col collapsed="false" customWidth="true" hidden="false" outlineLevel="0" max="34" min="34" style="1" width="1.28"/>
    <col collapsed="false" customWidth="true" hidden="false" outlineLevel="0" max="35" min="35" style="1" width="15.85"/>
    <col collapsed="false" customWidth="true" hidden="false" outlineLevel="0" max="36" min="36" style="1" width="8.99"/>
    <col collapsed="false" customWidth="true" hidden="false" outlineLevel="0" max="37" min="37" style="1" width="1.28"/>
    <col collapsed="false" customWidth="true" hidden="false" outlineLevel="0" max="38" min="38" style="2" width="10.85"/>
    <col collapsed="false" customWidth="true" hidden="false" outlineLevel="0" max="39" min="39" style="1" width="1.28"/>
    <col collapsed="false" customWidth="true" hidden="false" outlineLevel="0" max="40" min="40" style="1" width="10.71"/>
    <col collapsed="false" customWidth="true" hidden="false" outlineLevel="0" max="41" min="41" style="1" width="1.28"/>
    <col collapsed="false" customWidth="true" hidden="false" outlineLevel="0" max="43" min="42" style="1" width="7.7"/>
    <col collapsed="false" customWidth="true" hidden="false" outlineLevel="0" max="44" min="44" style="1" width="8.28"/>
    <col collapsed="false" customWidth="true" hidden="false" outlineLevel="0" max="45" min="45" style="1" width="10.71"/>
    <col collapsed="false" customWidth="true" hidden="false" outlineLevel="0" max="46" min="46" style="1" width="6.56"/>
    <col collapsed="false" customWidth="true" hidden="false" outlineLevel="0" max="47" min="47" style="1" width="12.28"/>
    <col collapsed="false" customWidth="false" hidden="false" outlineLevel="0" max="49" min="48" style="1" width="9.14"/>
    <col collapsed="false" customWidth="true" hidden="false" outlineLevel="0" max="50" min="50" style="1" width="10.41"/>
    <col collapsed="false" customWidth="true" hidden="false" outlineLevel="0" max="51" min="51" style="1" width="10.71"/>
    <col collapsed="false" customWidth="false" hidden="false" outlineLevel="0" max="52" min="52" style="1" width="9.14"/>
    <col collapsed="false" customWidth="true" hidden="false" outlineLevel="0" max="53" min="53" style="1" width="11.7"/>
    <col collapsed="false" customWidth="true" hidden="false" outlineLevel="0" max="54" min="54" style="1" width="11.13"/>
    <col collapsed="false" customWidth="true" hidden="false" outlineLevel="0" max="55" min="55" style="1" width="11.85"/>
    <col collapsed="false" customWidth="false" hidden="false" outlineLevel="0" max="56" min="56" style="1" width="9.14"/>
    <col collapsed="false" customWidth="true" hidden="false" outlineLevel="0" max="57" min="57" style="1" width="10.13"/>
    <col collapsed="false" customWidth="false" hidden="false" outlineLevel="0" max="58" min="58" style="1" width="9.14"/>
    <col collapsed="false" customWidth="true" hidden="false" outlineLevel="0" max="59" min="59" style="3" width="10.99"/>
    <col collapsed="false" customWidth="true" hidden="false" outlineLevel="0" max="60" min="60" style="1" width="10.71"/>
    <col collapsed="false" customWidth="true" hidden="false" outlineLevel="0" max="61" min="61" style="1" width="11.85"/>
    <col collapsed="false" customWidth="true" hidden="false" outlineLevel="0" max="62" min="62" style="1" width="10.71"/>
    <col collapsed="false" customWidth="false" hidden="false" outlineLevel="0" max="65" min="63" style="1" width="9.14"/>
    <col collapsed="false" customWidth="true" hidden="false" outlineLevel="0" max="66" min="66" style="1" width="11.56"/>
    <col collapsed="false" customWidth="false" hidden="false" outlineLevel="0" max="257" min="67" style="1" width="9.14"/>
  </cols>
  <sheetData>
    <row r="1" customFormat="false" ht="11.25" hidden="false" customHeight="false" outlineLevel="0" collapsed="false">
      <c r="A1" s="1" t="s">
        <v>0</v>
      </c>
      <c r="N1" s="4"/>
      <c r="T1" s="4"/>
      <c r="W1" s="4"/>
      <c r="Y1" s="4"/>
      <c r="AB1" s="4"/>
      <c r="AE1" s="4"/>
      <c r="AH1" s="4"/>
      <c r="AK1" s="4"/>
      <c r="AM1" s="4"/>
      <c r="AO1" s="4"/>
    </row>
    <row r="2" customFormat="false" ht="11.25" hidden="false" customHeight="false" outlineLevel="0" collapsed="false">
      <c r="M2" s="5"/>
      <c r="N2" s="4"/>
      <c r="T2" s="4"/>
      <c r="W2" s="4"/>
      <c r="Y2" s="4"/>
      <c r="AB2" s="4"/>
      <c r="AE2" s="4"/>
      <c r="AH2" s="4"/>
      <c r="AK2" s="4"/>
      <c r="AM2" s="4"/>
      <c r="AO2" s="4"/>
      <c r="BG2" s="6"/>
      <c r="BH2" s="7"/>
      <c r="BI2" s="7"/>
      <c r="BJ2" s="7"/>
    </row>
    <row r="3" customFormat="false" ht="11.25" hidden="false" customHeight="false" outlineLevel="0" collapsed="false">
      <c r="A3" s="8" t="s">
        <v>1</v>
      </c>
      <c r="B3" s="8" t="s">
        <v>2</v>
      </c>
      <c r="C3" s="9" t="n">
        <v>0.0137</v>
      </c>
      <c r="N3" s="4"/>
      <c r="T3" s="4"/>
      <c r="W3" s="4"/>
      <c r="Y3" s="4"/>
      <c r="AB3" s="4"/>
      <c r="AE3" s="4"/>
      <c r="AF3" s="1" t="s">
        <v>3</v>
      </c>
      <c r="AH3" s="4"/>
      <c r="AK3" s="4"/>
      <c r="AM3" s="4"/>
      <c r="AO3" s="4"/>
      <c r="BG3" s="6"/>
      <c r="BH3" s="7"/>
      <c r="BI3" s="7"/>
      <c r="BJ3" s="7"/>
    </row>
    <row r="4" customFormat="false" ht="12" hidden="false" customHeight="false" outlineLevel="0" collapsed="false">
      <c r="A4" s="1" t="s">
        <v>4</v>
      </c>
      <c r="B4" s="1" t="s">
        <v>5</v>
      </c>
      <c r="C4" s="10" t="n">
        <f aca="false">C5*(1+C3)</f>
        <v>6173.433</v>
      </c>
      <c r="N4" s="4"/>
      <c r="T4" s="4"/>
      <c r="W4" s="4"/>
      <c r="Y4" s="4"/>
      <c r="AB4" s="4"/>
      <c r="AE4" s="4"/>
      <c r="AH4" s="4"/>
      <c r="AK4" s="4"/>
      <c r="AM4" s="4"/>
      <c r="AO4" s="4"/>
      <c r="BG4" s="6"/>
      <c r="BH4" s="7"/>
      <c r="BI4" s="7"/>
      <c r="BJ4" s="7"/>
    </row>
    <row r="5" customFormat="false" ht="12" hidden="false" customHeight="false" outlineLevel="0" collapsed="false">
      <c r="A5" s="1" t="s">
        <v>6</v>
      </c>
      <c r="B5" s="1" t="s">
        <v>5</v>
      </c>
      <c r="C5" s="10" t="n">
        <v>6090</v>
      </c>
      <c r="M5" s="11" t="s">
        <v>7</v>
      </c>
      <c r="N5" s="4"/>
      <c r="T5" s="4"/>
      <c r="W5" s="4"/>
      <c r="Y5" s="4"/>
      <c r="AB5" s="4"/>
      <c r="AE5" s="4"/>
      <c r="AH5" s="4"/>
      <c r="AK5" s="4"/>
      <c r="AM5" s="4"/>
      <c r="AO5" s="4"/>
      <c r="BG5" s="6"/>
      <c r="BH5" s="7"/>
      <c r="BI5" s="7"/>
      <c r="BJ5" s="7"/>
    </row>
    <row r="6" customFormat="false" ht="12" hidden="false" customHeight="false" outlineLevel="0" collapsed="false">
      <c r="A6" s="1" t="s">
        <v>8</v>
      </c>
      <c r="B6" s="1" t="s">
        <v>9</v>
      </c>
      <c r="C6" s="12" t="n">
        <v>2.3645</v>
      </c>
      <c r="D6" s="13"/>
      <c r="M6" s="14" t="s">
        <v>10</v>
      </c>
      <c r="N6" s="4"/>
      <c r="T6" s="4"/>
      <c r="U6" s="15" t="s">
        <v>11</v>
      </c>
      <c r="V6" s="16" t="s">
        <v>12</v>
      </c>
      <c r="W6" s="4"/>
      <c r="Y6" s="4"/>
      <c r="AB6" s="4"/>
      <c r="AE6" s="4"/>
      <c r="AH6" s="4"/>
      <c r="AK6" s="4"/>
      <c r="AM6" s="4"/>
      <c r="AO6" s="4"/>
      <c r="BG6" s="6"/>
      <c r="BH6" s="7"/>
      <c r="BI6" s="7"/>
      <c r="BJ6" s="7"/>
    </row>
    <row r="7" customFormat="false" ht="11.25" hidden="false" customHeight="false" outlineLevel="0" collapsed="false">
      <c r="A7" s="1" t="s">
        <v>13</v>
      </c>
      <c r="B7" s="1" t="s">
        <v>14</v>
      </c>
      <c r="C7" s="12" t="n">
        <v>0.044</v>
      </c>
      <c r="D7" s="13"/>
      <c r="N7" s="4"/>
      <c r="T7" s="4"/>
      <c r="W7" s="4"/>
      <c r="Y7" s="4"/>
      <c r="AB7" s="4"/>
      <c r="AE7" s="4"/>
      <c r="AH7" s="4"/>
      <c r="AK7" s="4"/>
      <c r="AM7" s="4"/>
      <c r="AO7" s="4"/>
      <c r="BG7" s="6"/>
      <c r="BH7" s="7"/>
      <c r="BI7" s="7"/>
      <c r="BJ7" s="7"/>
    </row>
    <row r="8" customFormat="false" ht="11.25" hidden="false" customHeight="false" outlineLevel="0" collapsed="false">
      <c r="L8" s="17" t="s">
        <v>15</v>
      </c>
      <c r="M8" s="17" t="s">
        <v>16</v>
      </c>
      <c r="N8" s="4"/>
      <c r="O8" s="1" t="s">
        <v>17</v>
      </c>
      <c r="P8" s="1" t="s">
        <v>17</v>
      </c>
      <c r="R8" s="1" t="s">
        <v>18</v>
      </c>
      <c r="T8" s="4"/>
      <c r="U8" s="18" t="s">
        <v>19</v>
      </c>
      <c r="V8" s="18"/>
      <c r="W8" s="4"/>
      <c r="X8" s="19" t="s">
        <v>20</v>
      </c>
      <c r="Y8" s="4"/>
      <c r="Z8" s="18" t="s">
        <v>21</v>
      </c>
      <c r="AA8" s="18"/>
      <c r="AB8" s="4"/>
      <c r="AC8" s="17" t="s">
        <v>22</v>
      </c>
      <c r="AE8" s="4"/>
      <c r="AF8" s="1" t="s">
        <v>23</v>
      </c>
      <c r="AH8" s="4"/>
      <c r="AI8" s="1" t="s">
        <v>24</v>
      </c>
      <c r="AK8" s="4"/>
      <c r="AL8" s="20" t="s">
        <v>25</v>
      </c>
      <c r="AM8" s="4"/>
      <c r="AN8" s="17" t="s">
        <v>26</v>
      </c>
      <c r="AO8" s="4"/>
      <c r="AP8" s="17" t="s">
        <v>27</v>
      </c>
      <c r="AQ8" s="17" t="s">
        <v>28</v>
      </c>
      <c r="AS8" s="17" t="s">
        <v>29</v>
      </c>
      <c r="BG8" s="6"/>
      <c r="BH8" s="7"/>
      <c r="BI8" s="7"/>
      <c r="BJ8" s="7"/>
    </row>
    <row r="9" customFormat="false" ht="11.25" hidden="false" customHeight="false" outlineLevel="0" collapsed="false">
      <c r="K9" s="17" t="s">
        <v>30</v>
      </c>
      <c r="L9" s="17" t="s">
        <v>31</v>
      </c>
      <c r="M9" s="17" t="s">
        <v>31</v>
      </c>
      <c r="N9" s="4"/>
      <c r="O9" s="1" t="s">
        <v>32</v>
      </c>
      <c r="P9" s="1" t="s">
        <v>33</v>
      </c>
      <c r="R9" s="1" t="s">
        <v>32</v>
      </c>
      <c r="S9" s="1" t="s">
        <v>33</v>
      </c>
      <c r="T9" s="4"/>
      <c r="U9" s="17" t="s">
        <v>32</v>
      </c>
      <c r="V9" s="17" t="s">
        <v>33</v>
      </c>
      <c r="W9" s="4"/>
      <c r="X9" s="19" t="s">
        <v>34</v>
      </c>
      <c r="Y9" s="4"/>
      <c r="Z9" s="8" t="s">
        <v>32</v>
      </c>
      <c r="AA9" s="8" t="s">
        <v>33</v>
      </c>
      <c r="AB9" s="4"/>
      <c r="AC9" s="17" t="s">
        <v>32</v>
      </c>
      <c r="AD9" s="17" t="s">
        <v>33</v>
      </c>
      <c r="AE9" s="4"/>
      <c r="AF9" s="1" t="s">
        <v>32</v>
      </c>
      <c r="AG9" s="1" t="s">
        <v>33</v>
      </c>
      <c r="AH9" s="4"/>
      <c r="AI9" s="1" t="s">
        <v>32</v>
      </c>
      <c r="AJ9" s="1" t="s">
        <v>35</v>
      </c>
      <c r="AK9" s="4"/>
      <c r="AL9" s="20" t="s">
        <v>36</v>
      </c>
      <c r="AM9" s="4"/>
      <c r="AN9" s="17" t="s">
        <v>37</v>
      </c>
      <c r="AO9" s="4"/>
      <c r="AP9" s="17" t="s">
        <v>28</v>
      </c>
      <c r="AQ9" s="17" t="s">
        <v>38</v>
      </c>
      <c r="AS9" s="17" t="s">
        <v>39</v>
      </c>
      <c r="BG9" s="6"/>
      <c r="BH9" s="7"/>
      <c r="BI9" s="7"/>
      <c r="BJ9" s="7"/>
    </row>
    <row r="10" customFormat="false" ht="11.25" hidden="false" customHeight="false" outlineLevel="0" collapsed="false">
      <c r="D10" s="21" t="n">
        <v>5403</v>
      </c>
      <c r="E10" s="21" t="n">
        <v>5401</v>
      </c>
      <c r="F10" s="21" t="n">
        <v>5402</v>
      </c>
      <c r="G10" s="21" t="n">
        <v>5404</v>
      </c>
      <c r="H10" s="21" t="n">
        <v>5405</v>
      </c>
      <c r="I10" s="21" t="n">
        <v>5406</v>
      </c>
      <c r="J10" s="22" t="s">
        <v>40</v>
      </c>
      <c r="K10" s="22" t="s">
        <v>41</v>
      </c>
      <c r="L10" s="22" t="s">
        <v>41</v>
      </c>
      <c r="M10" s="22" t="s">
        <v>41</v>
      </c>
      <c r="N10" s="23"/>
      <c r="O10" s="21" t="s">
        <v>42</v>
      </c>
      <c r="P10" s="21" t="s">
        <v>42</v>
      </c>
      <c r="Q10" s="21"/>
      <c r="R10" s="21" t="s">
        <v>42</v>
      </c>
      <c r="S10" s="21" t="s">
        <v>42</v>
      </c>
      <c r="T10" s="23"/>
      <c r="U10" s="22" t="s">
        <v>42</v>
      </c>
      <c r="V10" s="22" t="s">
        <v>42</v>
      </c>
      <c r="W10" s="23"/>
      <c r="X10" s="22" t="s">
        <v>43</v>
      </c>
      <c r="Y10" s="23"/>
      <c r="Z10" s="24" t="s">
        <v>42</v>
      </c>
      <c r="AA10" s="24" t="s">
        <v>42</v>
      </c>
      <c r="AB10" s="23"/>
      <c r="AC10" s="22" t="s">
        <v>42</v>
      </c>
      <c r="AD10" s="22" t="s">
        <v>42</v>
      </c>
      <c r="AE10" s="4"/>
      <c r="AF10" s="21" t="s">
        <v>44</v>
      </c>
      <c r="AG10" s="21" t="s">
        <v>44</v>
      </c>
      <c r="AH10" s="23"/>
      <c r="AI10" s="21" t="s">
        <v>44</v>
      </c>
      <c r="AJ10" s="21" t="s">
        <v>44</v>
      </c>
      <c r="AK10" s="23"/>
      <c r="AL10" s="25" t="s">
        <v>45</v>
      </c>
      <c r="AM10" s="23"/>
      <c r="AN10" s="26" t="s">
        <v>44</v>
      </c>
      <c r="AO10" s="23"/>
      <c r="AP10" s="22" t="s">
        <v>42</v>
      </c>
      <c r="AQ10" s="22" t="s">
        <v>42</v>
      </c>
      <c r="AR10" s="21"/>
      <c r="AS10" s="22" t="s">
        <v>44</v>
      </c>
    </row>
    <row r="11" customFormat="false" ht="11.25" hidden="false" customHeight="false" outlineLevel="0" collapsed="false">
      <c r="N11" s="4"/>
      <c r="Q11" s="1" t="s">
        <v>46</v>
      </c>
      <c r="R11" s="27" t="n">
        <v>0</v>
      </c>
      <c r="S11" s="27" t="n">
        <v>5.66</v>
      </c>
      <c r="T11" s="4"/>
      <c r="W11" s="4"/>
      <c r="X11" s="8"/>
      <c r="Y11" s="4"/>
      <c r="Z11" s="8"/>
      <c r="AA11" s="8"/>
      <c r="AB11" s="4"/>
      <c r="AC11" s="27" t="n">
        <v>3.27</v>
      </c>
      <c r="AD11" s="27" t="n">
        <v>3.86</v>
      </c>
      <c r="AE11" s="4"/>
      <c r="AH11" s="4"/>
      <c r="AK11" s="4"/>
      <c r="AL11" s="28" t="n">
        <v>0.115</v>
      </c>
      <c r="AM11" s="4"/>
      <c r="AO11" s="4"/>
      <c r="AQ11" s="29"/>
      <c r="BG11" s="30"/>
    </row>
    <row r="12" customFormat="false" ht="11.25" hidden="false" customHeight="false" outlineLevel="0" collapsed="false">
      <c r="B12" s="31"/>
      <c r="C12" s="31" t="n">
        <v>35612</v>
      </c>
      <c r="D12" s="32" t="n">
        <v>1913</v>
      </c>
      <c r="E12" s="32" t="n">
        <v>628</v>
      </c>
      <c r="F12" s="32" t="n">
        <v>626</v>
      </c>
      <c r="G12" s="32" t="n">
        <v>782</v>
      </c>
      <c r="H12" s="32" t="n">
        <v>1089</v>
      </c>
      <c r="I12" s="32" t="n">
        <v>0</v>
      </c>
      <c r="J12" s="32" t="n">
        <v>0</v>
      </c>
      <c r="K12" s="5" t="n">
        <f aca="false">SUM(D12:J12)</f>
        <v>5038</v>
      </c>
      <c r="L12" s="5" t="n">
        <f aca="false">K12*1.016</f>
        <v>5118.608</v>
      </c>
      <c r="M12" s="33" t="n">
        <f aca="false">L12*(1+$C$3)</f>
        <v>5188.7329296</v>
      </c>
      <c r="N12" s="4"/>
      <c r="O12" s="10" t="n">
        <v>0</v>
      </c>
      <c r="P12" s="10" t="n">
        <v>0</v>
      </c>
      <c r="R12" s="34" t="n">
        <v>0</v>
      </c>
      <c r="S12" s="34" t="n">
        <v>70</v>
      </c>
      <c r="T12" s="4"/>
      <c r="U12" s="35" t="n">
        <f aca="false">IF(M12&gt;$C$4,$C$4,M12)</f>
        <v>5188.7329296</v>
      </c>
      <c r="V12" s="5" t="n">
        <f aca="false">IF(U12&gt;M12,0,((M12-U12)*(1-0.01732)))</f>
        <v>0</v>
      </c>
      <c r="W12" s="4"/>
      <c r="X12" s="33" t="n">
        <f aca="false">IF(V12&gt;S12,0,V12-S12)</f>
        <v>-70</v>
      </c>
      <c r="Y12" s="36"/>
      <c r="Z12" s="37" t="n">
        <f aca="false">U12+X12*(1+$C$3)</f>
        <v>5117.7739296</v>
      </c>
      <c r="AA12" s="33" t="n">
        <f aca="false">V12-X12</f>
        <v>70</v>
      </c>
      <c r="AB12" s="4"/>
      <c r="AC12" s="5" t="n">
        <f aca="false">Z12-O12-R12</f>
        <v>5117.7739296</v>
      </c>
      <c r="AD12" s="5" t="n">
        <f aca="false">AA12-P12-S12</f>
        <v>0</v>
      </c>
      <c r="AE12" s="4"/>
      <c r="AF12" s="38" t="n">
        <f aca="false">R12*R$11</f>
        <v>0</v>
      </c>
      <c r="AG12" s="38" t="n">
        <f aca="false">S12*S$11</f>
        <v>396.2</v>
      </c>
      <c r="AH12" s="4"/>
      <c r="AI12" s="38" t="n">
        <f aca="false">AC12*AC$11</f>
        <v>16735.120749792</v>
      </c>
      <c r="AJ12" s="38" t="n">
        <f aca="false">AD12*AD$11</f>
        <v>0</v>
      </c>
      <c r="AK12" s="39"/>
      <c r="AL12" s="2" t="n">
        <f aca="false">L12*$AL$11</f>
        <v>588.63992</v>
      </c>
      <c r="AM12" s="4"/>
      <c r="AN12" s="40" t="n">
        <f aca="false">AJ12+AI12+AG12+AF12</f>
        <v>17131.320749792</v>
      </c>
      <c r="AO12" s="41"/>
      <c r="AP12" s="42" t="n">
        <f aca="false">$C$4-Z12</f>
        <v>1055.6590704</v>
      </c>
      <c r="AQ12" s="43"/>
      <c r="AR12" s="35"/>
      <c r="AS12" s="35"/>
      <c r="AT12" s="35"/>
      <c r="AU12" s="7"/>
      <c r="AX12" s="35"/>
      <c r="AY12" s="37"/>
      <c r="AZ12" s="8"/>
      <c r="BA12" s="37"/>
      <c r="BB12" s="37"/>
      <c r="BC12" s="37"/>
      <c r="BD12" s="8"/>
      <c r="BE12" s="37"/>
      <c r="BF12" s="8"/>
      <c r="BG12" s="44"/>
      <c r="BH12" s="44"/>
      <c r="BI12" s="45"/>
      <c r="BJ12" s="46"/>
      <c r="BK12" s="8"/>
      <c r="BL12" s="47"/>
      <c r="BM12" s="8"/>
      <c r="BN12" s="46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</row>
    <row r="13" customFormat="false" ht="11.25" hidden="false" customHeight="false" outlineLevel="0" collapsed="false">
      <c r="B13" s="31"/>
      <c r="C13" s="31" t="n">
        <v>35613</v>
      </c>
      <c r="D13" s="32" t="n">
        <v>1909</v>
      </c>
      <c r="E13" s="32" t="n">
        <v>632</v>
      </c>
      <c r="F13" s="32" t="n">
        <v>630</v>
      </c>
      <c r="G13" s="32" t="n">
        <v>781</v>
      </c>
      <c r="H13" s="32" t="n">
        <v>1080</v>
      </c>
      <c r="I13" s="32" t="n">
        <v>1</v>
      </c>
      <c r="J13" s="32" t="n">
        <v>16</v>
      </c>
      <c r="K13" s="5" t="n">
        <f aca="false">SUM(D13:J13)</f>
        <v>5049</v>
      </c>
      <c r="L13" s="5" t="n">
        <f aca="false">K13*1.016</f>
        <v>5129.784</v>
      </c>
      <c r="M13" s="33" t="n">
        <f aca="false">L13*(1+$C$3)</f>
        <v>5200.0620408</v>
      </c>
      <c r="N13" s="4"/>
      <c r="O13" s="10" t="n">
        <v>1328</v>
      </c>
      <c r="P13" s="13" t="n">
        <f aca="false">P12</f>
        <v>0</v>
      </c>
      <c r="R13" s="13" t="n">
        <f aca="false">R12</f>
        <v>0</v>
      </c>
      <c r="S13" s="13" t="n">
        <f aca="false">S12</f>
        <v>70</v>
      </c>
      <c r="T13" s="4"/>
      <c r="U13" s="35" t="n">
        <f aca="false">IF(M13&gt;$C$4,$C$4,M13)</f>
        <v>5200.0620408</v>
      </c>
      <c r="V13" s="5" t="n">
        <f aca="false">IF(U13&gt;M13,0,((M13-U13)*(1-0.01732)))</f>
        <v>0</v>
      </c>
      <c r="W13" s="4"/>
      <c r="X13" s="33" t="n">
        <f aca="false">IF(V13&gt;S13,0,V13-S13)</f>
        <v>-70</v>
      </c>
      <c r="Y13" s="36"/>
      <c r="Z13" s="37" t="n">
        <f aca="false">U13+X13*(1+$C$3)</f>
        <v>5129.1030408</v>
      </c>
      <c r="AA13" s="33" t="n">
        <f aca="false">V13-X13</f>
        <v>70</v>
      </c>
      <c r="AB13" s="4"/>
      <c r="AC13" s="5" t="n">
        <f aca="false">Z13-O13-R13</f>
        <v>3801.1030408</v>
      </c>
      <c r="AD13" s="5" t="n">
        <f aca="false">AA13-P13-S13</f>
        <v>0</v>
      </c>
      <c r="AE13" s="4"/>
      <c r="AF13" s="38" t="n">
        <f aca="false">R13*R$11</f>
        <v>0</v>
      </c>
      <c r="AG13" s="38" t="n">
        <f aca="false">S13*S$11</f>
        <v>396.2</v>
      </c>
      <c r="AH13" s="4"/>
      <c r="AI13" s="38" t="n">
        <f aca="false">AC13*AC$11</f>
        <v>12429.606943416</v>
      </c>
      <c r="AJ13" s="38" t="n">
        <f aca="false">AD13*AD$11</f>
        <v>0</v>
      </c>
      <c r="AK13" s="39"/>
      <c r="AL13" s="2" t="n">
        <f aca="false">L13*$AL$11</f>
        <v>589.92516</v>
      </c>
      <c r="AM13" s="4"/>
      <c r="AN13" s="40" t="n">
        <f aca="false">AJ13+AI13+AG13+AF13</f>
        <v>12825.806943416</v>
      </c>
      <c r="AO13" s="41"/>
      <c r="AP13" s="42" t="n">
        <f aca="false">$C$4-Z13</f>
        <v>1044.3299592</v>
      </c>
      <c r="AQ13" s="43"/>
      <c r="AR13" s="35"/>
      <c r="AS13" s="35"/>
      <c r="AT13" s="35"/>
      <c r="AU13" s="7"/>
      <c r="AX13" s="35"/>
      <c r="AY13" s="37"/>
      <c r="AZ13" s="8"/>
      <c r="BA13" s="37"/>
      <c r="BB13" s="37"/>
      <c r="BC13" s="37"/>
      <c r="BD13" s="8"/>
      <c r="BE13" s="37"/>
      <c r="BF13" s="8"/>
      <c r="BG13" s="44"/>
      <c r="BH13" s="44"/>
      <c r="BI13" s="45"/>
      <c r="BJ13" s="46"/>
      <c r="BK13" s="8"/>
      <c r="BL13" s="47"/>
      <c r="BM13" s="8"/>
      <c r="BN13" s="46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</row>
    <row r="14" customFormat="false" ht="11.25" hidden="false" customHeight="false" outlineLevel="0" collapsed="false">
      <c r="B14" s="31"/>
      <c r="C14" s="31" t="n">
        <v>35614</v>
      </c>
      <c r="D14" s="32" t="n">
        <v>1719</v>
      </c>
      <c r="E14" s="32" t="n">
        <v>577</v>
      </c>
      <c r="F14" s="32" t="n">
        <v>575</v>
      </c>
      <c r="G14" s="32" t="n">
        <v>745</v>
      </c>
      <c r="H14" s="32" t="n">
        <v>1004</v>
      </c>
      <c r="I14" s="32" t="n">
        <v>0</v>
      </c>
      <c r="J14" s="32" t="n">
        <v>28</v>
      </c>
      <c r="K14" s="5" t="n">
        <f aca="false">SUM(D14:J14)</f>
        <v>4648</v>
      </c>
      <c r="L14" s="5" t="n">
        <f aca="false">K14*1.016</f>
        <v>4722.368</v>
      </c>
      <c r="M14" s="33" t="n">
        <f aca="false">L14*(1+$C$3)</f>
        <v>4787.0644416</v>
      </c>
      <c r="N14" s="4"/>
      <c r="O14" s="10" t="n">
        <v>1495</v>
      </c>
      <c r="P14" s="13" t="n">
        <f aca="false">P13</f>
        <v>0</v>
      </c>
      <c r="R14" s="13" t="n">
        <f aca="false">R13</f>
        <v>0</v>
      </c>
      <c r="S14" s="13" t="n">
        <f aca="false">S13</f>
        <v>70</v>
      </c>
      <c r="T14" s="4"/>
      <c r="U14" s="35" t="n">
        <f aca="false">IF(M14&gt;$C$4,$C$4,M14)</f>
        <v>4787.0644416</v>
      </c>
      <c r="V14" s="5" t="n">
        <f aca="false">IF(U14&gt;M14,0,((M14-U14)*(1-0.01732)))</f>
        <v>0</v>
      </c>
      <c r="W14" s="4"/>
      <c r="X14" s="33" t="n">
        <f aca="false">IF(V14&gt;S14,0,V14-S14)</f>
        <v>-70</v>
      </c>
      <c r="Y14" s="36"/>
      <c r="Z14" s="37" t="n">
        <f aca="false">U14+X14*(1+$C$3)</f>
        <v>4716.1054416</v>
      </c>
      <c r="AA14" s="33" t="n">
        <f aca="false">V14-X14</f>
        <v>70</v>
      </c>
      <c r="AB14" s="4"/>
      <c r="AC14" s="5" t="n">
        <f aca="false">Z14-O14-R14</f>
        <v>3221.1054416</v>
      </c>
      <c r="AD14" s="5" t="n">
        <f aca="false">AA14-P14-S14</f>
        <v>0</v>
      </c>
      <c r="AE14" s="4"/>
      <c r="AF14" s="38" t="n">
        <f aca="false">R14*R$11</f>
        <v>0</v>
      </c>
      <c r="AG14" s="38" t="n">
        <f aca="false">S14*S$11</f>
        <v>396.2</v>
      </c>
      <c r="AH14" s="4"/>
      <c r="AI14" s="38" t="n">
        <f aca="false">AC14*AC$11</f>
        <v>10533.014794032</v>
      </c>
      <c r="AJ14" s="38" t="n">
        <f aca="false">AD14*AD$11</f>
        <v>0</v>
      </c>
      <c r="AK14" s="39"/>
      <c r="AL14" s="2" t="n">
        <f aca="false">L14*$AL$11</f>
        <v>543.07232</v>
      </c>
      <c r="AM14" s="4"/>
      <c r="AN14" s="40" t="n">
        <f aca="false">AJ14+AI14+AG14+AF14</f>
        <v>10929.214794032</v>
      </c>
      <c r="AO14" s="41"/>
      <c r="AP14" s="42" t="n">
        <f aca="false">$C$4-Z14</f>
        <v>1457.3275584</v>
      </c>
      <c r="AQ14" s="43"/>
      <c r="AR14" s="35"/>
      <c r="AS14" s="35"/>
      <c r="AT14" s="35"/>
      <c r="AU14" s="7"/>
      <c r="AX14" s="35"/>
      <c r="AY14" s="37"/>
      <c r="AZ14" s="8"/>
      <c r="BA14" s="37"/>
      <c r="BB14" s="37"/>
      <c r="BC14" s="37"/>
      <c r="BD14" s="8"/>
      <c r="BE14" s="37"/>
      <c r="BF14" s="8"/>
      <c r="BG14" s="44"/>
      <c r="BH14" s="44"/>
      <c r="BI14" s="45"/>
      <c r="BJ14" s="46"/>
      <c r="BK14" s="8"/>
      <c r="BL14" s="47"/>
      <c r="BM14" s="8"/>
      <c r="BN14" s="46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</row>
    <row r="15" customFormat="false" ht="11.25" hidden="false" customHeight="false" outlineLevel="0" collapsed="false">
      <c r="B15" s="31"/>
      <c r="C15" s="31" t="n">
        <v>35615</v>
      </c>
      <c r="D15" s="32" t="n">
        <v>1782</v>
      </c>
      <c r="E15" s="32" t="n">
        <v>542</v>
      </c>
      <c r="F15" s="32" t="n">
        <v>541</v>
      </c>
      <c r="G15" s="32" t="n">
        <v>748</v>
      </c>
      <c r="H15" s="32" t="n">
        <v>1017</v>
      </c>
      <c r="I15" s="32" t="n">
        <v>0</v>
      </c>
      <c r="J15" s="32" t="n">
        <v>1</v>
      </c>
      <c r="K15" s="5" t="n">
        <f aca="false">SUM(D15:J15)</f>
        <v>4631</v>
      </c>
      <c r="L15" s="5" t="n">
        <f aca="false">K15*1.016</f>
        <v>4705.096</v>
      </c>
      <c r="M15" s="33" t="n">
        <f aca="false">L15*(1+$C$3)</f>
        <v>4769.5558152</v>
      </c>
      <c r="N15" s="4"/>
      <c r="O15" s="10" t="n">
        <v>1500</v>
      </c>
      <c r="P15" s="13" t="n">
        <f aca="false">P14</f>
        <v>0</v>
      </c>
      <c r="R15" s="13" t="n">
        <f aca="false">R14</f>
        <v>0</v>
      </c>
      <c r="S15" s="13" t="n">
        <f aca="false">S14</f>
        <v>70</v>
      </c>
      <c r="T15" s="4"/>
      <c r="U15" s="35" t="n">
        <f aca="false">IF(M15&gt;$C$4,$C$4,M15)</f>
        <v>4769.5558152</v>
      </c>
      <c r="V15" s="5" t="n">
        <f aca="false">IF(U15&gt;M15,0,((M15-U15)*(1-0.01732)))</f>
        <v>0</v>
      </c>
      <c r="W15" s="4"/>
      <c r="X15" s="33" t="n">
        <f aca="false">IF(V15&gt;S15,0,V15-S15)</f>
        <v>-70</v>
      </c>
      <c r="Y15" s="36"/>
      <c r="Z15" s="37" t="n">
        <f aca="false">U15+X15*(1+$C$3)</f>
        <v>4698.5968152</v>
      </c>
      <c r="AA15" s="33" t="n">
        <f aca="false">V15-X15</f>
        <v>70</v>
      </c>
      <c r="AB15" s="4"/>
      <c r="AC15" s="5" t="n">
        <f aca="false">Z15-O15-R15</f>
        <v>3198.5968152</v>
      </c>
      <c r="AD15" s="5" t="n">
        <f aca="false">AA15-P15-S15</f>
        <v>0</v>
      </c>
      <c r="AE15" s="4"/>
      <c r="AF15" s="38" t="n">
        <f aca="false">R15*R$11</f>
        <v>0</v>
      </c>
      <c r="AG15" s="38" t="n">
        <f aca="false">S15*S$11</f>
        <v>396.2</v>
      </c>
      <c r="AH15" s="4"/>
      <c r="AI15" s="38" t="n">
        <f aca="false">AC15*AC$11</f>
        <v>10459.411585704</v>
      </c>
      <c r="AJ15" s="38" t="n">
        <f aca="false">AD15*AD$11</f>
        <v>0</v>
      </c>
      <c r="AK15" s="39"/>
      <c r="AL15" s="2" t="n">
        <f aca="false">L15*$AL$11</f>
        <v>541.08604</v>
      </c>
      <c r="AM15" s="4"/>
      <c r="AN15" s="40" t="n">
        <f aca="false">AJ15+AI15+AG15+AF15</f>
        <v>10855.611585704</v>
      </c>
      <c r="AO15" s="41"/>
      <c r="AP15" s="42" t="n">
        <f aca="false">$C$4-Z15</f>
        <v>1474.8361848</v>
      </c>
      <c r="AQ15" s="43"/>
      <c r="AR15" s="35"/>
      <c r="AS15" s="35"/>
      <c r="AT15" s="35"/>
      <c r="AU15" s="7"/>
      <c r="AX15" s="35"/>
      <c r="AY15" s="37"/>
      <c r="AZ15" s="8"/>
      <c r="BA15" s="37"/>
      <c r="BB15" s="37"/>
      <c r="BC15" s="37"/>
      <c r="BD15" s="8"/>
      <c r="BE15" s="37"/>
      <c r="BF15" s="8"/>
      <c r="BG15" s="44"/>
      <c r="BH15" s="44"/>
      <c r="BI15" s="45"/>
      <c r="BJ15" s="46"/>
      <c r="BK15" s="8"/>
      <c r="BL15" s="47"/>
      <c r="BM15" s="8"/>
      <c r="BN15" s="46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</row>
    <row r="16" customFormat="false" ht="11.25" hidden="false" customHeight="false" outlineLevel="0" collapsed="false">
      <c r="B16" s="31"/>
      <c r="C16" s="31" t="n">
        <v>35616</v>
      </c>
      <c r="D16" s="32" t="n">
        <v>1988</v>
      </c>
      <c r="E16" s="32" t="n">
        <v>610</v>
      </c>
      <c r="F16" s="32" t="n">
        <v>609</v>
      </c>
      <c r="G16" s="32" t="n">
        <v>799</v>
      </c>
      <c r="H16" s="32" t="n">
        <v>1119</v>
      </c>
      <c r="I16" s="32" t="n">
        <v>2</v>
      </c>
      <c r="J16" s="32" t="n">
        <v>24</v>
      </c>
      <c r="K16" s="5" t="n">
        <f aca="false">SUM(D16:J16)</f>
        <v>5151</v>
      </c>
      <c r="L16" s="5" t="n">
        <f aca="false">K16*1.016</f>
        <v>5233.416</v>
      </c>
      <c r="M16" s="33" t="n">
        <f aca="false">L16*(1+$C$3)</f>
        <v>5305.1137992</v>
      </c>
      <c r="N16" s="4"/>
      <c r="O16" s="13" t="n">
        <f aca="false">O15</f>
        <v>1500</v>
      </c>
      <c r="P16" s="13" t="n">
        <f aca="false">P15</f>
        <v>0</v>
      </c>
      <c r="R16" s="13" t="n">
        <f aca="false">R15</f>
        <v>0</v>
      </c>
      <c r="S16" s="13" t="n">
        <f aca="false">S15</f>
        <v>70</v>
      </c>
      <c r="T16" s="4"/>
      <c r="U16" s="35" t="n">
        <f aca="false">IF(M16&gt;$C$4,$C$4,M16)</f>
        <v>5305.1137992</v>
      </c>
      <c r="V16" s="5" t="n">
        <f aca="false">IF(U16&gt;M16,0,((M16-U16)*(1-0.01732)))</f>
        <v>0</v>
      </c>
      <c r="W16" s="4"/>
      <c r="X16" s="33" t="n">
        <f aca="false">IF(V16&gt;S16,0,V16-S16)</f>
        <v>-70</v>
      </c>
      <c r="Y16" s="36"/>
      <c r="Z16" s="37" t="n">
        <f aca="false">U16+X16*(1+$C$3)</f>
        <v>5234.1547992</v>
      </c>
      <c r="AA16" s="33" t="n">
        <f aca="false">V16-X16</f>
        <v>70</v>
      </c>
      <c r="AB16" s="4"/>
      <c r="AC16" s="5" t="n">
        <f aca="false">Z16-O16-R16</f>
        <v>3734.1547992</v>
      </c>
      <c r="AD16" s="5" t="n">
        <f aca="false">AA16-P16-S16</f>
        <v>0</v>
      </c>
      <c r="AE16" s="4"/>
      <c r="AF16" s="38" t="n">
        <f aca="false">R16*R$11</f>
        <v>0</v>
      </c>
      <c r="AG16" s="38" t="n">
        <f aca="false">S16*S$11</f>
        <v>396.2</v>
      </c>
      <c r="AH16" s="4"/>
      <c r="AI16" s="38" t="n">
        <f aca="false">AC16*AC$11</f>
        <v>12210.686193384</v>
      </c>
      <c r="AJ16" s="38" t="n">
        <f aca="false">AD16*AD$11</f>
        <v>0</v>
      </c>
      <c r="AK16" s="39"/>
      <c r="AL16" s="2" t="n">
        <f aca="false">L16*$AL$11</f>
        <v>601.84284</v>
      </c>
      <c r="AM16" s="4"/>
      <c r="AN16" s="40" t="n">
        <f aca="false">AJ16+AI16+AG16+AF16</f>
        <v>12606.886193384</v>
      </c>
      <c r="AO16" s="41"/>
      <c r="AP16" s="42" t="n">
        <f aca="false">$C$4-Z16</f>
        <v>939.2782008</v>
      </c>
      <c r="AQ16" s="43"/>
      <c r="AR16" s="35"/>
      <c r="AS16" s="35"/>
      <c r="AT16" s="35"/>
      <c r="AU16" s="7"/>
      <c r="AX16" s="35"/>
      <c r="AY16" s="37"/>
      <c r="AZ16" s="8"/>
      <c r="BA16" s="37"/>
      <c r="BB16" s="37"/>
      <c r="BC16" s="37"/>
      <c r="BD16" s="8"/>
      <c r="BE16" s="37"/>
      <c r="BF16" s="8"/>
      <c r="BG16" s="44"/>
      <c r="BH16" s="44"/>
      <c r="BI16" s="45"/>
      <c r="BJ16" s="46"/>
      <c r="BK16" s="8"/>
      <c r="BL16" s="47"/>
      <c r="BM16" s="8"/>
      <c r="BN16" s="46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</row>
    <row r="17" customFormat="false" ht="11.25" hidden="false" customHeight="false" outlineLevel="0" collapsed="false">
      <c r="B17" s="31"/>
      <c r="C17" s="31" t="n">
        <v>35617</v>
      </c>
      <c r="D17" s="32" t="n">
        <v>2096</v>
      </c>
      <c r="E17" s="32" t="n">
        <v>645</v>
      </c>
      <c r="F17" s="32" t="n">
        <v>643</v>
      </c>
      <c r="G17" s="32" t="n">
        <v>821</v>
      </c>
      <c r="H17" s="32" t="n">
        <v>1165</v>
      </c>
      <c r="I17" s="32" t="n">
        <v>2</v>
      </c>
      <c r="J17" s="32" t="n">
        <v>13</v>
      </c>
      <c r="K17" s="5" t="n">
        <f aca="false">SUM(D17:J17)</f>
        <v>5385</v>
      </c>
      <c r="L17" s="5" t="n">
        <f aca="false">K17*1.016</f>
        <v>5471.16</v>
      </c>
      <c r="M17" s="33" t="n">
        <f aca="false">L17*(1+$C$3)</f>
        <v>5546.114892</v>
      </c>
      <c r="N17" s="4"/>
      <c r="O17" s="13" t="n">
        <f aca="false">O16</f>
        <v>1500</v>
      </c>
      <c r="P17" s="13" t="n">
        <f aca="false">P16</f>
        <v>0</v>
      </c>
      <c r="R17" s="13" t="n">
        <f aca="false">R16</f>
        <v>0</v>
      </c>
      <c r="S17" s="13" t="n">
        <f aca="false">S16</f>
        <v>70</v>
      </c>
      <c r="T17" s="4"/>
      <c r="U17" s="35" t="n">
        <f aca="false">IF(M17&gt;$C$4,$C$4,M17)</f>
        <v>5546.114892</v>
      </c>
      <c r="V17" s="5" t="n">
        <f aca="false">IF(U17&gt;M17,0,((M17-U17)*(1-0.01732)))</f>
        <v>0</v>
      </c>
      <c r="W17" s="4"/>
      <c r="X17" s="33" t="n">
        <f aca="false">IF(V17&gt;S17,0,V17-S17)</f>
        <v>-70</v>
      </c>
      <c r="Y17" s="36"/>
      <c r="Z17" s="37" t="n">
        <f aca="false">U17+X17*(1+$C$3)</f>
        <v>5475.155892</v>
      </c>
      <c r="AA17" s="33" t="n">
        <f aca="false">V17-X17</f>
        <v>70</v>
      </c>
      <c r="AB17" s="4"/>
      <c r="AC17" s="5" t="n">
        <f aca="false">Z17-O17-R17</f>
        <v>3975.155892</v>
      </c>
      <c r="AD17" s="5" t="n">
        <f aca="false">AA17-P17-S17</f>
        <v>0</v>
      </c>
      <c r="AE17" s="4"/>
      <c r="AF17" s="38" t="n">
        <f aca="false">R17*R$11</f>
        <v>0</v>
      </c>
      <c r="AG17" s="38" t="n">
        <f aca="false">S17*S$11</f>
        <v>396.2</v>
      </c>
      <c r="AH17" s="4"/>
      <c r="AI17" s="38" t="n">
        <f aca="false">AC17*AC$11</f>
        <v>12998.75976684</v>
      </c>
      <c r="AJ17" s="38" t="n">
        <f aca="false">AD17*AD$11</f>
        <v>0</v>
      </c>
      <c r="AK17" s="39"/>
      <c r="AL17" s="2" t="n">
        <f aca="false">L17*$AL$11</f>
        <v>629.1834</v>
      </c>
      <c r="AM17" s="4"/>
      <c r="AN17" s="40" t="n">
        <f aca="false">AJ17+AI17+AG17+AF17</f>
        <v>13394.95976684</v>
      </c>
      <c r="AO17" s="41"/>
      <c r="AP17" s="42" t="n">
        <f aca="false">$C$4-Z17</f>
        <v>698.277107999999</v>
      </c>
      <c r="AQ17" s="43"/>
      <c r="AR17" s="35"/>
      <c r="AS17" s="35"/>
      <c r="AT17" s="35"/>
      <c r="AU17" s="7"/>
      <c r="AX17" s="35"/>
      <c r="AY17" s="37"/>
      <c r="AZ17" s="8"/>
      <c r="BA17" s="37"/>
      <c r="BB17" s="37"/>
      <c r="BC17" s="37"/>
      <c r="BD17" s="8"/>
      <c r="BE17" s="37"/>
      <c r="BF17" s="8"/>
      <c r="BG17" s="44"/>
      <c r="BH17" s="44"/>
      <c r="BI17" s="45"/>
      <c r="BJ17" s="46"/>
      <c r="BK17" s="8"/>
      <c r="BL17" s="47"/>
      <c r="BM17" s="8"/>
      <c r="BN17" s="46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</row>
    <row r="18" customFormat="false" ht="11.25" hidden="false" customHeight="false" outlineLevel="0" collapsed="false">
      <c r="B18" s="31"/>
      <c r="C18" s="31" t="n">
        <v>35618</v>
      </c>
      <c r="D18" s="32" t="n">
        <v>2004</v>
      </c>
      <c r="E18" s="32" t="n">
        <v>611</v>
      </c>
      <c r="F18" s="32" t="n">
        <v>610</v>
      </c>
      <c r="G18" s="32" t="n">
        <v>776</v>
      </c>
      <c r="H18" s="32" t="n">
        <v>1087</v>
      </c>
      <c r="I18" s="32" t="n">
        <v>0</v>
      </c>
      <c r="J18" s="32" t="n">
        <v>3</v>
      </c>
      <c r="K18" s="5" t="n">
        <f aca="false">SUM(D18:J18)</f>
        <v>5091</v>
      </c>
      <c r="L18" s="5" t="n">
        <f aca="false">K18*1.016</f>
        <v>5172.456</v>
      </c>
      <c r="M18" s="33" t="n">
        <f aca="false">L18*(1+$C$3)</f>
        <v>5243.3186472</v>
      </c>
      <c r="N18" s="4"/>
      <c r="O18" s="13" t="n">
        <f aca="false">O17</f>
        <v>1500</v>
      </c>
      <c r="P18" s="13" t="n">
        <f aca="false">P17</f>
        <v>0</v>
      </c>
      <c r="R18" s="13" t="n">
        <f aca="false">R17</f>
        <v>0</v>
      </c>
      <c r="S18" s="13" t="n">
        <f aca="false">S17</f>
        <v>70</v>
      </c>
      <c r="T18" s="4"/>
      <c r="U18" s="35" t="n">
        <f aca="false">IF(M18&gt;$C$4,$C$4,M18)</f>
        <v>5243.3186472</v>
      </c>
      <c r="V18" s="5" t="n">
        <f aca="false">IF(U18&gt;M18,0,((M18-U18)*(1-0.01732)))</f>
        <v>0</v>
      </c>
      <c r="W18" s="4"/>
      <c r="X18" s="33" t="n">
        <f aca="false">IF(V18&gt;S18,0,V18-S18)</f>
        <v>-70</v>
      </c>
      <c r="Y18" s="36"/>
      <c r="Z18" s="37" t="n">
        <f aca="false">U18+X18*(1+$C$3)</f>
        <v>5172.3596472</v>
      </c>
      <c r="AA18" s="33" t="n">
        <f aca="false">V18-X18</f>
        <v>70</v>
      </c>
      <c r="AB18" s="4"/>
      <c r="AC18" s="5" t="n">
        <f aca="false">Z18-O18-R18</f>
        <v>3672.3596472</v>
      </c>
      <c r="AD18" s="5" t="n">
        <f aca="false">AA18-P18-S18</f>
        <v>0</v>
      </c>
      <c r="AE18" s="4"/>
      <c r="AF18" s="38" t="n">
        <f aca="false">R18*R$11</f>
        <v>0</v>
      </c>
      <c r="AG18" s="38" t="n">
        <f aca="false">S18*S$11</f>
        <v>396.2</v>
      </c>
      <c r="AH18" s="4"/>
      <c r="AI18" s="38" t="n">
        <f aca="false">AC18*AC$11</f>
        <v>12008.616046344</v>
      </c>
      <c r="AJ18" s="38" t="n">
        <f aca="false">AD18*AD$11</f>
        <v>0</v>
      </c>
      <c r="AK18" s="39"/>
      <c r="AL18" s="2" t="n">
        <f aca="false">L18*$AL$11</f>
        <v>594.83244</v>
      </c>
      <c r="AM18" s="4"/>
      <c r="AN18" s="40" t="n">
        <f aca="false">AJ18+AI18+AG18+AF18</f>
        <v>12404.816046344</v>
      </c>
      <c r="AO18" s="41"/>
      <c r="AP18" s="42" t="n">
        <f aca="false">$C$4-Z18</f>
        <v>1001.0733528</v>
      </c>
      <c r="AQ18" s="43"/>
      <c r="AR18" s="35"/>
      <c r="AS18" s="35"/>
      <c r="AT18" s="35"/>
      <c r="AU18" s="7"/>
      <c r="AX18" s="35"/>
      <c r="AY18" s="37"/>
      <c r="AZ18" s="8"/>
      <c r="BA18" s="37"/>
      <c r="BB18" s="37"/>
      <c r="BC18" s="37"/>
      <c r="BD18" s="8"/>
      <c r="BE18" s="37"/>
      <c r="BF18" s="8"/>
      <c r="BG18" s="44"/>
      <c r="BH18" s="44"/>
      <c r="BI18" s="45"/>
      <c r="BJ18" s="46"/>
      <c r="BK18" s="8"/>
      <c r="BL18" s="47"/>
      <c r="BM18" s="8"/>
      <c r="BN18" s="46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</row>
    <row r="19" customFormat="false" ht="11.25" hidden="false" customHeight="false" outlineLevel="0" collapsed="false">
      <c r="B19" s="31"/>
      <c r="C19" s="31" t="n">
        <v>35619</v>
      </c>
      <c r="D19" s="32" t="n">
        <v>1934</v>
      </c>
      <c r="E19" s="32" t="n">
        <v>582</v>
      </c>
      <c r="F19" s="32" t="n">
        <v>580</v>
      </c>
      <c r="G19" s="32" t="n">
        <v>765</v>
      </c>
      <c r="H19" s="32" t="n">
        <v>1068</v>
      </c>
      <c r="I19" s="32" t="n">
        <v>0</v>
      </c>
      <c r="J19" s="34" t="n">
        <v>2</v>
      </c>
      <c r="K19" s="5" t="n">
        <f aca="false">SUM(D19:J19)</f>
        <v>4931</v>
      </c>
      <c r="L19" s="5" t="n">
        <f aca="false">K19*1.016</f>
        <v>5009.896</v>
      </c>
      <c r="M19" s="33" t="n">
        <f aca="false">L19*(1+$C$3)</f>
        <v>5078.5315752</v>
      </c>
      <c r="N19" s="4"/>
      <c r="O19" s="13" t="n">
        <f aca="false">O18</f>
        <v>1500</v>
      </c>
      <c r="P19" s="13" t="n">
        <f aca="false">P18</f>
        <v>0</v>
      </c>
      <c r="R19" s="13" t="n">
        <f aca="false">R18</f>
        <v>0</v>
      </c>
      <c r="S19" s="13" t="n">
        <f aca="false">S18</f>
        <v>70</v>
      </c>
      <c r="T19" s="4"/>
      <c r="U19" s="35" t="n">
        <f aca="false">IF(M19&gt;$C$4,$C$4,M19)</f>
        <v>5078.5315752</v>
      </c>
      <c r="V19" s="5" t="n">
        <f aca="false">IF(U19&gt;M19,0,((M19-U19)*(1-0.01732)))</f>
        <v>0</v>
      </c>
      <c r="W19" s="4"/>
      <c r="X19" s="33" t="n">
        <f aca="false">IF(V19&gt;S19,0,V19-S19)</f>
        <v>-70</v>
      </c>
      <c r="Y19" s="36"/>
      <c r="Z19" s="37" t="n">
        <f aca="false">U19+X19*(1+$C$3)</f>
        <v>5007.5725752</v>
      </c>
      <c r="AA19" s="33" t="n">
        <f aca="false">V19-X19</f>
        <v>70</v>
      </c>
      <c r="AB19" s="4"/>
      <c r="AC19" s="5" t="n">
        <f aca="false">Z19-O19-R19</f>
        <v>3507.5725752</v>
      </c>
      <c r="AD19" s="5" t="n">
        <f aca="false">AA19-P19-S19</f>
        <v>0</v>
      </c>
      <c r="AE19" s="4"/>
      <c r="AF19" s="38" t="n">
        <f aca="false">R19*R$11</f>
        <v>0</v>
      </c>
      <c r="AG19" s="38" t="n">
        <f aca="false">S19*S$11</f>
        <v>396.2</v>
      </c>
      <c r="AH19" s="4"/>
      <c r="AI19" s="38" t="n">
        <f aca="false">AC19*AC$11</f>
        <v>11469.762320904</v>
      </c>
      <c r="AJ19" s="38" t="n">
        <f aca="false">AD19*AD$11</f>
        <v>0</v>
      </c>
      <c r="AK19" s="39"/>
      <c r="AL19" s="2" t="n">
        <f aca="false">L19*$AL$11</f>
        <v>576.13804</v>
      </c>
      <c r="AM19" s="4"/>
      <c r="AN19" s="40" t="n">
        <f aca="false">AJ19+AI19+AG19+AF19</f>
        <v>11865.962320904</v>
      </c>
      <c r="AO19" s="41"/>
      <c r="AP19" s="42" t="n">
        <f aca="false">$C$4-Z19</f>
        <v>1165.8604248</v>
      </c>
      <c r="AQ19" s="43"/>
      <c r="AR19" s="35"/>
      <c r="AS19" s="35"/>
      <c r="AT19" s="35"/>
      <c r="AU19" s="7"/>
      <c r="AX19" s="35"/>
      <c r="AY19" s="37"/>
      <c r="AZ19" s="8"/>
      <c r="BA19" s="37"/>
      <c r="BB19" s="37"/>
      <c r="BC19" s="37"/>
      <c r="BD19" s="8"/>
      <c r="BE19" s="37"/>
      <c r="BF19" s="8"/>
      <c r="BG19" s="44"/>
      <c r="BH19" s="44"/>
      <c r="BI19" s="45"/>
      <c r="BJ19" s="46"/>
      <c r="BK19" s="8"/>
      <c r="BL19" s="47"/>
      <c r="BM19" s="8"/>
      <c r="BN19" s="46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</row>
    <row r="20" customFormat="false" ht="11.25" hidden="false" customHeight="false" outlineLevel="0" collapsed="false">
      <c r="B20" s="31"/>
      <c r="C20" s="31" t="n">
        <v>35620</v>
      </c>
      <c r="D20" s="32" t="n">
        <v>2154</v>
      </c>
      <c r="E20" s="32" t="n">
        <v>654</v>
      </c>
      <c r="F20" s="32" t="n">
        <v>652</v>
      </c>
      <c r="G20" s="32" t="n">
        <v>827</v>
      </c>
      <c r="H20" s="32" t="n">
        <v>1165</v>
      </c>
      <c r="I20" s="32" t="n">
        <v>4</v>
      </c>
      <c r="J20" s="32" t="n">
        <v>17</v>
      </c>
      <c r="K20" s="5" t="n">
        <f aca="false">SUM(D20:J20)</f>
        <v>5473</v>
      </c>
      <c r="L20" s="5" t="n">
        <f aca="false">K20*1.016</f>
        <v>5560.568</v>
      </c>
      <c r="M20" s="33" t="n">
        <f aca="false">L20*(1+$C$3)</f>
        <v>5636.7477816</v>
      </c>
      <c r="N20" s="4"/>
      <c r="O20" s="13" t="n">
        <f aca="false">O19</f>
        <v>1500</v>
      </c>
      <c r="P20" s="13" t="n">
        <f aca="false">P19</f>
        <v>0</v>
      </c>
      <c r="R20" s="13" t="n">
        <f aca="false">R19</f>
        <v>0</v>
      </c>
      <c r="S20" s="13" t="n">
        <f aca="false">S19</f>
        <v>70</v>
      </c>
      <c r="T20" s="4"/>
      <c r="U20" s="35" t="n">
        <f aca="false">IF(M20&gt;$C$4,$C$4,M20)</f>
        <v>5636.7477816</v>
      </c>
      <c r="V20" s="5" t="n">
        <f aca="false">IF(U20&gt;M20,0,((M20-U20)*(1-0.01732)))</f>
        <v>0</v>
      </c>
      <c r="W20" s="4"/>
      <c r="X20" s="33" t="n">
        <f aca="false">IF(V20&gt;S20,0,V20-S20)</f>
        <v>-70</v>
      </c>
      <c r="Y20" s="36"/>
      <c r="Z20" s="37" t="n">
        <f aca="false">U20+X20*(1+$C$3)</f>
        <v>5565.7887816</v>
      </c>
      <c r="AA20" s="33" t="n">
        <f aca="false">V20-X20</f>
        <v>70</v>
      </c>
      <c r="AB20" s="4"/>
      <c r="AC20" s="5" t="n">
        <f aca="false">Z20-O20-R20</f>
        <v>4065.7887816</v>
      </c>
      <c r="AD20" s="5" t="n">
        <f aca="false">AA20-P20-S20</f>
        <v>0</v>
      </c>
      <c r="AE20" s="4"/>
      <c r="AF20" s="38" t="n">
        <f aca="false">R20*R$11</f>
        <v>0</v>
      </c>
      <c r="AG20" s="38" t="n">
        <f aca="false">S20*S$11</f>
        <v>396.2</v>
      </c>
      <c r="AH20" s="4"/>
      <c r="AI20" s="38" t="n">
        <f aca="false">AC20*AC$11</f>
        <v>13295.129315832</v>
      </c>
      <c r="AJ20" s="38" t="n">
        <f aca="false">AD20*AD$11</f>
        <v>0</v>
      </c>
      <c r="AK20" s="39"/>
      <c r="AL20" s="2" t="n">
        <f aca="false">L20*$AL$11</f>
        <v>639.46532</v>
      </c>
      <c r="AM20" s="4"/>
      <c r="AN20" s="40" t="n">
        <f aca="false">AJ20+AI20+AG20+AF20</f>
        <v>13691.329315832</v>
      </c>
      <c r="AO20" s="41"/>
      <c r="AP20" s="42" t="n">
        <f aca="false">$C$4-Z20</f>
        <v>607.6442184</v>
      </c>
      <c r="AQ20" s="43"/>
      <c r="AR20" s="35"/>
      <c r="AS20" s="35"/>
      <c r="AT20" s="35"/>
      <c r="AU20" s="7"/>
      <c r="AX20" s="35"/>
      <c r="AY20" s="37"/>
      <c r="AZ20" s="8"/>
      <c r="BA20" s="37"/>
      <c r="BB20" s="37"/>
      <c r="BC20" s="37"/>
      <c r="BD20" s="8"/>
      <c r="BE20" s="37"/>
      <c r="BF20" s="8"/>
      <c r="BG20" s="44"/>
      <c r="BH20" s="44"/>
      <c r="BI20" s="45"/>
      <c r="BJ20" s="46"/>
      <c r="BK20" s="8"/>
      <c r="BL20" s="47"/>
      <c r="BM20" s="8"/>
      <c r="BN20" s="46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</row>
    <row r="21" customFormat="false" ht="11.25" hidden="false" customHeight="false" outlineLevel="0" collapsed="false">
      <c r="B21" s="31"/>
      <c r="C21" s="31" t="n">
        <v>35621</v>
      </c>
      <c r="D21" s="32" t="n">
        <v>2235</v>
      </c>
      <c r="E21" s="32" t="n">
        <v>669</v>
      </c>
      <c r="F21" s="32" t="n">
        <v>668</v>
      </c>
      <c r="G21" s="32" t="n">
        <v>859</v>
      </c>
      <c r="H21" s="32" t="n">
        <v>1221</v>
      </c>
      <c r="I21" s="32" t="n">
        <v>8</v>
      </c>
      <c r="J21" s="32" t="n">
        <v>22</v>
      </c>
      <c r="K21" s="5" t="n">
        <f aca="false">SUM(D21:J21)</f>
        <v>5682</v>
      </c>
      <c r="L21" s="5" t="n">
        <f aca="false">K21*1.016</f>
        <v>5772.912</v>
      </c>
      <c r="M21" s="33" t="n">
        <f aca="false">L21*(1+$C$3)</f>
        <v>5852.0008944</v>
      </c>
      <c r="N21" s="4"/>
      <c r="O21" s="13" t="n">
        <f aca="false">O20</f>
        <v>1500</v>
      </c>
      <c r="P21" s="13" t="n">
        <f aca="false">P20</f>
        <v>0</v>
      </c>
      <c r="R21" s="13" t="n">
        <f aca="false">R20</f>
        <v>0</v>
      </c>
      <c r="S21" s="13" t="n">
        <f aca="false">S20</f>
        <v>70</v>
      </c>
      <c r="T21" s="4"/>
      <c r="U21" s="35" t="n">
        <f aca="false">IF(M21&gt;$C$4,$C$4,M21)</f>
        <v>5852.0008944</v>
      </c>
      <c r="V21" s="5" t="n">
        <f aca="false">IF(U21&gt;M21,0,((M21-U21)*(1-0.01732)))</f>
        <v>0</v>
      </c>
      <c r="W21" s="4"/>
      <c r="X21" s="33" t="n">
        <f aca="false">IF(V21&gt;S21,0,V21-S21)</f>
        <v>-70</v>
      </c>
      <c r="Y21" s="36"/>
      <c r="Z21" s="37" t="n">
        <f aca="false">U21+X21*(1+$C$3)</f>
        <v>5781.0418944</v>
      </c>
      <c r="AA21" s="33" t="n">
        <f aca="false">V21-X21</f>
        <v>70</v>
      </c>
      <c r="AB21" s="4"/>
      <c r="AC21" s="5" t="n">
        <f aca="false">Z21-O21-R21</f>
        <v>4281.0418944</v>
      </c>
      <c r="AD21" s="5" t="n">
        <f aca="false">AA21-P21-S21</f>
        <v>0</v>
      </c>
      <c r="AE21" s="4"/>
      <c r="AF21" s="38" t="n">
        <f aca="false">R21*R$11</f>
        <v>0</v>
      </c>
      <c r="AG21" s="38" t="n">
        <f aca="false">S21*S$11</f>
        <v>396.2</v>
      </c>
      <c r="AH21" s="4"/>
      <c r="AI21" s="38" t="n">
        <f aca="false">AC21*AC$11</f>
        <v>13999.006994688</v>
      </c>
      <c r="AJ21" s="38" t="n">
        <f aca="false">AD21*AD$11</f>
        <v>0</v>
      </c>
      <c r="AK21" s="39"/>
      <c r="AL21" s="2" t="n">
        <f aca="false">L21*$AL$11</f>
        <v>663.88488</v>
      </c>
      <c r="AM21" s="4"/>
      <c r="AN21" s="40" t="n">
        <f aca="false">AJ21+AI21+AG21+AF21</f>
        <v>14395.206994688</v>
      </c>
      <c r="AO21" s="41"/>
      <c r="AP21" s="42" t="n">
        <f aca="false">$C$4-Z21</f>
        <v>392.3911056</v>
      </c>
      <c r="AQ21" s="43"/>
      <c r="AR21" s="35"/>
      <c r="AS21" s="35"/>
      <c r="AT21" s="35"/>
      <c r="AU21" s="7"/>
      <c r="AX21" s="35"/>
      <c r="AY21" s="37"/>
      <c r="AZ21" s="8"/>
      <c r="BA21" s="37"/>
      <c r="BB21" s="37"/>
      <c r="BC21" s="37"/>
      <c r="BD21" s="8"/>
      <c r="BE21" s="37"/>
      <c r="BF21" s="8"/>
      <c r="BG21" s="44"/>
      <c r="BH21" s="44"/>
      <c r="BI21" s="45"/>
      <c r="BJ21" s="46"/>
      <c r="BK21" s="8"/>
      <c r="BL21" s="47"/>
      <c r="BM21" s="8"/>
      <c r="BN21" s="46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</row>
    <row r="22" customFormat="false" ht="11.25" hidden="false" customHeight="false" outlineLevel="0" collapsed="false">
      <c r="B22" s="31"/>
      <c r="C22" s="31" t="n">
        <v>35622</v>
      </c>
      <c r="D22" s="32" t="n">
        <v>2376</v>
      </c>
      <c r="E22" s="32" t="n">
        <v>724</v>
      </c>
      <c r="F22" s="32" t="n">
        <v>722</v>
      </c>
      <c r="G22" s="32" t="n">
        <v>907</v>
      </c>
      <c r="H22" s="32" t="n">
        <v>1303</v>
      </c>
      <c r="I22" s="32" t="n">
        <v>13</v>
      </c>
      <c r="J22" s="32" t="n">
        <v>27</v>
      </c>
      <c r="K22" s="5" t="n">
        <f aca="false">SUM(D22:J22)</f>
        <v>6072</v>
      </c>
      <c r="L22" s="5" t="n">
        <f aca="false">K22*1.016</f>
        <v>6169.152</v>
      </c>
      <c r="M22" s="33" t="n">
        <f aca="false">L22*(1+$C$3)</f>
        <v>6253.6693824</v>
      </c>
      <c r="N22" s="4"/>
      <c r="O22" s="13" t="n">
        <f aca="false">O21</f>
        <v>1500</v>
      </c>
      <c r="P22" s="13" t="n">
        <f aca="false">P21</f>
        <v>0</v>
      </c>
      <c r="R22" s="13" t="n">
        <f aca="false">R21</f>
        <v>0</v>
      </c>
      <c r="S22" s="13" t="n">
        <f aca="false">S21</f>
        <v>70</v>
      </c>
      <c r="T22" s="4"/>
      <c r="U22" s="35" t="n">
        <f aca="false">IF(M22&gt;$C$4,$C$4,M22)</f>
        <v>6173.433</v>
      </c>
      <c r="V22" s="5" t="n">
        <f aca="false">IF(U22&gt;M22,0,((M22-U22)*(1-0.01732)))</f>
        <v>78.8466882568324</v>
      </c>
      <c r="W22" s="4"/>
      <c r="X22" s="33" t="n">
        <f aca="false">IF(V22&gt;S22,0,V22-S22)</f>
        <v>0</v>
      </c>
      <c r="Y22" s="36"/>
      <c r="Z22" s="37" t="n">
        <f aca="false">U22+X22*(1+$C$3)</f>
        <v>6173.433</v>
      </c>
      <c r="AA22" s="33" t="n">
        <f aca="false">V22-X22</f>
        <v>78.8466882568324</v>
      </c>
      <c r="AB22" s="4"/>
      <c r="AC22" s="5" t="n">
        <f aca="false">Z22-O22-R22</f>
        <v>4673.433</v>
      </c>
      <c r="AD22" s="5" t="n">
        <f aca="false">AA22-P22-S22</f>
        <v>8.84668825683237</v>
      </c>
      <c r="AE22" s="4"/>
      <c r="AF22" s="38" t="n">
        <f aca="false">R22*R$11</f>
        <v>0</v>
      </c>
      <c r="AG22" s="38" t="n">
        <f aca="false">S22*S$11</f>
        <v>396.2</v>
      </c>
      <c r="AH22" s="4"/>
      <c r="AI22" s="38" t="n">
        <f aca="false">AC22*AC$11</f>
        <v>15282.12591</v>
      </c>
      <c r="AJ22" s="38" t="n">
        <f aca="false">AD22*AD$11</f>
        <v>34.1482166713729</v>
      </c>
      <c r="AK22" s="39"/>
      <c r="AL22" s="2" t="n">
        <f aca="false">L22*$AL$11</f>
        <v>709.45248</v>
      </c>
      <c r="AM22" s="4"/>
      <c r="AN22" s="40" t="n">
        <f aca="false">AJ22+AI22+AG22+AF22</f>
        <v>15712.4741266714</v>
      </c>
      <c r="AO22" s="41"/>
      <c r="AP22" s="42" t="n">
        <f aca="false">$C$4-Z22</f>
        <v>0</v>
      </c>
      <c r="AQ22" s="43"/>
      <c r="AR22" s="35"/>
      <c r="AS22" s="35"/>
      <c r="AT22" s="35"/>
      <c r="AU22" s="7"/>
      <c r="AX22" s="35"/>
      <c r="AY22" s="37"/>
      <c r="AZ22" s="8"/>
      <c r="BA22" s="37"/>
      <c r="BB22" s="37"/>
      <c r="BC22" s="37"/>
      <c r="BD22" s="8"/>
      <c r="BE22" s="37"/>
      <c r="BF22" s="8"/>
      <c r="BG22" s="44"/>
      <c r="BH22" s="44"/>
      <c r="BI22" s="45"/>
      <c r="BJ22" s="46"/>
      <c r="BK22" s="8"/>
      <c r="BL22" s="47"/>
      <c r="BM22" s="8"/>
      <c r="BN22" s="46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</row>
    <row r="23" customFormat="false" ht="11.25" hidden="false" customHeight="false" outlineLevel="0" collapsed="false">
      <c r="B23" s="31"/>
      <c r="C23" s="31" t="n">
        <v>35623</v>
      </c>
      <c r="D23" s="32" t="n">
        <v>2385</v>
      </c>
      <c r="E23" s="32" t="n">
        <v>729</v>
      </c>
      <c r="F23" s="32" t="n">
        <v>728</v>
      </c>
      <c r="G23" s="32" t="n">
        <v>903</v>
      </c>
      <c r="H23" s="32" t="n">
        <v>1282</v>
      </c>
      <c r="I23" s="32" t="n">
        <v>14</v>
      </c>
      <c r="J23" s="32" t="n">
        <v>21</v>
      </c>
      <c r="K23" s="5" t="n">
        <f aca="false">SUM(D23:J23)</f>
        <v>6062</v>
      </c>
      <c r="L23" s="5" t="n">
        <f aca="false">K23*1.016</f>
        <v>6158.992</v>
      </c>
      <c r="M23" s="33" t="n">
        <f aca="false">L23*(1+$C$3)</f>
        <v>6243.3701904</v>
      </c>
      <c r="N23" s="4"/>
      <c r="O23" s="13" t="n">
        <f aca="false">O22</f>
        <v>1500</v>
      </c>
      <c r="P23" s="13" t="n">
        <f aca="false">P22</f>
        <v>0</v>
      </c>
      <c r="R23" s="13" t="n">
        <f aca="false">R22</f>
        <v>0</v>
      </c>
      <c r="S23" s="13" t="n">
        <f aca="false">S22</f>
        <v>70</v>
      </c>
      <c r="T23" s="4"/>
      <c r="U23" s="35" t="n">
        <f aca="false">IF(M23&gt;$C$4,$C$4,M23)</f>
        <v>6173.433</v>
      </c>
      <c r="V23" s="5" t="n">
        <f aca="false">IF(U23&gt;M23,0,((M23-U23)*(1-0.01732)))</f>
        <v>68.7258782622729</v>
      </c>
      <c r="W23" s="4"/>
      <c r="X23" s="33" t="n">
        <f aca="false">IF(V23&gt;S23,0,V23-S23)</f>
        <v>-1.27412173772714</v>
      </c>
      <c r="Y23" s="36"/>
      <c r="Z23" s="37" t="n">
        <f aca="false">U23+X23*(1+$C$3)</f>
        <v>6172.14142279447</v>
      </c>
      <c r="AA23" s="33" t="n">
        <f aca="false">V23-X23</f>
        <v>70</v>
      </c>
      <c r="AB23" s="4"/>
      <c r="AC23" s="5" t="n">
        <f aca="false">Z23-O23-R23</f>
        <v>4672.14142279447</v>
      </c>
      <c r="AD23" s="5" t="n">
        <f aca="false">AA23-P23-S23</f>
        <v>0</v>
      </c>
      <c r="AE23" s="4"/>
      <c r="AF23" s="38" t="n">
        <f aca="false">R23*R$11</f>
        <v>0</v>
      </c>
      <c r="AG23" s="38" t="n">
        <f aca="false">S23*S$11</f>
        <v>396.2</v>
      </c>
      <c r="AH23" s="4"/>
      <c r="AI23" s="38" t="n">
        <f aca="false">AC23*AC$11</f>
        <v>15277.9024525379</v>
      </c>
      <c r="AJ23" s="38" t="n">
        <f aca="false">AD23*AD$11</f>
        <v>0</v>
      </c>
      <c r="AK23" s="39"/>
      <c r="AL23" s="2" t="n">
        <f aca="false">L23*$AL$11</f>
        <v>708.28408</v>
      </c>
      <c r="AM23" s="4"/>
      <c r="AN23" s="40" t="n">
        <f aca="false">AJ23+AI23+AG23+AF23</f>
        <v>15674.1024525379</v>
      </c>
      <c r="AO23" s="41"/>
      <c r="AP23" s="42" t="n">
        <f aca="false">$C$4-Z23</f>
        <v>1.29157720553394</v>
      </c>
      <c r="AQ23" s="43"/>
      <c r="AR23" s="35"/>
      <c r="AS23" s="35"/>
      <c r="AT23" s="35"/>
      <c r="AU23" s="7"/>
      <c r="AX23" s="35"/>
      <c r="AY23" s="37"/>
      <c r="AZ23" s="8"/>
      <c r="BA23" s="37"/>
      <c r="BB23" s="37"/>
      <c r="BC23" s="37"/>
      <c r="BD23" s="8"/>
      <c r="BE23" s="37"/>
      <c r="BF23" s="8"/>
      <c r="BG23" s="44"/>
      <c r="BH23" s="44"/>
      <c r="BI23" s="45"/>
      <c r="BJ23" s="46"/>
      <c r="BK23" s="8"/>
      <c r="BL23" s="47"/>
      <c r="BM23" s="8"/>
      <c r="BN23" s="46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</row>
    <row r="24" customFormat="false" ht="11.25" hidden="false" customHeight="false" outlineLevel="0" collapsed="false">
      <c r="B24" s="31"/>
      <c r="C24" s="31" t="n">
        <v>35624</v>
      </c>
      <c r="D24" s="32" t="n">
        <v>2286</v>
      </c>
      <c r="E24" s="32" t="n">
        <v>697</v>
      </c>
      <c r="F24" s="32" t="n">
        <v>695</v>
      </c>
      <c r="G24" s="32" t="n">
        <v>872</v>
      </c>
      <c r="H24" s="32" t="n">
        <v>1242</v>
      </c>
      <c r="I24" s="32" t="n">
        <v>11</v>
      </c>
      <c r="J24" s="32" t="n">
        <v>18</v>
      </c>
      <c r="K24" s="5" t="n">
        <f aca="false">SUM(D24:J24)</f>
        <v>5821</v>
      </c>
      <c r="L24" s="5" t="n">
        <f aca="false">K24*1.016</f>
        <v>5914.136</v>
      </c>
      <c r="M24" s="33" t="n">
        <f aca="false">L24*(1+$C$3)</f>
        <v>5995.1596632</v>
      </c>
      <c r="N24" s="4"/>
      <c r="O24" s="13" t="n">
        <f aca="false">O23</f>
        <v>1500</v>
      </c>
      <c r="P24" s="13" t="n">
        <f aca="false">P23</f>
        <v>0</v>
      </c>
      <c r="R24" s="13" t="n">
        <f aca="false">R23</f>
        <v>0</v>
      </c>
      <c r="S24" s="13" t="n">
        <f aca="false">S23</f>
        <v>70</v>
      </c>
      <c r="T24" s="4"/>
      <c r="U24" s="35" t="n">
        <f aca="false">IF(M24&gt;$C$4,$C$4,M24)</f>
        <v>5995.1596632</v>
      </c>
      <c r="V24" s="5" t="n">
        <f aca="false">IF(U24&gt;M24,0,((M24-U24)*(1-0.01732)))</f>
        <v>0</v>
      </c>
      <c r="W24" s="4"/>
      <c r="X24" s="33" t="n">
        <f aca="false">IF(V24&gt;S24,0,V24-S24)</f>
        <v>-70</v>
      </c>
      <c r="Y24" s="36"/>
      <c r="Z24" s="37" t="n">
        <f aca="false">U24+X24*(1+$C$3)</f>
        <v>5924.2006632</v>
      </c>
      <c r="AA24" s="33" t="n">
        <f aca="false">V24-X24</f>
        <v>70</v>
      </c>
      <c r="AB24" s="4"/>
      <c r="AC24" s="5" t="n">
        <f aca="false">Z24-O24-R24</f>
        <v>4424.2006632</v>
      </c>
      <c r="AD24" s="5" t="n">
        <f aca="false">AA24-P24-S24</f>
        <v>0</v>
      </c>
      <c r="AE24" s="4"/>
      <c r="AF24" s="38" t="n">
        <f aca="false">R24*R$11</f>
        <v>0</v>
      </c>
      <c r="AG24" s="38" t="n">
        <f aca="false">S24*S$11</f>
        <v>396.2</v>
      </c>
      <c r="AH24" s="4"/>
      <c r="AI24" s="38" t="n">
        <f aca="false">AC24*AC$11</f>
        <v>14467.136168664</v>
      </c>
      <c r="AJ24" s="38" t="n">
        <f aca="false">AD24*AD$11</f>
        <v>0</v>
      </c>
      <c r="AK24" s="39"/>
      <c r="AL24" s="2" t="n">
        <f aca="false">L24*$AL$11</f>
        <v>680.12564</v>
      </c>
      <c r="AM24" s="4"/>
      <c r="AN24" s="40" t="n">
        <f aca="false">AJ24+AI24+AG24+AF24</f>
        <v>14863.336168664</v>
      </c>
      <c r="AO24" s="41"/>
      <c r="AP24" s="42" t="n">
        <f aca="false">$C$4-Z24</f>
        <v>249.232336799999</v>
      </c>
      <c r="AQ24" s="43"/>
      <c r="AR24" s="35"/>
      <c r="AS24" s="35"/>
      <c r="AT24" s="35"/>
      <c r="AU24" s="7"/>
      <c r="AX24" s="35"/>
      <c r="AY24" s="37"/>
      <c r="AZ24" s="8"/>
      <c r="BA24" s="37"/>
      <c r="BB24" s="37"/>
      <c r="BC24" s="37"/>
      <c r="BD24" s="8"/>
      <c r="BE24" s="37"/>
      <c r="BF24" s="8"/>
      <c r="BG24" s="44"/>
      <c r="BH24" s="44"/>
      <c r="BI24" s="45"/>
      <c r="BJ24" s="46"/>
      <c r="BK24" s="8"/>
      <c r="BL24" s="47"/>
      <c r="BM24" s="8"/>
      <c r="BN24" s="46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</row>
    <row r="25" customFormat="false" ht="11.25" hidden="false" customHeight="false" outlineLevel="0" collapsed="false">
      <c r="B25" s="31"/>
      <c r="C25" s="31" t="n">
        <v>35625</v>
      </c>
      <c r="D25" s="32" t="n">
        <v>2295</v>
      </c>
      <c r="E25" s="32" t="n">
        <v>683</v>
      </c>
      <c r="F25" s="32" t="n">
        <v>681</v>
      </c>
      <c r="G25" s="32" t="n">
        <v>856</v>
      </c>
      <c r="H25" s="32" t="n">
        <v>1232</v>
      </c>
      <c r="I25" s="32" t="n">
        <v>2</v>
      </c>
      <c r="J25" s="32" t="n">
        <v>4</v>
      </c>
      <c r="K25" s="5" t="n">
        <f aca="false">SUM(D25:J25)</f>
        <v>5753</v>
      </c>
      <c r="L25" s="5" t="n">
        <f aca="false">K25*1.016</f>
        <v>5845.048</v>
      </c>
      <c r="M25" s="33" t="n">
        <f aca="false">L25*(1+$C$3)</f>
        <v>5925.1251576</v>
      </c>
      <c r="N25" s="4"/>
      <c r="O25" s="13" t="n">
        <f aca="false">O24</f>
        <v>1500</v>
      </c>
      <c r="P25" s="13" t="n">
        <f aca="false">P24</f>
        <v>0</v>
      </c>
      <c r="R25" s="13" t="n">
        <f aca="false">R24</f>
        <v>0</v>
      </c>
      <c r="S25" s="13" t="n">
        <f aca="false">S24</f>
        <v>70</v>
      </c>
      <c r="T25" s="4"/>
      <c r="U25" s="35" t="n">
        <f aca="false">IF(M25&gt;$C$4,$C$4,M25)</f>
        <v>5925.1251576</v>
      </c>
      <c r="V25" s="5" t="n">
        <f aca="false">IF(U25&gt;M25,0,((M25-U25)*(1-0.01732)))</f>
        <v>0</v>
      </c>
      <c r="W25" s="4"/>
      <c r="X25" s="33" t="n">
        <f aca="false">IF(V25&gt;S25,0,V25-S25)</f>
        <v>-70</v>
      </c>
      <c r="Y25" s="36"/>
      <c r="Z25" s="37" t="n">
        <f aca="false">U25+X25*(1+$C$3)</f>
        <v>5854.1661576</v>
      </c>
      <c r="AA25" s="33" t="n">
        <f aca="false">V25-X25</f>
        <v>70</v>
      </c>
      <c r="AB25" s="4"/>
      <c r="AC25" s="5" t="n">
        <f aca="false">Z25-O25-R25</f>
        <v>4354.1661576</v>
      </c>
      <c r="AD25" s="5" t="n">
        <f aca="false">AA25-P25-S25</f>
        <v>0</v>
      </c>
      <c r="AE25" s="4"/>
      <c r="AF25" s="38" t="n">
        <f aca="false">R25*R$11</f>
        <v>0</v>
      </c>
      <c r="AG25" s="38" t="n">
        <f aca="false">S25*S$11</f>
        <v>396.2</v>
      </c>
      <c r="AH25" s="4"/>
      <c r="AI25" s="38" t="n">
        <f aca="false">AC25*AC$11</f>
        <v>14238.123335352</v>
      </c>
      <c r="AJ25" s="38" t="n">
        <f aca="false">AD25*AD$11</f>
        <v>0</v>
      </c>
      <c r="AK25" s="39"/>
      <c r="AL25" s="2" t="n">
        <f aca="false">L25*$AL$11</f>
        <v>672.18052</v>
      </c>
      <c r="AM25" s="4"/>
      <c r="AN25" s="40" t="n">
        <f aca="false">AJ25+AI25+AG25+AF25</f>
        <v>14634.323335352</v>
      </c>
      <c r="AO25" s="41"/>
      <c r="AP25" s="42" t="n">
        <f aca="false">$C$4-Z25</f>
        <v>319.266842399999</v>
      </c>
      <c r="AQ25" s="43"/>
      <c r="AR25" s="35"/>
      <c r="AS25" s="35"/>
      <c r="AT25" s="35"/>
      <c r="AU25" s="7"/>
      <c r="AX25" s="35"/>
      <c r="AY25" s="37"/>
      <c r="AZ25" s="8"/>
      <c r="BA25" s="37"/>
      <c r="BB25" s="37"/>
      <c r="BC25" s="37"/>
      <c r="BD25" s="8"/>
      <c r="BE25" s="37"/>
      <c r="BF25" s="8"/>
      <c r="BG25" s="44"/>
      <c r="BH25" s="44"/>
      <c r="BI25" s="45"/>
      <c r="BJ25" s="46"/>
      <c r="BK25" s="8"/>
      <c r="BL25" s="47"/>
      <c r="BM25" s="8"/>
      <c r="BN25" s="46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</row>
    <row r="26" customFormat="false" ht="11.25" hidden="false" customHeight="false" outlineLevel="0" collapsed="false">
      <c r="B26" s="31"/>
      <c r="C26" s="31" t="n">
        <v>35626</v>
      </c>
      <c r="D26" s="32" t="n">
        <v>2319</v>
      </c>
      <c r="E26" s="32" t="n">
        <v>668</v>
      </c>
      <c r="F26" s="32" t="n">
        <v>667</v>
      </c>
      <c r="G26" s="32" t="n">
        <v>861</v>
      </c>
      <c r="H26" s="32" t="n">
        <v>1244</v>
      </c>
      <c r="I26" s="32" t="n">
        <v>0</v>
      </c>
      <c r="J26" s="32" t="n">
        <v>2</v>
      </c>
      <c r="K26" s="5" t="n">
        <f aca="false">SUM(D26:J26)</f>
        <v>5761</v>
      </c>
      <c r="L26" s="5" t="n">
        <f aca="false">K26*1.016</f>
        <v>5853.176</v>
      </c>
      <c r="M26" s="33" t="n">
        <f aca="false">L26*(1+$C$3)</f>
        <v>5933.3645112</v>
      </c>
      <c r="N26" s="4"/>
      <c r="O26" s="13" t="n">
        <f aca="false">O25</f>
        <v>1500</v>
      </c>
      <c r="P26" s="13" t="n">
        <f aca="false">P25</f>
        <v>0</v>
      </c>
      <c r="R26" s="13" t="n">
        <f aca="false">R25</f>
        <v>0</v>
      </c>
      <c r="S26" s="13" t="n">
        <f aca="false">S25</f>
        <v>70</v>
      </c>
      <c r="T26" s="4"/>
      <c r="U26" s="35" t="n">
        <f aca="false">IF(M26&gt;$C$4,$C$4,M26)</f>
        <v>5933.3645112</v>
      </c>
      <c r="V26" s="5" t="n">
        <f aca="false">IF(U26&gt;M26,0,((M26-U26)*(1-0.01732)))</f>
        <v>0</v>
      </c>
      <c r="W26" s="4"/>
      <c r="X26" s="33" t="n">
        <f aca="false">IF(V26&gt;S26,0,V26-S26)</f>
        <v>-70</v>
      </c>
      <c r="Y26" s="36"/>
      <c r="Z26" s="37" t="n">
        <f aca="false">U26+X26*(1+$C$3)</f>
        <v>5862.4055112</v>
      </c>
      <c r="AA26" s="33" t="n">
        <f aca="false">V26-X26</f>
        <v>70</v>
      </c>
      <c r="AB26" s="4"/>
      <c r="AC26" s="5" t="n">
        <f aca="false">Z26-O26-R26</f>
        <v>4362.4055112</v>
      </c>
      <c r="AD26" s="5" t="n">
        <f aca="false">AA26-P26-S26</f>
        <v>0</v>
      </c>
      <c r="AE26" s="4"/>
      <c r="AF26" s="38" t="n">
        <f aca="false">R26*R$11</f>
        <v>0</v>
      </c>
      <c r="AG26" s="38" t="n">
        <f aca="false">S26*S$11</f>
        <v>396.2</v>
      </c>
      <c r="AH26" s="4"/>
      <c r="AI26" s="38" t="n">
        <f aca="false">AC26*AC$11</f>
        <v>14265.066021624</v>
      </c>
      <c r="AJ26" s="38" t="n">
        <f aca="false">AD26*AD$11</f>
        <v>0</v>
      </c>
      <c r="AK26" s="39"/>
      <c r="AL26" s="2" t="n">
        <f aca="false">L26*$AL$11</f>
        <v>673.11524</v>
      </c>
      <c r="AM26" s="4"/>
      <c r="AN26" s="40" t="n">
        <f aca="false">AJ26+AI26+AG26+AF26</f>
        <v>14661.266021624</v>
      </c>
      <c r="AO26" s="41"/>
      <c r="AP26" s="42" t="n">
        <f aca="false">$C$4-Z26</f>
        <v>311.027488799999</v>
      </c>
      <c r="AQ26" s="43"/>
      <c r="AR26" s="35"/>
      <c r="AS26" s="35"/>
      <c r="AT26" s="35"/>
      <c r="AU26" s="7"/>
      <c r="AX26" s="35"/>
      <c r="AY26" s="37"/>
      <c r="AZ26" s="8"/>
      <c r="BA26" s="37"/>
      <c r="BB26" s="37"/>
      <c r="BC26" s="37"/>
      <c r="BD26" s="8"/>
      <c r="BE26" s="37"/>
      <c r="BF26" s="8"/>
      <c r="BG26" s="44"/>
      <c r="BH26" s="44"/>
      <c r="BI26" s="45"/>
      <c r="BJ26" s="46"/>
      <c r="BK26" s="8"/>
      <c r="BL26" s="47"/>
      <c r="BM26" s="8"/>
      <c r="BN26" s="46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</row>
    <row r="27" customFormat="false" ht="11.25" hidden="false" customHeight="false" outlineLevel="0" collapsed="false">
      <c r="A27" s="8"/>
      <c r="B27" s="48"/>
      <c r="C27" s="48" t="n">
        <v>35627</v>
      </c>
      <c r="D27" s="49" t="n">
        <v>2653</v>
      </c>
      <c r="E27" s="49" t="n">
        <v>772</v>
      </c>
      <c r="F27" s="49" t="n">
        <v>769</v>
      </c>
      <c r="G27" s="49" t="n">
        <v>965</v>
      </c>
      <c r="H27" s="49" t="n">
        <v>1384</v>
      </c>
      <c r="I27" s="49" t="n">
        <v>19</v>
      </c>
      <c r="J27" s="49" t="n">
        <v>11</v>
      </c>
      <c r="K27" s="33" t="n">
        <f aca="false">SUM(D27:J27)</f>
        <v>6573</v>
      </c>
      <c r="L27" s="33" t="n">
        <f aca="false">K27*1.016</f>
        <v>6678.168</v>
      </c>
      <c r="M27" s="33" t="n">
        <f aca="false">L27*(1+$C$3)</f>
        <v>6769.6589016</v>
      </c>
      <c r="N27" s="4"/>
      <c r="O27" s="13" t="n">
        <f aca="false">O26</f>
        <v>1500</v>
      </c>
      <c r="P27" s="13" t="n">
        <f aca="false">P26</f>
        <v>0</v>
      </c>
      <c r="Q27" s="8"/>
      <c r="R27" s="13" t="n">
        <f aca="false">R26</f>
        <v>0</v>
      </c>
      <c r="S27" s="13" t="n">
        <f aca="false">S26</f>
        <v>70</v>
      </c>
      <c r="T27" s="4"/>
      <c r="U27" s="37" t="n">
        <f aca="false">IF(M27&gt;$C$4,$C$4,M27)</f>
        <v>6173.433</v>
      </c>
      <c r="V27" s="33" t="n">
        <f aca="false">IF(U27&gt;M27,0,((M27-U27)*(1-0.01732)))</f>
        <v>585.899268984288</v>
      </c>
      <c r="W27" s="4"/>
      <c r="X27" s="33" t="n">
        <f aca="false">IF(V27&gt;S27,0,V27-S27)</f>
        <v>0</v>
      </c>
      <c r="Y27" s="4"/>
      <c r="Z27" s="37" t="n">
        <f aca="false">U27+X27*(1+$C$3)</f>
        <v>6173.433</v>
      </c>
      <c r="AA27" s="33" t="n">
        <f aca="false">V27-X27</f>
        <v>585.899268984288</v>
      </c>
      <c r="AB27" s="4"/>
      <c r="AC27" s="33" t="n">
        <f aca="false">Z27-O27-R27</f>
        <v>4673.433</v>
      </c>
      <c r="AD27" s="33" t="n">
        <f aca="false">AA27-P27-S27</f>
        <v>515.899268984288</v>
      </c>
      <c r="AE27" s="4"/>
      <c r="AF27" s="50" t="n">
        <f aca="false">R27*R$11</f>
        <v>0</v>
      </c>
      <c r="AG27" s="50" t="n">
        <f aca="false">S27*S$11</f>
        <v>396.2</v>
      </c>
      <c r="AH27" s="4"/>
      <c r="AI27" s="50" t="n">
        <f aca="false">AC27*AC$11</f>
        <v>15282.12591</v>
      </c>
      <c r="AJ27" s="50" t="n">
        <f aca="false">AD27*AD$11</f>
        <v>1991.37117827935</v>
      </c>
      <c r="AK27" s="39"/>
      <c r="AL27" s="2" t="n">
        <f aca="false">L27*$AL$11</f>
        <v>767.98932</v>
      </c>
      <c r="AM27" s="4"/>
      <c r="AN27" s="40" t="n">
        <f aca="false">AJ27+AI27+AG27+AF27</f>
        <v>17669.6970882794</v>
      </c>
      <c r="AO27" s="41"/>
      <c r="AP27" s="42" t="n">
        <f aca="false">$C$4-Z27</f>
        <v>0</v>
      </c>
      <c r="AQ27" s="51"/>
      <c r="AR27" s="37"/>
      <c r="AS27" s="37"/>
      <c r="AT27" s="37"/>
      <c r="AU27" s="52"/>
      <c r="AV27" s="8"/>
      <c r="AW27" s="8"/>
      <c r="AX27" s="37"/>
      <c r="AY27" s="37"/>
      <c r="AZ27" s="8"/>
      <c r="BA27" s="37"/>
      <c r="BB27" s="37"/>
      <c r="BC27" s="37"/>
      <c r="BD27" s="8"/>
      <c r="BE27" s="37"/>
      <c r="BF27" s="8"/>
      <c r="BG27" s="44"/>
      <c r="BH27" s="44"/>
      <c r="BI27" s="45"/>
      <c r="BJ27" s="46"/>
      <c r="BK27" s="8"/>
      <c r="BL27" s="47"/>
      <c r="BM27" s="8"/>
      <c r="BN27" s="46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1.25" hidden="false" customHeight="false" outlineLevel="0" collapsed="false">
      <c r="B28" s="31"/>
      <c r="C28" s="31" t="n">
        <v>35628</v>
      </c>
      <c r="D28" s="32" t="n">
        <v>2494</v>
      </c>
      <c r="E28" s="32" t="n">
        <v>744</v>
      </c>
      <c r="F28" s="32" t="n">
        <v>743</v>
      </c>
      <c r="G28" s="32" t="n">
        <v>924</v>
      </c>
      <c r="H28" s="32" t="n">
        <v>1322</v>
      </c>
      <c r="I28" s="32" t="n">
        <v>18</v>
      </c>
      <c r="J28" s="32" t="n">
        <v>22</v>
      </c>
      <c r="K28" s="5" t="n">
        <f aca="false">SUM(D28:J28)</f>
        <v>6267</v>
      </c>
      <c r="L28" s="5" t="n">
        <f aca="false">K28*1.016</f>
        <v>6367.272</v>
      </c>
      <c r="M28" s="33" t="n">
        <f aca="false">L28*(1+$C$3)</f>
        <v>6454.5036264</v>
      </c>
      <c r="N28" s="4"/>
      <c r="O28" s="13" t="n">
        <f aca="false">O27</f>
        <v>1500</v>
      </c>
      <c r="P28" s="13" t="n">
        <f aca="false">P27</f>
        <v>0</v>
      </c>
      <c r="R28" s="13" t="n">
        <f aca="false">R27</f>
        <v>0</v>
      </c>
      <c r="S28" s="13" t="n">
        <f aca="false">S27</f>
        <v>70</v>
      </c>
      <c r="T28" s="4"/>
      <c r="U28" s="35" t="n">
        <f aca="false">IF(M28&gt;$C$4,$C$4,M28)</f>
        <v>6173.433</v>
      </c>
      <c r="V28" s="5" t="n">
        <f aca="false">IF(U28&gt;M28,0,((M28-U28)*(1-0.01732)))</f>
        <v>276.202483150752</v>
      </c>
      <c r="W28" s="4"/>
      <c r="X28" s="33" t="n">
        <f aca="false">IF(V28&gt;S28,0,V28-S28)</f>
        <v>0</v>
      </c>
      <c r="Y28" s="36"/>
      <c r="Z28" s="37" t="n">
        <f aca="false">U28+X28*(1+$C$3)</f>
        <v>6173.433</v>
      </c>
      <c r="AA28" s="33" t="n">
        <f aca="false">V28-X28</f>
        <v>276.202483150752</v>
      </c>
      <c r="AB28" s="4"/>
      <c r="AC28" s="5" t="n">
        <f aca="false">Z28-O28-R28</f>
        <v>4673.433</v>
      </c>
      <c r="AD28" s="5" t="n">
        <f aca="false">AA28-P28-S28</f>
        <v>206.202483150752</v>
      </c>
      <c r="AE28" s="4"/>
      <c r="AF28" s="38" t="n">
        <f aca="false">R28*R$11</f>
        <v>0</v>
      </c>
      <c r="AG28" s="38" t="n">
        <f aca="false">S28*S$11</f>
        <v>396.2</v>
      </c>
      <c r="AH28" s="4"/>
      <c r="AI28" s="38" t="n">
        <f aca="false">AC28*AC$11</f>
        <v>15282.12591</v>
      </c>
      <c r="AJ28" s="38" t="n">
        <f aca="false">AD28*AD$11</f>
        <v>795.941584961903</v>
      </c>
      <c r="AK28" s="39"/>
      <c r="AL28" s="2" t="n">
        <f aca="false">L28*$AL$11</f>
        <v>732.23628</v>
      </c>
      <c r="AM28" s="4"/>
      <c r="AN28" s="40" t="n">
        <f aca="false">AJ28+AI28+AG28+AF28</f>
        <v>16474.2674949619</v>
      </c>
      <c r="AO28" s="41"/>
      <c r="AP28" s="42" t="n">
        <f aca="false">$C$4-Z28</f>
        <v>0</v>
      </c>
      <c r="AQ28" s="43"/>
      <c r="AR28" s="35"/>
      <c r="AS28" s="35"/>
      <c r="AT28" s="35"/>
      <c r="AU28" s="7"/>
      <c r="AX28" s="35"/>
      <c r="AY28" s="37"/>
      <c r="AZ28" s="8"/>
      <c r="BA28" s="37"/>
      <c r="BB28" s="37"/>
      <c r="BC28" s="37"/>
      <c r="BD28" s="8"/>
      <c r="BE28" s="37"/>
      <c r="BF28" s="8"/>
      <c r="BG28" s="44"/>
      <c r="BH28" s="44"/>
      <c r="BI28" s="45"/>
      <c r="BJ28" s="46"/>
      <c r="BK28" s="8"/>
      <c r="BL28" s="47"/>
      <c r="BM28" s="8"/>
      <c r="BN28" s="46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</row>
    <row r="29" customFormat="false" ht="11.25" hidden="false" customHeight="false" outlineLevel="0" collapsed="false">
      <c r="B29" s="31"/>
      <c r="C29" s="31" t="n">
        <v>35629</v>
      </c>
      <c r="D29" s="32" t="n">
        <v>2327</v>
      </c>
      <c r="E29" s="32" t="n">
        <v>721</v>
      </c>
      <c r="F29" s="32" t="n">
        <v>719</v>
      </c>
      <c r="G29" s="32" t="n">
        <v>891</v>
      </c>
      <c r="H29" s="32" t="n">
        <v>1265</v>
      </c>
      <c r="I29" s="32" t="n">
        <v>14</v>
      </c>
      <c r="J29" s="32" t="n">
        <v>17</v>
      </c>
      <c r="K29" s="5" t="n">
        <f aca="false">SUM(D29:J29)</f>
        <v>5954</v>
      </c>
      <c r="L29" s="5" t="n">
        <f aca="false">K29*1.016</f>
        <v>6049.264</v>
      </c>
      <c r="M29" s="33" t="n">
        <f aca="false">L29*(1+$C$3)</f>
        <v>6132.1389168</v>
      </c>
      <c r="N29" s="4"/>
      <c r="O29" s="13" t="n">
        <f aca="false">O28</f>
        <v>1500</v>
      </c>
      <c r="P29" s="13" t="n">
        <f aca="false">P28</f>
        <v>0</v>
      </c>
      <c r="R29" s="13" t="n">
        <f aca="false">R28</f>
        <v>0</v>
      </c>
      <c r="S29" s="13" t="n">
        <f aca="false">S28</f>
        <v>70</v>
      </c>
      <c r="T29" s="4"/>
      <c r="U29" s="35" t="n">
        <f aca="false">IF(M29&gt;$C$4,$C$4,M29)</f>
        <v>6132.1389168</v>
      </c>
      <c r="V29" s="5" t="n">
        <f aca="false">IF(U29&gt;M29,0,((M29-U29)*(1-0.01732)))</f>
        <v>0</v>
      </c>
      <c r="W29" s="4"/>
      <c r="X29" s="33" t="n">
        <f aca="false">IF(V29&gt;S29,0,V29-S29)</f>
        <v>-70</v>
      </c>
      <c r="Y29" s="36"/>
      <c r="Z29" s="37" t="n">
        <f aca="false">U29+X29*(1+$C$3)</f>
        <v>6061.1799168</v>
      </c>
      <c r="AA29" s="33" t="n">
        <f aca="false">V29-X29</f>
        <v>70</v>
      </c>
      <c r="AB29" s="4"/>
      <c r="AC29" s="5" t="n">
        <f aca="false">Z29-O29-R29</f>
        <v>4561.1799168</v>
      </c>
      <c r="AD29" s="5" t="n">
        <f aca="false">AA29-P29-S29</f>
        <v>0</v>
      </c>
      <c r="AE29" s="4"/>
      <c r="AF29" s="38" t="n">
        <f aca="false">R29*R$11</f>
        <v>0</v>
      </c>
      <c r="AG29" s="38" t="n">
        <f aca="false">S29*S$11</f>
        <v>396.2</v>
      </c>
      <c r="AH29" s="4"/>
      <c r="AI29" s="38" t="n">
        <f aca="false">AC29*AC$11</f>
        <v>14915.058327936</v>
      </c>
      <c r="AJ29" s="38" t="n">
        <f aca="false">AD29*AD$11</f>
        <v>0</v>
      </c>
      <c r="AK29" s="39"/>
      <c r="AL29" s="2" t="n">
        <f aca="false">L29*$AL$11</f>
        <v>695.66536</v>
      </c>
      <c r="AM29" s="4"/>
      <c r="AN29" s="40" t="n">
        <f aca="false">AJ29+AI29+AG29+AF29</f>
        <v>15311.258327936</v>
      </c>
      <c r="AO29" s="41"/>
      <c r="AP29" s="42" t="n">
        <f aca="false">$C$4-Z29</f>
        <v>112.253083199999</v>
      </c>
      <c r="AQ29" s="43"/>
      <c r="AR29" s="35"/>
      <c r="AS29" s="35"/>
      <c r="AT29" s="35"/>
      <c r="AU29" s="7"/>
      <c r="AX29" s="35"/>
      <c r="AY29" s="37"/>
      <c r="AZ29" s="8"/>
      <c r="BA29" s="37"/>
      <c r="BB29" s="37"/>
      <c r="BC29" s="37"/>
      <c r="BD29" s="8"/>
      <c r="BE29" s="37"/>
      <c r="BF29" s="8"/>
      <c r="BG29" s="44"/>
      <c r="BH29" s="44"/>
      <c r="BI29" s="45"/>
      <c r="BJ29" s="46"/>
      <c r="BK29" s="8"/>
      <c r="BL29" s="47"/>
      <c r="BM29" s="8"/>
      <c r="BN29" s="46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</row>
    <row r="30" customFormat="false" ht="11.25" hidden="false" customHeight="false" outlineLevel="0" collapsed="false">
      <c r="B30" s="31"/>
      <c r="C30" s="31" t="n">
        <v>35630</v>
      </c>
      <c r="D30" s="32" t="n">
        <v>2298</v>
      </c>
      <c r="E30" s="32" t="n">
        <v>712</v>
      </c>
      <c r="F30" s="32" t="n">
        <v>711</v>
      </c>
      <c r="G30" s="32" t="n">
        <v>875</v>
      </c>
      <c r="H30" s="32" t="n">
        <v>1255</v>
      </c>
      <c r="I30" s="32" t="n">
        <v>12</v>
      </c>
      <c r="J30" s="32" t="n">
        <v>35</v>
      </c>
      <c r="K30" s="5" t="n">
        <f aca="false">SUM(D30:J30)</f>
        <v>5898</v>
      </c>
      <c r="L30" s="5" t="n">
        <f aca="false">K30*1.016</f>
        <v>5992.368</v>
      </c>
      <c r="M30" s="33" t="n">
        <f aca="false">L30*(1+$C$3)</f>
        <v>6074.4634416</v>
      </c>
      <c r="N30" s="4"/>
      <c r="O30" s="13" t="n">
        <f aca="false">O29</f>
        <v>1500</v>
      </c>
      <c r="P30" s="13" t="n">
        <f aca="false">P29</f>
        <v>0</v>
      </c>
      <c r="R30" s="13" t="n">
        <f aca="false">R29</f>
        <v>0</v>
      </c>
      <c r="S30" s="13" t="n">
        <f aca="false">S29</f>
        <v>70</v>
      </c>
      <c r="T30" s="4"/>
      <c r="U30" s="35" t="n">
        <f aca="false">IF(M30&gt;$C$4,$C$4,M30)</f>
        <v>6074.4634416</v>
      </c>
      <c r="V30" s="5" t="n">
        <f aca="false">IF(U30&gt;M30,0,((M30-U30)*(1-0.01732)))</f>
        <v>0</v>
      </c>
      <c r="W30" s="4"/>
      <c r="X30" s="33" t="n">
        <f aca="false">IF(V30&gt;S30,0,V30-S30)</f>
        <v>-70</v>
      </c>
      <c r="Y30" s="36"/>
      <c r="Z30" s="37" t="n">
        <f aca="false">U30+X30*(1+$C$3)</f>
        <v>6003.5044416</v>
      </c>
      <c r="AA30" s="33" t="n">
        <f aca="false">V30-X30</f>
        <v>70</v>
      </c>
      <c r="AB30" s="4"/>
      <c r="AC30" s="5" t="n">
        <f aca="false">Z30-O30-R30</f>
        <v>4503.5044416</v>
      </c>
      <c r="AD30" s="5" t="n">
        <f aca="false">AA30-P30-S30</f>
        <v>0</v>
      </c>
      <c r="AE30" s="4"/>
      <c r="AF30" s="38" t="n">
        <f aca="false">R30*R$11</f>
        <v>0</v>
      </c>
      <c r="AG30" s="38" t="n">
        <f aca="false">S30*S$11</f>
        <v>396.2</v>
      </c>
      <c r="AH30" s="4"/>
      <c r="AI30" s="38" t="n">
        <f aca="false">AC30*AC$11</f>
        <v>14726.459524032</v>
      </c>
      <c r="AJ30" s="38" t="n">
        <f aca="false">AD30*AD$11</f>
        <v>0</v>
      </c>
      <c r="AK30" s="39"/>
      <c r="AL30" s="2" t="n">
        <f aca="false">L30*$AL$11</f>
        <v>689.12232</v>
      </c>
      <c r="AM30" s="4"/>
      <c r="AN30" s="40" t="n">
        <f aca="false">AJ30+AI30+AG30+AF30</f>
        <v>15122.659524032</v>
      </c>
      <c r="AO30" s="41"/>
      <c r="AP30" s="42" t="n">
        <f aca="false">$C$4-Z30</f>
        <v>169.928558399999</v>
      </c>
      <c r="AQ30" s="43"/>
      <c r="AR30" s="35"/>
      <c r="AS30" s="35"/>
      <c r="AT30" s="35"/>
      <c r="AU30" s="7"/>
      <c r="AX30" s="35"/>
      <c r="AY30" s="37"/>
      <c r="AZ30" s="8"/>
      <c r="BA30" s="37"/>
      <c r="BB30" s="37"/>
      <c r="BC30" s="37"/>
      <c r="BD30" s="8"/>
      <c r="BE30" s="37"/>
      <c r="BF30" s="8"/>
      <c r="BG30" s="44"/>
      <c r="BH30" s="44"/>
      <c r="BI30" s="45"/>
      <c r="BJ30" s="46"/>
      <c r="BK30" s="8"/>
      <c r="BL30" s="47"/>
      <c r="BM30" s="8"/>
      <c r="BN30" s="46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</row>
    <row r="31" customFormat="false" ht="11.25" hidden="false" customHeight="false" outlineLevel="0" collapsed="false">
      <c r="B31" s="31"/>
      <c r="C31" s="31" t="n">
        <v>35631</v>
      </c>
      <c r="D31" s="32" t="n">
        <v>2423</v>
      </c>
      <c r="E31" s="32" t="n">
        <v>732</v>
      </c>
      <c r="F31" s="32" t="n">
        <v>731</v>
      </c>
      <c r="G31" s="32" t="n">
        <v>927</v>
      </c>
      <c r="H31" s="32" t="n">
        <v>1327</v>
      </c>
      <c r="I31" s="32" t="n">
        <v>15</v>
      </c>
      <c r="J31" s="32" t="n">
        <v>14</v>
      </c>
      <c r="K31" s="5" t="n">
        <f aca="false">SUM(D31:J31)</f>
        <v>6169</v>
      </c>
      <c r="L31" s="5" t="n">
        <f aca="false">K31*1.016</f>
        <v>6267.704</v>
      </c>
      <c r="M31" s="33" t="n">
        <f aca="false">L31*(1+$C$3)</f>
        <v>6353.5715448</v>
      </c>
      <c r="N31" s="4"/>
      <c r="O31" s="13" t="n">
        <f aca="false">O30</f>
        <v>1500</v>
      </c>
      <c r="P31" s="13" t="n">
        <f aca="false">P30</f>
        <v>0</v>
      </c>
      <c r="R31" s="13" t="n">
        <f aca="false">R30</f>
        <v>0</v>
      </c>
      <c r="S31" s="13" t="n">
        <f aca="false">S30</f>
        <v>70</v>
      </c>
      <c r="T31" s="4"/>
      <c r="U31" s="35" t="n">
        <f aca="false">IF(M31&gt;$C$4,$C$4,M31)</f>
        <v>6173.433</v>
      </c>
      <c r="V31" s="5" t="n">
        <f aca="false">IF(U31&gt;M31,0,((M31-U31)*(1-0.01732)))</f>
        <v>177.018545204064</v>
      </c>
      <c r="W31" s="4"/>
      <c r="X31" s="33" t="n">
        <f aca="false">IF(V31&gt;S31,0,V31-S31)</f>
        <v>0</v>
      </c>
      <c r="Y31" s="36"/>
      <c r="Z31" s="37" t="n">
        <f aca="false">U31+X31*(1+$C$3)</f>
        <v>6173.433</v>
      </c>
      <c r="AA31" s="33" t="n">
        <f aca="false">V31-X31</f>
        <v>177.018545204064</v>
      </c>
      <c r="AB31" s="4"/>
      <c r="AC31" s="5" t="n">
        <f aca="false">Z31-O31-R31</f>
        <v>4673.433</v>
      </c>
      <c r="AD31" s="5" t="n">
        <f aca="false">AA31-P31-S31</f>
        <v>107.018545204064</v>
      </c>
      <c r="AE31" s="4"/>
      <c r="AF31" s="38" t="n">
        <f aca="false">R31*R$11</f>
        <v>0</v>
      </c>
      <c r="AG31" s="38" t="n">
        <f aca="false">S31*S$11</f>
        <v>396.2</v>
      </c>
      <c r="AH31" s="4"/>
      <c r="AI31" s="38" t="n">
        <f aca="false">AC31*AC$11</f>
        <v>15282.12591</v>
      </c>
      <c r="AJ31" s="38" t="n">
        <f aca="false">AD31*AD$11</f>
        <v>413.091584487687</v>
      </c>
      <c r="AK31" s="39"/>
      <c r="AL31" s="2" t="n">
        <f aca="false">L31*$AL$11</f>
        <v>720.78596</v>
      </c>
      <c r="AM31" s="4"/>
      <c r="AN31" s="40" t="n">
        <f aca="false">AJ31+AI31+AG31+AF31</f>
        <v>16091.4174944877</v>
      </c>
      <c r="AO31" s="41"/>
      <c r="AP31" s="42" t="n">
        <f aca="false">$C$4-Z31</f>
        <v>0</v>
      </c>
      <c r="AQ31" s="43"/>
      <c r="AR31" s="35"/>
      <c r="AS31" s="35"/>
      <c r="AT31" s="35"/>
      <c r="AU31" s="7"/>
      <c r="AX31" s="35"/>
      <c r="AY31" s="37"/>
      <c r="AZ31" s="8"/>
      <c r="BA31" s="37"/>
      <c r="BB31" s="37"/>
      <c r="BC31" s="37"/>
      <c r="BD31" s="8"/>
      <c r="BE31" s="37"/>
      <c r="BF31" s="8"/>
      <c r="BG31" s="44"/>
      <c r="BH31" s="44"/>
      <c r="BI31" s="45"/>
      <c r="BJ31" s="46"/>
      <c r="BK31" s="8"/>
      <c r="BL31" s="47"/>
      <c r="BM31" s="8"/>
      <c r="BN31" s="46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</row>
    <row r="32" customFormat="false" ht="11.25" hidden="false" customHeight="false" outlineLevel="0" collapsed="false">
      <c r="B32" s="31"/>
      <c r="C32" s="31" t="n">
        <v>35632</v>
      </c>
      <c r="D32" s="32" t="n">
        <v>2279</v>
      </c>
      <c r="E32" s="32" t="n">
        <v>698</v>
      </c>
      <c r="F32" s="32" t="n">
        <v>695</v>
      </c>
      <c r="G32" s="32" t="n">
        <v>850</v>
      </c>
      <c r="H32" s="32" t="n">
        <v>1224</v>
      </c>
      <c r="I32" s="32" t="n">
        <v>0</v>
      </c>
      <c r="J32" s="32" t="n">
        <v>0</v>
      </c>
      <c r="K32" s="5" t="n">
        <f aca="false">SUM(D32:J32)</f>
        <v>5746</v>
      </c>
      <c r="L32" s="5" t="n">
        <f aca="false">K32*1.016</f>
        <v>5837.936</v>
      </c>
      <c r="M32" s="33" t="n">
        <f aca="false">L32*(1+$C$3)</f>
        <v>5917.9157232</v>
      </c>
      <c r="N32" s="4"/>
      <c r="O32" s="13" t="n">
        <f aca="false">O31</f>
        <v>1500</v>
      </c>
      <c r="P32" s="13" t="n">
        <f aca="false">P31</f>
        <v>0</v>
      </c>
      <c r="R32" s="13" t="n">
        <f aca="false">R31</f>
        <v>0</v>
      </c>
      <c r="S32" s="13" t="n">
        <f aca="false">S31</f>
        <v>70</v>
      </c>
      <c r="T32" s="4"/>
      <c r="U32" s="35" t="n">
        <f aca="false">IF(M32&gt;$C$4,$C$4,M32)</f>
        <v>5917.9157232</v>
      </c>
      <c r="V32" s="5" t="n">
        <f aca="false">IF(U32&gt;M32,0,((M32-U32)*(1-0.01732)))</f>
        <v>0</v>
      </c>
      <c r="W32" s="4"/>
      <c r="X32" s="33" t="n">
        <f aca="false">IF(V32&gt;S32,0,V32-S32)</f>
        <v>-70</v>
      </c>
      <c r="Y32" s="36"/>
      <c r="Z32" s="37" t="n">
        <f aca="false">U32+X32*(1+$C$3)</f>
        <v>5846.9567232</v>
      </c>
      <c r="AA32" s="33" t="n">
        <f aca="false">V32-X32</f>
        <v>70</v>
      </c>
      <c r="AB32" s="4"/>
      <c r="AC32" s="5" t="n">
        <f aca="false">Z32-O32-R32</f>
        <v>4346.9567232</v>
      </c>
      <c r="AD32" s="5" t="n">
        <f aca="false">AA32-P32-S32</f>
        <v>0</v>
      </c>
      <c r="AE32" s="4"/>
      <c r="AF32" s="38" t="n">
        <f aca="false">R32*R$11</f>
        <v>0</v>
      </c>
      <c r="AG32" s="38" t="n">
        <f aca="false">S32*S$11</f>
        <v>396.2</v>
      </c>
      <c r="AH32" s="4"/>
      <c r="AI32" s="38" t="n">
        <f aca="false">AC32*AC$11</f>
        <v>14214.548484864</v>
      </c>
      <c r="AJ32" s="38" t="n">
        <f aca="false">AD32*AD$11</f>
        <v>0</v>
      </c>
      <c r="AK32" s="39"/>
      <c r="AL32" s="2" t="n">
        <f aca="false">L32*$AL$11</f>
        <v>671.36264</v>
      </c>
      <c r="AM32" s="4"/>
      <c r="AN32" s="40" t="n">
        <f aca="false">AJ32+AI32+AG32+AF32</f>
        <v>14610.748484864</v>
      </c>
      <c r="AO32" s="41"/>
      <c r="AP32" s="42" t="n">
        <f aca="false">$C$4-Z32</f>
        <v>326.4762768</v>
      </c>
      <c r="AQ32" s="43"/>
      <c r="AR32" s="35"/>
      <c r="AS32" s="35"/>
      <c r="AT32" s="35"/>
      <c r="AU32" s="7"/>
      <c r="AX32" s="35"/>
      <c r="AY32" s="37"/>
      <c r="AZ32" s="8"/>
      <c r="BA32" s="37"/>
      <c r="BB32" s="37"/>
      <c r="BC32" s="37"/>
      <c r="BD32" s="8"/>
      <c r="BE32" s="37"/>
      <c r="BF32" s="8"/>
      <c r="BG32" s="44"/>
      <c r="BH32" s="44"/>
      <c r="BI32" s="45"/>
      <c r="BJ32" s="46"/>
      <c r="BK32" s="8"/>
      <c r="BL32" s="47"/>
      <c r="BM32" s="8"/>
      <c r="BN32" s="46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</row>
    <row r="33" customFormat="false" ht="11.25" hidden="false" customHeight="false" outlineLevel="0" collapsed="false">
      <c r="B33" s="31"/>
      <c r="C33" s="31" t="n">
        <v>35633</v>
      </c>
      <c r="D33" s="32" t="n">
        <v>2073</v>
      </c>
      <c r="E33" s="32" t="n">
        <v>650</v>
      </c>
      <c r="F33" s="32" t="n">
        <v>649</v>
      </c>
      <c r="G33" s="32" t="n">
        <v>798</v>
      </c>
      <c r="H33" s="32" t="n">
        <v>1128</v>
      </c>
      <c r="I33" s="32" t="n">
        <v>0</v>
      </c>
      <c r="J33" s="32" t="n">
        <v>0</v>
      </c>
      <c r="K33" s="5" t="n">
        <f aca="false">SUM(D33:J33)</f>
        <v>5298</v>
      </c>
      <c r="L33" s="5" t="n">
        <f aca="false">K33*1.016</f>
        <v>5382.768</v>
      </c>
      <c r="M33" s="33" t="n">
        <f aca="false">L33*(1+$C$3)</f>
        <v>5456.5119216</v>
      </c>
      <c r="N33" s="4"/>
      <c r="O33" s="13" t="n">
        <f aca="false">O32</f>
        <v>1500</v>
      </c>
      <c r="P33" s="13" t="n">
        <f aca="false">P32</f>
        <v>0</v>
      </c>
      <c r="R33" s="13" t="n">
        <f aca="false">R32</f>
        <v>0</v>
      </c>
      <c r="S33" s="13" t="n">
        <f aca="false">S32</f>
        <v>70</v>
      </c>
      <c r="T33" s="4"/>
      <c r="U33" s="35" t="n">
        <f aca="false">IF(M33&gt;$C$4,$C$4,M33)</f>
        <v>5456.5119216</v>
      </c>
      <c r="V33" s="5" t="n">
        <f aca="false">IF(U33&gt;M33,0,((M33-U33)*(1-0.01732)))</f>
        <v>0</v>
      </c>
      <c r="W33" s="4"/>
      <c r="X33" s="33" t="n">
        <f aca="false">IF(V33&gt;S33,0,V33-S33)</f>
        <v>-70</v>
      </c>
      <c r="Y33" s="36"/>
      <c r="Z33" s="37" t="n">
        <f aca="false">U33+X33*(1+$C$3)</f>
        <v>5385.5529216</v>
      </c>
      <c r="AA33" s="33" t="n">
        <f aca="false">V33-X33</f>
        <v>70</v>
      </c>
      <c r="AB33" s="4"/>
      <c r="AC33" s="5" t="n">
        <f aca="false">Z33-O33-R33</f>
        <v>3885.5529216</v>
      </c>
      <c r="AD33" s="5" t="n">
        <f aca="false">AA33-P33-S33</f>
        <v>0</v>
      </c>
      <c r="AE33" s="4"/>
      <c r="AF33" s="38" t="n">
        <f aca="false">R33*R$11</f>
        <v>0</v>
      </c>
      <c r="AG33" s="38" t="n">
        <f aca="false">S33*S$11</f>
        <v>396.2</v>
      </c>
      <c r="AH33" s="4"/>
      <c r="AI33" s="38" t="n">
        <f aca="false">AC33*AC$11</f>
        <v>12705.758053632</v>
      </c>
      <c r="AJ33" s="38" t="n">
        <f aca="false">AD33*AD$11</f>
        <v>0</v>
      </c>
      <c r="AK33" s="39"/>
      <c r="AL33" s="2" t="n">
        <f aca="false">L33*$AL$11</f>
        <v>619.01832</v>
      </c>
      <c r="AM33" s="4"/>
      <c r="AN33" s="40" t="n">
        <f aca="false">AJ33+AI33+AG33+AF33</f>
        <v>13101.958053632</v>
      </c>
      <c r="AO33" s="41"/>
      <c r="AP33" s="42" t="n">
        <f aca="false">$C$4-Z33</f>
        <v>787.8800784</v>
      </c>
      <c r="AQ33" s="43"/>
      <c r="AR33" s="35"/>
      <c r="AS33" s="35"/>
      <c r="AT33" s="35"/>
      <c r="AU33" s="7"/>
      <c r="AX33" s="35"/>
      <c r="AY33" s="37"/>
      <c r="AZ33" s="8"/>
      <c r="BA33" s="37"/>
      <c r="BB33" s="37"/>
      <c r="BC33" s="37"/>
      <c r="BD33" s="8"/>
      <c r="BE33" s="37"/>
      <c r="BF33" s="8"/>
      <c r="BG33" s="44"/>
      <c r="BH33" s="44"/>
      <c r="BI33" s="45"/>
      <c r="BJ33" s="46"/>
      <c r="BK33" s="8"/>
      <c r="BL33" s="47"/>
      <c r="BM33" s="8"/>
      <c r="BN33" s="46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</row>
    <row r="34" customFormat="false" ht="11.25" hidden="false" customHeight="false" outlineLevel="0" collapsed="false">
      <c r="B34" s="31"/>
      <c r="C34" s="31" t="n">
        <v>35634</v>
      </c>
      <c r="D34" s="32" t="n">
        <v>2193</v>
      </c>
      <c r="E34" s="32" t="n">
        <v>672</v>
      </c>
      <c r="F34" s="32" t="n">
        <v>670</v>
      </c>
      <c r="G34" s="32" t="n">
        <v>844</v>
      </c>
      <c r="H34" s="32" t="n">
        <v>1203</v>
      </c>
      <c r="I34" s="32" t="n">
        <v>6</v>
      </c>
      <c r="J34" s="32" t="n">
        <v>20</v>
      </c>
      <c r="K34" s="5" t="n">
        <f aca="false">SUM(D34:J34)</f>
        <v>5608</v>
      </c>
      <c r="L34" s="5" t="n">
        <f aca="false">K34*1.016</f>
        <v>5697.728</v>
      </c>
      <c r="M34" s="33" t="n">
        <f aca="false">L34*(1+$C$3)</f>
        <v>5775.7868736</v>
      </c>
      <c r="N34" s="4"/>
      <c r="O34" s="13" t="n">
        <f aca="false">O33</f>
        <v>1500</v>
      </c>
      <c r="P34" s="13" t="n">
        <f aca="false">P33</f>
        <v>0</v>
      </c>
      <c r="R34" s="13" t="n">
        <f aca="false">R33</f>
        <v>0</v>
      </c>
      <c r="S34" s="13" t="n">
        <f aca="false">S33</f>
        <v>70</v>
      </c>
      <c r="T34" s="4"/>
      <c r="U34" s="35" t="n">
        <f aca="false">IF(M34&gt;$C$4,$C$4,M34)</f>
        <v>5775.7868736</v>
      </c>
      <c r="V34" s="5" t="n">
        <f aca="false">IF(U34&gt;M34,0,((M34-U34)*(1-0.01732)))</f>
        <v>0</v>
      </c>
      <c r="W34" s="4"/>
      <c r="X34" s="33" t="n">
        <f aca="false">IF(V34&gt;S34,0,V34-S34)</f>
        <v>-70</v>
      </c>
      <c r="Y34" s="36"/>
      <c r="Z34" s="37" t="n">
        <f aca="false">U34+X34*(1+$C$3)</f>
        <v>5704.8278736</v>
      </c>
      <c r="AA34" s="33" t="n">
        <f aca="false">V34-X34</f>
        <v>70</v>
      </c>
      <c r="AB34" s="4"/>
      <c r="AC34" s="5" t="n">
        <f aca="false">Z34-O34-R34</f>
        <v>4204.8278736</v>
      </c>
      <c r="AD34" s="5" t="n">
        <f aca="false">AA34-P34-S34</f>
        <v>0</v>
      </c>
      <c r="AE34" s="4"/>
      <c r="AF34" s="38" t="n">
        <f aca="false">R34*R$11</f>
        <v>0</v>
      </c>
      <c r="AG34" s="38" t="n">
        <f aca="false">S34*S$11</f>
        <v>396.2</v>
      </c>
      <c r="AH34" s="4"/>
      <c r="AI34" s="38" t="n">
        <f aca="false">AC34*AC$11</f>
        <v>13749.787146672</v>
      </c>
      <c r="AJ34" s="38" t="n">
        <f aca="false">AD34*AD$11</f>
        <v>0</v>
      </c>
      <c r="AK34" s="39"/>
      <c r="AL34" s="2" t="n">
        <f aca="false">L34*$AL$11</f>
        <v>655.23872</v>
      </c>
      <c r="AM34" s="4"/>
      <c r="AN34" s="40" t="n">
        <f aca="false">AJ34+AI34+AG34+AF34</f>
        <v>14145.987146672</v>
      </c>
      <c r="AO34" s="41"/>
      <c r="AP34" s="42" t="n">
        <f aca="false">$C$4-Z34</f>
        <v>468.6051264</v>
      </c>
      <c r="AQ34" s="43"/>
      <c r="AR34" s="35"/>
      <c r="AS34" s="35"/>
      <c r="AT34" s="35"/>
      <c r="AU34" s="7"/>
      <c r="AX34" s="35"/>
      <c r="AY34" s="37"/>
      <c r="AZ34" s="8"/>
      <c r="BA34" s="37"/>
      <c r="BB34" s="37"/>
      <c r="BC34" s="37"/>
      <c r="BD34" s="8"/>
      <c r="BE34" s="37"/>
      <c r="BF34" s="8"/>
      <c r="BG34" s="44"/>
      <c r="BH34" s="44"/>
      <c r="BI34" s="45"/>
      <c r="BJ34" s="46"/>
      <c r="BK34" s="8"/>
      <c r="BL34" s="47"/>
      <c r="BM34" s="8"/>
      <c r="BN34" s="46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</row>
    <row r="35" customFormat="false" ht="11.25" hidden="false" customHeight="false" outlineLevel="0" collapsed="false">
      <c r="B35" s="31"/>
      <c r="C35" s="31" t="n">
        <v>35635</v>
      </c>
      <c r="D35" s="32" t="n">
        <v>2165</v>
      </c>
      <c r="E35" s="32" t="n">
        <v>649</v>
      </c>
      <c r="F35" s="32" t="n">
        <v>648</v>
      </c>
      <c r="G35" s="32" t="n">
        <v>836</v>
      </c>
      <c r="H35" s="32" t="n">
        <v>1178</v>
      </c>
      <c r="I35" s="32" t="n">
        <v>5</v>
      </c>
      <c r="J35" s="32" t="n">
        <v>17</v>
      </c>
      <c r="K35" s="5" t="n">
        <f aca="false">SUM(D35:J35)</f>
        <v>5498</v>
      </c>
      <c r="L35" s="5" t="n">
        <f aca="false">K35*1.016</f>
        <v>5585.968</v>
      </c>
      <c r="M35" s="33" t="n">
        <f aca="false">L35*(1+$C$3)</f>
        <v>5662.4957616</v>
      </c>
      <c r="N35" s="4"/>
      <c r="O35" s="13" t="n">
        <f aca="false">O34</f>
        <v>1500</v>
      </c>
      <c r="P35" s="13" t="n">
        <f aca="false">P34</f>
        <v>0</v>
      </c>
      <c r="R35" s="13" t="n">
        <f aca="false">R34</f>
        <v>0</v>
      </c>
      <c r="S35" s="13" t="n">
        <f aca="false">S34</f>
        <v>70</v>
      </c>
      <c r="T35" s="4"/>
      <c r="U35" s="35" t="n">
        <f aca="false">IF(M35&gt;$C$4,$C$4,M35)</f>
        <v>5662.4957616</v>
      </c>
      <c r="V35" s="5" t="n">
        <f aca="false">IF(U35&gt;M35,0,((M35-U35)*(1-0.01732)))</f>
        <v>0</v>
      </c>
      <c r="W35" s="4"/>
      <c r="X35" s="33" t="n">
        <f aca="false">IF(V35&gt;S35,0,V35-S35)</f>
        <v>-70</v>
      </c>
      <c r="Y35" s="36"/>
      <c r="Z35" s="37" t="n">
        <f aca="false">U35+X35*(1+$C$3)</f>
        <v>5591.5367616</v>
      </c>
      <c r="AA35" s="33" t="n">
        <f aca="false">V35-X35</f>
        <v>70</v>
      </c>
      <c r="AB35" s="4"/>
      <c r="AC35" s="5" t="n">
        <f aca="false">Z35-O35-R35</f>
        <v>4091.5367616</v>
      </c>
      <c r="AD35" s="5" t="n">
        <f aca="false">AA35-P35-S35</f>
        <v>0</v>
      </c>
      <c r="AE35" s="4"/>
      <c r="AF35" s="38" t="n">
        <f aca="false">R35*R$11</f>
        <v>0</v>
      </c>
      <c r="AG35" s="38" t="n">
        <f aca="false">S35*S$11</f>
        <v>396.2</v>
      </c>
      <c r="AH35" s="4"/>
      <c r="AI35" s="38" t="n">
        <f aca="false">AC35*AC$11</f>
        <v>13379.325210432</v>
      </c>
      <c r="AJ35" s="38" t="n">
        <f aca="false">AD35*AD$11</f>
        <v>0</v>
      </c>
      <c r="AK35" s="39"/>
      <c r="AL35" s="2" t="n">
        <f aca="false">L35*$AL$11</f>
        <v>642.38632</v>
      </c>
      <c r="AM35" s="4"/>
      <c r="AN35" s="40" t="n">
        <f aca="false">AJ35+AI35+AG35+AF35</f>
        <v>13775.525210432</v>
      </c>
      <c r="AO35" s="41"/>
      <c r="AP35" s="42" t="n">
        <f aca="false">$C$4-Z35</f>
        <v>581.8962384</v>
      </c>
      <c r="AQ35" s="43"/>
      <c r="AR35" s="35"/>
      <c r="AS35" s="35"/>
      <c r="AT35" s="35"/>
      <c r="AU35" s="7"/>
      <c r="AX35" s="35"/>
      <c r="AY35" s="37"/>
      <c r="AZ35" s="8"/>
      <c r="BA35" s="37"/>
      <c r="BB35" s="37"/>
      <c r="BC35" s="37"/>
      <c r="BD35" s="8"/>
      <c r="BE35" s="37"/>
      <c r="BF35" s="8"/>
      <c r="BG35" s="44"/>
      <c r="BH35" s="44"/>
      <c r="BI35" s="45"/>
      <c r="BJ35" s="46"/>
      <c r="BK35" s="8"/>
      <c r="BL35" s="47"/>
      <c r="BM35" s="8"/>
      <c r="BN35" s="46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</row>
    <row r="36" customFormat="false" ht="11.25" hidden="false" customHeight="false" outlineLevel="0" collapsed="false">
      <c r="B36" s="31"/>
      <c r="C36" s="31" t="n">
        <v>35636</v>
      </c>
      <c r="D36" s="32" t="n">
        <v>2176</v>
      </c>
      <c r="E36" s="32" t="n">
        <v>653</v>
      </c>
      <c r="F36" s="32" t="n">
        <v>652</v>
      </c>
      <c r="G36" s="32" t="n">
        <v>837</v>
      </c>
      <c r="H36" s="32" t="n">
        <v>1181</v>
      </c>
      <c r="I36" s="32" t="n">
        <v>6</v>
      </c>
      <c r="J36" s="32" t="n">
        <v>6</v>
      </c>
      <c r="K36" s="5" t="n">
        <f aca="false">SUM(D36:J36)</f>
        <v>5511</v>
      </c>
      <c r="L36" s="5" t="n">
        <f aca="false">K36*1.016</f>
        <v>5599.176</v>
      </c>
      <c r="M36" s="33" t="n">
        <f aca="false">L36*(1+$C$3)</f>
        <v>5675.8847112</v>
      </c>
      <c r="N36" s="4"/>
      <c r="O36" s="13" t="n">
        <f aca="false">O35</f>
        <v>1500</v>
      </c>
      <c r="P36" s="13" t="n">
        <f aca="false">P35</f>
        <v>0</v>
      </c>
      <c r="R36" s="13" t="n">
        <f aca="false">R35</f>
        <v>0</v>
      </c>
      <c r="S36" s="13" t="n">
        <f aca="false">S35</f>
        <v>70</v>
      </c>
      <c r="T36" s="4"/>
      <c r="U36" s="35" t="n">
        <f aca="false">IF(M36&gt;$C$4,$C$4,M36)</f>
        <v>5675.8847112</v>
      </c>
      <c r="V36" s="5" t="n">
        <f aca="false">IF(U36&gt;M36,0,((M36-U36)*(1-0.01732)))</f>
        <v>0</v>
      </c>
      <c r="W36" s="4"/>
      <c r="X36" s="33" t="n">
        <f aca="false">IF(V36&gt;S36,0,V36-S36)</f>
        <v>-70</v>
      </c>
      <c r="Y36" s="36"/>
      <c r="Z36" s="37" t="n">
        <f aca="false">U36+X36*(1+$C$3)</f>
        <v>5604.9257112</v>
      </c>
      <c r="AA36" s="33" t="n">
        <f aca="false">V36-X36</f>
        <v>70</v>
      </c>
      <c r="AB36" s="4"/>
      <c r="AC36" s="5" t="n">
        <f aca="false">Z36-O36-R36</f>
        <v>4104.9257112</v>
      </c>
      <c r="AD36" s="5" t="n">
        <f aca="false">AA36-P36-S36</f>
        <v>0</v>
      </c>
      <c r="AE36" s="4"/>
      <c r="AF36" s="38" t="n">
        <f aca="false">R36*R$11</f>
        <v>0</v>
      </c>
      <c r="AG36" s="38" t="n">
        <f aca="false">S36*S$11</f>
        <v>396.2</v>
      </c>
      <c r="AH36" s="4"/>
      <c r="AI36" s="38" t="n">
        <f aca="false">AC36*AC$11</f>
        <v>13423.107075624</v>
      </c>
      <c r="AJ36" s="38" t="n">
        <f aca="false">AD36*AD$11</f>
        <v>0</v>
      </c>
      <c r="AK36" s="39"/>
      <c r="AL36" s="2" t="n">
        <f aca="false">L36*$AL$11</f>
        <v>643.90524</v>
      </c>
      <c r="AM36" s="4"/>
      <c r="AN36" s="40" t="n">
        <f aca="false">AJ36+AI36+AG36+AF36</f>
        <v>13819.307075624</v>
      </c>
      <c r="AO36" s="41"/>
      <c r="AP36" s="42" t="n">
        <f aca="false">$C$4-Z36</f>
        <v>568.5072888</v>
      </c>
      <c r="AQ36" s="43"/>
      <c r="AR36" s="35"/>
      <c r="AS36" s="35"/>
      <c r="AT36" s="35"/>
      <c r="AU36" s="7"/>
      <c r="AX36" s="35"/>
      <c r="AY36" s="37"/>
      <c r="AZ36" s="8"/>
      <c r="BA36" s="37"/>
      <c r="BB36" s="37"/>
      <c r="BC36" s="37"/>
      <c r="BD36" s="8"/>
      <c r="BE36" s="37"/>
      <c r="BF36" s="8"/>
      <c r="BG36" s="44"/>
      <c r="BH36" s="44"/>
      <c r="BI36" s="45"/>
      <c r="BJ36" s="46"/>
      <c r="BK36" s="8"/>
      <c r="BL36" s="47"/>
      <c r="BM36" s="8"/>
      <c r="BN36" s="46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</row>
    <row r="37" customFormat="false" ht="11.25" hidden="false" customHeight="false" outlineLevel="0" collapsed="false">
      <c r="B37" s="31"/>
      <c r="C37" s="31" t="n">
        <v>35637</v>
      </c>
      <c r="D37" s="32" t="n">
        <v>2160</v>
      </c>
      <c r="E37" s="32" t="n">
        <v>645</v>
      </c>
      <c r="F37" s="32" t="n">
        <v>637</v>
      </c>
      <c r="G37" s="32" t="n">
        <v>832</v>
      </c>
      <c r="H37" s="32" t="n">
        <v>1172</v>
      </c>
      <c r="I37" s="32" t="n">
        <v>4</v>
      </c>
      <c r="J37" s="32" t="n">
        <v>23</v>
      </c>
      <c r="K37" s="5" t="n">
        <f aca="false">SUM(D37:J37)</f>
        <v>5473</v>
      </c>
      <c r="L37" s="5" t="n">
        <f aca="false">K37*1.016</f>
        <v>5560.568</v>
      </c>
      <c r="M37" s="33" t="n">
        <f aca="false">L37*(1+$C$3)</f>
        <v>5636.7477816</v>
      </c>
      <c r="N37" s="4"/>
      <c r="O37" s="13" t="n">
        <f aca="false">O36</f>
        <v>1500</v>
      </c>
      <c r="P37" s="13" t="n">
        <f aca="false">P36</f>
        <v>0</v>
      </c>
      <c r="R37" s="13" t="n">
        <f aca="false">R36</f>
        <v>0</v>
      </c>
      <c r="S37" s="13" t="n">
        <f aca="false">S36</f>
        <v>70</v>
      </c>
      <c r="T37" s="4"/>
      <c r="U37" s="35" t="n">
        <f aca="false">IF(M37&gt;$C$4,$C$4,M37)</f>
        <v>5636.7477816</v>
      </c>
      <c r="V37" s="5" t="n">
        <f aca="false">IF(U37&gt;M37,0,((M37-U37)*(1-0.01732)))</f>
        <v>0</v>
      </c>
      <c r="W37" s="4"/>
      <c r="X37" s="33" t="n">
        <f aca="false">IF(V37&gt;S37,0,V37-S37)</f>
        <v>-70</v>
      </c>
      <c r="Y37" s="36"/>
      <c r="Z37" s="37" t="n">
        <f aca="false">U37+X37*(1+$C$3)</f>
        <v>5565.7887816</v>
      </c>
      <c r="AA37" s="33" t="n">
        <f aca="false">V37-X37</f>
        <v>70</v>
      </c>
      <c r="AB37" s="4"/>
      <c r="AC37" s="5" t="n">
        <f aca="false">Z37-O37-R37</f>
        <v>4065.7887816</v>
      </c>
      <c r="AD37" s="5" t="n">
        <f aca="false">AA37-P37-S37</f>
        <v>0</v>
      </c>
      <c r="AE37" s="4"/>
      <c r="AF37" s="38" t="n">
        <f aca="false">R37*R$11</f>
        <v>0</v>
      </c>
      <c r="AG37" s="38" t="n">
        <f aca="false">S37*S$11</f>
        <v>396.2</v>
      </c>
      <c r="AH37" s="4"/>
      <c r="AI37" s="38" t="n">
        <f aca="false">AC37*AC$11</f>
        <v>13295.129315832</v>
      </c>
      <c r="AJ37" s="38" t="n">
        <f aca="false">AD37*AD$11</f>
        <v>0</v>
      </c>
      <c r="AK37" s="39"/>
      <c r="AL37" s="2" t="n">
        <f aca="false">L37*$AL$11</f>
        <v>639.46532</v>
      </c>
      <c r="AM37" s="4"/>
      <c r="AN37" s="40" t="n">
        <f aca="false">AJ37+AI37+AG37+AF37</f>
        <v>13691.329315832</v>
      </c>
      <c r="AO37" s="41"/>
      <c r="AP37" s="42" t="n">
        <f aca="false">$C$4-Z37</f>
        <v>607.6442184</v>
      </c>
      <c r="AQ37" s="43"/>
      <c r="AR37" s="35"/>
      <c r="AS37" s="35"/>
      <c r="AT37" s="35"/>
      <c r="AU37" s="7"/>
      <c r="AX37" s="35"/>
      <c r="AY37" s="37"/>
      <c r="AZ37" s="8"/>
      <c r="BA37" s="37"/>
      <c r="BB37" s="37"/>
      <c r="BC37" s="37"/>
      <c r="BD37" s="8"/>
      <c r="BE37" s="37"/>
      <c r="BF37" s="8"/>
      <c r="BG37" s="44"/>
      <c r="BH37" s="44"/>
      <c r="BI37" s="45"/>
      <c r="BJ37" s="46"/>
      <c r="BK37" s="8"/>
      <c r="BL37" s="47"/>
      <c r="BM37" s="8"/>
      <c r="BN37" s="46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</row>
    <row r="38" customFormat="false" ht="11.25" hidden="false" customHeight="false" outlineLevel="0" collapsed="false">
      <c r="B38" s="31"/>
      <c r="C38" s="31" t="n">
        <v>35638</v>
      </c>
      <c r="D38" s="32" t="n">
        <v>2232</v>
      </c>
      <c r="E38" s="32" t="n">
        <v>654</v>
      </c>
      <c r="F38" s="32" t="n">
        <v>652</v>
      </c>
      <c r="G38" s="32" t="n">
        <v>839</v>
      </c>
      <c r="H38" s="32" t="n">
        <v>1183</v>
      </c>
      <c r="I38" s="32" t="n">
        <v>6</v>
      </c>
      <c r="J38" s="32" t="n">
        <v>4</v>
      </c>
      <c r="K38" s="5" t="n">
        <f aca="false">SUM(D38:J38)</f>
        <v>5570</v>
      </c>
      <c r="L38" s="5" t="n">
        <f aca="false">K38*1.016</f>
        <v>5659.12</v>
      </c>
      <c r="M38" s="33" t="n">
        <f aca="false">L38*(1+$C$3)</f>
        <v>5736.649944</v>
      </c>
      <c r="N38" s="4"/>
      <c r="O38" s="13" t="n">
        <f aca="false">O37</f>
        <v>1500</v>
      </c>
      <c r="P38" s="13" t="n">
        <f aca="false">P37</f>
        <v>0</v>
      </c>
      <c r="R38" s="13" t="n">
        <f aca="false">R37</f>
        <v>0</v>
      </c>
      <c r="S38" s="13" t="n">
        <f aca="false">S37</f>
        <v>70</v>
      </c>
      <c r="T38" s="4"/>
      <c r="U38" s="35" t="n">
        <f aca="false">IF(M38&gt;$C$4,$C$4,M38)</f>
        <v>5736.649944</v>
      </c>
      <c r="V38" s="5" t="n">
        <f aca="false">IF(U38&gt;M38,0,((M38-U38)*(1-0.01732)))</f>
        <v>0</v>
      </c>
      <c r="W38" s="4"/>
      <c r="X38" s="33" t="n">
        <f aca="false">IF(V38&gt;S38,0,V38-S38)</f>
        <v>-70</v>
      </c>
      <c r="Y38" s="36"/>
      <c r="Z38" s="37" t="n">
        <f aca="false">U38+X38*(1+$C$3)</f>
        <v>5665.690944</v>
      </c>
      <c r="AA38" s="33" t="n">
        <f aca="false">V38-X38</f>
        <v>70</v>
      </c>
      <c r="AB38" s="4"/>
      <c r="AC38" s="5" t="n">
        <f aca="false">Z38-O38-R38</f>
        <v>4165.690944</v>
      </c>
      <c r="AD38" s="5" t="n">
        <f aca="false">AA38-P38-S38</f>
        <v>0</v>
      </c>
      <c r="AE38" s="4"/>
      <c r="AF38" s="38" t="n">
        <f aca="false">R38*R$11</f>
        <v>0</v>
      </c>
      <c r="AG38" s="38" t="n">
        <f aca="false">S38*S$11</f>
        <v>396.2</v>
      </c>
      <c r="AH38" s="4"/>
      <c r="AI38" s="38" t="n">
        <f aca="false">AC38*AC$11</f>
        <v>13621.80938688</v>
      </c>
      <c r="AJ38" s="38" t="n">
        <f aca="false">AD38*AD$11</f>
        <v>0</v>
      </c>
      <c r="AK38" s="39"/>
      <c r="AL38" s="2" t="n">
        <f aca="false">L38*$AL$11</f>
        <v>650.7988</v>
      </c>
      <c r="AM38" s="4"/>
      <c r="AN38" s="40" t="n">
        <f aca="false">AJ38+AI38+AG38+AF38</f>
        <v>14018.00938688</v>
      </c>
      <c r="AO38" s="41"/>
      <c r="AP38" s="42" t="n">
        <f aca="false">$C$4-Z38</f>
        <v>507.742056</v>
      </c>
      <c r="AQ38" s="43"/>
      <c r="AR38" s="35"/>
      <c r="AS38" s="35"/>
      <c r="AT38" s="35"/>
      <c r="AU38" s="7"/>
      <c r="AX38" s="35"/>
      <c r="AY38" s="37"/>
      <c r="AZ38" s="8"/>
      <c r="BA38" s="37"/>
      <c r="BB38" s="37"/>
      <c r="BC38" s="37"/>
      <c r="BD38" s="8"/>
      <c r="BE38" s="37"/>
      <c r="BF38" s="8"/>
      <c r="BG38" s="44"/>
      <c r="BH38" s="44"/>
      <c r="BI38" s="45"/>
      <c r="BJ38" s="46"/>
      <c r="BK38" s="8"/>
      <c r="BL38" s="47"/>
      <c r="BM38" s="8"/>
      <c r="BN38" s="46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</row>
    <row r="39" customFormat="false" ht="11.25" hidden="false" customHeight="false" outlineLevel="0" collapsed="false">
      <c r="B39" s="31"/>
      <c r="C39" s="31" t="n">
        <v>35639</v>
      </c>
      <c r="D39" s="32" t="n">
        <v>2021</v>
      </c>
      <c r="E39" s="32" t="n">
        <v>593</v>
      </c>
      <c r="F39" s="32" t="n">
        <v>592</v>
      </c>
      <c r="G39" s="32" t="n">
        <v>773</v>
      </c>
      <c r="H39" s="32" t="n">
        <v>1082</v>
      </c>
      <c r="I39" s="32" t="n">
        <v>0</v>
      </c>
      <c r="J39" s="32" t="n">
        <v>2</v>
      </c>
      <c r="K39" s="5" t="n">
        <f aca="false">SUM(D39:J39)</f>
        <v>5063</v>
      </c>
      <c r="L39" s="5" t="n">
        <f aca="false">K39*1.016</f>
        <v>5144.008</v>
      </c>
      <c r="M39" s="33" t="n">
        <f aca="false">L39*(1+$C$3)</f>
        <v>5214.4809096</v>
      </c>
      <c r="N39" s="4"/>
      <c r="O39" s="13" t="n">
        <f aca="false">O38</f>
        <v>1500</v>
      </c>
      <c r="P39" s="13" t="n">
        <f aca="false">P38</f>
        <v>0</v>
      </c>
      <c r="R39" s="13" t="n">
        <f aca="false">R38</f>
        <v>0</v>
      </c>
      <c r="S39" s="13" t="n">
        <f aca="false">S38</f>
        <v>70</v>
      </c>
      <c r="T39" s="4"/>
      <c r="U39" s="35" t="n">
        <f aca="false">IF(M39&gt;$C$4,$C$4,M39)</f>
        <v>5214.4809096</v>
      </c>
      <c r="V39" s="5" t="n">
        <f aca="false">IF(U39&gt;M39,0,((M39-U39)*(1-0.01732)))</f>
        <v>0</v>
      </c>
      <c r="W39" s="4"/>
      <c r="X39" s="33" t="n">
        <f aca="false">IF(V39&gt;S39,0,V39-S39)</f>
        <v>-70</v>
      </c>
      <c r="Y39" s="36"/>
      <c r="Z39" s="37" t="n">
        <f aca="false">U39+X39*(1+$C$3)</f>
        <v>5143.5219096</v>
      </c>
      <c r="AA39" s="33" t="n">
        <f aca="false">V39-X39</f>
        <v>70</v>
      </c>
      <c r="AB39" s="4"/>
      <c r="AC39" s="5" t="n">
        <f aca="false">Z39-O39-R39</f>
        <v>3643.5219096</v>
      </c>
      <c r="AD39" s="5" t="n">
        <f aca="false">AA39-P39-S39</f>
        <v>0</v>
      </c>
      <c r="AE39" s="4"/>
      <c r="AF39" s="38" t="n">
        <f aca="false">R39*R$11</f>
        <v>0</v>
      </c>
      <c r="AG39" s="38" t="n">
        <f aca="false">S39*S$11</f>
        <v>396.2</v>
      </c>
      <c r="AH39" s="4"/>
      <c r="AI39" s="38" t="n">
        <f aca="false">AC39*AC$11</f>
        <v>11914.316644392</v>
      </c>
      <c r="AJ39" s="38" t="n">
        <f aca="false">AD39*AD$11</f>
        <v>0</v>
      </c>
      <c r="AK39" s="39"/>
      <c r="AL39" s="2" t="n">
        <f aca="false">L39*$AL$11</f>
        <v>591.56092</v>
      </c>
      <c r="AM39" s="4"/>
      <c r="AN39" s="40" t="n">
        <f aca="false">AJ39+AI39+AG39+AF39</f>
        <v>12310.516644392</v>
      </c>
      <c r="AO39" s="41"/>
      <c r="AP39" s="42" t="n">
        <f aca="false">$C$4-Z39</f>
        <v>1029.9110904</v>
      </c>
      <c r="AQ39" s="43"/>
      <c r="AR39" s="35"/>
      <c r="AS39" s="35"/>
      <c r="AT39" s="35"/>
      <c r="AU39" s="7"/>
      <c r="AX39" s="35"/>
      <c r="AY39" s="37"/>
      <c r="AZ39" s="8"/>
      <c r="BA39" s="37"/>
      <c r="BB39" s="37"/>
      <c r="BC39" s="37"/>
      <c r="BD39" s="8"/>
      <c r="BE39" s="37"/>
      <c r="BF39" s="8"/>
      <c r="BG39" s="44"/>
      <c r="BH39" s="44"/>
      <c r="BI39" s="45"/>
      <c r="BJ39" s="46"/>
      <c r="BK39" s="8"/>
      <c r="BL39" s="47"/>
      <c r="BM39" s="8"/>
      <c r="BN39" s="46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</row>
    <row r="40" customFormat="false" ht="11.25" hidden="false" customHeight="false" outlineLevel="0" collapsed="false">
      <c r="B40" s="31"/>
      <c r="C40" s="31" t="n">
        <v>35640</v>
      </c>
      <c r="D40" s="32" t="n">
        <v>2023</v>
      </c>
      <c r="E40" s="32" t="n">
        <v>587</v>
      </c>
      <c r="F40" s="32" t="n">
        <v>586</v>
      </c>
      <c r="G40" s="32" t="n">
        <v>779</v>
      </c>
      <c r="H40" s="32" t="n">
        <v>1102</v>
      </c>
      <c r="I40" s="32" t="n">
        <v>0</v>
      </c>
      <c r="J40" s="32" t="n">
        <v>0</v>
      </c>
      <c r="K40" s="5" t="n">
        <f aca="false">SUM(D40:J40)</f>
        <v>5077</v>
      </c>
      <c r="L40" s="5" t="n">
        <f aca="false">K40*1.016</f>
        <v>5158.232</v>
      </c>
      <c r="M40" s="33" t="n">
        <f aca="false">L40*(1+$C$3)</f>
        <v>5228.8997784</v>
      </c>
      <c r="N40" s="4"/>
      <c r="O40" s="13" t="n">
        <f aca="false">O39</f>
        <v>1500</v>
      </c>
      <c r="P40" s="13" t="n">
        <f aca="false">P39</f>
        <v>0</v>
      </c>
      <c r="R40" s="13" t="n">
        <f aca="false">R39</f>
        <v>0</v>
      </c>
      <c r="S40" s="13" t="n">
        <f aca="false">S39</f>
        <v>70</v>
      </c>
      <c r="T40" s="4"/>
      <c r="U40" s="35" t="n">
        <f aca="false">IF(M40&gt;$C$4,$C$4,M40)</f>
        <v>5228.8997784</v>
      </c>
      <c r="V40" s="5" t="n">
        <f aca="false">IF(U40&gt;M40,0,((M40-U40)*(1-0.01732)))</f>
        <v>0</v>
      </c>
      <c r="W40" s="4"/>
      <c r="X40" s="33" t="n">
        <f aca="false">IF(V40&gt;S40,0,V40-S40)</f>
        <v>-70</v>
      </c>
      <c r="Y40" s="36"/>
      <c r="Z40" s="37" t="n">
        <f aca="false">U40+X40*(1+$C$3)</f>
        <v>5157.9407784</v>
      </c>
      <c r="AA40" s="33" t="n">
        <f aca="false">V40-X40</f>
        <v>70</v>
      </c>
      <c r="AB40" s="4"/>
      <c r="AC40" s="5" t="n">
        <f aca="false">Z40-O40-R40</f>
        <v>3657.9407784</v>
      </c>
      <c r="AD40" s="5" t="n">
        <f aca="false">AA40-P40-S40</f>
        <v>0</v>
      </c>
      <c r="AE40" s="4"/>
      <c r="AF40" s="38" t="n">
        <f aca="false">R40*R$11</f>
        <v>0</v>
      </c>
      <c r="AG40" s="38" t="n">
        <f aca="false">S40*S$11</f>
        <v>396.2</v>
      </c>
      <c r="AH40" s="4"/>
      <c r="AI40" s="38" t="n">
        <f aca="false">AC40*AC$11</f>
        <v>11961.466345368</v>
      </c>
      <c r="AJ40" s="38" t="n">
        <f aca="false">AD40*AD$11</f>
        <v>0</v>
      </c>
      <c r="AK40" s="39"/>
      <c r="AL40" s="2" t="n">
        <f aca="false">L40*$AL$11</f>
        <v>593.19668</v>
      </c>
      <c r="AM40" s="4"/>
      <c r="AN40" s="40" t="n">
        <f aca="false">AJ40+AI40+AG40+AF40</f>
        <v>12357.666345368</v>
      </c>
      <c r="AO40" s="41"/>
      <c r="AP40" s="42" t="n">
        <f aca="false">$C$4-Z40</f>
        <v>1015.4922216</v>
      </c>
      <c r="AQ40" s="43"/>
      <c r="AR40" s="35"/>
      <c r="AS40" s="35"/>
      <c r="AT40" s="35"/>
      <c r="AU40" s="7"/>
      <c r="AX40" s="35"/>
      <c r="AY40" s="37"/>
      <c r="AZ40" s="8"/>
      <c r="BA40" s="37"/>
      <c r="BB40" s="37"/>
      <c r="BC40" s="37"/>
      <c r="BD40" s="8"/>
      <c r="BE40" s="37"/>
      <c r="BF40" s="8"/>
      <c r="BG40" s="44"/>
      <c r="BH40" s="44"/>
      <c r="BI40" s="45"/>
      <c r="BJ40" s="46"/>
      <c r="BK40" s="8"/>
      <c r="BL40" s="47"/>
      <c r="BM40" s="8"/>
      <c r="BN40" s="46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</row>
    <row r="41" customFormat="false" ht="11.25" hidden="false" customHeight="false" outlineLevel="0" collapsed="false">
      <c r="B41" s="31"/>
      <c r="C41" s="31" t="n">
        <v>35641</v>
      </c>
      <c r="D41" s="32" t="n">
        <v>2325</v>
      </c>
      <c r="E41" s="32" t="n">
        <v>708</v>
      </c>
      <c r="F41" s="32" t="n">
        <v>706</v>
      </c>
      <c r="G41" s="32" t="n">
        <v>883</v>
      </c>
      <c r="H41" s="32" t="n">
        <v>1267</v>
      </c>
      <c r="I41" s="32" t="n">
        <v>10</v>
      </c>
      <c r="J41" s="32" t="n">
        <v>20</v>
      </c>
      <c r="K41" s="5" t="n">
        <f aca="false">SUM(D41:J41)</f>
        <v>5919</v>
      </c>
      <c r="L41" s="5" t="n">
        <f aca="false">K41*1.016</f>
        <v>6013.704</v>
      </c>
      <c r="M41" s="33" t="n">
        <f aca="false">L41*(1+$C$3)</f>
        <v>6096.0917448</v>
      </c>
      <c r="N41" s="4"/>
      <c r="O41" s="13" t="n">
        <f aca="false">O40</f>
        <v>1500</v>
      </c>
      <c r="P41" s="13" t="n">
        <f aca="false">P40</f>
        <v>0</v>
      </c>
      <c r="R41" s="13" t="n">
        <f aca="false">R40</f>
        <v>0</v>
      </c>
      <c r="S41" s="13" t="n">
        <f aca="false">S40</f>
        <v>70</v>
      </c>
      <c r="T41" s="4"/>
      <c r="U41" s="35" t="n">
        <f aca="false">IF(M41&gt;$C$4,$C$4,M41)</f>
        <v>6096.0917448</v>
      </c>
      <c r="V41" s="5" t="n">
        <f aca="false">IF(U41&gt;M41,0,((M41-U41)*(1-0.01732)))</f>
        <v>0</v>
      </c>
      <c r="W41" s="4"/>
      <c r="X41" s="33" t="n">
        <f aca="false">IF(V41&gt;S41,0,V41-S41)</f>
        <v>-70</v>
      </c>
      <c r="Y41" s="36"/>
      <c r="Z41" s="37" t="n">
        <f aca="false">U41+X41*(1+$C$3)</f>
        <v>6025.1327448</v>
      </c>
      <c r="AA41" s="33" t="n">
        <f aca="false">V41-X41</f>
        <v>70</v>
      </c>
      <c r="AB41" s="4"/>
      <c r="AC41" s="5" t="n">
        <f aca="false">Z41-O41-R41</f>
        <v>4525.1327448</v>
      </c>
      <c r="AD41" s="5" t="n">
        <f aca="false">AA41-P41-S41</f>
        <v>0</v>
      </c>
      <c r="AE41" s="4"/>
      <c r="AF41" s="38" t="n">
        <f aca="false">R41*R$11</f>
        <v>0</v>
      </c>
      <c r="AG41" s="38" t="n">
        <f aca="false">S41*S$11</f>
        <v>396.2</v>
      </c>
      <c r="AH41" s="4"/>
      <c r="AI41" s="38" t="n">
        <f aca="false">AC41*AC$11</f>
        <v>14797.184075496</v>
      </c>
      <c r="AJ41" s="38" t="n">
        <f aca="false">AD41*AD$11</f>
        <v>0</v>
      </c>
      <c r="AK41" s="39"/>
      <c r="AL41" s="2" t="n">
        <f aca="false">L41*$AL$11</f>
        <v>691.57596</v>
      </c>
      <c r="AM41" s="4"/>
      <c r="AN41" s="40" t="n">
        <f aca="false">AJ41+AI41+AG41+AF41</f>
        <v>15193.384075496</v>
      </c>
      <c r="AO41" s="41"/>
      <c r="AP41" s="42" t="n">
        <f aca="false">$C$4-Z41</f>
        <v>148.3002552</v>
      </c>
      <c r="AQ41" s="43"/>
      <c r="AR41" s="35"/>
      <c r="AS41" s="35"/>
      <c r="AT41" s="35"/>
      <c r="AU41" s="7"/>
      <c r="AX41" s="35"/>
      <c r="AY41" s="37"/>
      <c r="AZ41" s="8"/>
      <c r="BA41" s="37"/>
      <c r="BB41" s="37"/>
      <c r="BC41" s="37"/>
      <c r="BD41" s="8"/>
      <c r="BE41" s="37"/>
      <c r="BF41" s="8"/>
      <c r="BG41" s="44"/>
      <c r="BH41" s="44"/>
      <c r="BI41" s="45"/>
      <c r="BJ41" s="46"/>
      <c r="BK41" s="8"/>
      <c r="BL41" s="47"/>
      <c r="BM41" s="8"/>
      <c r="BN41" s="46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</row>
    <row r="42" customFormat="false" ht="11.25" hidden="false" customHeight="false" outlineLevel="0" collapsed="false">
      <c r="B42" s="31"/>
      <c r="C42" s="31" t="n">
        <v>35642</v>
      </c>
      <c r="D42" s="32" t="n">
        <v>2258</v>
      </c>
      <c r="E42" s="32" t="n">
        <v>712</v>
      </c>
      <c r="F42" s="32" t="n">
        <v>711</v>
      </c>
      <c r="G42" s="32" t="n">
        <v>890</v>
      </c>
      <c r="H42" s="32" t="n">
        <v>1263</v>
      </c>
      <c r="I42" s="32" t="n">
        <v>13</v>
      </c>
      <c r="J42" s="32" t="n">
        <v>21</v>
      </c>
      <c r="K42" s="5" t="n">
        <f aca="false">SUM(D42:J42)</f>
        <v>5868</v>
      </c>
      <c r="L42" s="5" t="n">
        <f aca="false">K42*1.016</f>
        <v>5961.888</v>
      </c>
      <c r="M42" s="33" t="n">
        <f aca="false">L42*(1+$C$3)</f>
        <v>6043.5658656</v>
      </c>
      <c r="N42" s="4"/>
      <c r="O42" s="13" t="n">
        <f aca="false">O41</f>
        <v>1500</v>
      </c>
      <c r="P42" s="13" t="n">
        <f aca="false">P41</f>
        <v>0</v>
      </c>
      <c r="R42" s="13" t="n">
        <f aca="false">R41</f>
        <v>0</v>
      </c>
      <c r="S42" s="13" t="n">
        <f aca="false">S41</f>
        <v>70</v>
      </c>
      <c r="T42" s="4"/>
      <c r="U42" s="35" t="n">
        <f aca="false">IF(M42&gt;$C$4,$C$4,M42)</f>
        <v>6043.5658656</v>
      </c>
      <c r="V42" s="5" t="n">
        <f aca="false">IF(U42&gt;M42,0,((M42-U42)*(1-0.01732)))</f>
        <v>0</v>
      </c>
      <c r="W42" s="4"/>
      <c r="X42" s="33" t="n">
        <f aca="false">IF(V42&gt;S42,0,V42-S42)</f>
        <v>-70</v>
      </c>
      <c r="Y42" s="36"/>
      <c r="Z42" s="37" t="n">
        <f aca="false">U42+X42*(1+$C$3)</f>
        <v>5972.6068656</v>
      </c>
      <c r="AA42" s="33" t="n">
        <f aca="false">V42-X42</f>
        <v>70</v>
      </c>
      <c r="AB42" s="4"/>
      <c r="AC42" s="5" t="n">
        <f aca="false">Z42-O42-R42</f>
        <v>4472.6068656</v>
      </c>
      <c r="AD42" s="5" t="n">
        <f aca="false">AA42-P42-S42</f>
        <v>0</v>
      </c>
      <c r="AE42" s="4"/>
      <c r="AF42" s="38" t="n">
        <f aca="false">R42*R$11</f>
        <v>0</v>
      </c>
      <c r="AG42" s="38" t="n">
        <f aca="false">S42*S$11</f>
        <v>396.2</v>
      </c>
      <c r="AH42" s="4"/>
      <c r="AI42" s="38" t="n">
        <f aca="false">AC42*AC$11</f>
        <v>14625.424450512</v>
      </c>
      <c r="AJ42" s="38" t="n">
        <f aca="false">AD42*AD$11</f>
        <v>0</v>
      </c>
      <c r="AK42" s="39"/>
      <c r="AL42" s="2" t="n">
        <f aca="false">L42*$AL$11</f>
        <v>685.61712</v>
      </c>
      <c r="AM42" s="4"/>
      <c r="AN42" s="40" t="n">
        <f aca="false">AJ42+AI42+AG42+AF42</f>
        <v>15021.624450512</v>
      </c>
      <c r="AO42" s="41"/>
      <c r="AP42" s="42" t="n">
        <f aca="false">$C$4-Z42</f>
        <v>200.826134399999</v>
      </c>
      <c r="AQ42" s="43"/>
      <c r="AR42" s="35"/>
      <c r="AS42" s="35" t="s">
        <v>47</v>
      </c>
      <c r="AT42" s="35"/>
      <c r="AU42" s="7"/>
      <c r="AX42" s="35"/>
      <c r="AY42" s="37"/>
      <c r="AZ42" s="8"/>
      <c r="BA42" s="37"/>
      <c r="BB42" s="37"/>
      <c r="BC42" s="37"/>
      <c r="BD42" s="8"/>
      <c r="BE42" s="37"/>
      <c r="BF42" s="8"/>
      <c r="BG42" s="44"/>
      <c r="BH42" s="44"/>
      <c r="BI42" s="45"/>
      <c r="BJ42" s="46"/>
      <c r="BK42" s="8"/>
      <c r="BL42" s="47"/>
      <c r="BM42" s="8"/>
      <c r="BN42" s="46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</row>
    <row r="43" customFormat="false" ht="12" hidden="false" customHeight="false" outlineLevel="0" collapsed="false">
      <c r="B43" s="31"/>
      <c r="C43" s="31"/>
      <c r="L43" s="5"/>
      <c r="M43" s="5"/>
      <c r="N43" s="4"/>
      <c r="T43" s="4"/>
      <c r="W43" s="4"/>
      <c r="Y43" s="4"/>
      <c r="AB43" s="4"/>
      <c r="AE43" s="4"/>
      <c r="AH43" s="4"/>
      <c r="AK43" s="4"/>
      <c r="AM43" s="4"/>
      <c r="AO43" s="4"/>
      <c r="AX43" s="7"/>
      <c r="AY43" s="52"/>
      <c r="AZ43" s="8"/>
      <c r="BA43" s="8"/>
      <c r="BB43" s="8"/>
      <c r="BC43" s="8"/>
      <c r="BD43" s="8"/>
      <c r="BE43" s="8"/>
      <c r="BF43" s="8"/>
      <c r="BG43" s="44"/>
      <c r="BH43" s="8"/>
      <c r="BI43" s="8"/>
      <c r="BJ43" s="8"/>
      <c r="BK43" s="8"/>
      <c r="BL43" s="47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</row>
    <row r="44" customFormat="false" ht="12" hidden="false" customHeight="false" outlineLevel="0" collapsed="false">
      <c r="B44" s="31"/>
      <c r="C44" s="31" t="s">
        <v>41</v>
      </c>
      <c r="D44" s="5" t="n">
        <f aca="false">SUM(D12:D42)</f>
        <v>67495</v>
      </c>
      <c r="E44" s="5" t="n">
        <f aca="false">SUM(E12:E42)</f>
        <v>20553</v>
      </c>
      <c r="F44" s="5" t="n">
        <f aca="false">SUM(F12:F42)</f>
        <v>20498</v>
      </c>
      <c r="G44" s="5" t="n">
        <f aca="false">SUM(G12:G42)</f>
        <v>26045</v>
      </c>
      <c r="H44" s="5" t="n">
        <f aca="false">SUM(H12:H42)</f>
        <v>36854</v>
      </c>
      <c r="I44" s="5" t="n">
        <f aca="false">SUM(I12:I42)</f>
        <v>185</v>
      </c>
      <c r="J44" s="5" t="n">
        <f aca="false">SUM(J12:J42)</f>
        <v>410</v>
      </c>
      <c r="K44" s="5" t="n">
        <f aca="false">SUM(K12:K42)</f>
        <v>172040</v>
      </c>
      <c r="L44" s="5" t="n">
        <f aca="false">SUM(L12:L42)</f>
        <v>174792.64</v>
      </c>
      <c r="M44" s="5" t="n">
        <f aca="false">SUM(M12:M42)</f>
        <v>177187.299168</v>
      </c>
      <c r="N44" s="4"/>
      <c r="O44" s="5" t="n">
        <f aca="false">SUM(O12:O42)</f>
        <v>44823</v>
      </c>
      <c r="P44" s="5" t="n">
        <f aca="false">SUM(P12:P42)</f>
        <v>0</v>
      </c>
      <c r="Q44" s="5"/>
      <c r="R44" s="5" t="n">
        <f aca="false">SUM(R12:R42)</f>
        <v>0</v>
      </c>
      <c r="S44" s="5" t="n">
        <f aca="false">SUM(S12:S42)</f>
        <v>2170</v>
      </c>
      <c r="T44" s="36" t="s">
        <v>47</v>
      </c>
      <c r="U44" s="5" t="n">
        <f aca="false">SUM(U12:U42)</f>
        <v>175979.6905224</v>
      </c>
      <c r="V44" s="5" t="n">
        <f aca="false">SUM(V12:V42)</f>
        <v>1186.69286385821</v>
      </c>
      <c r="W44" s="36"/>
      <c r="X44" s="5" t="n">
        <f aca="false">SUM(X12:X42)</f>
        <v>-1821.27412173773</v>
      </c>
      <c r="Y44" s="36"/>
      <c r="Z44" s="5" t="n">
        <f aca="false">SUM(Z12:Z42)</f>
        <v>174133.464945195</v>
      </c>
      <c r="AA44" s="5" t="n">
        <f aca="false">SUM(AA12:AA42)</f>
        <v>3007.96698559594</v>
      </c>
      <c r="AB44" s="36"/>
      <c r="AC44" s="5" t="n">
        <f aca="false">SUM(AC12:AC42)</f>
        <v>129310.464945194</v>
      </c>
      <c r="AD44" s="5" t="n">
        <f aca="false">SUM(AD12:AD42)</f>
        <v>837.966985595936</v>
      </c>
      <c r="AE44" s="4"/>
      <c r="AF44" s="2" t="n">
        <f aca="false">SUM(AF12:AF42)</f>
        <v>0</v>
      </c>
      <c r="AG44" s="53" t="n">
        <f aca="false">SUM(AG12:AG42)</f>
        <v>12282.2</v>
      </c>
      <c r="AH44" s="36"/>
      <c r="AI44" s="53" t="n">
        <f aca="false">SUM(AI12:AI42)</f>
        <v>422845.220370786</v>
      </c>
      <c r="AJ44" s="53" t="n">
        <f aca="false">SUM(AJ12:AJ42)</f>
        <v>3234.55256440031</v>
      </c>
      <c r="AK44" s="36"/>
      <c r="AL44" s="53" t="n">
        <f aca="false">SUM(AL12:AL43)</f>
        <v>20101.1536</v>
      </c>
      <c r="AM44" s="36"/>
      <c r="AN44" s="54" t="n">
        <f aca="false">SUM(AN12:AN42)</f>
        <v>438361.972935186</v>
      </c>
      <c r="AO44" s="55"/>
      <c r="AP44" s="5" t="n">
        <f aca="false">SUM(AP12:AP42)</f>
        <v>17242.9580548055</v>
      </c>
      <c r="AQ44" s="56" t="n">
        <f aca="false">AP44*C7</f>
        <v>758.690154411443</v>
      </c>
      <c r="AR44" s="5" t="s">
        <v>48</v>
      </c>
      <c r="AS44" s="57" t="n">
        <f aca="false">AL44+AN44-AQ44</f>
        <v>457704.436380775</v>
      </c>
      <c r="AT44" s="35" t="s">
        <v>49</v>
      </c>
      <c r="AU44" s="35"/>
      <c r="AX44" s="35"/>
      <c r="AY44" s="37"/>
      <c r="AZ44" s="37"/>
      <c r="BA44" s="37"/>
      <c r="BB44" s="37"/>
      <c r="BC44" s="37"/>
      <c r="BD44" s="8"/>
      <c r="BE44" s="37"/>
      <c r="BF44" s="8"/>
      <c r="BG44" s="44"/>
      <c r="BH44" s="44"/>
      <c r="BI44" s="44"/>
      <c r="BJ44" s="44"/>
      <c r="BK44" s="44"/>
      <c r="BL44" s="47"/>
      <c r="BM44" s="8"/>
      <c r="BN44" s="44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</row>
    <row r="45" customFormat="false" ht="12" hidden="false" customHeight="false" outlineLevel="0" collapsed="false">
      <c r="L45" s="5" t="n">
        <f aca="false">AVERAGE(L12:L42)</f>
        <v>5638.47225806452</v>
      </c>
      <c r="N45" s="4"/>
      <c r="T45" s="4"/>
      <c r="W45" s="4"/>
      <c r="Y45" s="4"/>
      <c r="AB45" s="4"/>
      <c r="AE45" s="4"/>
      <c r="AF45" s="58" t="s">
        <v>50</v>
      </c>
      <c r="AG45" s="58" t="s">
        <v>50</v>
      </c>
      <c r="AH45" s="4"/>
      <c r="AI45" s="58" t="s">
        <v>50</v>
      </c>
      <c r="AJ45" s="58" t="s">
        <v>50</v>
      </c>
      <c r="AK45" s="4"/>
      <c r="AL45" s="58" t="s">
        <v>50</v>
      </c>
      <c r="AM45" s="4"/>
      <c r="AN45" s="58" t="s">
        <v>47</v>
      </c>
      <c r="AO45" s="4"/>
      <c r="AP45" s="59"/>
      <c r="AQ45" s="60" t="n">
        <f aca="false">AP45*C6</f>
        <v>0</v>
      </c>
      <c r="BA45" s="5"/>
    </row>
    <row r="46" customFormat="false" ht="11.25" hidden="false" customHeight="false" outlineLevel="0" collapsed="false">
      <c r="L46" s="5" t="n">
        <f aca="false">MAX(L12:L42)</f>
        <v>6678.168</v>
      </c>
      <c r="N46" s="4"/>
      <c r="T46" s="4"/>
      <c r="W46" s="4"/>
      <c r="Y46" s="4"/>
      <c r="AB46" s="4"/>
      <c r="AE46" s="4"/>
      <c r="AH46" s="4"/>
      <c r="AK46" s="4"/>
      <c r="AM46" s="4"/>
      <c r="AO46" s="4"/>
      <c r="AQ46" s="58" t="s">
        <v>51</v>
      </c>
      <c r="AS46" s="38" t="s">
        <v>47</v>
      </c>
      <c r="BN46" s="61"/>
    </row>
    <row r="47" customFormat="false" ht="11.25" hidden="false" customHeight="false" outlineLevel="0" collapsed="false">
      <c r="L47" s="5" t="n">
        <f aca="false">MIN(L12:L42)</f>
        <v>4705.096</v>
      </c>
      <c r="N47" s="4"/>
      <c r="T47" s="4"/>
      <c r="W47" s="4"/>
      <c r="Y47" s="4"/>
      <c r="AB47" s="4"/>
      <c r="AE47" s="4"/>
      <c r="AF47" s="17" t="s">
        <v>47</v>
      </c>
      <c r="AG47" s="17" t="s">
        <v>47</v>
      </c>
      <c r="AH47" s="4"/>
      <c r="AI47" s="17" t="s">
        <v>47</v>
      </c>
      <c r="AJ47" s="17" t="s">
        <v>47</v>
      </c>
      <c r="AK47" s="4"/>
      <c r="AL47" s="17" t="s">
        <v>47</v>
      </c>
      <c r="AM47" s="4"/>
      <c r="AN47" s="17" t="s">
        <v>47</v>
      </c>
      <c r="AO47" s="4"/>
      <c r="AQ47" s="17" t="s">
        <v>47</v>
      </c>
      <c r="AS47" s="38" t="s">
        <v>47</v>
      </c>
    </row>
    <row r="48" customFormat="false" ht="11.25" hidden="false" customHeight="false" outlineLevel="0" collapsed="false">
      <c r="J48" s="62" t="n">
        <v>193405.181</v>
      </c>
      <c r="N48" s="4"/>
      <c r="T48" s="4"/>
      <c r="W48" s="4"/>
      <c r="Y48" s="4"/>
      <c r="AB48" s="4"/>
      <c r="AE48" s="4"/>
      <c r="AH48" s="4"/>
      <c r="AK48" s="4"/>
      <c r="AM48" s="4"/>
      <c r="AO48" s="4"/>
    </row>
    <row r="49" customFormat="false" ht="11.25" hidden="false" customHeight="false" outlineLevel="0" collapsed="false">
      <c r="J49" s="62" t="n">
        <f aca="false">319*1.019</f>
        <v>325.061</v>
      </c>
      <c r="M49" s="5"/>
      <c r="N49" s="4"/>
      <c r="T49" s="4"/>
      <c r="U49" s="5"/>
      <c r="W49" s="4"/>
      <c r="Y49" s="4"/>
      <c r="AB49" s="4"/>
      <c r="AE49" s="4"/>
      <c r="AH49" s="4"/>
      <c r="AK49" s="4"/>
      <c r="AM49" s="4"/>
      <c r="AO49" s="4"/>
    </row>
    <row r="51" customFormat="false" ht="11.25" hidden="false" customHeight="false" outlineLevel="0" collapsed="false">
      <c r="AN51" s="1" t="s">
        <v>47</v>
      </c>
    </row>
  </sheetData>
  <mergeCells count="2">
    <mergeCell ref="U8:V8"/>
    <mergeCell ref="Z8:AA8"/>
  </mergeCells>
  <printOptions headings="false" gridLines="true" gridLinesSet="true" horizontalCentered="false" verticalCentered="false"/>
  <pageMargins left="0.2" right="0.2" top="0.540277777777778" bottom="0.409722222222222" header="0.3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1998-08-06T19:57:27Z</dcterms:created>
  <dc:creator>RAVEEN  S. MAAN</dc:creator>
  <dc:description/>
  <dc:language>en-US</dc:language>
  <cp:lastModifiedBy>jcashin</cp:lastModifiedBy>
  <cp:lastPrinted>2001-08-22T12:58:31Z</cp:lastPrinted>
  <dcterms:modified xsi:type="dcterms:W3CDTF">2001-08-22T12:58:45Z</dcterms:modified>
  <cp:revision>0</cp:revision>
  <dc:subject/>
  <dc:title/>
</cp:coreProperties>
</file>