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Jan 1" sheetId="2" state="visible" r:id="rId4"/>
    <sheet name="Jan 2" sheetId="3" state="visible" r:id="rId5"/>
    <sheet name="Jan 3" sheetId="4" state="visible" r:id="rId6"/>
    <sheet name="Jan 4" sheetId="5" state="visible" r:id="rId7"/>
    <sheet name="Jan 5" sheetId="6" state="visible" r:id="rId8"/>
    <sheet name="Jan 6" sheetId="7" state="visible" r:id="rId9"/>
    <sheet name="Jan 7" sheetId="8" state="visible" r:id="rId10"/>
    <sheet name="Jan 8" sheetId="9" state="visible" r:id="rId11"/>
    <sheet name="Jan 9" sheetId="10" state="visible" r:id="rId12"/>
    <sheet name="Jan 10" sheetId="11" state="visible" r:id="rId13"/>
    <sheet name="Jan 11" sheetId="12" state="visible" r:id="rId14"/>
    <sheet name="Jan 12" sheetId="13" state="visible" r:id="rId15"/>
    <sheet name="Jan 13" sheetId="14" state="visible" r:id="rId16"/>
    <sheet name="Jan 14" sheetId="15" state="visible" r:id="rId17"/>
    <sheet name="Jan 15" sheetId="16" state="visible" r:id="rId18"/>
    <sheet name="Jan 16" sheetId="17" state="visible" r:id="rId19"/>
    <sheet name="Jan 17" sheetId="18" state="visible" r:id="rId20"/>
    <sheet name="Jan 18" sheetId="19" state="visible" r:id="rId21"/>
    <sheet name="Jan 19" sheetId="20" state="visible" r:id="rId22"/>
    <sheet name="Jan 20" sheetId="21" state="visible" r:id="rId23"/>
    <sheet name="Jan 21" sheetId="22" state="visible" r:id="rId24"/>
    <sheet name="Jan 22" sheetId="23" state="visible" r:id="rId25"/>
    <sheet name="Jan 23" sheetId="24" state="visible" r:id="rId26"/>
    <sheet name="Jan 24" sheetId="25" state="visible" r:id="rId27"/>
    <sheet name="Jan 25" sheetId="26" state="visible" r:id="rId28"/>
    <sheet name="Jan 26" sheetId="27" state="visible" r:id="rId29"/>
    <sheet name="Jan 27" sheetId="28" state="visible" r:id="rId30"/>
    <sheet name="Jan 28" sheetId="29" state="visible" r:id="rId31"/>
    <sheet name="Jan 29" sheetId="30" state="visible" r:id="rId32"/>
    <sheet name="Jan 30" sheetId="31" state="visible" r:id="rId33"/>
    <sheet name="Jan 31" sheetId="32" state="visible" r:id="rId34"/>
  </sheets>
  <externalReferences>
    <externalReference r:id="rId35"/>
    <externalReference r:id="rId36"/>
  </externalReferences>
  <definedNames>
    <definedName function="false" hidden="false" localSheetId="0" name="_xlnm.Print_Area" vbProcedure="false">curves!$A$1:$N$80</definedName>
    <definedName function="false" hidden="false" localSheetId="1" name="_xlnm.Print_Area" vbProcedure="false">'Jan 1'!$A$1:$P$40</definedName>
    <definedName function="false" hidden="false" localSheetId="10" name="_xlnm.Print_Area" vbProcedure="false">'Jan 10'!$A$1:$P$40</definedName>
    <definedName function="false" hidden="false" localSheetId="11" name="_xlnm.Print_Area" vbProcedure="false">'Jan 11'!$A$1:$P$41</definedName>
    <definedName function="false" hidden="false" localSheetId="12" name="_xlnm.Print_Area" vbProcedure="false">'Jan 12'!$A$1:$P$41</definedName>
    <definedName function="false" hidden="false" localSheetId="13" name="_xlnm.Print_Area" vbProcedure="false">'Jan 13'!$A$1:$P$41</definedName>
    <definedName function="false" hidden="false" localSheetId="14" name="_xlnm.Print_Area" vbProcedure="false">'Jan 14'!$A$1:$P$41</definedName>
    <definedName function="false" hidden="false" localSheetId="15" name="_xlnm.Print_Area" vbProcedure="false">'Jan 15'!$A$1:$P$41</definedName>
    <definedName function="false" hidden="false" localSheetId="16" name="_xlnm.Print_Area" vbProcedure="false">'Jan 16'!$A$1:$P$41</definedName>
    <definedName function="false" hidden="false" localSheetId="17" name="_xlnm.Print_Area" vbProcedure="false">'Jan 17'!$A$1:$P$41</definedName>
    <definedName function="false" hidden="false" localSheetId="18" name="_xlnm.Print_Area" vbProcedure="false">'Jan 18'!$A$1:$P$41</definedName>
    <definedName function="false" hidden="false" localSheetId="19" name="_xlnm.Print_Area" vbProcedure="false">'Jan 19'!$A$1:$P$41</definedName>
    <definedName function="false" hidden="false" localSheetId="2" name="_xlnm.Print_Area" vbProcedure="false">'Jan 2'!$A$1:$P$40</definedName>
    <definedName function="false" hidden="false" localSheetId="20" name="_xlnm.Print_Area" vbProcedure="false">'Jan 20'!$A$1:$P$41</definedName>
    <definedName function="false" hidden="false" localSheetId="21" name="_xlnm.Print_Area" vbProcedure="false">'Jan 21'!$A$1:$P$41</definedName>
    <definedName function="false" hidden="false" localSheetId="22" name="_xlnm.Print_Area" vbProcedure="false">'Jan 22'!$A$1:$P$41</definedName>
    <definedName function="false" hidden="false" localSheetId="23" name="_xlnm.Print_Area" vbProcedure="false">'Jan 23'!$A$1:$P$41</definedName>
    <definedName function="false" hidden="false" localSheetId="24" name="_xlnm.Print_Area" vbProcedure="false">'Jan 24'!$A$1:$P$41</definedName>
    <definedName function="false" hidden="false" localSheetId="25" name="_xlnm.Print_Area" vbProcedure="false">'Jan 25'!$A$1:$P$41</definedName>
    <definedName function="false" hidden="false" localSheetId="26" name="_xlnm.Print_Area" vbProcedure="false">'Jan 26'!$A$1:$P$41</definedName>
    <definedName function="false" hidden="false" localSheetId="27" name="_xlnm.Print_Area" vbProcedure="false">'Jan 27'!$A$1:$P$41</definedName>
    <definedName function="false" hidden="false" localSheetId="28" name="_xlnm.Print_Area" vbProcedure="false">'Jan 28'!$A$1:$P$41</definedName>
    <definedName function="false" hidden="false" localSheetId="29" name="_xlnm.Print_Area" vbProcedure="false">'Jan 29'!$A$1:$P$41</definedName>
    <definedName function="false" hidden="false" localSheetId="3" name="_xlnm.Print_Area" vbProcedure="false">'Jan 3'!$A$1:$P$40</definedName>
    <definedName function="false" hidden="false" localSheetId="30" name="_xlnm.Print_Area" vbProcedure="false">'Jan 30'!$A$1:$P$41</definedName>
    <definedName function="false" hidden="false" localSheetId="31" name="_xlnm.Print_Area" vbProcedure="false">'Jan 31'!$A$1:$P$41</definedName>
    <definedName function="false" hidden="false" localSheetId="4" name="_xlnm.Print_Area" vbProcedure="false">'Jan 4'!$A$1:$P$40</definedName>
    <definedName function="false" hidden="false" localSheetId="5" name="_xlnm.Print_Area" vbProcedure="false">'Jan 5'!$A$1:$P$40</definedName>
    <definedName function="false" hidden="false" localSheetId="6" name="_xlnm.Print_Area" vbProcedure="false">'Jan 6'!$A$1:$P$40</definedName>
    <definedName function="false" hidden="false" localSheetId="7" name="_xlnm.Print_Area" vbProcedure="false">'Jan 7'!$A$1:$P$40</definedName>
    <definedName function="false" hidden="false" localSheetId="8" name="_xlnm.Print_Area" vbProcedure="false">'Jan 8'!$A$1:$P$40</definedName>
    <definedName function="false" hidden="false" localSheetId="9" name="_xlnm.Print_Area" vbProcedure="false">'Jan 9'!$A$1:$P$40</definedName>
    <definedName function="false" hidden="false" name="a" vbProcedure="false">#REF!</definedName>
    <definedName function="false" hidden="false" name="able" vbProcedure="false">#REF!</definedName>
    <definedName function="false" hidden="false" name="Alliance" vbProcedure="false">#REF!</definedName>
    <definedName function="false" hidden="false" name="b" vbProcedure="false">'[2]Transco-WSS'!$R$3:$S$7</definedName>
    <definedName function="false" hidden="false" name="cdc" vbProcedure="false">#REF!</definedName>
    <definedName function="false" hidden="false" name="Columbus" vbProcedure="false">#REF!</definedName>
    <definedName function="false" hidden="false" name="curve" vbProcedure="false">#REF!</definedName>
    <definedName function="false" hidden="false" name="d" vbProcedure="false">#REF!</definedName>
    <definedName function="false" hidden="false" name="Dayton" vbProcedure="false">#REF!</definedName>
    <definedName function="false" hidden="false" name="Degrees" vbProcedure="false">#REF!</definedName>
    <definedName function="false" hidden="false" name="e" vbProcedure="false">#REF!</definedName>
    <definedName function="false" hidden="false" name="f" vbProcedure="false">#REF!</definedName>
    <definedName function="false" hidden="false" name="g" vbProcedure="false">#REF!</definedName>
    <definedName function="false" hidden="false" name="h" vbProcedure="false">'[2]Transco-WSS'!$R$3:$S$7</definedName>
    <definedName function="false" hidden="false" name="Lima" vbProcedure="false">#REF!</definedName>
    <definedName function="false" hidden="false" name="Mansfield" vbProcedure="false">#REF!</definedName>
    <definedName function="false" hidden="false" name="New_Castle" vbProcedure="false">#REF!</definedName>
    <definedName function="false" hidden="false" name="Ohio_Misc_" vbProcedure="false">#REF!</definedName>
    <definedName function="false" hidden="false" name="Parma" vbProcedure="false">#REF!</definedName>
    <definedName function="false" hidden="false" name="Pittsburg" vbProcedure="false">#REF!</definedName>
    <definedName function="false" hidden="false" name="Portsmouth" vbProcedure="false">#REF!</definedName>
    <definedName function="false" hidden="false" name="Sandusky" vbProcedure="false">#REF!</definedName>
    <definedName function="false" hidden="false" name="Table" vbProcedure="false">#REF!</definedName>
    <definedName function="false" hidden="false" name="Toledo" vbProcedure="false">#REF!</definedName>
    <definedName function="false" hidden="false" name="Total" vbProcedure="false">#REF!</definedName>
    <definedName function="false" hidden="false" name="x" vbProcedure="false">#REF!</definedName>
    <definedName function="false" hidden="false" name="y" vbProcedure="false">#REF!</definedName>
    <definedName function="false" hidden="false" name="z" vbProcedure="false">#REF!</definedName>
    <definedName function="false" hidden="false" localSheetId="0" name="Alliance" vbProcedure="false">curves!$B$3:$B$80</definedName>
    <definedName function="false" hidden="false" localSheetId="0" name="Columbus" vbProcedure="false">curves!$C$3:$C$85</definedName>
    <definedName function="false" hidden="false" localSheetId="0" name="curve" vbProcedure="false">curves!$A$2:$M$90</definedName>
    <definedName function="false" hidden="false" localSheetId="0" name="Dayton" vbProcedure="false">curves!$D$3:$D$85</definedName>
    <definedName function="false" hidden="false" localSheetId="0" name="Degrees" vbProcedure="false">curves!$A$3:$A$80</definedName>
    <definedName function="false" hidden="false" localSheetId="0" name="Excel_BuiltIn__FilterDatabase" vbProcedure="false">curves!$B$82:$B$86</definedName>
    <definedName function="false" hidden="false" localSheetId="0" name="Lima" vbProcedure="false">curves!$E$3:$E$85</definedName>
    <definedName function="false" hidden="false" localSheetId="0" name="Mansfield" vbProcedure="false">curves!$F$3:$F$85</definedName>
    <definedName function="false" hidden="false" localSheetId="0" name="New_Castle" vbProcedure="false">curves!$G$3:$G$85</definedName>
    <definedName function="false" hidden="false" localSheetId="0" name="Ohio_Misc_" vbProcedure="false">curves!$H$3:$H$85</definedName>
    <definedName function="false" hidden="false" localSheetId="0" name="Parma" vbProcedure="false">curves!$I$3:$I$85</definedName>
    <definedName function="false" hidden="false" localSheetId="0" name="Pittsburg" vbProcedure="false">curves!$J$3:$J$85</definedName>
    <definedName function="false" hidden="false" localSheetId="0" name="Portsmouth" vbProcedure="false">curves!$K$3:$K$85</definedName>
    <definedName function="false" hidden="false" localSheetId="0" name="Sandusky" vbProcedure="false">curves!$L$3:$L$85</definedName>
    <definedName function="false" hidden="false" localSheetId="0" name="Toledo" vbProcedure="false">curves!$M$3:$M$85</definedName>
    <definedName function="false" hidden="false" localSheetId="0" name="Total" vbProcedure="false">curves!$N$3:$N$87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<sst xmlns="http://schemas.openxmlformats.org/spreadsheetml/2006/main" count="1657" uniqueCount="72">
  <si>
    <t xml:space="preserve">Dekatherms</t>
  </si>
  <si>
    <t xml:space="preserve">Degrees</t>
  </si>
  <si>
    <t xml:space="preserve">Alliance</t>
  </si>
  <si>
    <t xml:space="preserve">Columbus</t>
  </si>
  <si>
    <t xml:space="preserve">Dayton</t>
  </si>
  <si>
    <t xml:space="preserve">Lima</t>
  </si>
  <si>
    <t xml:space="preserve">Mansfield</t>
  </si>
  <si>
    <t xml:space="preserve">New Castle</t>
  </si>
  <si>
    <t xml:space="preserve">Ohio Misc.</t>
  </si>
  <si>
    <t xml:space="preserve">Parma</t>
  </si>
  <si>
    <t xml:space="preserve">Pittsburg</t>
  </si>
  <si>
    <t xml:space="preserve">Portsmouth</t>
  </si>
  <si>
    <t xml:space="preserve">Sandusky</t>
  </si>
  <si>
    <t xml:space="preserve">Toledo</t>
  </si>
  <si>
    <t xml:space="preserve">Total</t>
  </si>
  <si>
    <t xml:space="preserve">CES/NPC COH CHOICE NOMINATIONS TO ACTUALS</t>
  </si>
  <si>
    <t xml:space="preserve">FOR GAS DAY</t>
  </si>
  <si>
    <t xml:space="preserve">MA</t>
  </si>
  <si>
    <t xml:space="preserve">NOM ID</t>
  </si>
  <si>
    <t xml:space="preserve">FT</t>
  </si>
  <si>
    <t xml:space="preserve">AT</t>
  </si>
  <si>
    <t xml:space="preserve">FORECASTED</t>
  </si>
  <si>
    <t xml:space="preserve">ACTUALS</t>
  </si>
  <si>
    <t xml:space="preserve">CONTRACT #</t>
  </si>
  <si>
    <t xml:space="preserve">% Storage</t>
  </si>
  <si>
    <t xml:space="preserve">Over</t>
  </si>
  <si>
    <t xml:space="preserve">Sto</t>
  </si>
  <si>
    <t xml:space="preserve">Flo</t>
  </si>
  <si>
    <t xml:space="preserve">FT DROP</t>
  </si>
  <si>
    <t xml:space="preserve">AT DROP</t>
  </si>
  <si>
    <t xml:space="preserve">COH 3-15</t>
  </si>
  <si>
    <t xml:space="preserve">22-15</t>
  </si>
  <si>
    <t xml:space="preserve">COH 5-2</t>
  </si>
  <si>
    <t xml:space="preserve">23N-02</t>
  </si>
  <si>
    <t xml:space="preserve">COH 5-7</t>
  </si>
  <si>
    <t xml:space="preserve">23N-07</t>
  </si>
  <si>
    <t xml:space="preserve">COH 7-1</t>
  </si>
  <si>
    <t xml:space="preserve">23-01</t>
  </si>
  <si>
    <t xml:space="preserve">COH 7-3</t>
  </si>
  <si>
    <t xml:space="preserve">23-03</t>
  </si>
  <si>
    <t xml:space="preserve">% </t>
  </si>
  <si>
    <t xml:space="preserve">COH 7-4</t>
  </si>
  <si>
    <t xml:space="preserve">23-04</t>
  </si>
  <si>
    <t xml:space="preserve">Storage</t>
  </si>
  <si>
    <t xml:space="preserve">#67694</t>
  </si>
  <si>
    <t xml:space="preserve">COH 7-5</t>
  </si>
  <si>
    <t xml:space="preserve">23-05</t>
  </si>
  <si>
    <t xml:space="preserve">COH 7-6</t>
  </si>
  <si>
    <t xml:space="preserve">23-06</t>
  </si>
  <si>
    <t xml:space="preserve">COH 7-8</t>
  </si>
  <si>
    <t xml:space="preserve">23-08</t>
  </si>
  <si>
    <t xml:space="preserve">COH 7-9</t>
  </si>
  <si>
    <t xml:space="preserve">23-09</t>
  </si>
  <si>
    <t xml:space="preserve">COH 8-35</t>
  </si>
  <si>
    <t xml:space="preserve">24-35</t>
  </si>
  <si>
    <t xml:space="preserve">COH 8-39</t>
  </si>
  <si>
    <t xml:space="preserve">24-39</t>
  </si>
  <si>
    <t xml:space="preserve">x</t>
  </si>
  <si>
    <t xml:space="preserve">1.Nom to COH</t>
  </si>
  <si>
    <t xml:space="preserve">1. Email to COH</t>
  </si>
  <si>
    <t xml:space="preserve">FOM</t>
  </si>
  <si>
    <t xml:space="preserve">2.Email to ENA</t>
  </si>
  <si>
    <t xml:space="preserve">2. Email to ENA</t>
  </si>
  <si>
    <t xml:space="preserve">Pull from ENA Pool to NPC Pool</t>
  </si>
  <si>
    <t xml:space="preserve">NPC Buy from/(Sell to) ENA</t>
  </si>
  <si>
    <t xml:space="preserve">*</t>
  </si>
  <si>
    <t xml:space="preserve">Receipt Point</t>
  </si>
  <si>
    <t xml:space="preserve">Storage/Pool</t>
  </si>
  <si>
    <t xml:space="preserve">Toledo Agg</t>
  </si>
  <si>
    <t xml:space="preserve">A06</t>
  </si>
  <si>
    <t xml:space="preserve">1/13 Forcast</t>
  </si>
  <si>
    <t xml:space="preserve">1/12 Forcast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</si>
</sst>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_)"/>
    <numFmt numFmtId="166" formatCode="#,##0"/>
    <numFmt numFmtId="167" formatCode="[$-409]#,##0_);[RED]\(#,##0\)"/>
    <numFmt numFmtId="168" formatCode="[$-409]d\-mmm"/>
    <numFmt numFmtId="169" formatCode="dd\-mmm\-yy"/>
    <numFmt numFmtId="170" formatCode="[$-409]h:mm\ AM/PM"/>
    <numFmt numFmtId="171" formatCode="_(* #,##0.00_);_(* \(#,##0.00\);_(* \-??_);_(@_)"/>
    <numFmt numFmtId="172" formatCode="0"/>
    <numFmt numFmtId="173" formatCode="0%"/>
    <numFmt numFmtId="174" formatCode="_(* #,##0_);_(* \(#,##0\);_(* \-??_);_(@_)"/>
    <numFmt numFmtId="175" formatCode="0.00"/>
    <numFmt numFmtId="176" formatCode="0.0%"/>
    <numFmt numFmtId="177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2"/>
    </font>
    <font>
      <b val="true"/>
      <sz val="20"/>
      <name val="Arial"/>
      <family val="2"/>
    </font>
    <font>
      <b val="true"/>
      <sz val="20"/>
      <color rgb="FFFF0000"/>
      <name val="Arial"/>
      <family val="2"/>
    </font>
    <font>
      <b val="true"/>
      <sz val="20"/>
      <color rgb="FF000000"/>
      <name val="Arial"/>
      <family val="2"/>
    </font>
    <font>
      <u val="single"/>
      <sz val="12"/>
      <name val="Arial"/>
      <family val="2"/>
    </font>
    <font>
      <u val="single"/>
      <sz val="12"/>
      <color rgb="FFFF0000"/>
      <name val="Arial"/>
      <family val="2"/>
    </font>
    <font>
      <u val="single"/>
      <sz val="12"/>
      <color rgb="FF00000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4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4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24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1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1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GL0011" xfId="20"/>
    <cellStyle name="Normal_CGV0900" xfId="21"/>
    <cellStyle name="Normal_CMD0900" xfId="22"/>
    <cellStyle name="Normal_CMDJan01Demand" xfId="23"/>
    <cellStyle name="Normal_COH 2000-2001" xfId="24"/>
    <cellStyle name="Normal_COH0900" xfId="25"/>
    <cellStyle name="Normal_CPA0900" xfId="26"/>
    <cellStyle name="Normal_CPAJan01Demand" xfId="27"/>
    <cellStyle name="Normal_CVAJan01Demand" xfId="28"/>
    <cellStyle name="Normal_examples" xfId="29"/>
    <cellStyle name="Normal_Jan01Noms" xfId="30"/>
    <cellStyle name="Normal_LOAD CURVES" xfId="31"/>
    <cellStyle name="Normal_RetailSalesAgreementSchedules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externalLink" Target="externalLinks/externalLink1.xml"/><Relationship Id="rId36" Type="http://schemas.openxmlformats.org/officeDocument/2006/relationships/externalLink" Target="externalLinks/externalLink2.xml"/><Relationship Id="rId3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EnergyOps/Gas%20Storage/99-00%20Storage%20Schedu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Jan01No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CO-FSS"/>
      <sheetName val="IBSS"/>
      <sheetName val="Peaking"/>
      <sheetName val="Sonat CSS"/>
      <sheetName val="Transco-ESS"/>
      <sheetName val="Transco-WSS"/>
      <sheetName val="CNG"/>
      <sheetName val="TGP-PA"/>
      <sheetName val="TGP-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MDDemand"/>
      <sheetName val="CPADemand"/>
      <sheetName val="CVADemand"/>
      <sheetName val="COH Demand"/>
      <sheetName val="Forcast-1"/>
      <sheetName val="Forcast-2"/>
      <sheetName val="Daily"/>
      <sheetName val="$"/>
      <sheetName val="Usage"/>
      <sheetName val="COH"/>
      <sheetName val="Plan"/>
      <sheetName val="EUSA"/>
      <sheetName val="CMD"/>
      <sheetName val="CPA"/>
      <sheetName val="CGV"/>
      <sheetName val="Ohio"/>
    </sheetNames>
    <definedNames>
      <definedName name="date" refersTo="[2]COH!$A$3:$IV$3"/>
      <definedName name="enaft" refersTo="[2]COH!$A$107:$IV$107"/>
      <definedName name="buysell" refersTo="[2]COH!$A$138:$IV$138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Contract </v>
          </cell>
          <cell r="C3" t="str">
            <v>Shipper</v>
          </cell>
          <cell r="D3" t="str">
            <v>Re.Pt.</v>
          </cell>
          <cell r="E3" t="str">
            <v>Zone</v>
          </cell>
          <cell r="F3" t="str">
            <v>Meter</v>
          </cell>
          <cell r="G3" t="str">
            <v>Group ID #</v>
          </cell>
          <cell r="H3">
            <v>36892</v>
          </cell>
          <cell r="I3">
            <v>36893</v>
          </cell>
          <cell r="J3">
            <v>36894</v>
          </cell>
          <cell r="K3">
            <v>36895</v>
          </cell>
          <cell r="L3">
            <v>36896</v>
          </cell>
          <cell r="M3">
            <v>36897</v>
          </cell>
          <cell r="N3">
            <v>36898</v>
          </cell>
          <cell r="O3">
            <v>36899</v>
          </cell>
          <cell r="P3">
            <v>36900</v>
          </cell>
          <cell r="Q3">
            <v>36901</v>
          </cell>
          <cell r="R3">
            <v>36902</v>
          </cell>
          <cell r="S3">
            <v>36903</v>
          </cell>
          <cell r="T3">
            <v>36904</v>
          </cell>
          <cell r="U3">
            <v>36905</v>
          </cell>
          <cell r="V3">
            <v>36906</v>
          </cell>
          <cell r="W3">
            <v>36907</v>
          </cell>
          <cell r="X3">
            <v>36908</v>
          </cell>
          <cell r="Y3">
            <v>36909</v>
          </cell>
          <cell r="Z3">
            <v>36910</v>
          </cell>
          <cell r="AA3">
            <v>36911</v>
          </cell>
          <cell r="AB3">
            <v>36912</v>
          </cell>
          <cell r="AC3">
            <v>36913</v>
          </cell>
          <cell r="AD3">
            <v>36914</v>
          </cell>
          <cell r="AE3">
            <v>36915</v>
          </cell>
          <cell r="AF3">
            <v>36916</v>
          </cell>
          <cell r="AG3">
            <v>36917</v>
          </cell>
          <cell r="AH3">
            <v>36918</v>
          </cell>
          <cell r="AI3">
            <v>36919</v>
          </cell>
          <cell r="AJ3">
            <v>36920</v>
          </cell>
          <cell r="AK3">
            <v>36921</v>
          </cell>
          <cell r="AL3">
            <v>36922</v>
          </cell>
          <cell r="AM3" t="str">
            <v>Sum</v>
          </cell>
        </row>
        <row r="107">
          <cell r="C107" t="str">
            <v>NPC</v>
          </cell>
          <cell r="D107" t="str">
            <v>Paul</v>
          </cell>
          <cell r="E107">
            <v>3</v>
          </cell>
        </row>
        <row r="107">
          <cell r="H107">
            <v>2000</v>
          </cell>
          <cell r="I107">
            <v>2000</v>
          </cell>
          <cell r="J107">
            <v>0</v>
          </cell>
          <cell r="K107">
            <v>1955</v>
          </cell>
          <cell r="L107">
            <v>1955</v>
          </cell>
          <cell r="M107">
            <v>1955</v>
          </cell>
          <cell r="N107">
            <v>1955</v>
          </cell>
          <cell r="O107">
            <v>1955</v>
          </cell>
          <cell r="P107">
            <v>1955</v>
          </cell>
          <cell r="Q107">
            <v>1955</v>
          </cell>
          <cell r="R107">
            <v>1955</v>
          </cell>
          <cell r="S107">
            <v>1955</v>
          </cell>
          <cell r="T107">
            <v>2000</v>
          </cell>
          <cell r="U107">
            <v>2000</v>
          </cell>
          <cell r="V107">
            <v>2000</v>
          </cell>
          <cell r="W107">
            <v>2000</v>
          </cell>
          <cell r="X107">
            <v>2000</v>
          </cell>
          <cell r="Y107">
            <v>2000</v>
          </cell>
          <cell r="Z107">
            <v>2000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  <cell r="AE107">
            <v>2000</v>
          </cell>
          <cell r="AF107">
            <v>2000</v>
          </cell>
          <cell r="AG107">
            <v>2000</v>
          </cell>
          <cell r="AH107">
            <v>2200</v>
          </cell>
          <cell r="AI107">
            <v>2200</v>
          </cell>
          <cell r="AJ107">
            <v>2200</v>
          </cell>
          <cell r="AK107">
            <v>2200</v>
          </cell>
          <cell r="AL107">
            <v>2200</v>
          </cell>
          <cell r="AM107">
            <v>60595</v>
          </cell>
        </row>
        <row r="129">
          <cell r="G129" t="str">
            <v>ENA FOM</v>
          </cell>
        </row>
        <row r="138">
          <cell r="F138" t="str">
            <v>Term Buy/(Sale)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Z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7" min="7" style="0" width="11.13"/>
    <col collapsed="false" customWidth="true" hidden="false" outlineLevel="0" max="8" min="8" style="0" width="10.41"/>
    <col collapsed="false" customWidth="true" hidden="false" outlineLevel="0" max="11" min="11" style="0" width="11.28"/>
    <col collapsed="false" customWidth="true" hidden="false" outlineLevel="0" max="14" min="14" style="0" width="9.56"/>
    <col collapsed="false" customWidth="true" hidden="false" outlineLevel="0" max="15" min="15" style="2" width="9.14"/>
  </cols>
  <sheetData>
    <row r="1" customFormat="false" ht="12.75" hidden="false" customHeight="false" outlineLevel="0" collapsed="false">
      <c r="G1" s="0" t="s">
        <v>0</v>
      </c>
      <c r="O1" s="3"/>
    </row>
    <row r="2" customFormat="false" ht="12.75" hidden="false" customHeight="false" outlineLevel="0" collapsed="false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/>
    </row>
    <row r="3" customFormat="false" ht="12.75" hidden="false" customHeight="false" outlineLevel="0" collapsed="false">
      <c r="A3" s="6" t="n">
        <v>-15</v>
      </c>
      <c r="B3" s="7" t="n">
        <v>6273</v>
      </c>
      <c r="C3" s="7" t="n">
        <v>49800</v>
      </c>
      <c r="D3" s="7" t="n">
        <v>8561</v>
      </c>
      <c r="E3" s="7" t="n">
        <v>8012</v>
      </c>
      <c r="F3" s="7" t="n">
        <v>9104</v>
      </c>
      <c r="G3" s="7" t="n">
        <v>86</v>
      </c>
      <c r="H3" s="7" t="n">
        <v>11420</v>
      </c>
      <c r="I3" s="7" t="n">
        <v>26034</v>
      </c>
      <c r="J3" s="7" t="n">
        <v>6186</v>
      </c>
      <c r="K3" s="7" t="n">
        <v>3384</v>
      </c>
      <c r="L3" s="7" t="n">
        <v>10256</v>
      </c>
      <c r="M3" s="7" t="n">
        <v>52500</v>
      </c>
      <c r="N3" s="7" t="n">
        <f aca="false">SUM(B3:M3)</f>
        <v>191616</v>
      </c>
      <c r="O3" s="8"/>
      <c r="P3" s="7"/>
    </row>
    <row r="4" customFormat="false" ht="12.75" hidden="false" customHeight="false" outlineLevel="0" collapsed="false">
      <c r="A4" s="6" t="n">
        <v>-14</v>
      </c>
      <c r="B4" s="7" t="n">
        <v>6195</v>
      </c>
      <c r="C4" s="7" t="n">
        <v>49181</v>
      </c>
      <c r="D4" s="7" t="n">
        <v>8455</v>
      </c>
      <c r="E4" s="7" t="n">
        <v>7912</v>
      </c>
      <c r="F4" s="7" t="n">
        <v>8990</v>
      </c>
      <c r="G4" s="7" t="n">
        <v>85</v>
      </c>
      <c r="H4" s="7" t="n">
        <v>11277</v>
      </c>
      <c r="I4" s="7" t="n">
        <v>25713</v>
      </c>
      <c r="J4" s="7" t="n">
        <v>6108</v>
      </c>
      <c r="K4" s="7" t="n">
        <v>3340</v>
      </c>
      <c r="L4" s="7" t="n">
        <v>10129</v>
      </c>
      <c r="M4" s="7" t="n">
        <v>51852</v>
      </c>
      <c r="N4" s="7" t="n">
        <f aca="false">SUM(B4:M4)</f>
        <v>189237</v>
      </c>
      <c r="O4" s="8"/>
      <c r="P4" s="7"/>
    </row>
    <row r="5" customFormat="false" ht="12.75" hidden="false" customHeight="false" outlineLevel="0" collapsed="false">
      <c r="A5" s="6" t="n">
        <v>-13</v>
      </c>
      <c r="B5" s="7" t="n">
        <v>6118</v>
      </c>
      <c r="C5" s="7" t="n">
        <v>48563</v>
      </c>
      <c r="D5" s="7" t="n">
        <v>8348</v>
      </c>
      <c r="E5" s="7" t="n">
        <v>7813</v>
      </c>
      <c r="F5" s="7" t="n">
        <v>8876</v>
      </c>
      <c r="G5" s="7" t="n">
        <v>84</v>
      </c>
      <c r="H5" s="7" t="n">
        <v>11133</v>
      </c>
      <c r="I5" s="7" t="n">
        <v>25392</v>
      </c>
      <c r="J5" s="7" t="n">
        <v>6029</v>
      </c>
      <c r="K5" s="7" t="n">
        <v>3298</v>
      </c>
      <c r="L5" s="7" t="n">
        <v>10001</v>
      </c>
      <c r="M5" s="7" t="n">
        <v>51203</v>
      </c>
      <c r="N5" s="7" t="n">
        <f aca="false">SUM(B5:M5)</f>
        <v>186858</v>
      </c>
      <c r="O5" s="8"/>
      <c r="P5" s="7"/>
    </row>
    <row r="6" customFormat="false" ht="12.75" hidden="false" customHeight="false" outlineLevel="0" collapsed="false">
      <c r="A6" s="6" t="n">
        <v>-12</v>
      </c>
      <c r="B6" s="7" t="n">
        <v>6042</v>
      </c>
      <c r="C6" s="7" t="n">
        <v>47944</v>
      </c>
      <c r="D6" s="7" t="n">
        <v>8241</v>
      </c>
      <c r="E6" s="7" t="n">
        <v>7713</v>
      </c>
      <c r="F6" s="7" t="n">
        <v>8762</v>
      </c>
      <c r="G6" s="7" t="n">
        <v>83</v>
      </c>
      <c r="H6" s="7" t="n">
        <v>10990</v>
      </c>
      <c r="I6" s="7" t="n">
        <v>25070</v>
      </c>
      <c r="J6" s="7" t="n">
        <v>5951</v>
      </c>
      <c r="K6" s="7" t="n">
        <v>3254</v>
      </c>
      <c r="L6" s="7" t="n">
        <v>9874</v>
      </c>
      <c r="M6" s="7" t="n">
        <v>50555</v>
      </c>
      <c r="N6" s="7" t="n">
        <f aca="false">SUM(B6:M6)</f>
        <v>184479</v>
      </c>
      <c r="O6" s="8"/>
      <c r="P6" s="7"/>
    </row>
    <row r="7" customFormat="false" ht="12.75" hidden="false" customHeight="false" outlineLevel="0" collapsed="false">
      <c r="A7" s="6" t="n">
        <v>-11</v>
      </c>
      <c r="B7" s="7" t="n">
        <v>5964</v>
      </c>
      <c r="C7" s="7" t="n">
        <v>47326</v>
      </c>
      <c r="D7" s="7" t="n">
        <v>8134</v>
      </c>
      <c r="E7" s="7" t="n">
        <v>7615</v>
      </c>
      <c r="F7" s="7" t="n">
        <v>8648</v>
      </c>
      <c r="G7" s="7" t="n">
        <v>82</v>
      </c>
      <c r="H7" s="7" t="n">
        <v>10847</v>
      </c>
      <c r="I7" s="7" t="n">
        <v>24748</v>
      </c>
      <c r="J7" s="7" t="n">
        <v>5873</v>
      </c>
      <c r="K7" s="7" t="n">
        <v>3212</v>
      </c>
      <c r="L7" s="7" t="n">
        <v>9747</v>
      </c>
      <c r="M7" s="7" t="n">
        <v>49906</v>
      </c>
      <c r="N7" s="7" t="n">
        <f aca="false">SUM(B7:M7)</f>
        <v>182102</v>
      </c>
      <c r="O7" s="8"/>
      <c r="P7" s="7"/>
    </row>
    <row r="8" customFormat="false" ht="12.75" hidden="false" customHeight="false" outlineLevel="0" collapsed="false">
      <c r="A8" s="6" t="n">
        <v>-10</v>
      </c>
      <c r="B8" s="7" t="n">
        <v>5887</v>
      </c>
      <c r="C8" s="7" t="n">
        <v>46706</v>
      </c>
      <c r="D8" s="7" t="n">
        <v>8027</v>
      </c>
      <c r="E8" s="7" t="n">
        <v>7515</v>
      </c>
      <c r="F8" s="7" t="n">
        <v>8533</v>
      </c>
      <c r="G8" s="7" t="n">
        <v>81</v>
      </c>
      <c r="H8" s="7" t="n">
        <v>10704</v>
      </c>
      <c r="I8" s="7" t="n">
        <v>24427</v>
      </c>
      <c r="J8" s="7" t="n">
        <v>5796</v>
      </c>
      <c r="K8" s="7" t="n">
        <v>3168</v>
      </c>
      <c r="L8" s="7" t="n">
        <v>9620</v>
      </c>
      <c r="M8" s="7" t="n">
        <v>49256</v>
      </c>
      <c r="N8" s="7" t="n">
        <f aca="false">SUM(B8:M8)</f>
        <v>179720</v>
      </c>
      <c r="O8" s="8"/>
      <c r="P8" s="7"/>
    </row>
    <row r="9" customFormat="false" ht="12.75" hidden="false" customHeight="false" outlineLevel="0" collapsed="false">
      <c r="A9" s="6" t="n">
        <v>-9</v>
      </c>
      <c r="B9" s="7" t="n">
        <v>5809</v>
      </c>
      <c r="C9" s="7" t="n">
        <v>46088</v>
      </c>
      <c r="D9" s="7" t="n">
        <v>7922</v>
      </c>
      <c r="E9" s="7" t="n">
        <v>7416</v>
      </c>
      <c r="F9" s="7" t="n">
        <v>8420</v>
      </c>
      <c r="G9" s="7" t="n">
        <v>80</v>
      </c>
      <c r="H9" s="7" t="n">
        <v>10561</v>
      </c>
      <c r="I9" s="7" t="n">
        <v>24106</v>
      </c>
      <c r="J9" s="7" t="n">
        <v>5718</v>
      </c>
      <c r="K9" s="7" t="n">
        <v>3126</v>
      </c>
      <c r="L9" s="7" t="n">
        <v>9492</v>
      </c>
      <c r="M9" s="7" t="n">
        <v>48608</v>
      </c>
      <c r="N9" s="7" t="n">
        <f aca="false">SUM(B9:M9)</f>
        <v>177346</v>
      </c>
      <c r="O9" s="8"/>
      <c r="P9" s="7"/>
    </row>
    <row r="10" customFormat="false" ht="12.75" hidden="false" customHeight="false" outlineLevel="0" collapsed="false">
      <c r="A10" s="6" t="n">
        <v>-8</v>
      </c>
      <c r="B10" s="7" t="n">
        <v>5733</v>
      </c>
      <c r="C10" s="7" t="n">
        <v>45469</v>
      </c>
      <c r="D10" s="7" t="n">
        <v>7815</v>
      </c>
      <c r="E10" s="7" t="n">
        <v>7316</v>
      </c>
      <c r="F10" s="7" t="n">
        <v>8306</v>
      </c>
      <c r="G10" s="7" t="n">
        <v>79</v>
      </c>
      <c r="H10" s="7" t="n">
        <v>10418</v>
      </c>
      <c r="I10" s="7" t="n">
        <v>23785</v>
      </c>
      <c r="J10" s="7" t="n">
        <v>5640</v>
      </c>
      <c r="K10" s="7" t="n">
        <v>3082</v>
      </c>
      <c r="L10" s="7" t="n">
        <v>9365</v>
      </c>
      <c r="M10" s="7" t="n">
        <v>47959</v>
      </c>
      <c r="N10" s="7" t="n">
        <f aca="false">SUM(B10:M10)</f>
        <v>174967</v>
      </c>
      <c r="O10" s="8"/>
      <c r="P10" s="7"/>
    </row>
    <row r="11" customFormat="false" ht="12.75" hidden="false" customHeight="false" outlineLevel="0" collapsed="false">
      <c r="A11" s="6" t="n">
        <v>-7</v>
      </c>
      <c r="B11" s="7" t="n">
        <v>5656</v>
      </c>
      <c r="C11" s="7" t="n">
        <v>44851</v>
      </c>
      <c r="D11" s="7" t="n">
        <v>7708</v>
      </c>
      <c r="E11" s="7" t="n">
        <v>7216</v>
      </c>
      <c r="F11" s="7" t="n">
        <v>8192</v>
      </c>
      <c r="G11" s="7" t="n">
        <v>78</v>
      </c>
      <c r="H11" s="7" t="n">
        <v>10275</v>
      </c>
      <c r="I11" s="7" t="n">
        <v>23463</v>
      </c>
      <c r="J11" s="7" t="n">
        <v>5562</v>
      </c>
      <c r="K11" s="7" t="n">
        <v>3040</v>
      </c>
      <c r="L11" s="7" t="n">
        <v>9238</v>
      </c>
      <c r="M11" s="7" t="n">
        <v>47311</v>
      </c>
      <c r="N11" s="7" t="n">
        <f aca="false">SUM(B11:M11)</f>
        <v>172590</v>
      </c>
      <c r="O11" s="8"/>
      <c r="P11" s="7"/>
    </row>
    <row r="12" customFormat="false" ht="12.75" hidden="false" customHeight="false" outlineLevel="0" collapsed="false">
      <c r="A12" s="6" t="n">
        <v>-6</v>
      </c>
      <c r="B12" s="7" t="n">
        <v>5578</v>
      </c>
      <c r="C12" s="7" t="n">
        <v>44232</v>
      </c>
      <c r="D12" s="7" t="n">
        <v>7601</v>
      </c>
      <c r="E12" s="7" t="n">
        <v>7117</v>
      </c>
      <c r="F12" s="7" t="n">
        <v>8078</v>
      </c>
      <c r="G12" s="7" t="n">
        <v>77</v>
      </c>
      <c r="H12" s="7" t="n">
        <v>10130</v>
      </c>
      <c r="I12" s="7" t="n">
        <v>23142</v>
      </c>
      <c r="J12" s="7" t="n">
        <v>5484</v>
      </c>
      <c r="K12" s="7" t="n">
        <v>2996</v>
      </c>
      <c r="L12" s="7" t="n">
        <v>9111</v>
      </c>
      <c r="M12" s="7" t="n">
        <v>46662</v>
      </c>
      <c r="N12" s="7" t="n">
        <f aca="false">SUM(B12:M12)</f>
        <v>170208</v>
      </c>
      <c r="O12" s="8"/>
      <c r="P12" s="7"/>
    </row>
    <row r="13" customFormat="false" ht="12.75" hidden="false" customHeight="false" outlineLevel="0" collapsed="false">
      <c r="A13" s="6" t="n">
        <v>-5</v>
      </c>
      <c r="B13" s="7" t="n">
        <v>5501</v>
      </c>
      <c r="C13" s="7" t="n">
        <v>43613</v>
      </c>
      <c r="D13" s="7" t="n">
        <v>7494</v>
      </c>
      <c r="E13" s="7" t="n">
        <v>7017</v>
      </c>
      <c r="F13" s="7" t="n">
        <v>7964</v>
      </c>
      <c r="G13" s="7" t="n">
        <v>76</v>
      </c>
      <c r="H13" s="7" t="n">
        <v>9987</v>
      </c>
      <c r="I13" s="7" t="n">
        <v>22821</v>
      </c>
      <c r="J13" s="7" t="n">
        <v>5406</v>
      </c>
      <c r="K13" s="7" t="n">
        <v>2954</v>
      </c>
      <c r="L13" s="7" t="n">
        <v>8983</v>
      </c>
      <c r="M13" s="7" t="n">
        <v>46013</v>
      </c>
      <c r="N13" s="7" t="n">
        <f aca="false">SUM(B13:M13)</f>
        <v>167829</v>
      </c>
      <c r="O13" s="8"/>
      <c r="P13" s="7"/>
    </row>
    <row r="14" customFormat="false" ht="12.75" hidden="false" customHeight="false" outlineLevel="0" collapsed="false">
      <c r="A14" s="6" t="n">
        <v>-4</v>
      </c>
      <c r="B14" s="7" t="n">
        <v>5424</v>
      </c>
      <c r="C14" s="7" t="n">
        <v>42995</v>
      </c>
      <c r="D14" s="7" t="n">
        <v>7388</v>
      </c>
      <c r="E14" s="7" t="n">
        <v>6918</v>
      </c>
      <c r="F14" s="7" t="n">
        <v>7850</v>
      </c>
      <c r="G14" s="7" t="n">
        <v>75</v>
      </c>
      <c r="H14" s="7" t="n">
        <v>9844</v>
      </c>
      <c r="I14" s="7" t="n">
        <v>22500</v>
      </c>
      <c r="J14" s="7" t="n">
        <v>5328</v>
      </c>
      <c r="K14" s="7" t="n">
        <v>2911</v>
      </c>
      <c r="L14" s="7" t="n">
        <v>8856</v>
      </c>
      <c r="M14" s="7" t="n">
        <v>45365</v>
      </c>
      <c r="N14" s="7" t="n">
        <f aca="false">SUM(B14:M14)</f>
        <v>165454</v>
      </c>
      <c r="O14" s="8"/>
      <c r="P14" s="7"/>
    </row>
    <row r="15" customFormat="false" ht="12.75" hidden="false" customHeight="false" outlineLevel="0" collapsed="false">
      <c r="A15" s="6" t="n">
        <v>-3</v>
      </c>
      <c r="B15" s="7" t="n">
        <v>5347</v>
      </c>
      <c r="C15" s="7" t="n">
        <v>42376</v>
      </c>
      <c r="D15" s="7" t="n">
        <v>7281</v>
      </c>
      <c r="E15" s="7" t="n">
        <v>6818</v>
      </c>
      <c r="F15" s="7" t="n">
        <v>7736</v>
      </c>
      <c r="G15" s="7" t="n">
        <v>74</v>
      </c>
      <c r="H15" s="7" t="n">
        <v>9701</v>
      </c>
      <c r="I15" s="7" t="n">
        <v>22178</v>
      </c>
      <c r="J15" s="7" t="n">
        <v>5250</v>
      </c>
      <c r="K15" s="7" t="n">
        <v>2868</v>
      </c>
      <c r="L15" s="7" t="n">
        <v>8729</v>
      </c>
      <c r="M15" s="7" t="n">
        <v>44715</v>
      </c>
      <c r="N15" s="7" t="n">
        <f aca="false">SUM(B15:M15)</f>
        <v>163073</v>
      </c>
      <c r="O15" s="8"/>
      <c r="P15" s="7"/>
    </row>
    <row r="16" customFormat="false" ht="12.75" hidden="false" customHeight="false" outlineLevel="0" collapsed="false">
      <c r="A16" s="6" t="n">
        <v>-2</v>
      </c>
      <c r="B16" s="7" t="n">
        <v>5270</v>
      </c>
      <c r="C16" s="7" t="n">
        <v>41758</v>
      </c>
      <c r="D16" s="7" t="n">
        <v>7174</v>
      </c>
      <c r="E16" s="7" t="n">
        <v>6719</v>
      </c>
      <c r="F16" s="7" t="n">
        <v>7622</v>
      </c>
      <c r="G16" s="7" t="n">
        <v>73</v>
      </c>
      <c r="H16" s="7" t="n">
        <v>9558</v>
      </c>
      <c r="I16" s="7" t="n">
        <v>21857</v>
      </c>
      <c r="J16" s="7" t="n">
        <v>5172</v>
      </c>
      <c r="K16" s="7" t="n">
        <v>2826</v>
      </c>
      <c r="L16" s="7" t="n">
        <v>8602</v>
      </c>
      <c r="M16" s="7" t="n">
        <v>44067</v>
      </c>
      <c r="N16" s="7" t="n">
        <f aca="false">SUM(B16:M16)</f>
        <v>160698</v>
      </c>
      <c r="O16" s="8"/>
      <c r="P16" s="7"/>
    </row>
    <row r="17" customFormat="false" ht="12.75" hidden="false" customHeight="false" outlineLevel="0" collapsed="false">
      <c r="A17" s="6" t="n">
        <v>-1</v>
      </c>
      <c r="B17" s="7" t="n">
        <v>5192</v>
      </c>
      <c r="C17" s="7" t="n">
        <v>41139</v>
      </c>
      <c r="D17" s="7" t="n">
        <v>7067</v>
      </c>
      <c r="E17" s="7" t="n">
        <v>6619</v>
      </c>
      <c r="F17" s="7" t="n">
        <v>7508</v>
      </c>
      <c r="G17" s="7" t="n">
        <v>72</v>
      </c>
      <c r="H17" s="7" t="n">
        <v>9415</v>
      </c>
      <c r="I17" s="7" t="n">
        <v>21536</v>
      </c>
      <c r="J17" s="7" t="n">
        <v>5094</v>
      </c>
      <c r="K17" s="7" t="n">
        <v>2782</v>
      </c>
      <c r="L17" s="7" t="n">
        <v>8474</v>
      </c>
      <c r="M17" s="7" t="n">
        <v>43418</v>
      </c>
      <c r="N17" s="7" t="n">
        <f aca="false">SUM(B17:M17)</f>
        <v>158316</v>
      </c>
      <c r="O17" s="8"/>
      <c r="P17" s="7"/>
    </row>
    <row r="18" customFormat="false" ht="12.75" hidden="false" customHeight="false" outlineLevel="0" collapsed="false">
      <c r="A18" s="6" t="n">
        <v>0</v>
      </c>
      <c r="B18" s="7" t="n">
        <v>5116</v>
      </c>
      <c r="C18" s="7" t="n">
        <v>40521</v>
      </c>
      <c r="D18" s="7" t="n">
        <v>6961</v>
      </c>
      <c r="E18" s="7" t="n">
        <v>6520</v>
      </c>
      <c r="F18" s="7" t="n">
        <v>7395</v>
      </c>
      <c r="G18" s="7" t="n">
        <v>71</v>
      </c>
      <c r="H18" s="7" t="n">
        <v>9272</v>
      </c>
      <c r="I18" s="7" t="n">
        <v>21215</v>
      </c>
      <c r="J18" s="7" t="n">
        <v>5016</v>
      </c>
      <c r="K18" s="7" t="n">
        <v>2740</v>
      </c>
      <c r="L18" s="7" t="n">
        <v>8347</v>
      </c>
      <c r="M18" s="7" t="n">
        <v>42769</v>
      </c>
      <c r="N18" s="7" t="n">
        <f aca="false">SUM(B18:M18)</f>
        <v>155943</v>
      </c>
      <c r="O18" s="8"/>
      <c r="P18" s="7"/>
    </row>
    <row r="19" customFormat="false" ht="12.75" hidden="false" customHeight="false" outlineLevel="0" collapsed="false">
      <c r="A19" s="6" t="n">
        <v>1</v>
      </c>
      <c r="B19" s="7" t="n">
        <v>5038</v>
      </c>
      <c r="C19" s="7" t="n">
        <v>39902</v>
      </c>
      <c r="D19" s="7" t="n">
        <v>6855</v>
      </c>
      <c r="E19" s="7" t="n">
        <v>6420</v>
      </c>
      <c r="F19" s="7" t="n">
        <v>7281</v>
      </c>
      <c r="G19" s="7" t="n">
        <v>70</v>
      </c>
      <c r="H19" s="7" t="n">
        <v>9128</v>
      </c>
      <c r="I19" s="7" t="n">
        <v>20893</v>
      </c>
      <c r="J19" s="7" t="n">
        <v>4939</v>
      </c>
      <c r="K19" s="7" t="n">
        <v>2696</v>
      </c>
      <c r="L19" s="7" t="n">
        <v>8220</v>
      </c>
      <c r="M19" s="7" t="n">
        <v>42121</v>
      </c>
      <c r="N19" s="7" t="n">
        <f aca="false">SUM(B19:M19)</f>
        <v>153563</v>
      </c>
      <c r="O19" s="8"/>
      <c r="P19" s="7"/>
    </row>
    <row r="20" customFormat="false" ht="12.75" hidden="false" customHeight="false" outlineLevel="0" collapsed="false">
      <c r="A20" s="6" t="n">
        <v>2</v>
      </c>
      <c r="B20" s="7" t="n">
        <v>4961</v>
      </c>
      <c r="C20" s="7" t="n">
        <v>39284</v>
      </c>
      <c r="D20" s="7" t="n">
        <v>6748</v>
      </c>
      <c r="E20" s="7" t="n">
        <v>6322</v>
      </c>
      <c r="F20" s="7" t="n">
        <v>7167</v>
      </c>
      <c r="G20" s="7" t="n">
        <v>69</v>
      </c>
      <c r="H20" s="7" t="n">
        <v>8985</v>
      </c>
      <c r="I20" s="7" t="n">
        <v>20572</v>
      </c>
      <c r="J20" s="7" t="n">
        <v>4860</v>
      </c>
      <c r="K20" s="7" t="n">
        <v>2654</v>
      </c>
      <c r="L20" s="7" t="n">
        <v>8093</v>
      </c>
      <c r="M20" s="7" t="n">
        <v>41472</v>
      </c>
      <c r="N20" s="7" t="n">
        <f aca="false">SUM(B20:M20)</f>
        <v>151187</v>
      </c>
      <c r="O20" s="8"/>
      <c r="P20" s="7"/>
    </row>
    <row r="21" customFormat="false" ht="12.75" hidden="false" customHeight="false" outlineLevel="0" collapsed="false">
      <c r="A21" s="6" t="n">
        <v>3</v>
      </c>
      <c r="B21" s="7" t="n">
        <v>4884</v>
      </c>
      <c r="C21" s="7" t="n">
        <v>38665</v>
      </c>
      <c r="D21" s="7" t="n">
        <v>6641</v>
      </c>
      <c r="E21" s="7" t="n">
        <v>6222</v>
      </c>
      <c r="F21" s="7" t="n">
        <v>7053</v>
      </c>
      <c r="G21" s="7" t="n">
        <v>68</v>
      </c>
      <c r="H21" s="7" t="n">
        <v>8841</v>
      </c>
      <c r="I21" s="7" t="n">
        <v>20251</v>
      </c>
      <c r="J21" s="7" t="n">
        <v>4782</v>
      </c>
      <c r="K21" s="7" t="n">
        <v>2610</v>
      </c>
      <c r="L21" s="7" t="n">
        <v>7965</v>
      </c>
      <c r="M21" s="7" t="n">
        <v>40824</v>
      </c>
      <c r="N21" s="7" t="n">
        <f aca="false">SUM(B21:M21)</f>
        <v>148806</v>
      </c>
      <c r="O21" s="8"/>
      <c r="P21" s="7"/>
    </row>
    <row r="22" customFormat="false" ht="12.75" hidden="false" customHeight="false" outlineLevel="0" collapsed="false">
      <c r="A22" s="6" t="n">
        <v>4</v>
      </c>
      <c r="B22" s="7" t="n">
        <v>4806</v>
      </c>
      <c r="C22" s="7" t="n">
        <v>38045</v>
      </c>
      <c r="D22" s="7" t="n">
        <v>6534</v>
      </c>
      <c r="E22" s="7" t="n">
        <v>6122</v>
      </c>
      <c r="F22" s="7" t="n">
        <v>6939</v>
      </c>
      <c r="G22" s="7" t="n">
        <v>67</v>
      </c>
      <c r="H22" s="7" t="n">
        <v>8698</v>
      </c>
      <c r="I22" s="7" t="n">
        <v>19930</v>
      </c>
      <c r="J22" s="7" t="n">
        <v>4704</v>
      </c>
      <c r="K22" s="7" t="n">
        <v>2568</v>
      </c>
      <c r="L22" s="7" t="n">
        <v>7838</v>
      </c>
      <c r="M22" s="7" t="n">
        <v>40174</v>
      </c>
      <c r="N22" s="7" t="n">
        <f aca="false">SUM(B22:M22)</f>
        <v>146425</v>
      </c>
      <c r="O22" s="8"/>
      <c r="P22" s="7"/>
    </row>
    <row r="23" customFormat="false" ht="12.75" hidden="false" customHeight="false" outlineLevel="0" collapsed="false">
      <c r="A23" s="6" t="n">
        <v>5</v>
      </c>
      <c r="B23" s="7" t="n">
        <v>4730</v>
      </c>
      <c r="C23" s="7" t="n">
        <v>37427</v>
      </c>
      <c r="D23" s="7" t="n">
        <v>6427</v>
      </c>
      <c r="E23" s="7" t="n">
        <v>6023</v>
      </c>
      <c r="F23" s="7" t="n">
        <v>6824</v>
      </c>
      <c r="G23" s="7" t="n">
        <v>66</v>
      </c>
      <c r="H23" s="7" t="n">
        <v>8555</v>
      </c>
      <c r="I23" s="7" t="n">
        <v>19608</v>
      </c>
      <c r="J23" s="7" t="n">
        <v>4626</v>
      </c>
      <c r="K23" s="7" t="n">
        <v>2525</v>
      </c>
      <c r="L23" s="7" t="n">
        <v>7711</v>
      </c>
      <c r="M23" s="7" t="n">
        <v>39526</v>
      </c>
      <c r="N23" s="7" t="n">
        <f aca="false">SUM(B23:M23)</f>
        <v>144048</v>
      </c>
      <c r="O23" s="8"/>
      <c r="P23" s="7"/>
    </row>
    <row r="24" customFormat="false" ht="12.75" hidden="false" customHeight="false" outlineLevel="0" collapsed="false">
      <c r="A24" s="6" t="n">
        <v>6</v>
      </c>
      <c r="B24" s="7" t="n">
        <v>4652</v>
      </c>
      <c r="C24" s="7" t="n">
        <v>36808</v>
      </c>
      <c r="D24" s="7" t="n">
        <v>6321</v>
      </c>
      <c r="E24" s="7" t="n">
        <v>5923</v>
      </c>
      <c r="F24" s="7" t="n">
        <v>6710</v>
      </c>
      <c r="G24" s="7" t="n">
        <v>65</v>
      </c>
      <c r="H24" s="7" t="n">
        <v>8412</v>
      </c>
      <c r="I24" s="7" t="n">
        <v>19286</v>
      </c>
      <c r="J24" s="7" t="n">
        <v>4548</v>
      </c>
      <c r="K24" s="7" t="n">
        <v>2482</v>
      </c>
      <c r="L24" s="7" t="n">
        <v>7584</v>
      </c>
      <c r="M24" s="7" t="n">
        <v>38877</v>
      </c>
      <c r="N24" s="7" t="n">
        <f aca="false">SUM(B24:M24)</f>
        <v>141668</v>
      </c>
      <c r="O24" s="8"/>
      <c r="P24" s="7"/>
    </row>
    <row r="25" customFormat="false" ht="12.75" hidden="false" customHeight="false" outlineLevel="0" collapsed="false">
      <c r="A25" s="6" t="n">
        <v>7</v>
      </c>
      <c r="B25" s="7" t="n">
        <v>4575</v>
      </c>
      <c r="C25" s="7" t="n">
        <v>36190</v>
      </c>
      <c r="D25" s="7" t="n">
        <v>6214</v>
      </c>
      <c r="E25" s="7" t="n">
        <v>5824</v>
      </c>
      <c r="F25" s="7" t="n">
        <v>6596</v>
      </c>
      <c r="G25" s="7" t="n">
        <v>64</v>
      </c>
      <c r="H25" s="7" t="n">
        <v>8269</v>
      </c>
      <c r="I25" s="7" t="n">
        <v>18965</v>
      </c>
      <c r="J25" s="7" t="n">
        <v>4470</v>
      </c>
      <c r="K25" s="7" t="n">
        <v>2439</v>
      </c>
      <c r="L25" s="7" t="n">
        <v>7456</v>
      </c>
      <c r="M25" s="7" t="n">
        <v>38228</v>
      </c>
      <c r="N25" s="7" t="n">
        <f aca="false">SUM(B25:M25)</f>
        <v>139290</v>
      </c>
      <c r="O25" s="8"/>
      <c r="P25" s="7"/>
    </row>
    <row r="26" customFormat="false" ht="12.75" hidden="false" customHeight="false" outlineLevel="0" collapsed="false">
      <c r="A26" s="6" t="n">
        <v>8</v>
      </c>
      <c r="B26" s="7" t="n">
        <v>4497</v>
      </c>
      <c r="C26" s="7" t="n">
        <v>35571</v>
      </c>
      <c r="D26" s="7" t="n">
        <v>6107</v>
      </c>
      <c r="E26" s="7" t="n">
        <v>5724</v>
      </c>
      <c r="F26" s="7" t="n">
        <v>6483</v>
      </c>
      <c r="G26" s="7" t="n">
        <v>62</v>
      </c>
      <c r="H26" s="7" t="n">
        <v>8125</v>
      </c>
      <c r="I26" s="7" t="n">
        <v>18644</v>
      </c>
      <c r="J26" s="7" t="n">
        <v>4392</v>
      </c>
      <c r="K26" s="7" t="n">
        <v>2396</v>
      </c>
      <c r="L26" s="7" t="n">
        <v>7329</v>
      </c>
      <c r="M26" s="7" t="n">
        <v>37580</v>
      </c>
      <c r="N26" s="7" t="n">
        <f aca="false">SUM(B26:M26)</f>
        <v>136910</v>
      </c>
      <c r="O26" s="8"/>
      <c r="P26" s="7"/>
    </row>
    <row r="27" customFormat="false" ht="12.75" hidden="false" customHeight="false" outlineLevel="0" collapsed="false">
      <c r="A27" s="6" t="n">
        <v>9</v>
      </c>
      <c r="B27" s="7" t="n">
        <v>4421</v>
      </c>
      <c r="C27" s="7" t="n">
        <v>34953</v>
      </c>
      <c r="D27" s="7" t="n">
        <v>6001</v>
      </c>
      <c r="E27" s="7" t="n">
        <v>5625</v>
      </c>
      <c r="F27" s="7" t="n">
        <v>6369</v>
      </c>
      <c r="G27" s="7" t="n">
        <v>60</v>
      </c>
      <c r="H27" s="7" t="n">
        <v>7982</v>
      </c>
      <c r="I27" s="7" t="n">
        <v>18322</v>
      </c>
      <c r="J27" s="7" t="n">
        <v>4314</v>
      </c>
      <c r="K27" s="7" t="n">
        <v>2353</v>
      </c>
      <c r="L27" s="7" t="n">
        <v>7202</v>
      </c>
      <c r="M27" s="7" t="n">
        <v>36931</v>
      </c>
      <c r="N27" s="7" t="n">
        <f aca="false">SUM(B27:M27)</f>
        <v>134533</v>
      </c>
      <c r="O27" s="8"/>
      <c r="P27" s="7"/>
    </row>
    <row r="28" customFormat="false" ht="12.75" hidden="false" customHeight="false" outlineLevel="0" collapsed="false">
      <c r="A28" s="6" t="n">
        <v>10</v>
      </c>
      <c r="B28" s="7" t="n">
        <v>4344</v>
      </c>
      <c r="C28" s="7" t="n">
        <v>34334</v>
      </c>
      <c r="D28" s="7" t="n">
        <v>5894</v>
      </c>
      <c r="E28" s="7" t="n">
        <v>5525</v>
      </c>
      <c r="F28" s="7" t="n">
        <v>6255</v>
      </c>
      <c r="G28" s="7" t="n">
        <v>59</v>
      </c>
      <c r="H28" s="7" t="n">
        <v>7839</v>
      </c>
      <c r="I28" s="7" t="n">
        <v>18001</v>
      </c>
      <c r="J28" s="7" t="n">
        <v>4236</v>
      </c>
      <c r="K28" s="7" t="n">
        <v>2310</v>
      </c>
      <c r="L28" s="7" t="n">
        <v>7075</v>
      </c>
      <c r="M28" s="7" t="n">
        <v>36283</v>
      </c>
      <c r="N28" s="7" t="n">
        <f aca="false">SUM(B28:M28)</f>
        <v>132155</v>
      </c>
      <c r="O28" s="8"/>
      <c r="P28" s="7"/>
    </row>
    <row r="29" customFormat="false" ht="12.75" hidden="false" customHeight="false" outlineLevel="0" collapsed="false">
      <c r="A29" s="6" t="n">
        <v>11</v>
      </c>
      <c r="B29" s="7" t="n">
        <v>4266</v>
      </c>
      <c r="C29" s="7" t="n">
        <v>33716</v>
      </c>
      <c r="D29" s="7" t="n">
        <v>5787</v>
      </c>
      <c r="E29" s="7" t="n">
        <v>5426</v>
      </c>
      <c r="F29" s="7" t="n">
        <v>6141</v>
      </c>
      <c r="G29" s="7" t="n">
        <v>58</v>
      </c>
      <c r="H29" s="7" t="n">
        <v>7696</v>
      </c>
      <c r="I29" s="7" t="n">
        <v>17680</v>
      </c>
      <c r="J29" s="7" t="n">
        <v>4159</v>
      </c>
      <c r="K29" s="7" t="n">
        <v>2267</v>
      </c>
      <c r="L29" s="7" t="n">
        <v>6947</v>
      </c>
      <c r="M29" s="7" t="n">
        <v>35633</v>
      </c>
      <c r="N29" s="7" t="n">
        <f aca="false">SUM(B29:M29)</f>
        <v>129776</v>
      </c>
      <c r="O29" s="8"/>
      <c r="P29" s="7"/>
    </row>
    <row r="30" customFormat="false" ht="12.75" hidden="false" customHeight="false" outlineLevel="0" collapsed="false">
      <c r="A30" s="6" t="n">
        <v>12</v>
      </c>
      <c r="B30" s="7" t="n">
        <v>4189</v>
      </c>
      <c r="C30" s="7" t="n">
        <v>33097</v>
      </c>
      <c r="D30" s="7" t="n">
        <v>5681</v>
      </c>
      <c r="E30" s="7" t="n">
        <v>5326</v>
      </c>
      <c r="F30" s="7" t="n">
        <v>6027</v>
      </c>
      <c r="G30" s="7" t="n">
        <v>57</v>
      </c>
      <c r="H30" s="7" t="n">
        <v>7552</v>
      </c>
      <c r="I30" s="7" t="n">
        <v>17359</v>
      </c>
      <c r="J30" s="7" t="n">
        <v>4081</v>
      </c>
      <c r="K30" s="7" t="n">
        <v>2224</v>
      </c>
      <c r="L30" s="7" t="n">
        <v>6820</v>
      </c>
      <c r="M30" s="7" t="n">
        <v>34984</v>
      </c>
      <c r="N30" s="7" t="n">
        <f aca="false">SUM(B30:M30)</f>
        <v>127397</v>
      </c>
      <c r="O30" s="8"/>
      <c r="P30" s="7"/>
      <c r="Q30" s="9"/>
    </row>
    <row r="31" customFormat="false" ht="12.75" hidden="false" customHeight="false" outlineLevel="0" collapsed="false">
      <c r="A31" s="6" t="n">
        <v>13</v>
      </c>
      <c r="B31" s="7" t="n">
        <v>4112</v>
      </c>
      <c r="C31" s="7" t="n">
        <v>32478</v>
      </c>
      <c r="D31" s="7" t="n">
        <v>5574</v>
      </c>
      <c r="E31" s="7" t="n">
        <v>5226</v>
      </c>
      <c r="F31" s="7" t="n">
        <v>5913</v>
      </c>
      <c r="G31" s="7" t="n">
        <v>56</v>
      </c>
      <c r="H31" s="7" t="n">
        <v>7409</v>
      </c>
      <c r="I31" s="7" t="n">
        <v>17037</v>
      </c>
      <c r="J31" s="7" t="n">
        <v>4003</v>
      </c>
      <c r="K31" s="7" t="n">
        <v>2181</v>
      </c>
      <c r="L31" s="7" t="n">
        <v>6693</v>
      </c>
      <c r="M31" s="7" t="n">
        <v>34336</v>
      </c>
      <c r="N31" s="7" t="n">
        <f aca="false">SUM(B31:M31)</f>
        <v>125018</v>
      </c>
      <c r="O31" s="8"/>
      <c r="P31" s="7"/>
      <c r="Q31" s="9"/>
    </row>
    <row r="32" customFormat="false" ht="12.75" hidden="false" customHeight="false" outlineLevel="0" collapsed="false">
      <c r="A32" s="6" t="n">
        <v>14</v>
      </c>
      <c r="B32" s="7" t="n">
        <v>4035</v>
      </c>
      <c r="C32" s="7" t="n">
        <v>31860</v>
      </c>
      <c r="D32" s="7" t="n">
        <v>5467</v>
      </c>
      <c r="E32" s="7" t="n">
        <v>5128</v>
      </c>
      <c r="F32" s="7" t="n">
        <v>5799</v>
      </c>
      <c r="G32" s="7" t="n">
        <v>55</v>
      </c>
      <c r="H32" s="7" t="n">
        <v>7266</v>
      </c>
      <c r="I32" s="7" t="n">
        <v>16716</v>
      </c>
      <c r="J32" s="7" t="n">
        <v>3925</v>
      </c>
      <c r="K32" s="7" t="n">
        <v>2139</v>
      </c>
      <c r="L32" s="7" t="n">
        <v>6566</v>
      </c>
      <c r="M32" s="7" t="n">
        <v>33687</v>
      </c>
      <c r="N32" s="7" t="n">
        <f aca="false">SUM(B32:M32)</f>
        <v>122643</v>
      </c>
      <c r="O32" s="8"/>
      <c r="P32" s="7"/>
      <c r="Q32" s="9"/>
    </row>
    <row r="33" customFormat="false" ht="12.75" hidden="false" customHeight="false" outlineLevel="0" collapsed="false">
      <c r="A33" s="6" t="n">
        <v>15</v>
      </c>
      <c r="B33" s="7" t="n">
        <v>3958</v>
      </c>
      <c r="C33" s="7" t="n">
        <v>31241</v>
      </c>
      <c r="D33" s="7" t="n">
        <v>5360</v>
      </c>
      <c r="E33" s="7" t="n">
        <v>5028</v>
      </c>
      <c r="F33" s="7" t="n">
        <v>5685</v>
      </c>
      <c r="G33" s="7" t="n">
        <v>54</v>
      </c>
      <c r="H33" s="7" t="n">
        <v>7122</v>
      </c>
      <c r="I33" s="7" t="n">
        <v>16395</v>
      </c>
      <c r="J33" s="7" t="n">
        <v>3846</v>
      </c>
      <c r="K33" s="7" t="n">
        <v>2095</v>
      </c>
      <c r="L33" s="7" t="n">
        <v>6438</v>
      </c>
      <c r="M33" s="7" t="n">
        <v>33039</v>
      </c>
      <c r="N33" s="7" t="n">
        <f aca="false">SUM(B33:M33)</f>
        <v>120261</v>
      </c>
      <c r="O33" s="8"/>
      <c r="P33" s="7"/>
      <c r="Q33" s="9"/>
    </row>
    <row r="34" customFormat="false" ht="12.75" hidden="false" customHeight="false" outlineLevel="0" collapsed="false">
      <c r="A34" s="6" t="n">
        <v>16</v>
      </c>
      <c r="B34" s="7" t="n">
        <v>3880</v>
      </c>
      <c r="C34" s="7" t="n">
        <v>30623</v>
      </c>
      <c r="D34" s="7" t="n">
        <v>5253</v>
      </c>
      <c r="E34" s="7" t="n">
        <v>4929</v>
      </c>
      <c r="F34" s="7" t="n">
        <v>5571</v>
      </c>
      <c r="G34" s="7" t="n">
        <v>53</v>
      </c>
      <c r="H34" s="7" t="n">
        <v>6979</v>
      </c>
      <c r="I34" s="7" t="n">
        <v>16074</v>
      </c>
      <c r="J34" s="7" t="n">
        <v>3768</v>
      </c>
      <c r="K34" s="7" t="n">
        <v>2053</v>
      </c>
      <c r="L34" s="7" t="n">
        <v>6311</v>
      </c>
      <c r="M34" s="7" t="n">
        <v>32390</v>
      </c>
      <c r="N34" s="7" t="n">
        <f aca="false">SUM(B34:M34)</f>
        <v>117884</v>
      </c>
      <c r="O34" s="8"/>
      <c r="P34" s="7"/>
      <c r="Q34" s="9"/>
    </row>
    <row r="35" customFormat="false" ht="12.75" hidden="false" customHeight="false" outlineLevel="0" collapsed="false">
      <c r="A35" s="6" t="n">
        <v>17</v>
      </c>
      <c r="B35" s="7" t="n">
        <v>3804</v>
      </c>
      <c r="C35" s="7" t="n">
        <v>30004</v>
      </c>
      <c r="D35" s="7" t="n">
        <v>5147</v>
      </c>
      <c r="E35" s="7" t="n">
        <v>4829</v>
      </c>
      <c r="F35" s="7" t="n">
        <v>5458</v>
      </c>
      <c r="G35" s="7" t="n">
        <v>52</v>
      </c>
      <c r="H35" s="7" t="n">
        <v>6836</v>
      </c>
      <c r="I35" s="7" t="n">
        <v>15752</v>
      </c>
      <c r="J35" s="7" t="n">
        <v>3690</v>
      </c>
      <c r="K35" s="7" t="n">
        <v>2010</v>
      </c>
      <c r="L35" s="7" t="n">
        <v>6184</v>
      </c>
      <c r="M35" s="7" t="n">
        <v>31742</v>
      </c>
      <c r="N35" s="7" t="n">
        <f aca="false">SUM(B35:M35)</f>
        <v>115508</v>
      </c>
      <c r="O35" s="8"/>
      <c r="P35" s="7"/>
      <c r="Q35" s="9"/>
    </row>
    <row r="36" customFormat="false" ht="12.75" hidden="false" customHeight="false" outlineLevel="0" collapsed="false">
      <c r="A36" s="6" t="n">
        <v>18</v>
      </c>
      <c r="B36" s="7" t="n">
        <v>3726</v>
      </c>
      <c r="C36" s="7" t="n">
        <v>29385</v>
      </c>
      <c r="D36" s="7" t="n">
        <v>5041</v>
      </c>
      <c r="E36" s="7" t="n">
        <v>4730</v>
      </c>
      <c r="F36" s="7" t="n">
        <v>5344</v>
      </c>
      <c r="G36" s="7" t="n">
        <v>51</v>
      </c>
      <c r="H36" s="7" t="n">
        <v>6693</v>
      </c>
      <c r="I36" s="7" t="n">
        <v>15431</v>
      </c>
      <c r="J36" s="7" t="n">
        <v>3612</v>
      </c>
      <c r="K36" s="7" t="n">
        <v>1967</v>
      </c>
      <c r="L36" s="7" t="n">
        <v>6057</v>
      </c>
      <c r="M36" s="7" t="n">
        <v>31092</v>
      </c>
      <c r="N36" s="7" t="n">
        <f aca="false">SUM(B36:M36)</f>
        <v>113129</v>
      </c>
      <c r="O36" s="8"/>
      <c r="P36" s="7"/>
      <c r="Q36" s="9"/>
    </row>
    <row r="37" customFormat="false" ht="12.75" hidden="false" customHeight="false" outlineLevel="0" collapsed="false">
      <c r="A37" s="6" t="n">
        <v>19</v>
      </c>
      <c r="B37" s="7" t="n">
        <v>3649</v>
      </c>
      <c r="C37" s="7" t="n">
        <v>28766</v>
      </c>
      <c r="D37" s="7" t="n">
        <v>4934</v>
      </c>
      <c r="E37" s="7" t="n">
        <v>4630</v>
      </c>
      <c r="F37" s="7" t="n">
        <v>5230</v>
      </c>
      <c r="G37" s="7" t="n">
        <v>50</v>
      </c>
      <c r="H37" s="7" t="n">
        <v>6550</v>
      </c>
      <c r="I37" s="7" t="n">
        <v>15110</v>
      </c>
      <c r="J37" s="7" t="n">
        <v>3534</v>
      </c>
      <c r="K37" s="7" t="n">
        <v>1924</v>
      </c>
      <c r="L37" s="7" t="n">
        <v>5929</v>
      </c>
      <c r="M37" s="7" t="n">
        <v>30443</v>
      </c>
      <c r="N37" s="7" t="n">
        <f aca="false">SUM(B37:M37)</f>
        <v>110749</v>
      </c>
      <c r="O37" s="8"/>
      <c r="P37" s="7"/>
      <c r="Q37" s="9"/>
    </row>
    <row r="38" customFormat="false" ht="12.75" hidden="false" customHeight="false" outlineLevel="0" collapsed="false">
      <c r="A38" s="6" t="n">
        <v>20</v>
      </c>
      <c r="B38" s="7" t="n">
        <v>3572</v>
      </c>
      <c r="C38" s="7" t="n">
        <v>28148</v>
      </c>
      <c r="D38" s="7" t="n">
        <v>4827</v>
      </c>
      <c r="E38" s="7" t="n">
        <v>4531</v>
      </c>
      <c r="F38" s="7" t="n">
        <v>5116</v>
      </c>
      <c r="G38" s="7" t="n">
        <v>49</v>
      </c>
      <c r="H38" s="7" t="n">
        <v>6407</v>
      </c>
      <c r="I38" s="7" t="n">
        <v>14789</v>
      </c>
      <c r="J38" s="7" t="n">
        <v>3456</v>
      </c>
      <c r="K38" s="7" t="n">
        <v>1881</v>
      </c>
      <c r="L38" s="7" t="n">
        <v>5802</v>
      </c>
      <c r="M38" s="7" t="n">
        <v>29795</v>
      </c>
      <c r="N38" s="7" t="n">
        <f aca="false">SUM(B38:M38)</f>
        <v>108373</v>
      </c>
      <c r="O38" s="8"/>
      <c r="P38" s="7"/>
      <c r="Q38" s="9"/>
    </row>
    <row r="39" customFormat="false" ht="12.75" hidden="false" customHeight="false" outlineLevel="0" collapsed="false">
      <c r="A39" s="6" t="n">
        <v>21</v>
      </c>
      <c r="B39" s="7" t="n">
        <v>3495</v>
      </c>
      <c r="C39" s="7" t="n">
        <v>27529</v>
      </c>
      <c r="D39" s="7" t="n">
        <v>4720</v>
      </c>
      <c r="E39" s="7" t="n">
        <v>4431</v>
      </c>
      <c r="F39" s="7" t="n">
        <v>5001</v>
      </c>
      <c r="G39" s="7" t="n">
        <v>48</v>
      </c>
      <c r="H39" s="7" t="n">
        <v>6262</v>
      </c>
      <c r="I39" s="7" t="n">
        <v>14467</v>
      </c>
      <c r="J39" s="7" t="n">
        <v>3378</v>
      </c>
      <c r="K39" s="7" t="n">
        <v>1838</v>
      </c>
      <c r="L39" s="7" t="n">
        <v>5675</v>
      </c>
      <c r="M39" s="7" t="n">
        <v>29146</v>
      </c>
      <c r="N39" s="7" t="n">
        <f aca="false">SUM(B39:M39)</f>
        <v>105990</v>
      </c>
      <c r="O39" s="8"/>
      <c r="P39" s="7"/>
      <c r="Q39" s="9"/>
    </row>
    <row r="40" customFormat="false" ht="12.75" hidden="false" customHeight="false" outlineLevel="0" collapsed="false">
      <c r="A40" s="6" t="n">
        <v>22</v>
      </c>
      <c r="B40" s="7" t="n">
        <v>3418</v>
      </c>
      <c r="C40" s="7" t="n">
        <v>26910</v>
      </c>
      <c r="D40" s="7" t="n">
        <v>4614</v>
      </c>
      <c r="E40" s="7" t="n">
        <v>4332</v>
      </c>
      <c r="F40" s="7" t="n">
        <v>4887</v>
      </c>
      <c r="G40" s="7" t="n">
        <v>47</v>
      </c>
      <c r="H40" s="7" t="n">
        <v>6119</v>
      </c>
      <c r="I40" s="7" t="n">
        <v>14146</v>
      </c>
      <c r="J40" s="7" t="n">
        <v>3301</v>
      </c>
      <c r="K40" s="7" t="n">
        <v>1795</v>
      </c>
      <c r="L40" s="7" t="n">
        <v>5548</v>
      </c>
      <c r="M40" s="7" t="n">
        <v>28498</v>
      </c>
      <c r="N40" s="7" t="n">
        <f aca="false">SUM(B40:M40)</f>
        <v>103615</v>
      </c>
      <c r="O40" s="8"/>
      <c r="P40" s="7"/>
      <c r="Q40" s="9"/>
    </row>
    <row r="41" customFormat="false" ht="12.75" hidden="false" customHeight="false" outlineLevel="0" collapsed="false">
      <c r="A41" s="6" t="n">
        <v>23</v>
      </c>
      <c r="B41" s="7" t="n">
        <v>3340</v>
      </c>
      <c r="C41" s="7" t="n">
        <v>26292</v>
      </c>
      <c r="D41" s="7" t="n">
        <v>4507</v>
      </c>
      <c r="E41" s="7" t="n">
        <v>4232</v>
      </c>
      <c r="F41" s="7" t="n">
        <v>4773</v>
      </c>
      <c r="G41" s="7" t="n">
        <v>46</v>
      </c>
      <c r="H41" s="7" t="n">
        <v>5976</v>
      </c>
      <c r="I41" s="7" t="n">
        <v>13825</v>
      </c>
      <c r="J41" s="7" t="n">
        <v>3223</v>
      </c>
      <c r="K41" s="7" t="n">
        <v>1752</v>
      </c>
      <c r="L41" s="7" t="n">
        <v>5420</v>
      </c>
      <c r="M41" s="7" t="n">
        <v>27849</v>
      </c>
      <c r="N41" s="7" t="n">
        <f aca="false">SUM(B41:M41)</f>
        <v>101235</v>
      </c>
      <c r="O41" s="8"/>
      <c r="P41" s="7"/>
      <c r="Q41" s="9"/>
    </row>
    <row r="42" customFormat="false" ht="12.75" hidden="false" customHeight="false" outlineLevel="0" collapsed="false">
      <c r="A42" s="6" t="n">
        <v>24</v>
      </c>
      <c r="B42" s="7" t="n">
        <v>3263</v>
      </c>
      <c r="C42" s="7" t="n">
        <v>25673</v>
      </c>
      <c r="D42" s="7" t="n">
        <v>4400</v>
      </c>
      <c r="E42" s="7" t="n">
        <v>4132</v>
      </c>
      <c r="F42" s="7" t="n">
        <v>4659</v>
      </c>
      <c r="G42" s="7" t="n">
        <v>45</v>
      </c>
      <c r="H42" s="7" t="n">
        <v>5833</v>
      </c>
      <c r="I42" s="7" t="n">
        <v>13503</v>
      </c>
      <c r="J42" s="7" t="n">
        <v>3145</v>
      </c>
      <c r="K42" s="7" t="n">
        <v>1709</v>
      </c>
      <c r="L42" s="7" t="n">
        <v>5293</v>
      </c>
      <c r="M42" s="7" t="n">
        <v>27199</v>
      </c>
      <c r="N42" s="7" t="n">
        <f aca="false">SUM(B42:M42)</f>
        <v>98854</v>
      </c>
      <c r="O42" s="8"/>
      <c r="P42" s="7"/>
      <c r="Q42" s="9"/>
    </row>
    <row r="43" customFormat="false" ht="12.75" hidden="false" customHeight="false" outlineLevel="0" collapsed="false">
      <c r="A43" s="6" t="n">
        <v>25</v>
      </c>
      <c r="B43" s="7" t="n">
        <v>3187</v>
      </c>
      <c r="C43" s="7" t="n">
        <v>25055</v>
      </c>
      <c r="D43" s="7" t="n">
        <v>4293</v>
      </c>
      <c r="E43" s="7" t="n">
        <v>4033</v>
      </c>
      <c r="F43" s="7" t="n">
        <v>4546</v>
      </c>
      <c r="G43" s="7" t="n">
        <v>44</v>
      </c>
      <c r="H43" s="7" t="n">
        <v>5690</v>
      </c>
      <c r="I43" s="7" t="n">
        <v>13181</v>
      </c>
      <c r="J43" s="7" t="n">
        <v>3067</v>
      </c>
      <c r="K43" s="7" t="n">
        <v>1667</v>
      </c>
      <c r="L43" s="7" t="n">
        <v>5166</v>
      </c>
      <c r="M43" s="7" t="n">
        <v>26551</v>
      </c>
      <c r="N43" s="7" t="n">
        <f aca="false">SUM(B43:M43)</f>
        <v>96480</v>
      </c>
      <c r="O43" s="8"/>
      <c r="P43" s="7"/>
      <c r="Q43" s="9"/>
    </row>
    <row r="44" customFormat="false" ht="12.75" hidden="false" customHeight="false" outlineLevel="0" collapsed="false">
      <c r="A44" s="6" t="n">
        <v>26</v>
      </c>
      <c r="B44" s="7" t="n">
        <v>3109</v>
      </c>
      <c r="C44" s="7" t="n">
        <v>24436</v>
      </c>
      <c r="D44" s="7" t="n">
        <v>4186</v>
      </c>
      <c r="E44" s="7" t="n">
        <v>3933</v>
      </c>
      <c r="F44" s="7" t="n">
        <v>4432</v>
      </c>
      <c r="G44" s="7" t="n">
        <v>43</v>
      </c>
      <c r="H44" s="7" t="n">
        <v>5547</v>
      </c>
      <c r="I44" s="7" t="n">
        <v>12860</v>
      </c>
      <c r="J44" s="7" t="n">
        <v>2989</v>
      </c>
      <c r="K44" s="7" t="n">
        <v>1623</v>
      </c>
      <c r="L44" s="7" t="n">
        <v>5040</v>
      </c>
      <c r="M44" s="7" t="n">
        <v>25902</v>
      </c>
      <c r="N44" s="7" t="n">
        <f aca="false">SUM(B44:M44)</f>
        <v>94100</v>
      </c>
      <c r="O44" s="8"/>
      <c r="P44" s="7"/>
      <c r="Q44" s="9"/>
    </row>
    <row r="45" customFormat="false" ht="12.75" hidden="false" customHeight="false" outlineLevel="0" collapsed="false">
      <c r="A45" s="6" t="n">
        <v>27</v>
      </c>
      <c r="B45" s="7" t="n">
        <v>3032</v>
      </c>
      <c r="C45" s="7" t="n">
        <v>23818</v>
      </c>
      <c r="D45" s="7" t="n">
        <v>4081</v>
      </c>
      <c r="E45" s="7" t="n">
        <v>3835</v>
      </c>
      <c r="F45" s="7" t="n">
        <v>4318</v>
      </c>
      <c r="G45" s="7" t="n">
        <v>42</v>
      </c>
      <c r="H45" s="7" t="n">
        <v>5404</v>
      </c>
      <c r="I45" s="7" t="n">
        <v>12539</v>
      </c>
      <c r="J45" s="7" t="n">
        <v>2911</v>
      </c>
      <c r="K45" s="7" t="n">
        <v>1581</v>
      </c>
      <c r="L45" s="7" t="n">
        <v>4913</v>
      </c>
      <c r="M45" s="7" t="n">
        <v>25254</v>
      </c>
      <c r="N45" s="7" t="n">
        <f aca="false">SUM(B45:M45)</f>
        <v>91728</v>
      </c>
      <c r="O45" s="8"/>
      <c r="P45" s="7"/>
      <c r="Q45" s="9"/>
    </row>
    <row r="46" customFormat="false" ht="12.75" hidden="false" customHeight="false" outlineLevel="0" collapsed="false">
      <c r="A46" s="6" t="n">
        <v>28</v>
      </c>
      <c r="B46" s="7" t="n">
        <v>2954</v>
      </c>
      <c r="C46" s="7" t="n">
        <v>23199</v>
      </c>
      <c r="D46" s="7" t="n">
        <v>3974</v>
      </c>
      <c r="E46" s="7" t="n">
        <v>3735</v>
      </c>
      <c r="F46" s="7" t="n">
        <v>4204</v>
      </c>
      <c r="G46" s="7" t="n">
        <v>41</v>
      </c>
      <c r="H46" s="7" t="n">
        <v>5260</v>
      </c>
      <c r="I46" s="7" t="n">
        <v>12218</v>
      </c>
      <c r="J46" s="7" t="n">
        <v>2833</v>
      </c>
      <c r="K46" s="7" t="n">
        <v>1537</v>
      </c>
      <c r="L46" s="7" t="n">
        <v>4785</v>
      </c>
      <c r="M46" s="7" t="n">
        <v>24605</v>
      </c>
      <c r="N46" s="7" t="n">
        <f aca="false">SUM(B46:M46)</f>
        <v>89345</v>
      </c>
      <c r="O46" s="8"/>
      <c r="P46" s="7"/>
      <c r="Q46" s="9"/>
    </row>
    <row r="47" customFormat="false" ht="12.75" hidden="false" customHeight="false" outlineLevel="0" collapsed="false">
      <c r="A47" s="6" t="n">
        <v>29</v>
      </c>
      <c r="B47" s="7" t="n">
        <v>2878</v>
      </c>
      <c r="C47" s="7" t="n">
        <v>22581</v>
      </c>
      <c r="D47" s="7" t="n">
        <v>3867</v>
      </c>
      <c r="E47" s="7" t="n">
        <v>3636</v>
      </c>
      <c r="F47" s="7" t="n">
        <v>4090</v>
      </c>
      <c r="G47" s="7" t="n">
        <v>40</v>
      </c>
      <c r="H47" s="7" t="n">
        <v>5117</v>
      </c>
      <c r="I47" s="7" t="n">
        <v>11896</v>
      </c>
      <c r="J47" s="7" t="n">
        <v>2754</v>
      </c>
      <c r="K47" s="7" t="n">
        <v>1495</v>
      </c>
      <c r="L47" s="7" t="n">
        <v>4658</v>
      </c>
      <c r="M47" s="7" t="n">
        <v>23957</v>
      </c>
      <c r="N47" s="7" t="n">
        <f aca="false">SUM(B47:M47)</f>
        <v>86969</v>
      </c>
      <c r="O47" s="8"/>
      <c r="P47" s="7"/>
      <c r="Q47" s="9"/>
    </row>
    <row r="48" customFormat="false" ht="12.75" hidden="false" customHeight="false" outlineLevel="0" collapsed="false">
      <c r="A48" s="6" t="n">
        <v>30</v>
      </c>
      <c r="B48" s="7" t="n">
        <v>2801</v>
      </c>
      <c r="C48" s="7" t="n">
        <v>21962</v>
      </c>
      <c r="D48" s="7" t="n">
        <v>3760</v>
      </c>
      <c r="E48" s="7" t="n">
        <v>3536</v>
      </c>
      <c r="F48" s="7" t="n">
        <v>3976</v>
      </c>
      <c r="G48" s="7" t="n">
        <v>39</v>
      </c>
      <c r="H48" s="7" t="n">
        <v>4973</v>
      </c>
      <c r="I48" s="7" t="n">
        <v>11575</v>
      </c>
      <c r="J48" s="7" t="n">
        <v>2676</v>
      </c>
      <c r="K48" s="7" t="n">
        <v>1451</v>
      </c>
      <c r="L48" s="7" t="n">
        <v>4531</v>
      </c>
      <c r="M48" s="7" t="n">
        <v>23308</v>
      </c>
      <c r="N48" s="7" t="n">
        <f aca="false">SUM(B48:M48)</f>
        <v>84588</v>
      </c>
      <c r="O48" s="8"/>
      <c r="P48" s="7"/>
      <c r="Q48" s="9"/>
    </row>
    <row r="49" customFormat="false" ht="12.75" hidden="false" customHeight="false" outlineLevel="0" collapsed="false">
      <c r="A49" s="6" t="n">
        <v>31</v>
      </c>
      <c r="B49" s="7" t="n">
        <v>2723</v>
      </c>
      <c r="C49" s="7" t="n">
        <v>21342</v>
      </c>
      <c r="D49" s="7" t="n">
        <v>3653</v>
      </c>
      <c r="E49" s="7" t="n">
        <v>3437</v>
      </c>
      <c r="F49" s="7" t="n">
        <v>3862</v>
      </c>
      <c r="G49" s="7" t="n">
        <v>37</v>
      </c>
      <c r="H49" s="7" t="n">
        <v>4830</v>
      </c>
      <c r="I49" s="7" t="n">
        <v>11254</v>
      </c>
      <c r="J49" s="7" t="n">
        <v>2598</v>
      </c>
      <c r="K49" s="7" t="n">
        <v>1409</v>
      </c>
      <c r="L49" s="7" t="n">
        <v>4404</v>
      </c>
      <c r="M49" s="7" t="n">
        <v>22658</v>
      </c>
      <c r="N49" s="7" t="n">
        <f aca="false">SUM(B49:M49)</f>
        <v>82207</v>
      </c>
      <c r="O49" s="8"/>
      <c r="P49" s="7"/>
      <c r="Q49" s="9"/>
    </row>
    <row r="50" customFormat="false" ht="12.75" hidden="false" customHeight="false" outlineLevel="0" collapsed="false">
      <c r="A50" s="6" t="n">
        <v>32</v>
      </c>
      <c r="B50" s="7" t="n">
        <v>2646</v>
      </c>
      <c r="C50" s="7" t="n">
        <v>20724</v>
      </c>
      <c r="D50" s="7" t="n">
        <v>3547</v>
      </c>
      <c r="E50" s="7" t="n">
        <v>3337</v>
      </c>
      <c r="F50" s="7" t="n">
        <v>3748</v>
      </c>
      <c r="G50" s="7" t="n">
        <v>36</v>
      </c>
      <c r="H50" s="7" t="n">
        <v>4687</v>
      </c>
      <c r="I50" s="7" t="n">
        <v>10933</v>
      </c>
      <c r="J50" s="7" t="n">
        <v>2520</v>
      </c>
      <c r="K50" s="7" t="n">
        <v>1365</v>
      </c>
      <c r="L50" s="7" t="n">
        <v>4276</v>
      </c>
      <c r="M50" s="7" t="n">
        <v>22010</v>
      </c>
      <c r="N50" s="7" t="n">
        <f aca="false">SUM(B50:M50)</f>
        <v>79829</v>
      </c>
      <c r="O50" s="8"/>
      <c r="P50" s="7"/>
      <c r="Q50" s="9"/>
    </row>
    <row r="51" customFormat="false" ht="12.75" hidden="false" customHeight="false" outlineLevel="0" collapsed="false">
      <c r="A51" s="6" t="n">
        <v>33</v>
      </c>
      <c r="B51" s="7" t="n">
        <v>2569</v>
      </c>
      <c r="C51" s="7" t="n">
        <v>20105</v>
      </c>
      <c r="D51" s="7" t="n">
        <v>3440</v>
      </c>
      <c r="E51" s="7" t="n">
        <v>3238</v>
      </c>
      <c r="F51" s="7" t="n">
        <v>3635</v>
      </c>
      <c r="G51" s="7" t="n">
        <v>35</v>
      </c>
      <c r="H51" s="7" t="n">
        <v>4544</v>
      </c>
      <c r="I51" s="7" t="n">
        <v>10611</v>
      </c>
      <c r="J51" s="7" t="n">
        <v>2443</v>
      </c>
      <c r="K51" s="7" t="n">
        <v>1323</v>
      </c>
      <c r="L51" s="7" t="n">
        <v>4149</v>
      </c>
      <c r="M51" s="7" t="n">
        <v>21361</v>
      </c>
      <c r="N51" s="7" t="n">
        <f aca="false">SUM(B51:M51)</f>
        <v>77453</v>
      </c>
      <c r="O51" s="8"/>
      <c r="P51" s="7"/>
      <c r="Q51" s="9"/>
    </row>
    <row r="52" customFormat="false" ht="12.75" hidden="false" customHeight="false" outlineLevel="0" collapsed="false">
      <c r="A52" s="6" t="n">
        <v>34</v>
      </c>
      <c r="B52" s="7" t="n">
        <v>2492</v>
      </c>
      <c r="C52" s="7" t="n">
        <v>19487</v>
      </c>
      <c r="D52" s="7" t="n">
        <v>3333</v>
      </c>
      <c r="E52" s="7" t="n">
        <v>3138</v>
      </c>
      <c r="F52" s="7" t="n">
        <v>3521</v>
      </c>
      <c r="G52" s="7" t="n">
        <v>34</v>
      </c>
      <c r="H52" s="7" t="n">
        <v>4401</v>
      </c>
      <c r="I52" s="7" t="n">
        <v>10290</v>
      </c>
      <c r="J52" s="7" t="n">
        <v>2365</v>
      </c>
      <c r="K52" s="7" t="n">
        <v>1281</v>
      </c>
      <c r="L52" s="7" t="n">
        <v>4022</v>
      </c>
      <c r="M52" s="7" t="n">
        <v>20713</v>
      </c>
      <c r="N52" s="7" t="n">
        <f aca="false">SUM(B52:M52)</f>
        <v>75077</v>
      </c>
      <c r="O52" s="8"/>
      <c r="P52" s="7"/>
      <c r="Q52" s="9"/>
    </row>
    <row r="53" customFormat="false" ht="12.75" hidden="false" customHeight="false" outlineLevel="0" collapsed="false">
      <c r="A53" s="6" t="n">
        <v>35</v>
      </c>
      <c r="B53" s="7" t="n">
        <v>2415</v>
      </c>
      <c r="C53" s="7" t="n">
        <v>18868</v>
      </c>
      <c r="D53" s="7" t="n">
        <v>3226</v>
      </c>
      <c r="E53" s="7" t="n">
        <v>3038</v>
      </c>
      <c r="F53" s="7" t="n">
        <v>3407</v>
      </c>
      <c r="G53" s="7" t="n">
        <v>33</v>
      </c>
      <c r="H53" s="7" t="n">
        <v>4257</v>
      </c>
      <c r="I53" s="7" t="n">
        <v>9969</v>
      </c>
      <c r="J53" s="7" t="n">
        <v>2287</v>
      </c>
      <c r="K53" s="7" t="n">
        <v>1237</v>
      </c>
      <c r="L53" s="7" t="n">
        <v>3895</v>
      </c>
      <c r="M53" s="7" t="n">
        <v>20064</v>
      </c>
      <c r="N53" s="7" t="n">
        <f aca="false">SUM(B53:M53)</f>
        <v>72696</v>
      </c>
      <c r="O53" s="8"/>
      <c r="P53" s="7"/>
      <c r="Q53" s="9"/>
    </row>
    <row r="54" customFormat="false" ht="12.75" hidden="false" customHeight="false" outlineLevel="0" collapsed="false">
      <c r="A54" s="6" t="n">
        <v>36</v>
      </c>
      <c r="B54" s="7" t="n">
        <v>2337</v>
      </c>
      <c r="C54" s="7" t="n">
        <v>18250</v>
      </c>
      <c r="D54" s="7" t="n">
        <v>3120</v>
      </c>
      <c r="E54" s="7" t="n">
        <v>2939</v>
      </c>
      <c r="F54" s="7" t="n">
        <v>3292</v>
      </c>
      <c r="G54" s="7" t="n">
        <v>32</v>
      </c>
      <c r="H54" s="7" t="n">
        <v>4114</v>
      </c>
      <c r="I54" s="7" t="n">
        <v>9648</v>
      </c>
      <c r="J54" s="7" t="n">
        <v>2209</v>
      </c>
      <c r="K54" s="7" t="n">
        <v>1195</v>
      </c>
      <c r="L54" s="7" t="n">
        <v>3767</v>
      </c>
      <c r="M54" s="7" t="n">
        <v>19415</v>
      </c>
      <c r="N54" s="7" t="n">
        <f aca="false">SUM(B54:M54)</f>
        <v>70318</v>
      </c>
      <c r="O54" s="8"/>
    </row>
    <row r="55" customFormat="false" ht="12.75" hidden="false" customHeight="false" outlineLevel="0" collapsed="false">
      <c r="A55" s="6" t="n">
        <v>37</v>
      </c>
      <c r="B55" s="7" t="n">
        <v>2261</v>
      </c>
      <c r="C55" s="7" t="n">
        <v>17631</v>
      </c>
      <c r="D55" s="7" t="n">
        <v>3014</v>
      </c>
      <c r="E55" s="7" t="n">
        <v>2839</v>
      </c>
      <c r="F55" s="7" t="n">
        <v>3178</v>
      </c>
      <c r="G55" s="7" t="n">
        <v>31</v>
      </c>
      <c r="H55" s="7" t="n">
        <v>3971</v>
      </c>
      <c r="I55" s="7" t="n">
        <v>9327</v>
      </c>
      <c r="J55" s="7" t="n">
        <v>2131</v>
      </c>
      <c r="K55" s="7" t="n">
        <v>1151</v>
      </c>
      <c r="L55" s="7" t="n">
        <v>3640</v>
      </c>
      <c r="M55" s="7" t="n">
        <v>18767</v>
      </c>
      <c r="N55" s="7" t="n">
        <f aca="false">SUM(B55:M55)</f>
        <v>67941</v>
      </c>
      <c r="O55" s="8"/>
    </row>
    <row r="56" customFormat="false" ht="12.75" hidden="false" customHeight="false" outlineLevel="0" collapsed="false">
      <c r="A56" s="6" t="n">
        <v>38</v>
      </c>
      <c r="B56" s="7" t="n">
        <v>2183</v>
      </c>
      <c r="C56" s="7" t="n">
        <v>17013</v>
      </c>
      <c r="D56" s="7" t="n">
        <v>2907</v>
      </c>
      <c r="E56" s="7" t="n">
        <v>2740</v>
      </c>
      <c r="F56" s="7" t="n">
        <v>3064</v>
      </c>
      <c r="G56" s="7" t="n">
        <v>30</v>
      </c>
      <c r="H56" s="7" t="n">
        <v>3828</v>
      </c>
      <c r="I56" s="7" t="n">
        <v>9005</v>
      </c>
      <c r="J56" s="7" t="n">
        <v>2053</v>
      </c>
      <c r="K56" s="7" t="n">
        <v>1109</v>
      </c>
      <c r="L56" s="7" t="n">
        <v>3513</v>
      </c>
      <c r="M56" s="7" t="n">
        <v>18117</v>
      </c>
      <c r="N56" s="7" t="n">
        <f aca="false">SUM(B56:M56)</f>
        <v>65562</v>
      </c>
      <c r="O56" s="8"/>
    </row>
    <row r="57" customFormat="false" ht="12.75" hidden="false" customHeight="false" outlineLevel="0" collapsed="false">
      <c r="A57" s="6" t="n">
        <v>39</v>
      </c>
      <c r="B57" s="7" t="n">
        <v>2106</v>
      </c>
      <c r="C57" s="7" t="n">
        <v>16394</v>
      </c>
      <c r="D57" s="7" t="n">
        <v>2800</v>
      </c>
      <c r="E57" s="7" t="n">
        <v>2640</v>
      </c>
      <c r="F57" s="7" t="n">
        <v>2950</v>
      </c>
      <c r="G57" s="7" t="n">
        <v>29</v>
      </c>
      <c r="H57" s="7" t="n">
        <v>3684</v>
      </c>
      <c r="I57" s="7" t="n">
        <v>8684</v>
      </c>
      <c r="J57" s="7" t="n">
        <v>1975</v>
      </c>
      <c r="K57" s="7" t="n">
        <v>1065</v>
      </c>
      <c r="L57" s="7" t="n">
        <v>3386</v>
      </c>
      <c r="M57" s="7" t="n">
        <v>17469</v>
      </c>
      <c r="N57" s="7" t="n">
        <f aca="false">SUM(B57:M57)</f>
        <v>63182</v>
      </c>
      <c r="O57" s="8"/>
    </row>
    <row r="58" customFormat="false" ht="12.75" hidden="false" customHeight="false" outlineLevel="0" collapsed="false">
      <c r="A58" s="6" t="n">
        <v>40</v>
      </c>
      <c r="B58" s="7" t="n">
        <v>2028</v>
      </c>
      <c r="C58" s="7" t="n">
        <v>15775</v>
      </c>
      <c r="D58" s="7" t="n">
        <v>2693</v>
      </c>
      <c r="E58" s="7" t="n">
        <v>2542</v>
      </c>
      <c r="F58" s="7" t="n">
        <v>2836</v>
      </c>
      <c r="G58" s="7" t="n">
        <v>28</v>
      </c>
      <c r="H58" s="7" t="n">
        <v>3541</v>
      </c>
      <c r="I58" s="7" t="n">
        <v>8363</v>
      </c>
      <c r="J58" s="7" t="n">
        <v>1897</v>
      </c>
      <c r="K58" s="7" t="n">
        <v>1023</v>
      </c>
      <c r="L58" s="7" t="n">
        <v>3258</v>
      </c>
      <c r="M58" s="7" t="n">
        <v>16820</v>
      </c>
      <c r="N58" s="7" t="n">
        <f aca="false">SUM(B58:M58)</f>
        <v>60804</v>
      </c>
      <c r="O58" s="8"/>
    </row>
    <row r="59" customFormat="false" ht="12.75" hidden="false" customHeight="false" outlineLevel="0" collapsed="false">
      <c r="A59" s="6" t="n">
        <v>41</v>
      </c>
      <c r="B59" s="7" t="n">
        <v>1952</v>
      </c>
      <c r="C59" s="7" t="n">
        <v>15157</v>
      </c>
      <c r="D59" s="7" t="n">
        <v>2586</v>
      </c>
      <c r="E59" s="7" t="n">
        <v>2442</v>
      </c>
      <c r="F59" s="7" t="n">
        <v>2722</v>
      </c>
      <c r="G59" s="7" t="n">
        <v>27</v>
      </c>
      <c r="H59" s="7" t="n">
        <v>3398</v>
      </c>
      <c r="I59" s="7" t="n">
        <v>8040</v>
      </c>
      <c r="J59" s="7" t="n">
        <v>1819</v>
      </c>
      <c r="K59" s="7" t="n">
        <v>979</v>
      </c>
      <c r="L59" s="7" t="n">
        <v>3131</v>
      </c>
      <c r="M59" s="7" t="n">
        <v>16171</v>
      </c>
      <c r="N59" s="7" t="n">
        <f aca="false">SUM(B59:M59)</f>
        <v>58424</v>
      </c>
      <c r="O59" s="8"/>
    </row>
    <row r="60" customFormat="false" ht="12.75" hidden="false" customHeight="false" outlineLevel="0" collapsed="false">
      <c r="A60" s="6" t="n">
        <v>42</v>
      </c>
      <c r="B60" s="7" t="n">
        <v>1875</v>
      </c>
      <c r="C60" s="7" t="n">
        <v>14538</v>
      </c>
      <c r="D60" s="7" t="n">
        <v>2479</v>
      </c>
      <c r="E60" s="7" t="n">
        <v>2343</v>
      </c>
      <c r="F60" s="7" t="n">
        <v>2609</v>
      </c>
      <c r="G60" s="7" t="n">
        <v>26</v>
      </c>
      <c r="H60" s="7" t="n">
        <v>3254</v>
      </c>
      <c r="I60" s="7" t="n">
        <v>7719</v>
      </c>
      <c r="J60" s="7" t="n">
        <v>1741</v>
      </c>
      <c r="K60" s="7" t="n">
        <v>937</v>
      </c>
      <c r="L60" s="7" t="n">
        <v>3004</v>
      </c>
      <c r="M60" s="7" t="n">
        <v>15523</v>
      </c>
      <c r="N60" s="7" t="n">
        <f aca="false">SUM(B60:M60)</f>
        <v>56048</v>
      </c>
      <c r="O60" s="8"/>
    </row>
    <row r="61" customFormat="false" ht="12.75" hidden="false" customHeight="false" outlineLevel="0" collapsed="false">
      <c r="A61" s="6" t="n">
        <v>43</v>
      </c>
      <c r="B61" s="7" t="n">
        <v>1797</v>
      </c>
      <c r="C61" s="7" t="n">
        <v>13920</v>
      </c>
      <c r="D61" s="7" t="n">
        <v>2373</v>
      </c>
      <c r="E61" s="7" t="n">
        <v>2243</v>
      </c>
      <c r="F61" s="7" t="n">
        <v>2495</v>
      </c>
      <c r="G61" s="7" t="n">
        <v>25</v>
      </c>
      <c r="H61" s="7" t="n">
        <v>3111</v>
      </c>
      <c r="I61" s="7" t="n">
        <v>7398</v>
      </c>
      <c r="J61" s="7" t="n">
        <v>1664</v>
      </c>
      <c r="K61" s="7" t="n">
        <v>893</v>
      </c>
      <c r="L61" s="7" t="n">
        <v>2877</v>
      </c>
      <c r="M61" s="7" t="n">
        <v>14874</v>
      </c>
      <c r="N61" s="7" t="n">
        <f aca="false">SUM(B61:M61)</f>
        <v>53670</v>
      </c>
      <c r="O61" s="8"/>
    </row>
    <row r="62" customFormat="false" ht="12.75" hidden="false" customHeight="false" outlineLevel="0" collapsed="false">
      <c r="A62" s="6" t="n">
        <v>44</v>
      </c>
      <c r="B62" s="7" t="n">
        <v>1720</v>
      </c>
      <c r="C62" s="7" t="n">
        <v>13301</v>
      </c>
      <c r="D62" s="7" t="n">
        <v>2266</v>
      </c>
      <c r="E62" s="7" t="n">
        <v>2143</v>
      </c>
      <c r="F62" s="7" t="n">
        <v>2381</v>
      </c>
      <c r="G62" s="7" t="n">
        <v>24</v>
      </c>
      <c r="H62" s="7" t="n">
        <v>2968</v>
      </c>
      <c r="I62" s="7" t="n">
        <v>7077</v>
      </c>
      <c r="J62" s="7" t="n">
        <v>1585</v>
      </c>
      <c r="K62" s="7" t="n">
        <v>851</v>
      </c>
      <c r="L62" s="7" t="n">
        <v>2749</v>
      </c>
      <c r="M62" s="7" t="n">
        <v>14226</v>
      </c>
      <c r="N62" s="7" t="n">
        <f aca="false">SUM(B62:M62)</f>
        <v>51291</v>
      </c>
      <c r="O62" s="8"/>
    </row>
    <row r="63" customFormat="false" ht="12.75" hidden="false" customHeight="false" outlineLevel="0" collapsed="false">
      <c r="A63" s="6" t="n">
        <v>45</v>
      </c>
      <c r="B63" s="7" t="n">
        <v>1643</v>
      </c>
      <c r="C63" s="7" t="n">
        <v>12683</v>
      </c>
      <c r="D63" s="7" t="n">
        <v>2160</v>
      </c>
      <c r="E63" s="7" t="n">
        <v>2044</v>
      </c>
      <c r="F63" s="7" t="n">
        <v>2267</v>
      </c>
      <c r="G63" s="7" t="n">
        <v>22</v>
      </c>
      <c r="H63" s="7" t="n">
        <v>2825</v>
      </c>
      <c r="I63" s="7" t="n">
        <v>6756</v>
      </c>
      <c r="J63" s="7" t="n">
        <v>1507</v>
      </c>
      <c r="K63" s="7" t="n">
        <v>808</v>
      </c>
      <c r="L63" s="7" t="n">
        <v>2622</v>
      </c>
      <c r="M63" s="7" t="n">
        <v>13576</v>
      </c>
      <c r="N63" s="7" t="n">
        <f aca="false">SUM(B63:M63)</f>
        <v>48913</v>
      </c>
      <c r="O63" s="8"/>
    </row>
    <row r="64" customFormat="false" ht="12.75" hidden="false" customHeight="false" outlineLevel="0" collapsed="false">
      <c r="A64" s="6" t="n">
        <v>46</v>
      </c>
      <c r="B64" s="7" t="n">
        <v>1566</v>
      </c>
      <c r="C64" s="7" t="n">
        <v>12063</v>
      </c>
      <c r="D64" s="7" t="n">
        <v>2053</v>
      </c>
      <c r="E64" s="7" t="n">
        <v>1944</v>
      </c>
      <c r="F64" s="7" t="n">
        <v>2153</v>
      </c>
      <c r="G64" s="7" t="n">
        <v>21</v>
      </c>
      <c r="H64" s="7" t="n">
        <v>2682</v>
      </c>
      <c r="I64" s="7" t="n">
        <v>6434</v>
      </c>
      <c r="J64" s="7" t="n">
        <v>1429</v>
      </c>
      <c r="K64" s="7" t="n">
        <v>765</v>
      </c>
      <c r="L64" s="7" t="n">
        <v>2495</v>
      </c>
      <c r="M64" s="7" t="n">
        <v>12928</v>
      </c>
      <c r="N64" s="7" t="n">
        <f aca="false">SUM(B64:M64)</f>
        <v>46533</v>
      </c>
      <c r="O64" s="8"/>
    </row>
    <row r="65" customFormat="false" ht="12.75" hidden="false" customHeight="false" outlineLevel="0" collapsed="false">
      <c r="A65" s="6" t="n">
        <v>47</v>
      </c>
      <c r="B65" s="7" t="n">
        <v>1489</v>
      </c>
      <c r="C65" s="7" t="n">
        <v>11445</v>
      </c>
      <c r="D65" s="7" t="n">
        <v>1946</v>
      </c>
      <c r="E65" s="7" t="n">
        <v>1845</v>
      </c>
      <c r="F65" s="7" t="n">
        <v>2039</v>
      </c>
      <c r="G65" s="7" t="n">
        <v>20</v>
      </c>
      <c r="H65" s="7" t="n">
        <v>2539</v>
      </c>
      <c r="I65" s="7" t="n">
        <v>6113</v>
      </c>
      <c r="J65" s="7" t="n">
        <v>1351</v>
      </c>
      <c r="K65" s="7" t="n">
        <v>722</v>
      </c>
      <c r="L65" s="7" t="n">
        <v>2368</v>
      </c>
      <c r="M65" s="7" t="n">
        <v>12279</v>
      </c>
      <c r="N65" s="7" t="n">
        <f aca="false">SUM(B65:M65)</f>
        <v>44156</v>
      </c>
      <c r="O65" s="8"/>
    </row>
    <row r="66" customFormat="false" ht="12.75" hidden="false" customHeight="false" outlineLevel="0" collapsed="false">
      <c r="A66" s="6" t="n">
        <v>48</v>
      </c>
      <c r="B66" s="7" t="n">
        <v>1411</v>
      </c>
      <c r="C66" s="7" t="n">
        <v>10826</v>
      </c>
      <c r="D66" s="7" t="n">
        <v>1840</v>
      </c>
      <c r="E66" s="7" t="n">
        <v>1745</v>
      </c>
      <c r="F66" s="7" t="n">
        <v>1925</v>
      </c>
      <c r="G66" s="7" t="n">
        <v>19</v>
      </c>
      <c r="H66" s="7" t="n">
        <v>2395</v>
      </c>
      <c r="I66" s="7" t="n">
        <v>5792</v>
      </c>
      <c r="J66" s="7" t="n">
        <v>1273</v>
      </c>
      <c r="K66" s="7" t="n">
        <v>679</v>
      </c>
      <c r="L66" s="7" t="n">
        <v>2240</v>
      </c>
      <c r="M66" s="7" t="n">
        <v>11630</v>
      </c>
      <c r="N66" s="7" t="n">
        <f aca="false">SUM(B66:M66)</f>
        <v>41775</v>
      </c>
      <c r="O66" s="8"/>
    </row>
    <row r="67" customFormat="false" ht="12.75" hidden="false" customHeight="false" outlineLevel="0" collapsed="false">
      <c r="A67" s="6" t="n">
        <v>49</v>
      </c>
      <c r="B67" s="7" t="n">
        <v>1335</v>
      </c>
      <c r="C67" s="7" t="n">
        <v>10207</v>
      </c>
      <c r="D67" s="7" t="n">
        <v>1733</v>
      </c>
      <c r="E67" s="7" t="n">
        <v>1646</v>
      </c>
      <c r="F67" s="7" t="n">
        <v>1811</v>
      </c>
      <c r="G67" s="7" t="n">
        <v>18</v>
      </c>
      <c r="H67" s="7" t="n">
        <v>2251</v>
      </c>
      <c r="I67" s="7" t="n">
        <v>5471</v>
      </c>
      <c r="J67" s="7" t="n">
        <v>1195</v>
      </c>
      <c r="K67" s="7" t="n">
        <v>636</v>
      </c>
      <c r="L67" s="7" t="n">
        <v>2113</v>
      </c>
      <c r="M67" s="7" t="n">
        <v>10982</v>
      </c>
      <c r="N67" s="7" t="n">
        <f aca="false">SUM(B67:M67)</f>
        <v>39398</v>
      </c>
      <c r="O67" s="8"/>
    </row>
    <row r="68" customFormat="false" ht="12.75" hidden="false" customHeight="false" outlineLevel="0" collapsed="false">
      <c r="A68" s="6" t="n">
        <v>50</v>
      </c>
      <c r="B68" s="7" t="n">
        <v>1257</v>
      </c>
      <c r="C68" s="7" t="n">
        <v>9589</v>
      </c>
      <c r="D68" s="7" t="n">
        <v>1626</v>
      </c>
      <c r="E68" s="7" t="n">
        <v>1546</v>
      </c>
      <c r="F68" s="7" t="n">
        <v>1698</v>
      </c>
      <c r="G68" s="7" t="n">
        <v>17</v>
      </c>
      <c r="H68" s="7" t="n">
        <v>2108</v>
      </c>
      <c r="I68" s="7" t="n">
        <v>5149</v>
      </c>
      <c r="J68" s="7" t="n">
        <v>1117</v>
      </c>
      <c r="K68" s="7" t="n">
        <v>593</v>
      </c>
      <c r="L68" s="7" t="n">
        <v>1986</v>
      </c>
      <c r="M68" s="7" t="n">
        <v>10333</v>
      </c>
      <c r="N68" s="7" t="n">
        <f aca="false">SUM(B68:M68)</f>
        <v>37019</v>
      </c>
      <c r="O68" s="8"/>
    </row>
    <row r="69" customFormat="false" ht="12.75" hidden="false" customHeight="false" outlineLevel="0" collapsed="false">
      <c r="A69" s="6" t="n">
        <v>51</v>
      </c>
      <c r="B69" s="7" t="n">
        <v>1180</v>
      </c>
      <c r="C69" s="7" t="n">
        <v>8970</v>
      </c>
      <c r="D69" s="7" t="n">
        <v>1519</v>
      </c>
      <c r="E69" s="7" t="n">
        <v>1447</v>
      </c>
      <c r="F69" s="7" t="n">
        <v>1583</v>
      </c>
      <c r="G69" s="7" t="n">
        <v>16</v>
      </c>
      <c r="H69" s="7" t="n">
        <v>1965</v>
      </c>
      <c r="I69" s="7" t="n">
        <v>4828</v>
      </c>
      <c r="J69" s="7" t="n">
        <v>1039</v>
      </c>
      <c r="K69" s="7" t="n">
        <v>551</v>
      </c>
      <c r="L69" s="7" t="n">
        <v>1859</v>
      </c>
      <c r="M69" s="7" t="n">
        <v>9685</v>
      </c>
      <c r="N69" s="7" t="n">
        <f aca="false">SUM(B69:M69)</f>
        <v>34642</v>
      </c>
      <c r="O69" s="8"/>
    </row>
    <row r="70" customFormat="false" ht="12.75" hidden="false" customHeight="false" outlineLevel="0" collapsed="false">
      <c r="A70" s="6" t="n">
        <v>52</v>
      </c>
      <c r="B70" s="7" t="n">
        <v>1103</v>
      </c>
      <c r="C70" s="7" t="n">
        <v>8352</v>
      </c>
      <c r="D70" s="7" t="n">
        <v>1412</v>
      </c>
      <c r="E70" s="7" t="n">
        <v>1348</v>
      </c>
      <c r="F70" s="7" t="n">
        <v>1469</v>
      </c>
      <c r="G70" s="7" t="n">
        <v>15</v>
      </c>
      <c r="H70" s="7" t="n">
        <v>1822</v>
      </c>
      <c r="I70" s="7" t="n">
        <v>4507</v>
      </c>
      <c r="J70" s="7" t="n">
        <v>961</v>
      </c>
      <c r="K70" s="7" t="n">
        <v>507</v>
      </c>
      <c r="L70" s="7" t="n">
        <v>1731</v>
      </c>
      <c r="M70" s="7" t="n">
        <v>9035</v>
      </c>
      <c r="N70" s="7" t="n">
        <f aca="false">SUM(B70:M70)</f>
        <v>32262</v>
      </c>
      <c r="O70" s="8"/>
    </row>
    <row r="71" customFormat="false" ht="12.75" hidden="false" customHeight="false" outlineLevel="0" collapsed="false">
      <c r="A71" s="6" t="n">
        <v>53</v>
      </c>
      <c r="B71" s="7" t="n">
        <v>1026</v>
      </c>
      <c r="C71" s="7" t="n">
        <v>7733</v>
      </c>
      <c r="D71" s="7" t="n">
        <v>1307</v>
      </c>
      <c r="E71" s="7" t="n">
        <v>1249</v>
      </c>
      <c r="F71" s="7" t="n">
        <v>1355</v>
      </c>
      <c r="G71" s="7" t="n">
        <v>14</v>
      </c>
      <c r="H71" s="7" t="n">
        <v>1679</v>
      </c>
      <c r="I71" s="7" t="n">
        <v>4186</v>
      </c>
      <c r="J71" s="7" t="n">
        <v>883</v>
      </c>
      <c r="K71" s="7" t="n">
        <v>465</v>
      </c>
      <c r="L71" s="7" t="n">
        <v>1604</v>
      </c>
      <c r="M71" s="7" t="n">
        <v>8386</v>
      </c>
      <c r="N71" s="7" t="n">
        <f aca="false">SUM(B71:M71)</f>
        <v>29887</v>
      </c>
      <c r="O71" s="8"/>
    </row>
    <row r="72" customFormat="false" ht="12.75" hidden="false" customHeight="false" outlineLevel="0" collapsed="false">
      <c r="A72" s="6" t="n">
        <v>54</v>
      </c>
      <c r="B72" s="7" t="n">
        <v>949</v>
      </c>
      <c r="C72" s="7" t="n">
        <v>7115</v>
      </c>
      <c r="D72" s="7" t="n">
        <v>1200</v>
      </c>
      <c r="E72" s="7" t="n">
        <v>1149</v>
      </c>
      <c r="F72" s="7" t="n">
        <v>1241</v>
      </c>
      <c r="G72" s="7" t="n">
        <v>12</v>
      </c>
      <c r="H72" s="7" t="n">
        <v>1536</v>
      </c>
      <c r="I72" s="7" t="n">
        <v>3864</v>
      </c>
      <c r="J72" s="7" t="n">
        <v>806</v>
      </c>
      <c r="K72" s="7" t="n">
        <v>422</v>
      </c>
      <c r="L72" s="7" t="n">
        <v>1477</v>
      </c>
      <c r="M72" s="7" t="n">
        <v>7738</v>
      </c>
      <c r="N72" s="7" t="n">
        <f aca="false">SUM(B72:M72)</f>
        <v>27509</v>
      </c>
      <c r="O72" s="8"/>
    </row>
    <row r="73" customFormat="false" ht="12.75" hidden="false" customHeight="false" outlineLevel="0" collapsed="false">
      <c r="A73" s="6" t="n">
        <v>55</v>
      </c>
      <c r="B73" s="7" t="n">
        <v>871</v>
      </c>
      <c r="C73" s="7" t="n">
        <v>6496</v>
      </c>
      <c r="D73" s="7" t="n">
        <v>1093</v>
      </c>
      <c r="E73" s="7" t="n">
        <v>1049</v>
      </c>
      <c r="F73" s="7" t="n">
        <v>1127</v>
      </c>
      <c r="G73" s="7" t="n">
        <v>11</v>
      </c>
      <c r="H73" s="7" t="n">
        <v>1392</v>
      </c>
      <c r="I73" s="7" t="n">
        <v>3543</v>
      </c>
      <c r="J73" s="7" t="n">
        <v>728</v>
      </c>
      <c r="K73" s="7" t="n">
        <v>379</v>
      </c>
      <c r="L73" s="7" t="n">
        <v>1350</v>
      </c>
      <c r="M73" s="7" t="n">
        <v>7089</v>
      </c>
      <c r="N73" s="7" t="n">
        <f aca="false">SUM(B73:M73)</f>
        <v>25128</v>
      </c>
      <c r="O73" s="8"/>
    </row>
    <row r="74" customFormat="false" ht="12.75" hidden="false" customHeight="false" outlineLevel="0" collapsed="false">
      <c r="A74" s="6" t="n">
        <v>56</v>
      </c>
      <c r="B74" s="7" t="n">
        <v>794</v>
      </c>
      <c r="C74" s="7" t="n">
        <v>5878</v>
      </c>
      <c r="D74" s="7" t="n">
        <v>986</v>
      </c>
      <c r="E74" s="7" t="n">
        <v>950</v>
      </c>
      <c r="F74" s="7" t="n">
        <v>1013</v>
      </c>
      <c r="G74" s="7" t="n">
        <v>10</v>
      </c>
      <c r="H74" s="7" t="n">
        <v>1249</v>
      </c>
      <c r="I74" s="7" t="n">
        <v>3222</v>
      </c>
      <c r="J74" s="7" t="n">
        <v>650</v>
      </c>
      <c r="K74" s="7" t="n">
        <v>336</v>
      </c>
      <c r="L74" s="7" t="n">
        <v>1222</v>
      </c>
      <c r="M74" s="7" t="n">
        <v>6441</v>
      </c>
      <c r="N74" s="7" t="n">
        <f aca="false">SUM(B74:M74)</f>
        <v>22751</v>
      </c>
      <c r="O74" s="8"/>
    </row>
    <row r="75" customFormat="false" ht="12.75" hidden="false" customHeight="false" outlineLevel="0" collapsed="false">
      <c r="A75" s="6" t="n">
        <v>57</v>
      </c>
      <c r="B75" s="7" t="n">
        <v>718</v>
      </c>
      <c r="C75" s="7" t="n">
        <v>5259</v>
      </c>
      <c r="D75" s="7" t="n">
        <v>879</v>
      </c>
      <c r="E75" s="7" t="n">
        <v>850</v>
      </c>
      <c r="F75" s="7" t="n">
        <v>899</v>
      </c>
      <c r="G75" s="7" t="n">
        <v>9</v>
      </c>
      <c r="H75" s="7" t="n">
        <v>1105</v>
      </c>
      <c r="I75" s="7" t="n">
        <v>2901</v>
      </c>
      <c r="J75" s="7" t="n">
        <v>572</v>
      </c>
      <c r="K75" s="7" t="n">
        <v>293</v>
      </c>
      <c r="L75" s="7" t="n">
        <v>1095</v>
      </c>
      <c r="M75" s="7" t="n">
        <v>5792</v>
      </c>
      <c r="N75" s="7" t="n">
        <f aca="false">SUM(B75:M75)</f>
        <v>20372</v>
      </c>
      <c r="O75" s="8"/>
    </row>
    <row r="76" customFormat="false" ht="12.75" hidden="false" customHeight="false" outlineLevel="0" collapsed="false">
      <c r="A76" s="6" t="n">
        <v>58</v>
      </c>
      <c r="B76" s="7" t="n">
        <v>640</v>
      </c>
      <c r="C76" s="7" t="n">
        <v>4640</v>
      </c>
      <c r="D76" s="7" t="n">
        <v>773</v>
      </c>
      <c r="E76" s="7" t="n">
        <v>751</v>
      </c>
      <c r="F76" s="7" t="n">
        <v>785</v>
      </c>
      <c r="G76" s="7" t="n">
        <v>8</v>
      </c>
      <c r="H76" s="7" t="n">
        <v>962</v>
      </c>
      <c r="I76" s="7" t="n">
        <v>2579</v>
      </c>
      <c r="J76" s="7" t="n">
        <v>493</v>
      </c>
      <c r="K76" s="7" t="n">
        <v>250</v>
      </c>
      <c r="L76" s="7" t="n">
        <v>968</v>
      </c>
      <c r="M76" s="7" t="n">
        <v>5144</v>
      </c>
      <c r="N76" s="7" t="n">
        <f aca="false">SUM(B76:M76)</f>
        <v>17993</v>
      </c>
      <c r="O76" s="8"/>
    </row>
    <row r="77" customFormat="false" ht="12.75" hidden="false" customHeight="false" outlineLevel="0" collapsed="false">
      <c r="A77" s="6" t="n">
        <v>59</v>
      </c>
      <c r="B77" s="7" t="n">
        <v>563</v>
      </c>
      <c r="C77" s="7" t="n">
        <v>4021</v>
      </c>
      <c r="D77" s="7" t="n">
        <v>666</v>
      </c>
      <c r="E77" s="7" t="n">
        <v>651</v>
      </c>
      <c r="F77" s="7" t="n">
        <v>672</v>
      </c>
      <c r="G77" s="7" t="n">
        <v>7</v>
      </c>
      <c r="H77" s="7" t="n">
        <v>819</v>
      </c>
      <c r="I77" s="7" t="n">
        <v>2257</v>
      </c>
      <c r="J77" s="7" t="n">
        <v>415</v>
      </c>
      <c r="K77" s="7" t="n">
        <v>207</v>
      </c>
      <c r="L77" s="7" t="n">
        <v>841</v>
      </c>
      <c r="M77" s="7" t="n">
        <v>4494</v>
      </c>
      <c r="N77" s="7" t="n">
        <f aca="false">SUM(B77:M77)</f>
        <v>15613</v>
      </c>
      <c r="O77" s="8"/>
    </row>
    <row r="78" customFormat="false" ht="12.75" hidden="false" customHeight="false" outlineLevel="0" collapsed="false">
      <c r="A78" s="6" t="n">
        <v>60</v>
      </c>
      <c r="B78" s="7" t="n">
        <v>485</v>
      </c>
      <c r="C78" s="7" t="n">
        <v>3402</v>
      </c>
      <c r="D78" s="7" t="n">
        <v>559</v>
      </c>
      <c r="E78" s="7" t="n">
        <v>552</v>
      </c>
      <c r="F78" s="7" t="n">
        <v>558</v>
      </c>
      <c r="G78" s="7" t="n">
        <v>6</v>
      </c>
      <c r="H78" s="7" t="n">
        <v>676</v>
      </c>
      <c r="I78" s="7" t="n">
        <v>1936</v>
      </c>
      <c r="J78" s="7" t="n">
        <v>337</v>
      </c>
      <c r="K78" s="7" t="n">
        <v>164</v>
      </c>
      <c r="L78" s="7" t="n">
        <v>713</v>
      </c>
      <c r="M78" s="7" t="n">
        <v>3845</v>
      </c>
      <c r="N78" s="7" t="n">
        <f aca="false">SUM(B78:M78)</f>
        <v>13233</v>
      </c>
      <c r="O78" s="8"/>
    </row>
    <row r="79" customFormat="false" ht="12.75" hidden="false" customHeight="false" outlineLevel="0" collapsed="false">
      <c r="A79" s="6" t="n">
        <v>61</v>
      </c>
      <c r="B79" s="7" t="n">
        <v>409</v>
      </c>
      <c r="C79" s="7" t="n">
        <v>2784</v>
      </c>
      <c r="D79" s="7" t="n">
        <v>452</v>
      </c>
      <c r="E79" s="7" t="n">
        <v>452</v>
      </c>
      <c r="F79" s="7" t="n">
        <v>444</v>
      </c>
      <c r="G79" s="7" t="n">
        <v>5</v>
      </c>
      <c r="H79" s="7" t="n">
        <v>533</v>
      </c>
      <c r="I79" s="7" t="n">
        <v>1615</v>
      </c>
      <c r="J79" s="7" t="n">
        <v>259</v>
      </c>
      <c r="K79" s="7" t="n">
        <v>121</v>
      </c>
      <c r="L79" s="7" t="n">
        <v>586</v>
      </c>
      <c r="M79" s="7" t="n">
        <v>3197</v>
      </c>
      <c r="N79" s="7" t="n">
        <f aca="false">SUM(B79:M79)</f>
        <v>10857</v>
      </c>
      <c r="O79" s="8"/>
    </row>
    <row r="80" customFormat="false" ht="12.75" hidden="false" customHeight="false" outlineLevel="0" collapsed="false">
      <c r="A80" s="6" t="n">
        <v>62</v>
      </c>
      <c r="B80" s="7" t="n">
        <v>332</v>
      </c>
      <c r="C80" s="7" t="n">
        <v>2165</v>
      </c>
      <c r="D80" s="7" t="n">
        <v>346</v>
      </c>
      <c r="E80" s="7" t="n">
        <v>353</v>
      </c>
      <c r="F80" s="7" t="n">
        <v>330</v>
      </c>
      <c r="G80" s="7" t="n">
        <v>4</v>
      </c>
      <c r="H80" s="7" t="n">
        <v>389</v>
      </c>
      <c r="I80" s="7" t="n">
        <v>1293</v>
      </c>
      <c r="J80" s="7" t="n">
        <v>181</v>
      </c>
      <c r="K80" s="7" t="n">
        <v>78</v>
      </c>
      <c r="L80" s="7" t="n">
        <v>459</v>
      </c>
      <c r="M80" s="7" t="n">
        <v>2548</v>
      </c>
      <c r="N80" s="7" t="n">
        <f aca="false">SUM(B80:M80)</f>
        <v>8478</v>
      </c>
      <c r="O80" s="8"/>
    </row>
    <row r="81" customFormat="false" ht="12.75" hidden="false" customHeight="false" outlineLevel="0" collapsed="false">
      <c r="A81" s="10"/>
      <c r="C81" s="9"/>
      <c r="F81" s="9"/>
      <c r="J81" s="9"/>
    </row>
    <row r="82" customFormat="false" ht="12.75" hidden="false" customHeight="false" outlineLevel="0" collapsed="false">
      <c r="B82" s="11"/>
    </row>
    <row r="83" customFormat="false" ht="12.75" hidden="false" customHeight="false" outlineLevel="0" collapsed="false">
      <c r="B83" s="11"/>
    </row>
    <row r="84" customFormat="false" ht="12.75" hidden="false" customHeight="false" outlineLevel="0" collapsed="false">
      <c r="B84" s="11"/>
    </row>
    <row r="85" customFormat="false" ht="12.75" hidden="false" customHeight="false" outlineLevel="0" collapsed="false">
      <c r="B85" s="11"/>
    </row>
    <row r="86" customFormat="false" ht="12.75" hidden="false" customHeight="false" outlineLevel="0" collapsed="false">
      <c r="B86" s="11"/>
    </row>
    <row r="87" customFormat="false" ht="12.75" hidden="false" customHeight="false" outlineLevel="0" collapsed="false">
      <c r="B87" s="11"/>
    </row>
    <row r="99" customFormat="false" ht="12.75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2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</row>
    <row r="100" customFormat="false" ht="12.75" hidden="false" customHeight="false" outlineLevel="0" collapsed="false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4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</row>
    <row r="101" customFormat="false" ht="12.75" hidden="false" customHeight="false" outlineLevel="0" collapsed="false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4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</row>
    <row r="102" customFormat="false" ht="12.75" hidden="false" customHeight="false" outlineLevel="0" collapsed="false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4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</row>
    <row r="103" customFormat="false" ht="12.75" hidden="false" customHeight="false" outlineLevel="0" collapsed="false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4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</row>
    <row r="104" customFormat="false" ht="12.75" hidden="false" customHeight="false" outlineLevel="0" collapsed="false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4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</row>
    <row r="105" customFormat="false" ht="12.75" hidden="false" customHeight="false" outlineLevel="0" collapsed="false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4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</row>
    <row r="106" customFormat="false" ht="12.75" hidden="false" customHeight="false" outlineLevel="0" collapsed="false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4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</row>
    <row r="107" customFormat="false" ht="12.75" hidden="false" customHeight="false" outlineLevel="0" collapsed="false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4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</row>
    <row r="108" customFormat="false" ht="12.75" hidden="false" customHeight="false" outlineLevel="0" collapsed="false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4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</row>
    <row r="109" customFormat="false" ht="12.75" hidden="false" customHeight="false" outlineLevel="0" collapsed="false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4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</row>
    <row r="110" customFormat="false" ht="12.75" hidden="false" customHeight="false" outlineLevel="0" collapsed="false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4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</row>
    <row r="111" customFormat="false" ht="12.75" hidden="false" customHeight="false" outlineLevel="0" collapsed="false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4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5" ySplit="0" topLeftCell="P1" activePane="topRight" state="frozen"/>
      <selection pane="topLeft" activeCell="A3" activeCellId="0" sqref="A3"/>
      <selection pane="topRight" activeCell="Q41" activeCellId="0" sqref="Q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45926.9141637617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36900</v>
      </c>
      <c r="K2" s="20"/>
      <c r="L2" s="23"/>
      <c r="M2" s="20"/>
      <c r="N2" s="20"/>
      <c r="O2" s="26" t="n">
        <f aca="true">NOW()</f>
        <v>45926.914163762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24</v>
      </c>
      <c r="G5" s="49"/>
      <c r="H5" s="50" t="n">
        <f aca="false">V14</f>
        <v>23</v>
      </c>
      <c r="I5" s="49"/>
      <c r="J5" s="51" t="n">
        <v>1009</v>
      </c>
      <c r="K5" s="51"/>
      <c r="L5" s="52" t="n">
        <v>1052</v>
      </c>
      <c r="M5" s="50"/>
      <c r="N5" s="53" t="n">
        <v>67694</v>
      </c>
      <c r="O5" s="54" t="n">
        <f aca="false">$T$23</f>
        <v>0.9</v>
      </c>
      <c r="P5" s="55" t="str">
        <f aca="false">IF(Q5&lt;0,ABS(Q5),"")</f>
        <v/>
      </c>
      <c r="Q5" s="56" t="n">
        <f aca="false">IF(L$39&gt;0,L5-R5,J5-R5)</f>
        <v>951</v>
      </c>
      <c r="R5" s="56" t="n">
        <f aca="false">ROUND((1-O5)*J5,0)</f>
        <v>101</v>
      </c>
      <c r="S5" s="44"/>
      <c r="T5" s="57" t="n">
        <v>22</v>
      </c>
      <c r="U5" s="57" t="n">
        <v>1</v>
      </c>
      <c r="V5" s="57" t="n">
        <v>17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24</v>
      </c>
      <c r="U6" s="63" t="n">
        <v>2</v>
      </c>
      <c r="V6" s="63" t="n">
        <v>18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24</v>
      </c>
      <c r="G7" s="59"/>
      <c r="H7" s="48" t="n">
        <f aca="false">V6</f>
        <v>18</v>
      </c>
      <c r="I7" s="59"/>
      <c r="J7" s="51" t="n">
        <v>4838</v>
      </c>
      <c r="K7" s="51"/>
      <c r="L7" s="52" t="n">
        <v>6766</v>
      </c>
      <c r="M7" s="48"/>
      <c r="N7" s="53" t="n">
        <v>67694</v>
      </c>
      <c r="O7" s="54" t="n">
        <f aca="false">$T$23</f>
        <v>0.9</v>
      </c>
      <c r="P7" s="55" t="str">
        <f aca="false">IF(Q7&lt;0,ABS(Q7),"")</f>
        <v/>
      </c>
      <c r="Q7" s="56" t="n">
        <f aca="false">IF(L$39&gt;0,L7-R7,J7-R7)</f>
        <v>6282</v>
      </c>
      <c r="R7" s="56" t="n">
        <f aca="false">ROUND((1-O7)*J7,0)</f>
        <v>484</v>
      </c>
      <c r="S7" s="44"/>
      <c r="T7" s="63" t="n">
        <v>22</v>
      </c>
      <c r="U7" s="63" t="n">
        <v>3</v>
      </c>
      <c r="V7" s="63" t="n">
        <v>16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7000</v>
      </c>
      <c r="K8" s="51"/>
      <c r="L8" s="52" t="n">
        <v>7000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IF(L$39&gt;0,L8-R8,J8-R8)</f>
        <v>0</v>
      </c>
      <c r="R8" s="56" t="n">
        <f aca="false">ROUND((1-O8)*J8,0)</f>
        <v>7000</v>
      </c>
      <c r="S8" s="44"/>
      <c r="T8" s="63" t="n">
        <v>22</v>
      </c>
      <c r="U8" s="63" t="n">
        <v>4</v>
      </c>
      <c r="V8" s="63" t="n">
        <v>17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23</v>
      </c>
      <c r="U9" s="63" t="n">
        <v>5</v>
      </c>
      <c r="V9" s="63" t="n">
        <v>21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23</v>
      </c>
      <c r="G10" s="59"/>
      <c r="H10" s="48" t="n">
        <f aca="false">V11</f>
        <v>18</v>
      </c>
      <c r="I10" s="59"/>
      <c r="J10" s="51" t="n">
        <v>920</v>
      </c>
      <c r="K10" s="51"/>
      <c r="L10" s="52" t="n">
        <v>1557</v>
      </c>
      <c r="M10" s="48"/>
      <c r="N10" s="53" t="n">
        <v>67694</v>
      </c>
      <c r="O10" s="54" t="n">
        <f aca="false">$T$23</f>
        <v>0.9</v>
      </c>
      <c r="P10" s="55" t="str">
        <f aca="false">IF(Q10&lt;0,ABS(Q10),"")</f>
        <v/>
      </c>
      <c r="Q10" s="56" t="n">
        <f aca="false">IF(L$39&gt;0,L10-R10,J10-R10)</f>
        <v>1465</v>
      </c>
      <c r="R10" s="56" t="n">
        <f aca="false">ROUND((1-O10)*J10,0)</f>
        <v>92</v>
      </c>
      <c r="S10" s="44"/>
      <c r="T10" s="63" t="n">
        <v>23</v>
      </c>
      <c r="U10" s="63" t="n">
        <v>6</v>
      </c>
      <c r="V10" s="63" t="n">
        <v>19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IF(L$39&gt;0,L11-R11,J11-R11)</f>
        <v>0</v>
      </c>
      <c r="R11" s="56" t="n">
        <f aca="false">ROUND((1-O11)*J11,0)</f>
        <v>2400</v>
      </c>
      <c r="S11" s="44"/>
      <c r="T11" s="63" t="n">
        <v>23</v>
      </c>
      <c r="U11" s="63" t="n">
        <v>7</v>
      </c>
      <c r="V11" s="63" t="n">
        <v>18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IF(L$39&gt;0,L12-R12,J12-R12)</f>
        <v>0</v>
      </c>
      <c r="R12" s="56" t="n">
        <f aca="false">ROUND((1-O12)*J12,0)</f>
        <v>500</v>
      </c>
      <c r="S12" s="44"/>
      <c r="T12" s="63" t="n">
        <v>23</v>
      </c>
      <c r="U12" s="63" t="n">
        <v>8</v>
      </c>
      <c r="V12" s="63" t="n">
        <v>21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1600</v>
      </c>
      <c r="K13" s="51"/>
      <c r="L13" s="52" t="n">
        <v>1600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IF(L$39&gt;0,L13-R13,J13-R13)</f>
        <v>0</v>
      </c>
      <c r="R13" s="56" t="n">
        <f aca="false">ROUND((1-O13)*J13,0)</f>
        <v>1600</v>
      </c>
      <c r="S13" s="44"/>
      <c r="T13" s="63" t="n">
        <v>22</v>
      </c>
      <c r="U13" s="63" t="n">
        <v>9</v>
      </c>
      <c r="V13" s="63" t="n">
        <v>20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24</v>
      </c>
      <c r="U14" s="63" t="n">
        <v>15</v>
      </c>
      <c r="V14" s="63" t="n">
        <v>23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22</v>
      </c>
      <c r="G15" s="59"/>
      <c r="H15" s="48" t="n">
        <f aca="false">V5</f>
        <v>17</v>
      </c>
      <c r="I15" s="59"/>
      <c r="J15" s="51" t="n">
        <v>13513</v>
      </c>
      <c r="K15" s="51"/>
      <c r="L15" s="52" t="n">
        <v>16757</v>
      </c>
      <c r="M15" s="48"/>
      <c r="N15" s="53" t="n">
        <v>67694</v>
      </c>
      <c r="O15" s="54" t="n">
        <f aca="false">$T$23</f>
        <v>0.9</v>
      </c>
      <c r="P15" s="55" t="str">
        <f aca="false">IF(Q15&lt;0,ABS(Q15),"")</f>
        <v/>
      </c>
      <c r="Q15" s="56" t="n">
        <f aca="false">IF(L$39&gt;0,L15-R15,J15-R15)</f>
        <v>15406</v>
      </c>
      <c r="R15" s="56" t="n">
        <f aca="false">ROUND((1-O15)*J15,0)</f>
        <v>1351</v>
      </c>
      <c r="S15" s="44"/>
      <c r="T15" s="63" t="n">
        <v>22</v>
      </c>
      <c r="U15" s="63" t="n">
        <v>35</v>
      </c>
      <c r="V15" s="63" t="n">
        <v>20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IF(L$39&gt;0,L16-R16,J16-R16)</f>
        <v>0</v>
      </c>
      <c r="R16" s="56" t="n">
        <f aca="false">ROUND((1-O16)*J16,0)</f>
        <v>85</v>
      </c>
      <c r="S16" s="44"/>
      <c r="T16" s="64" t="n">
        <v>22</v>
      </c>
      <c r="U16" s="64" t="n">
        <v>39</v>
      </c>
      <c r="V16" s="64" t="n">
        <v>17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IF(L$39&gt;0,L17-R17,J17-R17)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58"/>
      <c r="B18" s="45"/>
      <c r="C18" s="46"/>
      <c r="D18" s="65"/>
      <c r="E18" s="66"/>
      <c r="F18" s="59"/>
      <c r="G18" s="59"/>
      <c r="H18" s="48"/>
      <c r="I18" s="59"/>
      <c r="J18" s="51"/>
      <c r="K18" s="51"/>
      <c r="L18" s="52"/>
      <c r="M18" s="48"/>
      <c r="N18" s="61"/>
      <c r="O18" s="54"/>
      <c r="P18" s="44"/>
      <c r="Q18" s="56"/>
      <c r="R18" s="56"/>
      <c r="S18" s="44"/>
      <c r="T18" s="67" t="n">
        <f aca="false">AVERAGE(T5:T16)</f>
        <v>22.6666666666667</v>
      </c>
      <c r="U18" s="44"/>
      <c r="V18" s="67" t="n">
        <f aca="false">AVERAGE(V5:V16)</f>
        <v>18.9166666666667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44"/>
      <c r="B19" s="45" t="s">
        <v>38</v>
      </c>
      <c r="C19" s="46" t="s">
        <v>39</v>
      </c>
      <c r="D19" s="47" t="n">
        <v>3789</v>
      </c>
      <c r="E19" s="48"/>
      <c r="F19" s="59" t="n">
        <f aca="false">T7</f>
        <v>22</v>
      </c>
      <c r="G19" s="59"/>
      <c r="H19" s="48" t="n">
        <f aca="false">V7</f>
        <v>16</v>
      </c>
      <c r="I19" s="59"/>
      <c r="J19" s="51" t="n">
        <v>2377</v>
      </c>
      <c r="K19" s="51"/>
      <c r="L19" s="52" t="n">
        <v>2974</v>
      </c>
      <c r="M19" s="48"/>
      <c r="N19" s="53" t="n">
        <v>67694</v>
      </c>
      <c r="O19" s="54" t="n">
        <f aca="false">$T$23</f>
        <v>0.9</v>
      </c>
      <c r="P19" s="55" t="str">
        <f aca="false">IF(Q19&lt;0,ABS(Q19),"")</f>
        <v/>
      </c>
      <c r="Q19" s="56" t="n">
        <f aca="false">IF(L$39&gt;0,L19-R19,J19-R19)</f>
        <v>2736</v>
      </c>
      <c r="R19" s="56" t="n">
        <f aca="false">ROUND((1-O19)*J19,0)</f>
        <v>238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58"/>
      <c r="B20" s="45"/>
      <c r="C20" s="46"/>
      <c r="D20" s="47"/>
      <c r="E20" s="48"/>
      <c r="F20" s="44"/>
      <c r="G20" s="44"/>
      <c r="H20" s="44"/>
      <c r="I20" s="59"/>
      <c r="J20" s="51"/>
      <c r="K20" s="51"/>
      <c r="L20" s="52"/>
      <c r="M20" s="48"/>
      <c r="N20" s="61"/>
      <c r="O20" s="54"/>
      <c r="P20" s="44"/>
      <c r="Q20" s="56"/>
      <c r="R20" s="56"/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 t="s">
        <v>41</v>
      </c>
      <c r="C21" s="46" t="s">
        <v>42</v>
      </c>
      <c r="D21" s="47" t="n">
        <v>3345</v>
      </c>
      <c r="E21" s="48"/>
      <c r="F21" s="59" t="n">
        <f aca="false">T8</f>
        <v>22</v>
      </c>
      <c r="G21" s="59"/>
      <c r="H21" s="48" t="n">
        <f aca="false">V8</f>
        <v>17</v>
      </c>
      <c r="I21" s="59"/>
      <c r="J21" s="51" t="n">
        <v>1503</v>
      </c>
      <c r="K21" s="51"/>
      <c r="L21" s="52" t="n">
        <v>1889</v>
      </c>
      <c r="M21" s="59"/>
      <c r="N21" s="53" t="n">
        <v>67694</v>
      </c>
      <c r="O21" s="54" t="n">
        <f aca="false">$T$23</f>
        <v>0.9</v>
      </c>
      <c r="P21" s="55" t="str">
        <f aca="false">IF(Q21&lt;0,ABS(Q21),"")</f>
        <v/>
      </c>
      <c r="Q21" s="56" t="n">
        <f aca="false">IF(L$39&gt;0,L21-R21,J21-R21)</f>
        <v>1739</v>
      </c>
      <c r="R21" s="56" t="n">
        <f aca="false">ROUND((1-O21)*J21,0)</f>
        <v>150</v>
      </c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/>
      <c r="C22" s="46"/>
      <c r="D22" s="47"/>
      <c r="E22" s="48"/>
      <c r="F22" s="59"/>
      <c r="G22" s="59"/>
      <c r="H22" s="48"/>
      <c r="I22" s="59"/>
      <c r="J22" s="51" t="n">
        <v>1915</v>
      </c>
      <c r="K22" s="51"/>
      <c r="L22" s="52" t="n">
        <v>1915</v>
      </c>
      <c r="M22" s="59"/>
      <c r="N22" s="53" t="n">
        <v>68916</v>
      </c>
      <c r="O22" s="54" t="n">
        <v>0</v>
      </c>
      <c r="P22" s="55" t="str">
        <f aca="false">IF(Q22&lt;0,ABS(Q22),"")</f>
        <v/>
      </c>
      <c r="Q22" s="56" t="n">
        <f aca="false">IF(L$39&gt;0,L22-R22,J22-R22)</f>
        <v>0</v>
      </c>
      <c r="R22" s="56" t="n">
        <f aca="false">ROUND((1-O22)*J22,0)</f>
        <v>1915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65"/>
      <c r="E23" s="66"/>
      <c r="F23" s="59"/>
      <c r="G23" s="59"/>
      <c r="H23" s="48"/>
      <c r="I23" s="59"/>
      <c r="J23" s="51"/>
      <c r="K23" s="51"/>
      <c r="L23" s="52"/>
      <c r="M23" s="48"/>
      <c r="N23" s="61"/>
      <c r="O23" s="54"/>
      <c r="P23" s="44"/>
      <c r="Q23" s="56"/>
      <c r="R23" s="56"/>
      <c r="S23" s="44"/>
      <c r="T23" s="71" t="n">
        <v>0.9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 t="s">
        <v>45</v>
      </c>
      <c r="C24" s="46" t="s">
        <v>46</v>
      </c>
      <c r="D24" s="47" t="n">
        <v>2777</v>
      </c>
      <c r="E24" s="48"/>
      <c r="F24" s="59" t="n">
        <f aca="false">T9</f>
        <v>23</v>
      </c>
      <c r="G24" s="59"/>
      <c r="H24" s="48" t="n">
        <f aca="false">V9</f>
        <v>21</v>
      </c>
      <c r="I24" s="59"/>
      <c r="J24" s="51" t="n">
        <v>14292</v>
      </c>
      <c r="K24" s="51"/>
      <c r="L24" s="52" t="n">
        <v>15529</v>
      </c>
      <c r="M24" s="48"/>
      <c r="N24" s="53" t="n">
        <v>67694</v>
      </c>
      <c r="O24" s="54" t="n">
        <f aca="false">$T$23</f>
        <v>0.9</v>
      </c>
      <c r="P24" s="55" t="str">
        <f aca="false">IF(Q24&lt;0,ABS(Q24),"")</f>
        <v/>
      </c>
      <c r="Q24" s="56" t="n">
        <f aca="false">IF(L$39&gt;0,L24-R24,J24-R24)</f>
        <v>14099.8</v>
      </c>
      <c r="R24" s="56" t="n">
        <f aca="false">(1-O24)*J24</f>
        <v>1429.2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/>
      <c r="C25" s="46"/>
      <c r="D25" s="47"/>
      <c r="E25" s="48"/>
      <c r="F25" s="59"/>
      <c r="G25" s="59"/>
      <c r="H25" s="48"/>
      <c r="I25" s="59"/>
      <c r="J25" s="51"/>
      <c r="K25" s="51"/>
      <c r="L25" s="52"/>
      <c r="M25" s="48"/>
      <c r="N25" s="61"/>
      <c r="O25" s="54"/>
      <c r="P25" s="44"/>
      <c r="Q25" s="56"/>
      <c r="R25" s="56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44"/>
      <c r="B26" s="45" t="s">
        <v>47</v>
      </c>
      <c r="C26" s="46" t="s">
        <v>48</v>
      </c>
      <c r="D26" s="47" t="n">
        <v>3346</v>
      </c>
      <c r="E26" s="48"/>
      <c r="F26" s="59" t="n">
        <f aca="false">T10</f>
        <v>23</v>
      </c>
      <c r="G26" s="59"/>
      <c r="H26" s="48" t="n">
        <f aca="false">V10</f>
        <v>19</v>
      </c>
      <c r="I26" s="59"/>
      <c r="J26" s="51" t="n">
        <v>4007</v>
      </c>
      <c r="K26" s="51"/>
      <c r="L26" s="52" t="n">
        <v>4434</v>
      </c>
      <c r="M26" s="48"/>
      <c r="N26" s="53" t="n">
        <v>67694</v>
      </c>
      <c r="O26" s="54" t="n">
        <f aca="false">$T$23</f>
        <v>0.9</v>
      </c>
      <c r="P26" s="55" t="str">
        <f aca="false">IF(Q26&lt;0,ABS(Q26),"")</f>
        <v/>
      </c>
      <c r="Q26" s="56" t="n">
        <f aca="false">IF(L$39&gt;0,L26-R26,J26-R26)</f>
        <v>4033</v>
      </c>
      <c r="R26" s="56" t="n">
        <f aca="false">ROUND((1-O26)*J26,0)</f>
        <v>401</v>
      </c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58"/>
      <c r="B27" s="45"/>
      <c r="C27" s="46"/>
      <c r="D27" s="47"/>
      <c r="E27" s="48"/>
      <c r="F27" s="59"/>
      <c r="G27" s="59"/>
      <c r="H27" s="48"/>
      <c r="I27" s="59"/>
      <c r="J27" s="51"/>
      <c r="K27" s="51"/>
      <c r="L27" s="52"/>
      <c r="M27" s="48"/>
      <c r="N27" s="61"/>
      <c r="O27" s="54"/>
      <c r="P27" s="44"/>
      <c r="Q27" s="56"/>
      <c r="R27" s="56"/>
      <c r="S27" s="44"/>
    </row>
    <row r="28" customFormat="false" ht="15" hidden="false" customHeight="false" outlineLevel="0" collapsed="false">
      <c r="A28" s="44"/>
      <c r="B28" s="45" t="s">
        <v>49</v>
      </c>
      <c r="C28" s="46" t="s">
        <v>50</v>
      </c>
      <c r="D28" s="47" t="n">
        <v>3790</v>
      </c>
      <c r="E28" s="48"/>
      <c r="F28" s="59" t="n">
        <f aca="false">T12</f>
        <v>23</v>
      </c>
      <c r="G28" s="59"/>
      <c r="H28" s="48" t="n">
        <f aca="false">V12</f>
        <v>21</v>
      </c>
      <c r="I28" s="59"/>
      <c r="J28" s="51" t="n">
        <v>3173</v>
      </c>
      <c r="K28" s="51"/>
      <c r="L28" s="52" t="n">
        <v>3401</v>
      </c>
      <c r="M28" s="48"/>
      <c r="N28" s="53" t="n">
        <v>67694</v>
      </c>
      <c r="O28" s="54" t="n">
        <f aca="false">$T$23</f>
        <v>0.9</v>
      </c>
      <c r="P28" s="55" t="str">
        <f aca="false">IF(Q28&lt;0,ABS(Q28),"")</f>
        <v/>
      </c>
      <c r="Q28" s="56" t="n">
        <f aca="false">IF(L$39&gt;0,L28-R28,J28-R28)</f>
        <v>3084</v>
      </c>
      <c r="R28" s="56" t="n">
        <f aca="false">ROUND((1-O28)*J28,0)</f>
        <v>317</v>
      </c>
      <c r="S28" s="44"/>
    </row>
    <row r="29" customFormat="false" ht="15" hidden="false" customHeight="false" outlineLevel="0" collapsed="false">
      <c r="A29" s="58"/>
      <c r="B29" s="45"/>
      <c r="C29" s="46"/>
      <c r="D29" s="47"/>
      <c r="E29" s="48"/>
      <c r="F29" s="59"/>
      <c r="G29" s="59"/>
      <c r="H29" s="48"/>
      <c r="I29" s="59"/>
      <c r="J29" s="51"/>
      <c r="K29" s="51"/>
      <c r="L29" s="52"/>
      <c r="M29" s="48"/>
      <c r="N29" s="61"/>
      <c r="O29" s="54"/>
      <c r="P29" s="44"/>
      <c r="Q29" s="56"/>
      <c r="R29" s="56"/>
    </row>
    <row r="30" customFormat="false" ht="15" hidden="false" customHeight="false" outlineLevel="0" collapsed="false">
      <c r="A30" s="44"/>
      <c r="B30" s="45" t="s">
        <v>51</v>
      </c>
      <c r="C30" s="46" t="s">
        <v>52</v>
      </c>
      <c r="D30" s="47" t="n">
        <v>3791</v>
      </c>
      <c r="E30" s="48"/>
      <c r="F30" s="59" t="n">
        <f aca="false">T13</f>
        <v>22</v>
      </c>
      <c r="G30" s="59"/>
      <c r="H30" s="48" t="n">
        <f aca="false">V13</f>
        <v>20</v>
      </c>
      <c r="I30" s="59"/>
      <c r="J30" s="51" t="n">
        <v>5619</v>
      </c>
      <c r="K30" s="51"/>
      <c r="L30" s="52" t="n">
        <v>5907</v>
      </c>
      <c r="M30" s="48"/>
      <c r="N30" s="53" t="n">
        <v>67694</v>
      </c>
      <c r="O30" s="54" t="n">
        <f aca="false">$T$23</f>
        <v>0.9</v>
      </c>
      <c r="P30" s="55" t="str">
        <f aca="false">IF(Q30&lt;0,ABS(Q30),"")</f>
        <v/>
      </c>
      <c r="Q30" s="56" t="n">
        <f aca="false">IF(L$39&gt;0,L30-R30,J30-R30)</f>
        <v>5345</v>
      </c>
      <c r="R30" s="56" t="n">
        <f aca="false">ROUND((1-O30)*J30,0)</f>
        <v>562</v>
      </c>
    </row>
    <row r="31" customFormat="false" ht="15" hidden="false" customHeight="false" outlineLevel="0" collapsed="false">
      <c r="A31" s="58"/>
      <c r="B31" s="45"/>
      <c r="C31" s="46"/>
      <c r="D31" s="47"/>
      <c r="E31" s="48"/>
      <c r="F31" s="59"/>
      <c r="G31" s="59"/>
      <c r="H31" s="48"/>
      <c r="I31" s="59"/>
      <c r="J31" s="51"/>
      <c r="K31" s="51"/>
      <c r="L31" s="52"/>
      <c r="M31" s="48"/>
      <c r="N31" s="61"/>
      <c r="O31" s="54"/>
      <c r="Q31" s="56"/>
      <c r="R31" s="72"/>
    </row>
    <row r="32" customFormat="false" ht="15" hidden="false" customHeight="false" outlineLevel="0" collapsed="false">
      <c r="A32" s="44"/>
      <c r="B32" s="45" t="s">
        <v>53</v>
      </c>
      <c r="C32" s="46" t="s">
        <v>54</v>
      </c>
      <c r="D32" s="47" t="n">
        <v>3348</v>
      </c>
      <c r="E32" s="48"/>
      <c r="F32" s="59" t="n">
        <f aca="false">T15</f>
        <v>22</v>
      </c>
      <c r="G32" s="59"/>
      <c r="H32" s="48" t="n">
        <f aca="false">V15</f>
        <v>20</v>
      </c>
      <c r="I32" s="59"/>
      <c r="J32" s="51" t="n">
        <v>2101</v>
      </c>
      <c r="K32" s="51"/>
      <c r="L32" s="52" t="n">
        <v>2256</v>
      </c>
      <c r="M32" s="48"/>
      <c r="N32" s="53" t="n">
        <v>67694</v>
      </c>
      <c r="O32" s="54" t="n">
        <f aca="false">$T$23</f>
        <v>0.9</v>
      </c>
      <c r="P32" s="55" t="str">
        <f aca="false">IF(Q32&lt;0,ABS(Q32),"")</f>
        <v/>
      </c>
      <c r="Q32" s="56" t="n">
        <f aca="false">IF(L$39&gt;0,L32-R32,J32-R32)</f>
        <v>2046</v>
      </c>
      <c r="R32" s="56" t="n">
        <f aca="false">ROUND((1-O32)*J32,0)</f>
        <v>210</v>
      </c>
    </row>
    <row r="33" customFormat="false" ht="15" hidden="false" customHeight="false" outlineLevel="0" collapsed="false">
      <c r="A33" s="44"/>
      <c r="B33" s="45"/>
      <c r="C33" s="46"/>
      <c r="D33" s="47"/>
      <c r="E33" s="48"/>
      <c r="F33" s="59"/>
      <c r="G33" s="59"/>
      <c r="H33" s="48"/>
      <c r="I33" s="59"/>
      <c r="J33" s="51" t="n">
        <v>200</v>
      </c>
      <c r="K33" s="51"/>
      <c r="L33" s="52" t="n">
        <v>200</v>
      </c>
      <c r="M33" s="48"/>
      <c r="N33" s="53" t="n">
        <v>69708</v>
      </c>
      <c r="O33" s="54" t="n">
        <v>0</v>
      </c>
      <c r="P33" s="55" t="str">
        <f aca="false">IF(Q33&lt;0,ABS(Q33),"")</f>
        <v/>
      </c>
      <c r="Q33" s="56" t="n">
        <f aca="false">IF(L$39&gt;0,L33-R33,J33-R33)</f>
        <v>0</v>
      </c>
      <c r="R33" s="56" t="n">
        <f aca="false">ROUND((1-O33)*J33,0)</f>
        <v>200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1000</v>
      </c>
      <c r="K34" s="51"/>
      <c r="L34" s="52" t="n">
        <v>1000</v>
      </c>
      <c r="M34" s="48"/>
      <c r="N34" s="53" t="n">
        <v>69823</v>
      </c>
      <c r="O34" s="54" t="n">
        <v>0</v>
      </c>
      <c r="P34" s="55" t="str">
        <f aca="false">IF(Q34&lt;0,ABS(Q34),"")</f>
        <v/>
      </c>
      <c r="Q34" s="56" t="n">
        <f aca="false">IF(L$39&gt;0,L34-R34,J34-R34)</f>
        <v>0</v>
      </c>
      <c r="R34" s="56" t="n">
        <f aca="false">ROUND((1-O34)*J34,0)</f>
        <v>1000</v>
      </c>
    </row>
    <row r="35" customFormat="false" ht="15" hidden="false" customHeight="false" outlineLevel="0" collapsed="false">
      <c r="A35" s="58"/>
      <c r="B35" s="45"/>
      <c r="C35" s="46"/>
      <c r="D35" s="47"/>
      <c r="E35" s="48"/>
      <c r="F35" s="59"/>
      <c r="G35" s="59"/>
      <c r="H35" s="48"/>
      <c r="I35" s="59"/>
      <c r="J35" s="51"/>
      <c r="K35" s="51"/>
      <c r="L35" s="52"/>
      <c r="M35" s="48"/>
      <c r="N35" s="61"/>
      <c r="O35" s="54"/>
      <c r="Q35" s="56"/>
      <c r="R35" s="72"/>
    </row>
    <row r="36" customFormat="false" ht="15" hidden="false" customHeight="false" outlineLevel="0" collapsed="false">
      <c r="A36" s="44"/>
      <c r="B36" s="45" t="s">
        <v>55</v>
      </c>
      <c r="C36" s="46" t="s">
        <v>56</v>
      </c>
      <c r="D36" s="47" t="n">
        <v>3792</v>
      </c>
      <c r="E36" s="48"/>
      <c r="F36" s="59" t="n">
        <f aca="false">T16</f>
        <v>22</v>
      </c>
      <c r="G36" s="59"/>
      <c r="H36" s="48" t="n">
        <f aca="false">V16</f>
        <v>17</v>
      </c>
      <c r="I36" s="59"/>
      <c r="J36" s="51" t="n">
        <v>44</v>
      </c>
      <c r="K36" s="51"/>
      <c r="L36" s="52" t="n">
        <v>49</v>
      </c>
      <c r="M36" s="48"/>
      <c r="N36" s="53" t="n">
        <v>67694</v>
      </c>
      <c r="O36" s="54" t="n">
        <v>1</v>
      </c>
      <c r="P36" s="55" t="str">
        <f aca="false">IF(Q36&lt;0,ABS(Q36),"")</f>
        <v/>
      </c>
      <c r="Q36" s="56" t="n">
        <f aca="false">IF(L$39&gt;0,L36-R36,J36-R36)</f>
        <v>49</v>
      </c>
      <c r="R36" s="56" t="n">
        <f aca="false">ROUND((1-O36)*J36,0)</f>
        <v>0</v>
      </c>
    </row>
    <row r="37" customFormat="false" ht="15" hidden="false" customHeight="false" outlineLevel="0" collapsed="false">
      <c r="A37" s="44"/>
      <c r="B37" s="45"/>
      <c r="C37" s="46"/>
      <c r="D37" s="47"/>
      <c r="E37" s="48"/>
      <c r="F37" s="59"/>
      <c r="G37" s="59"/>
      <c r="H37" s="48"/>
      <c r="I37" s="59"/>
      <c r="J37" s="51" t="n">
        <v>3</v>
      </c>
      <c r="K37" s="51"/>
      <c r="L37" s="52" t="n">
        <v>3</v>
      </c>
      <c r="M37" s="48"/>
      <c r="N37" s="53" t="n">
        <v>69708</v>
      </c>
      <c r="O37" s="54" t="n">
        <v>0</v>
      </c>
      <c r="P37" s="55" t="str">
        <f aca="false">IF(Q37&lt;0,ABS(Q37),"")</f>
        <v/>
      </c>
      <c r="Q37" s="56" t="n">
        <f aca="false">IF(L$39&gt;0,L37-R37,J37-R37)</f>
        <v>0</v>
      </c>
      <c r="R37" s="56" t="n">
        <f aca="false">ROUND((1-O37)*J37,0)</f>
        <v>3</v>
      </c>
    </row>
    <row r="38" customFormat="false" ht="15" hidden="false" customHeight="false" outlineLevel="0" collapsed="false">
      <c r="A38" s="44"/>
      <c r="B38" s="45"/>
      <c r="C38" s="48"/>
      <c r="D38" s="48"/>
      <c r="E38" s="48"/>
      <c r="I38" s="73"/>
      <c r="J38" s="51"/>
      <c r="K38" s="60"/>
      <c r="L38" s="56"/>
      <c r="M38" s="48"/>
      <c r="N38" s="47"/>
      <c r="O38" s="74"/>
      <c r="S38" s="55"/>
    </row>
    <row r="39" customFormat="false" ht="15" hidden="false" customHeight="false" outlineLevel="0" collapsed="false">
      <c r="A39" s="44"/>
      <c r="B39" s="45"/>
      <c r="C39" s="48"/>
      <c r="D39" s="48"/>
      <c r="E39" s="48"/>
      <c r="F39" s="59"/>
      <c r="G39" s="59"/>
      <c r="H39" s="73"/>
      <c r="I39" s="73"/>
      <c r="J39" s="51" t="n">
        <f aca="false">SUM(J5:J38)</f>
        <v>69099</v>
      </c>
      <c r="K39" s="60"/>
      <c r="L39" s="56" t="n">
        <f aca="false">SUM(L5:L38)</f>
        <v>78274</v>
      </c>
      <c r="M39" s="48"/>
      <c r="N39" s="55" t="n">
        <f aca="false">+J39-L39</f>
        <v>-9175</v>
      </c>
      <c r="O39" s="75"/>
      <c r="P39" s="76" t="n">
        <f aca="false">SUM(P5:P38)</f>
        <v>0</v>
      </c>
      <c r="Q39" s="77" t="n">
        <f aca="false">SUM(Q5:Q38)/IF($L$39&gt;0,$L39,$J39)</f>
        <v>0.731223650254235</v>
      </c>
      <c r="R39" s="77" t="n">
        <f aca="false">SUM(R5:R38)/IF($L$39&gt;0,$L39,$J39)</f>
        <v>0.268776349745765</v>
      </c>
      <c r="S39" s="78" t="n">
        <f aca="false">Q41/(Q41+(R41-LOOKUP(J2,[1]!date,[1]!enaft)))</f>
        <v>0.749954795005176</v>
      </c>
    </row>
    <row r="40" customFormat="false" ht="15.75" hidden="false" customHeight="false" outlineLevel="0" collapsed="false">
      <c r="A40" s="44"/>
      <c r="B40" s="79"/>
      <c r="C40" s="80"/>
      <c r="D40" s="80"/>
      <c r="E40" s="80"/>
      <c r="F40" s="81"/>
      <c r="G40" s="81"/>
      <c r="H40" s="82"/>
      <c r="I40" s="82"/>
      <c r="J40" s="81"/>
      <c r="K40" s="80"/>
      <c r="L40" s="83"/>
      <c r="M40" s="80"/>
      <c r="N40" s="84" t="n">
        <f aca="false">1-(+L39/J39)</f>
        <v>-0.132780503335794</v>
      </c>
      <c r="O40" s="85"/>
      <c r="S40" s="86" t="n">
        <f aca="false">SUM(Q41:R41)</f>
        <v>78274</v>
      </c>
    </row>
    <row r="41" customFormat="false" ht="15.75" hidden="false" customHeight="false" outlineLevel="0" collapsed="false">
      <c r="A41" s="44"/>
      <c r="B41" s="44"/>
      <c r="C41" s="44"/>
      <c r="D41" s="44"/>
      <c r="E41" s="44"/>
      <c r="F41" s="87"/>
      <c r="G41" s="87"/>
      <c r="H41" s="88"/>
      <c r="I41" s="88"/>
      <c r="J41" s="44"/>
      <c r="K41" s="44"/>
      <c r="L41" s="89"/>
      <c r="M41" s="44"/>
      <c r="N41" s="44"/>
      <c r="O41" s="90"/>
      <c r="P41" s="44"/>
      <c r="Q41" s="86" t="n">
        <f aca="false">SUM(Q5:Q38)</f>
        <v>57235.8</v>
      </c>
      <c r="R41" s="86" t="n">
        <f aca="false">SUM(R5:R38)</f>
        <v>21038.2</v>
      </c>
      <c r="S41" s="52" t="n">
        <f aca="false">SUMIF(Q$5:Q$38,0,R$5:R$38)</f>
        <v>15703</v>
      </c>
    </row>
    <row r="42" customFormat="false" ht="1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 t="s">
        <v>57</v>
      </c>
      <c r="J42" s="87" t="s">
        <v>58</v>
      </c>
      <c r="K42" s="44"/>
      <c r="L42" s="89" t="s">
        <v>59</v>
      </c>
      <c r="M42" s="44"/>
      <c r="N42" s="44"/>
      <c r="O42" s="90"/>
      <c r="P42" s="44"/>
      <c r="R42" s="91" t="e">
        <f aca="false">LOOKUP(J2,[1]!date,[1]!buysell)+[2]COH!$G$129</f>
        <v>#VALUE!</v>
      </c>
      <c r="S42" s="44" t="s">
        <v>60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61</v>
      </c>
      <c r="K43" s="44"/>
      <c r="L43" s="89" t="s">
        <v>62</v>
      </c>
      <c r="M43" s="44"/>
      <c r="N43" s="44"/>
      <c r="O43" s="90"/>
      <c r="P43" s="44"/>
      <c r="Q43" s="92"/>
      <c r="R43" s="93" t="n">
        <v>27835</v>
      </c>
      <c r="S43" s="44" t="s">
        <v>63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/>
      <c r="J44" s="87"/>
      <c r="K44" s="44"/>
      <c r="L44" s="89"/>
      <c r="M44" s="44"/>
      <c r="N44" s="44"/>
      <c r="O44" s="90"/>
      <c r="P44" s="44"/>
      <c r="R44" s="93" t="e">
        <f aca="false">((R41-R42-S41)/0.97816)+R43</f>
        <v>#VALUE!</v>
      </c>
      <c r="S44" s="87" t="s">
        <v>64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44"/>
      <c r="K48" s="44"/>
      <c r="L48" s="89"/>
      <c r="M48" s="44"/>
      <c r="N48" s="44"/>
      <c r="O48" s="90"/>
      <c r="P48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4" colorId="64" zoomScale="70" zoomScaleNormal="70" zoomScalePageLayoutView="100" workbookViewId="0">
      <pane xSplit="5" ySplit="0" topLeftCell="P1" activePane="topRight" state="frozen"/>
      <selection pane="topLeft" activeCell="A4" activeCellId="0" sqref="A4"/>
      <selection pane="topRight" activeCell="Q41" activeCellId="0" sqref="Q41:R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45926.9141637918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36901</v>
      </c>
      <c r="K2" s="20"/>
      <c r="L2" s="23"/>
      <c r="M2" s="20"/>
      <c r="N2" s="20"/>
      <c r="O2" s="26" t="n">
        <f aca="true">NOW()</f>
        <v>45926.9141637921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32</v>
      </c>
      <c r="G5" s="49"/>
      <c r="H5" s="50" t="n">
        <f aca="false">V14</f>
        <v>29</v>
      </c>
      <c r="I5" s="49"/>
      <c r="J5" s="51" t="n">
        <v>365</v>
      </c>
      <c r="K5" s="51"/>
      <c r="L5" s="52" t="n">
        <v>495</v>
      </c>
      <c r="M5" s="50"/>
      <c r="N5" s="53" t="n">
        <v>67694</v>
      </c>
      <c r="O5" s="54" t="n">
        <f aca="false">$T$23</f>
        <v>0.4</v>
      </c>
      <c r="P5" s="55" t="str">
        <f aca="false">IF(Q5&lt;0,ABS(Q5),"")</f>
        <v/>
      </c>
      <c r="Q5" s="56" t="n">
        <f aca="false">IF(L$39&gt;0,L5-R5,J5-R5)</f>
        <v>276</v>
      </c>
      <c r="R5" s="56" t="n">
        <f aca="false">ROUND((1-O5)*J5,0)</f>
        <v>219</v>
      </c>
      <c r="S5" s="44"/>
      <c r="T5" s="57" t="n">
        <v>29</v>
      </c>
      <c r="U5" s="57" t="n">
        <v>1</v>
      </c>
      <c r="V5" s="57" t="n">
        <v>29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30</v>
      </c>
      <c r="U6" s="63" t="n">
        <v>2</v>
      </c>
      <c r="V6" s="63" t="n">
        <v>31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30</v>
      </c>
      <c r="G7" s="59"/>
      <c r="H7" s="48" t="n">
        <f aca="false">V6</f>
        <v>31</v>
      </c>
      <c r="I7" s="59"/>
      <c r="J7" s="51" t="n">
        <v>2910</v>
      </c>
      <c r="K7" s="51"/>
      <c r="L7" s="52" t="n">
        <v>2589</v>
      </c>
      <c r="M7" s="48"/>
      <c r="N7" s="53" t="n">
        <v>67694</v>
      </c>
      <c r="O7" s="54" t="n">
        <f aca="false">$T$23</f>
        <v>0.4</v>
      </c>
      <c r="P7" s="55" t="str">
        <f aca="false">IF(Q7&lt;0,ABS(Q7),"")</f>
        <v/>
      </c>
      <c r="Q7" s="56" t="n">
        <f aca="false">IF(L$39&gt;0,L7-R7,J7-R7)</f>
        <v>843</v>
      </c>
      <c r="R7" s="56" t="n">
        <f aca="false">ROUND((1-O7)*J7,0)</f>
        <v>1746</v>
      </c>
      <c r="S7" s="44"/>
      <c r="T7" s="63" t="n">
        <v>30</v>
      </c>
      <c r="U7" s="63" t="n">
        <v>3</v>
      </c>
      <c r="V7" s="63" t="n">
        <v>29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7000</v>
      </c>
      <c r="K8" s="51"/>
      <c r="L8" s="52" t="n">
        <v>7000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IF(L$39&gt;0,L8-R8,J8-R8)</f>
        <v>0</v>
      </c>
      <c r="R8" s="56" t="n">
        <f aca="false">ROUND((1-O8)*J8,0)</f>
        <v>7000</v>
      </c>
      <c r="S8" s="44"/>
      <c r="T8" s="63" t="n">
        <v>28</v>
      </c>
      <c r="U8" s="63" t="n">
        <v>4</v>
      </c>
      <c r="V8" s="63" t="n">
        <v>27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32</v>
      </c>
      <c r="U9" s="63" t="n">
        <v>5</v>
      </c>
      <c r="V9" s="63" t="n">
        <v>30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30</v>
      </c>
      <c r="G10" s="59"/>
      <c r="H10" s="48" t="n">
        <f aca="false">V11</f>
        <v>30</v>
      </c>
      <c r="I10" s="59"/>
      <c r="J10" s="51" t="n">
        <v>31</v>
      </c>
      <c r="K10" s="51"/>
      <c r="L10" s="52" t="n">
        <v>31</v>
      </c>
      <c r="M10" s="48"/>
      <c r="N10" s="53" t="n">
        <v>67694</v>
      </c>
      <c r="O10" s="54" t="n">
        <f aca="false">$T$23</f>
        <v>0.4</v>
      </c>
      <c r="P10" s="55" t="str">
        <f aca="false">IF(Q10&lt;0,ABS(Q10),"")</f>
        <v/>
      </c>
      <c r="Q10" s="56" t="n">
        <f aca="false">IF(L$39&gt;0,L10-R10,J10-R10)</f>
        <v>12</v>
      </c>
      <c r="R10" s="56" t="n">
        <f aca="false">ROUND((1-O10)*J10,0)</f>
        <v>19</v>
      </c>
      <c r="S10" s="44"/>
      <c r="T10" s="63" t="n">
        <v>31</v>
      </c>
      <c r="U10" s="63" t="n">
        <v>6</v>
      </c>
      <c r="V10" s="63" t="n">
        <v>30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IF(L$39&gt;0,L11-R11,J11-R11)</f>
        <v>0</v>
      </c>
      <c r="R11" s="56" t="n">
        <f aca="false">ROUND((1-O11)*J11,0)</f>
        <v>2400</v>
      </c>
      <c r="S11" s="44"/>
      <c r="T11" s="63" t="n">
        <v>30</v>
      </c>
      <c r="U11" s="63" t="n">
        <v>7</v>
      </c>
      <c r="V11" s="63" t="n">
        <v>30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IF(L$39&gt;0,L12-R12,J12-R12)</f>
        <v>0</v>
      </c>
      <c r="R12" s="56" t="n">
        <f aca="false">ROUND((1-O12)*J12,0)</f>
        <v>500</v>
      </c>
      <c r="S12" s="44"/>
      <c r="T12" s="63" t="n">
        <v>31</v>
      </c>
      <c r="U12" s="63" t="n">
        <v>8</v>
      </c>
      <c r="V12" s="63" t="n">
        <v>30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1600</v>
      </c>
      <c r="K13" s="51"/>
      <c r="L13" s="52" t="n">
        <v>1600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IF(L$39&gt;0,L13-R13,J13-R13)</f>
        <v>0</v>
      </c>
      <c r="R13" s="56" t="n">
        <f aca="false">ROUND((1-O13)*J13,0)</f>
        <v>1600</v>
      </c>
      <c r="S13" s="44"/>
      <c r="T13" s="63" t="n">
        <v>30</v>
      </c>
      <c r="U13" s="63" t="n">
        <v>9</v>
      </c>
      <c r="V13" s="63" t="n">
        <v>29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32</v>
      </c>
      <c r="U14" s="63" t="n">
        <v>15</v>
      </c>
      <c r="V14" s="63" t="n">
        <v>29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29</v>
      </c>
      <c r="G15" s="59"/>
      <c r="H15" s="48" t="n">
        <f aca="false">V5</f>
        <v>29</v>
      </c>
      <c r="I15" s="59"/>
      <c r="J15" s="51" t="n">
        <v>2372</v>
      </c>
      <c r="K15" s="51"/>
      <c r="L15" s="52" t="n">
        <v>2372</v>
      </c>
      <c r="M15" s="48"/>
      <c r="N15" s="53" t="n">
        <v>67694</v>
      </c>
      <c r="O15" s="54" t="n">
        <f aca="false">$T$23</f>
        <v>0.4</v>
      </c>
      <c r="P15" s="55" t="str">
        <f aca="false">IF(Q15&lt;0,ABS(Q15),"")</f>
        <v/>
      </c>
      <c r="Q15" s="56" t="n">
        <f aca="false">IF(L$39&gt;0,L15-R15,J15-R15)</f>
        <v>949</v>
      </c>
      <c r="R15" s="56" t="n">
        <f aca="false">ROUND((1-O15)*J15,0)</f>
        <v>1423</v>
      </c>
      <c r="S15" s="44"/>
      <c r="T15" s="63" t="n">
        <v>29</v>
      </c>
      <c r="U15" s="63" t="n">
        <v>35</v>
      </c>
      <c r="V15" s="63" t="n">
        <v>31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IF(L$39&gt;0,L16-R16,J16-R16)</f>
        <v>0</v>
      </c>
      <c r="R16" s="56" t="n">
        <f aca="false">ROUND((1-O16)*J16,0)</f>
        <v>85</v>
      </c>
      <c r="S16" s="44"/>
      <c r="T16" s="64" t="n">
        <v>28</v>
      </c>
      <c r="U16" s="64" t="n">
        <v>39</v>
      </c>
      <c r="V16" s="64" t="n">
        <v>27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IF(L$39&gt;0,L17-R17,J17-R17)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58"/>
      <c r="B18" s="45"/>
      <c r="C18" s="46"/>
      <c r="D18" s="65"/>
      <c r="E18" s="66"/>
      <c r="F18" s="59"/>
      <c r="G18" s="59"/>
      <c r="H18" s="48"/>
      <c r="I18" s="59"/>
      <c r="J18" s="51"/>
      <c r="K18" s="51"/>
      <c r="L18" s="52"/>
      <c r="M18" s="48"/>
      <c r="N18" s="61"/>
      <c r="O18" s="54"/>
      <c r="P18" s="44"/>
      <c r="Q18" s="56"/>
      <c r="R18" s="56"/>
      <c r="S18" s="44"/>
      <c r="T18" s="67" t="n">
        <f aca="false">AVERAGE(T5:T16)</f>
        <v>30</v>
      </c>
      <c r="U18" s="44"/>
      <c r="V18" s="67" t="n">
        <f aca="false">AVERAGE(V5:V16)</f>
        <v>29.3333333333333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44"/>
      <c r="B19" s="45" t="s">
        <v>38</v>
      </c>
      <c r="C19" s="46" t="s">
        <v>39</v>
      </c>
      <c r="D19" s="47" t="n">
        <v>3789</v>
      </c>
      <c r="E19" s="48"/>
      <c r="F19" s="59" t="n">
        <f aca="false">T7</f>
        <v>30</v>
      </c>
      <c r="G19" s="59"/>
      <c r="H19" s="48" t="n">
        <f aca="false">V7</f>
        <v>29</v>
      </c>
      <c r="I19" s="59"/>
      <c r="J19" s="51" t="n">
        <v>1581</v>
      </c>
      <c r="K19" s="51"/>
      <c r="L19" s="52" t="n">
        <v>1681</v>
      </c>
      <c r="M19" s="48"/>
      <c r="N19" s="53" t="n">
        <v>67694</v>
      </c>
      <c r="O19" s="54" t="n">
        <f aca="false">$T$23</f>
        <v>0.4</v>
      </c>
      <c r="P19" s="55" t="str">
        <f aca="false">IF(Q19&lt;0,ABS(Q19),"")</f>
        <v/>
      </c>
      <c r="Q19" s="56" t="n">
        <f aca="false">IF(L$39&gt;0,L19-R19,J19-R19)</f>
        <v>732</v>
      </c>
      <c r="R19" s="56" t="n">
        <f aca="false">ROUND((1-O19)*J19,0)</f>
        <v>949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58"/>
      <c r="B20" s="45"/>
      <c r="C20" s="46"/>
      <c r="D20" s="47"/>
      <c r="E20" s="48"/>
      <c r="F20" s="44"/>
      <c r="G20" s="44"/>
      <c r="H20" s="44"/>
      <c r="I20" s="59"/>
      <c r="J20" s="51"/>
      <c r="K20" s="51"/>
      <c r="L20" s="52"/>
      <c r="M20" s="48"/>
      <c r="N20" s="61"/>
      <c r="O20" s="54"/>
      <c r="P20" s="44"/>
      <c r="Q20" s="56"/>
      <c r="R20" s="56"/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 t="s">
        <v>41</v>
      </c>
      <c r="C21" s="46" t="s">
        <v>42</v>
      </c>
      <c r="D21" s="47" t="n">
        <v>3345</v>
      </c>
      <c r="E21" s="48"/>
      <c r="F21" s="59" t="n">
        <f aca="false">T8</f>
        <v>28</v>
      </c>
      <c r="G21" s="59"/>
      <c r="H21" s="48" t="n">
        <f aca="false">V8</f>
        <v>27</v>
      </c>
      <c r="I21" s="59"/>
      <c r="J21" s="51" t="n">
        <v>1039</v>
      </c>
      <c r="K21" s="51"/>
      <c r="L21" s="52" t="n">
        <v>1117</v>
      </c>
      <c r="M21" s="59"/>
      <c r="N21" s="53" t="n">
        <v>67694</v>
      </c>
      <c r="O21" s="54" t="n">
        <f aca="false">$T$23</f>
        <v>0.4</v>
      </c>
      <c r="P21" s="55" t="str">
        <f aca="false">IF(Q21&lt;0,ABS(Q21),"")</f>
        <v/>
      </c>
      <c r="Q21" s="56" t="n">
        <f aca="false">IF(L$39&gt;0,L21-R21,J21-R21)</f>
        <v>494</v>
      </c>
      <c r="R21" s="56" t="n">
        <f aca="false">ROUND((1-O21)*J21,0)</f>
        <v>623</v>
      </c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/>
      <c r="C22" s="46"/>
      <c r="D22" s="47"/>
      <c r="E22" s="48"/>
      <c r="F22" s="59"/>
      <c r="G22" s="59"/>
      <c r="H22" s="48"/>
      <c r="I22" s="59"/>
      <c r="J22" s="51" t="n">
        <v>1915</v>
      </c>
      <c r="K22" s="51"/>
      <c r="L22" s="52" t="n">
        <v>1915</v>
      </c>
      <c r="M22" s="59"/>
      <c r="N22" s="53" t="n">
        <v>68916</v>
      </c>
      <c r="O22" s="54" t="n">
        <v>0</v>
      </c>
      <c r="P22" s="55" t="str">
        <f aca="false">IF(Q22&lt;0,ABS(Q22),"")</f>
        <v/>
      </c>
      <c r="Q22" s="56" t="n">
        <f aca="false">IF(L$39&gt;0,L22-R22,J22-R22)</f>
        <v>0</v>
      </c>
      <c r="R22" s="56" t="n">
        <f aca="false">ROUND((1-O22)*J22,0)</f>
        <v>1915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65"/>
      <c r="E23" s="66"/>
      <c r="F23" s="59"/>
      <c r="G23" s="59"/>
      <c r="H23" s="48"/>
      <c r="I23" s="59"/>
      <c r="J23" s="51"/>
      <c r="K23" s="51"/>
      <c r="L23" s="52"/>
      <c r="M23" s="48"/>
      <c r="N23" s="61"/>
      <c r="O23" s="54"/>
      <c r="P23" s="44"/>
      <c r="Q23" s="56"/>
      <c r="R23" s="56"/>
      <c r="S23" s="44"/>
      <c r="T23" s="71" t="n">
        <v>0.4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 t="s">
        <v>45</v>
      </c>
      <c r="C24" s="46" t="s">
        <v>46</v>
      </c>
      <c r="D24" s="47" t="n">
        <v>2777</v>
      </c>
      <c r="E24" s="48"/>
      <c r="F24" s="59" t="n">
        <f aca="false">T9</f>
        <v>32</v>
      </c>
      <c r="G24" s="59"/>
      <c r="H24" s="48" t="n">
        <f aca="false">V9</f>
        <v>30</v>
      </c>
      <c r="I24" s="59"/>
      <c r="J24" s="51" t="n">
        <v>6724</v>
      </c>
      <c r="K24" s="51"/>
      <c r="L24" s="52" t="n">
        <v>7962</v>
      </c>
      <c r="M24" s="48"/>
      <c r="N24" s="53" t="n">
        <v>67694</v>
      </c>
      <c r="O24" s="54" t="n">
        <f aca="false">$T$23</f>
        <v>0.4</v>
      </c>
      <c r="P24" s="55" t="str">
        <f aca="false">IF(Q24&lt;0,ABS(Q24),"")</f>
        <v/>
      </c>
      <c r="Q24" s="56" t="n">
        <f aca="false">IF(L$39&gt;0,L24-R24,J24-R24)</f>
        <v>3927.6</v>
      </c>
      <c r="R24" s="56" t="n">
        <f aca="false">(1-O24)*J24</f>
        <v>4034.4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/>
      <c r="C25" s="46"/>
      <c r="D25" s="47"/>
      <c r="E25" s="48"/>
      <c r="F25" s="59"/>
      <c r="G25" s="59"/>
      <c r="H25" s="48"/>
      <c r="I25" s="59"/>
      <c r="J25" s="51"/>
      <c r="K25" s="51"/>
      <c r="L25" s="52"/>
      <c r="M25" s="48"/>
      <c r="N25" s="61"/>
      <c r="O25" s="54"/>
      <c r="P25" s="44"/>
      <c r="Q25" s="56"/>
      <c r="R25" s="56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44"/>
      <c r="B26" s="45" t="s">
        <v>47</v>
      </c>
      <c r="C26" s="46" t="s">
        <v>48</v>
      </c>
      <c r="D26" s="47" t="n">
        <v>3346</v>
      </c>
      <c r="E26" s="48"/>
      <c r="F26" s="59" t="n">
        <f aca="false">T10</f>
        <v>31</v>
      </c>
      <c r="G26" s="59"/>
      <c r="H26" s="48" t="n">
        <f aca="false">V10</f>
        <v>30</v>
      </c>
      <c r="I26" s="59"/>
      <c r="J26" s="51" t="n">
        <v>1653</v>
      </c>
      <c r="K26" s="51"/>
      <c r="L26" s="52" t="n">
        <v>1760</v>
      </c>
      <c r="M26" s="48"/>
      <c r="N26" s="53" t="n">
        <v>67694</v>
      </c>
      <c r="O26" s="54" t="n">
        <f aca="false">$T$23</f>
        <v>0.4</v>
      </c>
      <c r="P26" s="55" t="str">
        <f aca="false">IF(Q26&lt;0,ABS(Q26),"")</f>
        <v/>
      </c>
      <c r="Q26" s="56" t="n">
        <f aca="false">IF(L$39&gt;0,L26-R26,J26-R26)</f>
        <v>768</v>
      </c>
      <c r="R26" s="56" t="n">
        <f aca="false">ROUND((1-O26)*J26,0)</f>
        <v>992</v>
      </c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58"/>
      <c r="B27" s="45"/>
      <c r="C27" s="46"/>
      <c r="D27" s="47"/>
      <c r="E27" s="48"/>
      <c r="F27" s="59"/>
      <c r="G27" s="59"/>
      <c r="H27" s="48"/>
      <c r="I27" s="59"/>
      <c r="J27" s="51"/>
      <c r="K27" s="51"/>
      <c r="L27" s="52"/>
      <c r="M27" s="48"/>
      <c r="N27" s="61"/>
      <c r="O27" s="54"/>
      <c r="P27" s="44"/>
      <c r="Q27" s="56"/>
      <c r="R27" s="56"/>
      <c r="S27" s="44"/>
    </row>
    <row r="28" customFormat="false" ht="15" hidden="false" customHeight="false" outlineLevel="0" collapsed="false">
      <c r="A28" s="44"/>
      <c r="B28" s="45" t="s">
        <v>49</v>
      </c>
      <c r="C28" s="46" t="s">
        <v>50</v>
      </c>
      <c r="D28" s="47" t="n">
        <v>3790</v>
      </c>
      <c r="E28" s="48"/>
      <c r="F28" s="59" t="n">
        <f aca="false">T12</f>
        <v>31</v>
      </c>
      <c r="G28" s="59"/>
      <c r="H28" s="48" t="n">
        <f aca="false">V12</f>
        <v>30</v>
      </c>
      <c r="I28" s="59"/>
      <c r="J28" s="51" t="n">
        <v>762</v>
      </c>
      <c r="K28" s="51"/>
      <c r="L28" s="52" t="n">
        <v>876</v>
      </c>
      <c r="M28" s="48"/>
      <c r="N28" s="53" t="n">
        <v>67694</v>
      </c>
      <c r="O28" s="54" t="n">
        <f aca="false">$T$23</f>
        <v>0.4</v>
      </c>
      <c r="P28" s="55" t="str">
        <f aca="false">IF(Q28&lt;0,ABS(Q28),"")</f>
        <v/>
      </c>
      <c r="Q28" s="56" t="n">
        <f aca="false">IF(L$39&gt;0,L28-R28,J28-R28)</f>
        <v>419</v>
      </c>
      <c r="R28" s="56" t="n">
        <f aca="false">ROUND((1-O28)*J28,0)</f>
        <v>457</v>
      </c>
      <c r="S28" s="44"/>
    </row>
    <row r="29" customFormat="false" ht="15" hidden="false" customHeight="false" outlineLevel="0" collapsed="false">
      <c r="A29" s="58"/>
      <c r="B29" s="45"/>
      <c r="C29" s="46"/>
      <c r="D29" s="47"/>
      <c r="E29" s="48"/>
      <c r="F29" s="59"/>
      <c r="G29" s="59"/>
      <c r="H29" s="48"/>
      <c r="I29" s="59"/>
      <c r="J29" s="51"/>
      <c r="K29" s="51"/>
      <c r="L29" s="52"/>
      <c r="M29" s="48"/>
      <c r="N29" s="61"/>
      <c r="O29" s="54"/>
      <c r="P29" s="44"/>
      <c r="Q29" s="56"/>
      <c r="R29" s="56"/>
    </row>
    <row r="30" customFormat="false" ht="15" hidden="false" customHeight="false" outlineLevel="0" collapsed="false">
      <c r="A30" s="44"/>
      <c r="B30" s="45" t="s">
        <v>51</v>
      </c>
      <c r="C30" s="46" t="s">
        <v>52</v>
      </c>
      <c r="D30" s="47" t="n">
        <v>3791</v>
      </c>
      <c r="E30" s="48"/>
      <c r="F30" s="59" t="n">
        <f aca="false">T13</f>
        <v>30</v>
      </c>
      <c r="G30" s="59"/>
      <c r="H30" s="48" t="n">
        <f aca="false">V13</f>
        <v>29</v>
      </c>
      <c r="I30" s="59"/>
      <c r="J30" s="51" t="n">
        <v>973</v>
      </c>
      <c r="K30" s="51"/>
      <c r="L30" s="52" t="n">
        <v>1117</v>
      </c>
      <c r="M30" s="48"/>
      <c r="N30" s="53" t="n">
        <v>67694</v>
      </c>
      <c r="O30" s="54" t="n">
        <f aca="false">$T$23</f>
        <v>0.4</v>
      </c>
      <c r="P30" s="55" t="str">
        <f aca="false">IF(Q30&lt;0,ABS(Q30),"")</f>
        <v/>
      </c>
      <c r="Q30" s="56" t="n">
        <f aca="false">IF(L$39&gt;0,L30-R30,J30-R30)</f>
        <v>533</v>
      </c>
      <c r="R30" s="56" t="n">
        <f aca="false">ROUND((1-O30)*J30,0)</f>
        <v>584</v>
      </c>
    </row>
    <row r="31" customFormat="false" ht="15" hidden="false" customHeight="false" outlineLevel="0" collapsed="false">
      <c r="A31" s="58"/>
      <c r="B31" s="45"/>
      <c r="C31" s="46"/>
      <c r="D31" s="47"/>
      <c r="E31" s="48"/>
      <c r="F31" s="59"/>
      <c r="G31" s="59"/>
      <c r="H31" s="48"/>
      <c r="I31" s="59"/>
      <c r="J31" s="51"/>
      <c r="K31" s="51"/>
      <c r="L31" s="52"/>
      <c r="M31" s="48"/>
      <c r="N31" s="61"/>
      <c r="O31" s="54"/>
      <c r="Q31" s="56"/>
      <c r="R31" s="72"/>
    </row>
    <row r="32" customFormat="false" ht="15" hidden="false" customHeight="false" outlineLevel="0" collapsed="false">
      <c r="A32" s="44"/>
      <c r="B32" s="45" t="s">
        <v>53</v>
      </c>
      <c r="C32" s="46" t="s">
        <v>54</v>
      </c>
      <c r="D32" s="47" t="n">
        <v>3348</v>
      </c>
      <c r="E32" s="48"/>
      <c r="F32" s="59" t="n">
        <f aca="false">T15</f>
        <v>29</v>
      </c>
      <c r="G32" s="59"/>
      <c r="H32" s="48" t="n">
        <f aca="false">V15</f>
        <v>31</v>
      </c>
      <c r="I32" s="59"/>
      <c r="J32" s="51" t="n">
        <v>1554</v>
      </c>
      <c r="K32" s="51"/>
      <c r="L32" s="52" t="n">
        <v>1398</v>
      </c>
      <c r="M32" s="48"/>
      <c r="N32" s="53" t="n">
        <v>67694</v>
      </c>
      <c r="O32" s="54" t="n">
        <f aca="false">$T$23</f>
        <v>0.4</v>
      </c>
      <c r="P32" s="55" t="str">
        <f aca="false">IF(Q32&lt;0,ABS(Q32),"")</f>
        <v/>
      </c>
      <c r="Q32" s="56" t="n">
        <f aca="false">IF(L$39&gt;0,L32-R32,J32-R32)</f>
        <v>466</v>
      </c>
      <c r="R32" s="56" t="n">
        <f aca="false">ROUND((1-O32)*J32,0)</f>
        <v>932</v>
      </c>
    </row>
    <row r="33" customFormat="false" ht="15" hidden="false" customHeight="false" outlineLevel="0" collapsed="false">
      <c r="A33" s="44"/>
      <c r="B33" s="45"/>
      <c r="C33" s="46"/>
      <c r="D33" s="47"/>
      <c r="E33" s="48"/>
      <c r="F33" s="59"/>
      <c r="G33" s="59"/>
      <c r="H33" s="48"/>
      <c r="I33" s="59"/>
      <c r="J33" s="51" t="n">
        <v>200</v>
      </c>
      <c r="K33" s="51"/>
      <c r="L33" s="52" t="n">
        <v>200</v>
      </c>
      <c r="M33" s="48"/>
      <c r="N33" s="53" t="n">
        <v>69708</v>
      </c>
      <c r="O33" s="54" t="n">
        <v>0</v>
      </c>
      <c r="P33" s="55" t="str">
        <f aca="false">IF(Q33&lt;0,ABS(Q33),"")</f>
        <v/>
      </c>
      <c r="Q33" s="56" t="n">
        <f aca="false">IF(L$39&gt;0,L33-R33,J33-R33)</f>
        <v>0</v>
      </c>
      <c r="R33" s="56" t="n">
        <f aca="false">ROUND((1-O33)*J33,0)</f>
        <v>200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1000</v>
      </c>
      <c r="K34" s="51"/>
      <c r="L34" s="52" t="n">
        <v>1000</v>
      </c>
      <c r="M34" s="48"/>
      <c r="N34" s="53" t="n">
        <v>69823</v>
      </c>
      <c r="O34" s="54" t="n">
        <v>0</v>
      </c>
      <c r="P34" s="55" t="str">
        <f aca="false">IF(Q34&lt;0,ABS(Q34),"")</f>
        <v/>
      </c>
      <c r="Q34" s="56" t="n">
        <f aca="false">IF(L$39&gt;0,L34-R34,J34-R34)</f>
        <v>0</v>
      </c>
      <c r="R34" s="56" t="n">
        <f aca="false">ROUND((1-O34)*J34,0)</f>
        <v>1000</v>
      </c>
    </row>
    <row r="35" customFormat="false" ht="15" hidden="false" customHeight="false" outlineLevel="0" collapsed="false">
      <c r="A35" s="58"/>
      <c r="B35" s="45"/>
      <c r="C35" s="46"/>
      <c r="D35" s="47"/>
      <c r="E35" s="48"/>
      <c r="F35" s="59"/>
      <c r="G35" s="59"/>
      <c r="H35" s="48"/>
      <c r="I35" s="59"/>
      <c r="J35" s="51"/>
      <c r="K35" s="51"/>
      <c r="L35" s="52"/>
      <c r="M35" s="48"/>
      <c r="N35" s="61"/>
      <c r="O35" s="54"/>
      <c r="Q35" s="56"/>
      <c r="R35" s="72"/>
    </row>
    <row r="36" customFormat="false" ht="15" hidden="false" customHeight="false" outlineLevel="0" collapsed="false">
      <c r="A36" s="44"/>
      <c r="B36" s="45" t="s">
        <v>55</v>
      </c>
      <c r="C36" s="46" t="s">
        <v>56</v>
      </c>
      <c r="D36" s="47" t="n">
        <v>3792</v>
      </c>
      <c r="E36" s="48"/>
      <c r="F36" s="59" t="n">
        <f aca="false">T16</f>
        <v>28</v>
      </c>
      <c r="G36" s="59"/>
      <c r="H36" s="48" t="n">
        <f aca="false">V16</f>
        <v>27</v>
      </c>
      <c r="I36" s="59"/>
      <c r="J36" s="51" t="n">
        <v>38</v>
      </c>
      <c r="K36" s="51"/>
      <c r="L36" s="52" t="n">
        <v>39</v>
      </c>
      <c r="M36" s="48"/>
      <c r="N36" s="53" t="n">
        <v>67694</v>
      </c>
      <c r="O36" s="54" t="n">
        <v>1</v>
      </c>
      <c r="P36" s="55" t="str">
        <f aca="false">IF(Q36&lt;0,ABS(Q36),"")</f>
        <v/>
      </c>
      <c r="Q36" s="56" t="n">
        <f aca="false">IF(L$39&gt;0,L36-R36,J36-R36)</f>
        <v>39</v>
      </c>
      <c r="R36" s="56" t="n">
        <f aca="false">ROUND((1-O36)*J36,0)</f>
        <v>0</v>
      </c>
    </row>
    <row r="37" customFormat="false" ht="15" hidden="false" customHeight="false" outlineLevel="0" collapsed="false">
      <c r="A37" s="44"/>
      <c r="B37" s="45"/>
      <c r="C37" s="46"/>
      <c r="D37" s="47"/>
      <c r="E37" s="48"/>
      <c r="F37" s="59"/>
      <c r="G37" s="59"/>
      <c r="H37" s="48"/>
      <c r="I37" s="59"/>
      <c r="J37" s="51" t="n">
        <v>3</v>
      </c>
      <c r="K37" s="51"/>
      <c r="L37" s="52" t="n">
        <v>3</v>
      </c>
      <c r="M37" s="48"/>
      <c r="N37" s="53" t="n">
        <v>69708</v>
      </c>
      <c r="O37" s="54" t="n">
        <v>0</v>
      </c>
      <c r="P37" s="55" t="str">
        <f aca="false">IF(Q37&lt;0,ABS(Q37),"")</f>
        <v/>
      </c>
      <c r="Q37" s="56" t="n">
        <f aca="false">IF(L$39&gt;0,L37-R37,J37-R37)</f>
        <v>0</v>
      </c>
      <c r="R37" s="56" t="n">
        <f aca="false">ROUND((1-O37)*J37,0)</f>
        <v>3</v>
      </c>
    </row>
    <row r="38" customFormat="false" ht="15" hidden="false" customHeight="false" outlineLevel="0" collapsed="false">
      <c r="A38" s="44"/>
      <c r="B38" s="45"/>
      <c r="C38" s="48"/>
      <c r="D38" s="48"/>
      <c r="E38" s="48"/>
      <c r="I38" s="73"/>
      <c r="J38" s="51"/>
      <c r="K38" s="60"/>
      <c r="L38" s="56"/>
      <c r="M38" s="48"/>
      <c r="N38" s="47"/>
      <c r="O38" s="74"/>
      <c r="S38" s="55"/>
    </row>
    <row r="39" customFormat="false" ht="15" hidden="false" customHeight="false" outlineLevel="0" collapsed="false">
      <c r="A39" s="44"/>
      <c r="B39" s="45"/>
      <c r="C39" s="48"/>
      <c r="D39" s="48"/>
      <c r="E39" s="48"/>
      <c r="F39" s="59"/>
      <c r="G39" s="59"/>
      <c r="H39" s="73"/>
      <c r="I39" s="73"/>
      <c r="J39" s="51" t="n">
        <f aca="false">SUM(J5:J38)</f>
        <v>35705</v>
      </c>
      <c r="K39" s="60"/>
      <c r="L39" s="56" t="n">
        <f aca="false">SUM(L5:L38)</f>
        <v>37140</v>
      </c>
      <c r="M39" s="48"/>
      <c r="N39" s="55" t="n">
        <f aca="false">+J39-L39</f>
        <v>-1435</v>
      </c>
      <c r="O39" s="75"/>
      <c r="P39" s="76" t="n">
        <f aca="false">SUM(P5:P38)</f>
        <v>0</v>
      </c>
      <c r="Q39" s="77" t="n">
        <f aca="false">SUM(Q5:Q38)/IF($L$39&gt;0,$L39,$J39)</f>
        <v>0.254674205708131</v>
      </c>
      <c r="R39" s="77" t="n">
        <f aca="false">SUM(R5:R38)/IF($L$39&gt;0,$L39,$J39)</f>
        <v>0.745325794291869</v>
      </c>
      <c r="S39" s="78" t="n">
        <f aca="false">Q41/(Q41+(R41-LOOKUP(J2,[1]!date,[1]!enaft)))</f>
        <v>0.268824783288333</v>
      </c>
    </row>
    <row r="40" customFormat="false" ht="15.75" hidden="false" customHeight="false" outlineLevel="0" collapsed="false">
      <c r="A40" s="44"/>
      <c r="B40" s="79"/>
      <c r="C40" s="80"/>
      <c r="D40" s="80"/>
      <c r="E40" s="80"/>
      <c r="F40" s="81"/>
      <c r="G40" s="81"/>
      <c r="H40" s="82"/>
      <c r="I40" s="82"/>
      <c r="J40" s="81"/>
      <c r="K40" s="80"/>
      <c r="L40" s="83"/>
      <c r="M40" s="80"/>
      <c r="N40" s="84" t="n">
        <f aca="false">1-(+L39/J39)</f>
        <v>-0.0401904495168743</v>
      </c>
      <c r="O40" s="85"/>
      <c r="S40" s="86" t="n">
        <f aca="false">SUM(Q41:R41)</f>
        <v>37140</v>
      </c>
    </row>
    <row r="41" customFormat="false" ht="15.75" hidden="false" customHeight="false" outlineLevel="0" collapsed="false">
      <c r="A41" s="44"/>
      <c r="B41" s="44"/>
      <c r="C41" s="44"/>
      <c r="D41" s="44"/>
      <c r="E41" s="44"/>
      <c r="F41" s="87"/>
      <c r="G41" s="87"/>
      <c r="H41" s="88"/>
      <c r="I41" s="88"/>
      <c r="J41" s="44"/>
      <c r="K41" s="44"/>
      <c r="L41" s="89"/>
      <c r="M41" s="44"/>
      <c r="N41" s="44"/>
      <c r="O41" s="90"/>
      <c r="P41" s="44"/>
      <c r="Q41" s="86" t="n">
        <f aca="false">SUM(Q4:Q38)</f>
        <v>9458.6</v>
      </c>
      <c r="R41" s="86" t="n">
        <f aca="false">SUM(R4:R38)</f>
        <v>27681.4</v>
      </c>
      <c r="S41" s="52" t="n">
        <f aca="false">SUMIF(Q$5:Q$38,0,R$5:R$38)</f>
        <v>15703</v>
      </c>
    </row>
    <row r="42" customFormat="false" ht="1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 t="s">
        <v>57</v>
      </c>
      <c r="J42" s="87" t="s">
        <v>58</v>
      </c>
      <c r="K42" s="44"/>
      <c r="L42" s="89" t="s">
        <v>59</v>
      </c>
      <c r="M42" s="44"/>
      <c r="N42" s="44"/>
      <c r="O42" s="90"/>
      <c r="P42" s="44"/>
      <c r="R42" s="91" t="e">
        <f aca="false">LOOKUP(J2,[1]!date,[1]!buysell)+[2]COH!$G$129</f>
        <v>#VALUE!</v>
      </c>
      <c r="S42" s="44" t="s">
        <v>60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61</v>
      </c>
      <c r="K43" s="44"/>
      <c r="L43" s="89" t="s">
        <v>62</v>
      </c>
      <c r="M43" s="44"/>
      <c r="N43" s="44"/>
      <c r="O43" s="90"/>
      <c r="P43" s="44"/>
      <c r="Q43" s="92"/>
      <c r="R43" s="93" t="n">
        <v>27835</v>
      </c>
      <c r="S43" s="44" t="s">
        <v>63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/>
      <c r="J44" s="87"/>
      <c r="K44" s="44"/>
      <c r="L44" s="89"/>
      <c r="M44" s="44"/>
      <c r="N44" s="44"/>
      <c r="O44" s="90"/>
      <c r="P44" s="44"/>
      <c r="R44" s="93" t="e">
        <f aca="false">((R41-R42-S41)/0.97816)+R43</f>
        <v>#VALUE!</v>
      </c>
      <c r="S44" s="87" t="s">
        <v>64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44"/>
      <c r="K48" s="44"/>
      <c r="L48" s="89"/>
      <c r="M48" s="44"/>
      <c r="N48" s="44"/>
      <c r="O48" s="90"/>
      <c r="P48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4" colorId="64" zoomScale="70" zoomScaleNormal="70" zoomScalePageLayoutView="100" workbookViewId="0">
      <pane xSplit="5" ySplit="0" topLeftCell="P1" activePane="topRight" state="frozen"/>
      <selection pane="topLeft" activeCell="A4" activeCellId="0" sqref="A4"/>
      <selection pane="topRight" activeCell="Q42" activeCellId="0" sqref="Q42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45926.9141638213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36902</v>
      </c>
      <c r="K2" s="20"/>
      <c r="L2" s="23"/>
      <c r="M2" s="20"/>
      <c r="N2" s="20"/>
      <c r="O2" s="26" t="n">
        <f aca="true">NOW()</f>
        <v>45926.9141638216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37</v>
      </c>
      <c r="G5" s="49"/>
      <c r="H5" s="50" t="n">
        <f aca="false">V14</f>
        <v>38</v>
      </c>
      <c r="I5" s="49"/>
      <c r="J5" s="51" t="n">
        <v>1151</v>
      </c>
      <c r="K5" s="51"/>
      <c r="L5" s="52" t="n">
        <v>1109</v>
      </c>
      <c r="M5" s="50"/>
      <c r="N5" s="53" t="n">
        <v>67694</v>
      </c>
      <c r="O5" s="54" t="n">
        <f aca="false">$T$23</f>
        <v>0.55</v>
      </c>
      <c r="P5" s="55" t="str">
        <f aca="false">IF(Q5&lt;0,ABS(Q5),"")</f>
        <v/>
      </c>
      <c r="Q5" s="56" t="n">
        <f aca="false">IF(L$40&gt;0,L5-R5,J5-R5)</f>
        <v>591</v>
      </c>
      <c r="R5" s="56" t="n">
        <f aca="false">ROUND((1-O5)*J5,0)</f>
        <v>518</v>
      </c>
      <c r="S5" s="44"/>
      <c r="T5" s="57" t="n">
        <v>31</v>
      </c>
      <c r="U5" s="57" t="n">
        <v>1</v>
      </c>
      <c r="V5" s="57" t="n">
        <v>30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31</v>
      </c>
      <c r="U6" s="63" t="n">
        <v>2</v>
      </c>
      <c r="V6" s="63" t="n">
        <v>34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31</v>
      </c>
      <c r="G7" s="59"/>
      <c r="H7" s="48" t="n">
        <f aca="false">V6</f>
        <v>34</v>
      </c>
      <c r="I7" s="59"/>
      <c r="J7" s="51" t="n">
        <v>2589</v>
      </c>
      <c r="K7" s="51"/>
      <c r="L7" s="52" t="n">
        <v>1625</v>
      </c>
      <c r="M7" s="48"/>
      <c r="N7" s="53" t="n">
        <v>67694</v>
      </c>
      <c r="O7" s="54" t="n">
        <f aca="false">$T$23</f>
        <v>0.55</v>
      </c>
      <c r="P7" s="55" t="str">
        <f aca="false">IF(Q7&lt;0,ABS(Q7),"")</f>
        <v/>
      </c>
      <c r="Q7" s="56" t="n">
        <f aca="false">IF(L$40&gt;0,L7-R7,J7-R7)</f>
        <v>460</v>
      </c>
      <c r="R7" s="56" t="n">
        <f aca="false">ROUND((1-O7)*J7,0)</f>
        <v>1165</v>
      </c>
      <c r="S7" s="44"/>
      <c r="T7" s="63" t="n">
        <v>32</v>
      </c>
      <c r="U7" s="63" t="n">
        <v>3</v>
      </c>
      <c r="V7" s="63" t="n">
        <v>32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7000</v>
      </c>
      <c r="K8" s="51"/>
      <c r="L8" s="52" t="n">
        <v>7000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7000</v>
      </c>
      <c r="S8" s="44"/>
      <c r="T8" s="63" t="n">
        <v>31</v>
      </c>
      <c r="U8" s="63" t="n">
        <v>4</v>
      </c>
      <c r="V8" s="63" t="n">
        <v>32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35</v>
      </c>
      <c r="U9" s="63" t="n">
        <v>5</v>
      </c>
      <c r="V9" s="63" t="n">
        <v>34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31</v>
      </c>
      <c r="G10" s="59"/>
      <c r="H10" s="48" t="n">
        <f aca="false">V11</f>
        <v>32</v>
      </c>
      <c r="I10" s="59"/>
      <c r="J10" s="51" t="n">
        <v>1504</v>
      </c>
      <c r="K10" s="51"/>
      <c r="L10" s="52" t="n">
        <v>1376</v>
      </c>
      <c r="M10" s="48"/>
      <c r="N10" s="53" t="n">
        <v>67694</v>
      </c>
      <c r="O10" s="54" t="n">
        <f aca="false">$T$23</f>
        <v>0.55</v>
      </c>
      <c r="P10" s="55" t="str">
        <f aca="false">IF(Q10&lt;0,ABS(Q10),"")</f>
        <v/>
      </c>
      <c r="Q10" s="56" t="n">
        <f aca="false">IF(L$40&gt;0,L10-R10,J10-R10)</f>
        <v>699</v>
      </c>
      <c r="R10" s="56" t="n">
        <f aca="false">ROUND((1-O10)*J10,0)</f>
        <v>677</v>
      </c>
      <c r="S10" s="44"/>
      <c r="T10" s="63" t="n">
        <v>34</v>
      </c>
      <c r="U10" s="63" t="n">
        <v>6</v>
      </c>
      <c r="V10" s="63" t="n">
        <v>34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31</v>
      </c>
      <c r="U11" s="63" t="n">
        <v>7</v>
      </c>
      <c r="V11" s="63" t="n">
        <v>32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35</v>
      </c>
      <c r="U12" s="63" t="n">
        <v>8</v>
      </c>
      <c r="V12" s="63" t="n">
        <v>35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100" t="n">
        <v>0</v>
      </c>
      <c r="K13" s="101"/>
      <c r="L13" s="102" t="n">
        <v>0</v>
      </c>
      <c r="M13" s="103"/>
      <c r="N13" s="104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34</v>
      </c>
      <c r="U13" s="63" t="n">
        <v>9</v>
      </c>
      <c r="V13" s="63" t="n">
        <v>33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37</v>
      </c>
      <c r="U14" s="63" t="n">
        <v>15</v>
      </c>
      <c r="V14" s="63" t="n">
        <v>38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31</v>
      </c>
      <c r="G15" s="59"/>
      <c r="H15" s="48" t="n">
        <f aca="false">V5</f>
        <v>30</v>
      </c>
      <c r="I15" s="59"/>
      <c r="J15" s="51" t="n">
        <v>2492</v>
      </c>
      <c r="K15" s="51"/>
      <c r="L15" s="52" t="n">
        <v>3142</v>
      </c>
      <c r="M15" s="48"/>
      <c r="N15" s="53" t="n">
        <v>67694</v>
      </c>
      <c r="O15" s="54" t="n">
        <f aca="false">$T$23</f>
        <v>0.55</v>
      </c>
      <c r="P15" s="55" t="str">
        <f aca="false">IF(Q15&lt;0,ABS(Q15),"")</f>
        <v/>
      </c>
      <c r="Q15" s="56" t="n">
        <f aca="false">IF(L$40&gt;0,L15-R15,J15-R15)</f>
        <v>2021</v>
      </c>
      <c r="R15" s="56" t="n">
        <f aca="false">ROUND((1-O15)*J15,0)</f>
        <v>1121</v>
      </c>
      <c r="S15" s="44"/>
      <c r="T15" s="63" t="n">
        <v>35</v>
      </c>
      <c r="U15" s="63" t="n">
        <v>35</v>
      </c>
      <c r="V15" s="63" t="n">
        <v>35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31</v>
      </c>
      <c r="U16" s="64" t="n">
        <v>39</v>
      </c>
      <c r="V16" s="64" t="n">
        <v>32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100" t="n">
        <v>1600</v>
      </c>
      <c r="K18" s="101"/>
      <c r="L18" s="102" t="n">
        <v>1600</v>
      </c>
      <c r="M18" s="103"/>
      <c r="N18" s="104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33.0833333333333</v>
      </c>
      <c r="U18" s="44"/>
      <c r="V18" s="67" t="n">
        <f aca="false">AVERAGE(V5:V16)</f>
        <v>33.4166666666667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32</v>
      </c>
      <c r="G20" s="59"/>
      <c r="H20" s="48" t="n">
        <f aca="false">V7</f>
        <v>32</v>
      </c>
      <c r="I20" s="59"/>
      <c r="J20" s="51" t="n">
        <v>1382</v>
      </c>
      <c r="K20" s="51"/>
      <c r="L20" s="52" t="n">
        <v>1382</v>
      </c>
      <c r="M20" s="48"/>
      <c r="N20" s="53" t="n">
        <v>67694</v>
      </c>
      <c r="O20" s="54" t="n">
        <f aca="false">$T$23</f>
        <v>0.55</v>
      </c>
      <c r="P20" s="55" t="str">
        <f aca="false">IF(Q20&lt;0,ABS(Q20),"")</f>
        <v/>
      </c>
      <c r="Q20" s="56" t="n">
        <f aca="false">IF(L$40&gt;0,L20-R20,J20-R20)</f>
        <v>760</v>
      </c>
      <c r="R20" s="56" t="n">
        <f aca="false">ROUND((1-O20)*J20,0)</f>
        <v>622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31</v>
      </c>
      <c r="G22" s="59"/>
      <c r="H22" s="48" t="n">
        <f aca="false">V8</f>
        <v>32</v>
      </c>
      <c r="I22" s="59"/>
      <c r="J22" s="51" t="n">
        <v>808</v>
      </c>
      <c r="K22" s="51"/>
      <c r="L22" s="52" t="n">
        <v>731</v>
      </c>
      <c r="M22" s="59"/>
      <c r="N22" s="53" t="n">
        <v>67694</v>
      </c>
      <c r="O22" s="54" t="n">
        <f aca="false">$T$23</f>
        <v>0.55</v>
      </c>
      <c r="P22" s="55" t="str">
        <f aca="false">IF(Q22&lt;0,ABS(Q22),"")</f>
        <v/>
      </c>
      <c r="Q22" s="56" t="n">
        <f aca="false">IF(L$40&gt;0,L22-R22,J22-R22)</f>
        <v>367</v>
      </c>
      <c r="R22" s="56" t="n">
        <f aca="false">ROUND((1-O22)*J22,0)</f>
        <v>364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0.55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35</v>
      </c>
      <c r="G25" s="59"/>
      <c r="H25" s="48" t="n">
        <f aca="false">V9</f>
        <v>34</v>
      </c>
      <c r="I25" s="59"/>
      <c r="J25" s="51" t="n">
        <v>4868</v>
      </c>
      <c r="K25" s="51"/>
      <c r="L25" s="52" t="n">
        <v>5487</v>
      </c>
      <c r="M25" s="48"/>
      <c r="N25" s="53" t="n">
        <v>67694</v>
      </c>
      <c r="O25" s="54" t="n">
        <f aca="false">$T$23</f>
        <v>0.55</v>
      </c>
      <c r="P25" s="55" t="str">
        <f aca="false">IF(Q25&lt;0,ABS(Q25),"")</f>
        <v/>
      </c>
      <c r="Q25" s="56" t="n">
        <f aca="false">IF(L$40&gt;0,L25-R25,J25-R25)</f>
        <v>3296.4</v>
      </c>
      <c r="R25" s="56" t="n">
        <f aca="false">(1-O25)*J25</f>
        <v>2190.6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34</v>
      </c>
      <c r="G27" s="59"/>
      <c r="H27" s="48" t="n">
        <f aca="false">V10</f>
        <v>34</v>
      </c>
      <c r="I27" s="59"/>
      <c r="J27" s="51" t="n">
        <v>1333</v>
      </c>
      <c r="K27" s="51"/>
      <c r="L27" s="52" t="n">
        <v>1333</v>
      </c>
      <c r="M27" s="48"/>
      <c r="N27" s="53" t="n">
        <v>67694</v>
      </c>
      <c r="O27" s="54" t="n">
        <f aca="false">$T$23</f>
        <v>0.55</v>
      </c>
      <c r="P27" s="55" t="str">
        <f aca="false">IF(Q27&lt;0,ABS(Q27),"")</f>
        <v/>
      </c>
      <c r="Q27" s="56" t="n">
        <f aca="false">IF(L$40&gt;0,L27-R27,J27-R27)</f>
        <v>733</v>
      </c>
      <c r="R27" s="56" t="n">
        <f aca="false">ROUND((1-O27)*J27,0)</f>
        <v>600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35</v>
      </c>
      <c r="G29" s="59"/>
      <c r="H29" s="48" t="n">
        <f aca="false">V12</f>
        <v>35</v>
      </c>
      <c r="I29" s="59"/>
      <c r="J29" s="51" t="n">
        <v>2407</v>
      </c>
      <c r="K29" s="51"/>
      <c r="L29" s="52" t="n">
        <v>2407</v>
      </c>
      <c r="M29" s="48"/>
      <c r="N29" s="53" t="n">
        <v>67694</v>
      </c>
      <c r="O29" s="54" t="n">
        <f aca="false">$T$23</f>
        <v>0.55</v>
      </c>
      <c r="P29" s="55" t="str">
        <f aca="false">IF(Q29&lt;0,ABS(Q29),"")</f>
        <v/>
      </c>
      <c r="Q29" s="56" t="n">
        <f aca="false">IF(L$40&gt;0,L29-R29,J29-R29)</f>
        <v>1324</v>
      </c>
      <c r="R29" s="56" t="n">
        <f aca="false">ROUND((1-O29)*J29,0)</f>
        <v>1083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34</v>
      </c>
      <c r="G31" s="59"/>
      <c r="H31" s="48" t="n">
        <f aca="false">V13</f>
        <v>33</v>
      </c>
      <c r="I31" s="59"/>
      <c r="J31" s="51" t="n">
        <v>3401</v>
      </c>
      <c r="K31" s="51"/>
      <c r="L31" s="52" t="n">
        <v>3544</v>
      </c>
      <c r="M31" s="48"/>
      <c r="N31" s="53" t="n">
        <v>67694</v>
      </c>
      <c r="O31" s="54" t="n">
        <f aca="false">$T$23</f>
        <v>0.55</v>
      </c>
      <c r="P31" s="55" t="str">
        <f aca="false">IF(Q31&lt;0,ABS(Q31),"")</f>
        <v/>
      </c>
      <c r="Q31" s="56" t="n">
        <f aca="false">IF(L$40&gt;0,L31-R31,J31-R31)</f>
        <v>2014</v>
      </c>
      <c r="R31" s="56" t="n">
        <f aca="false">ROUND((1-O31)*J31,0)</f>
        <v>1530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35</v>
      </c>
      <c r="G33" s="59"/>
      <c r="H33" s="48" t="n">
        <f aca="false">V15</f>
        <v>35</v>
      </c>
      <c r="I33" s="59"/>
      <c r="J33" s="51" t="n">
        <v>1087</v>
      </c>
      <c r="K33" s="51"/>
      <c r="L33" s="52" t="n">
        <v>1087</v>
      </c>
      <c r="M33" s="48"/>
      <c r="N33" s="53" t="n">
        <v>67694</v>
      </c>
      <c r="O33" s="54" t="n">
        <f aca="false">$T$23</f>
        <v>0.55</v>
      </c>
      <c r="P33" s="55" t="str">
        <f aca="false">IF(Q33&lt;0,ABS(Q33),"")</f>
        <v/>
      </c>
      <c r="Q33" s="56" t="n">
        <f aca="false">IF(L$40&gt;0,L33-R33,J33-R33)</f>
        <v>598</v>
      </c>
      <c r="R33" s="56" t="n">
        <f aca="false">ROUND((1-O33)*J33,0)</f>
        <v>489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31</v>
      </c>
      <c r="G37" s="59"/>
      <c r="H37" s="48" t="n">
        <f aca="false">V16</f>
        <v>32</v>
      </c>
      <c r="I37" s="59"/>
      <c r="J37" s="51" t="n">
        <v>34</v>
      </c>
      <c r="K37" s="51"/>
      <c r="L37" s="52" t="n">
        <v>33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33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38759</v>
      </c>
      <c r="K40" s="60"/>
      <c r="L40" s="56" t="n">
        <f aca="false">SUM(L5:L39)</f>
        <v>38959</v>
      </c>
      <c r="M40" s="48"/>
      <c r="N40" s="55" t="n">
        <f aca="false">+J40-L40</f>
        <v>-200</v>
      </c>
      <c r="O40" s="75"/>
      <c r="P40" s="76" t="n">
        <f aca="false">SUM(P5:P39)</f>
        <v>0</v>
      </c>
      <c r="Q40" s="77" t="n">
        <f aca="false">SUM(Q5:Q39)/IF($L$40&gt;0,$L40,$J40)</f>
        <v>0.33102492363767</v>
      </c>
      <c r="R40" s="77" t="n">
        <f aca="false">SUM(R5:R39)/IF($L$40&gt;0,$L40,$J40)</f>
        <v>0.66897507636233</v>
      </c>
      <c r="S40" s="78" t="n">
        <f aca="false">Q42/(Q42+(R42-LOOKUP(J2,[1]!date,[1]!enaft)))</f>
        <v>0.348513674197384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-0.00516009184963484</v>
      </c>
      <c r="O41" s="85"/>
      <c r="S41" s="86" t="n">
        <f aca="false">SUM(Q42:R42)</f>
        <v>38959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12896.4</v>
      </c>
      <c r="R42" s="86" t="n">
        <f aca="false">SUM(R5:R39)</f>
        <v>26062.6</v>
      </c>
      <c r="S42" s="52" t="n">
        <f aca="false">SUMIF(Q$5:Q$38,0,R$5:R$38)</f>
        <v>15703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P1" activePane="topRight" state="frozen"/>
      <selection pane="topLeft" activeCell="A2" activeCellId="0" sqref="A2"/>
      <selection pane="topRight" activeCell="J9" activeCellId="0" sqref="J9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45926.914163853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36903</v>
      </c>
      <c r="K2" s="20"/>
      <c r="L2" s="23"/>
      <c r="M2" s="20"/>
      <c r="N2" s="20"/>
      <c r="O2" s="26" t="n">
        <f aca="true">NOW()</f>
        <v>45926.9141638533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34</v>
      </c>
      <c r="G5" s="49"/>
      <c r="H5" s="50" t="n">
        <f aca="false">V14</f>
        <v>36</v>
      </c>
      <c r="I5" s="49"/>
      <c r="J5" s="51" t="n">
        <v>1281</v>
      </c>
      <c r="K5" s="51"/>
      <c r="L5" s="52" t="n">
        <v>1195</v>
      </c>
      <c r="M5" s="50"/>
      <c r="N5" s="53" t="n">
        <v>67694</v>
      </c>
      <c r="O5" s="54" t="n">
        <f aca="false">$T$23</f>
        <v>0.7</v>
      </c>
      <c r="P5" s="55" t="str">
        <f aca="false">IF(Q5&lt;0,ABS(Q5),"")</f>
        <v/>
      </c>
      <c r="Q5" s="56" t="n">
        <f aca="false">IF(L$40&gt;0,L5-R5,J5-R5)</f>
        <v>811</v>
      </c>
      <c r="R5" s="56" t="n">
        <f aca="false">ROUND((1-O5)*J5,0)</f>
        <v>384</v>
      </c>
      <c r="S5" s="44"/>
      <c r="T5" s="57" t="n">
        <v>30</v>
      </c>
      <c r="U5" s="57" t="n">
        <v>1</v>
      </c>
      <c r="V5" s="57" t="n">
        <v>32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31</v>
      </c>
      <c r="U6" s="63" t="n">
        <v>2</v>
      </c>
      <c r="V6" s="63" t="n">
        <v>31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31</v>
      </c>
      <c r="G7" s="59"/>
      <c r="H7" s="48" t="n">
        <f aca="false">V6</f>
        <v>31</v>
      </c>
      <c r="I7" s="59"/>
      <c r="J7" s="51" t="n">
        <v>2880</v>
      </c>
      <c r="K7" s="51"/>
      <c r="L7" s="52" t="n">
        <v>2881</v>
      </c>
      <c r="M7" s="48"/>
      <c r="N7" s="53" t="n">
        <v>67694</v>
      </c>
      <c r="O7" s="54" t="n">
        <f aca="false">$T$23</f>
        <v>0.7</v>
      </c>
      <c r="P7" s="55" t="str">
        <f aca="false">IF(Q7&lt;0,ABS(Q7),"")</f>
        <v/>
      </c>
      <c r="Q7" s="56" t="n">
        <f aca="false">IF(L$40&gt;0,L7-R7,J7-R7)</f>
        <v>2017</v>
      </c>
      <c r="R7" s="56" t="n">
        <f aca="false">ROUND((1-O7)*J7,0)</f>
        <v>864</v>
      </c>
      <c r="S7" s="44"/>
      <c r="T7" s="63" t="n">
        <v>30</v>
      </c>
      <c r="U7" s="63" t="n">
        <v>3</v>
      </c>
      <c r="V7" s="63" t="n">
        <v>31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29</v>
      </c>
      <c r="U8" s="63" t="n">
        <v>4</v>
      </c>
      <c r="V8" s="63" t="n">
        <v>34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33</v>
      </c>
      <c r="U9" s="63" t="n">
        <v>5</v>
      </c>
      <c r="V9" s="63" t="n">
        <v>35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31</v>
      </c>
      <c r="G10" s="59"/>
      <c r="H10" s="48" t="n">
        <f aca="false">V11</f>
        <v>31</v>
      </c>
      <c r="I10" s="59"/>
      <c r="J10" s="51" t="n">
        <v>1504</v>
      </c>
      <c r="K10" s="51"/>
      <c r="L10" s="52" t="n">
        <v>1504</v>
      </c>
      <c r="M10" s="48"/>
      <c r="N10" s="53" t="n">
        <v>67694</v>
      </c>
      <c r="O10" s="54" t="n">
        <f aca="false">$T$23</f>
        <v>0.7</v>
      </c>
      <c r="P10" s="55" t="str">
        <f aca="false">IF(Q10&lt;0,ABS(Q10),"")</f>
        <v/>
      </c>
      <c r="Q10" s="56" t="n">
        <f aca="false">IF(L$40&gt;0,L10-R10,J10-R10)</f>
        <v>1053</v>
      </c>
      <c r="R10" s="56" t="n">
        <f aca="false">ROUND((1-O10)*J10,0)</f>
        <v>451</v>
      </c>
      <c r="S10" s="44"/>
      <c r="T10" s="63" t="n">
        <v>31</v>
      </c>
      <c r="U10" s="63" t="n">
        <v>6</v>
      </c>
      <c r="V10" s="63" t="n">
        <v>32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31</v>
      </c>
      <c r="U11" s="63" t="n">
        <v>7</v>
      </c>
      <c r="V11" s="63" t="n">
        <v>31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33</v>
      </c>
      <c r="U12" s="63" t="n">
        <v>8</v>
      </c>
      <c r="V12" s="63" t="n">
        <v>35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31</v>
      </c>
      <c r="U13" s="63" t="n">
        <v>9</v>
      </c>
      <c r="V13" s="63" t="n">
        <v>33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34</v>
      </c>
      <c r="U14" s="63" t="n">
        <v>15</v>
      </c>
      <c r="V14" s="63" t="n">
        <v>36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30</v>
      </c>
      <c r="G15" s="59"/>
      <c r="H15" s="48" t="n">
        <f aca="false">V5</f>
        <v>32</v>
      </c>
      <c r="I15" s="59"/>
      <c r="J15" s="51" t="n">
        <v>11623</v>
      </c>
      <c r="K15" s="51"/>
      <c r="L15" s="52" t="n">
        <v>10325</v>
      </c>
      <c r="M15" s="48"/>
      <c r="N15" s="53" t="n">
        <v>67694</v>
      </c>
      <c r="O15" s="54" t="n">
        <f aca="false">$T$23</f>
        <v>0.7</v>
      </c>
      <c r="P15" s="55" t="str">
        <f aca="false">IF(Q15&lt;0,ABS(Q15),"")</f>
        <v/>
      </c>
      <c r="Q15" s="56" t="n">
        <f aca="false">IF(L$40&gt;0,L15-R15,J15-R15)</f>
        <v>6838</v>
      </c>
      <c r="R15" s="56" t="n">
        <f aca="false">ROUND((1-O15)*J15,0)</f>
        <v>3487</v>
      </c>
      <c r="S15" s="44"/>
      <c r="T15" s="63" t="n">
        <v>32</v>
      </c>
      <c r="U15" s="63" t="n">
        <v>35</v>
      </c>
      <c r="V15" s="63" t="n">
        <v>33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29</v>
      </c>
      <c r="U16" s="64" t="n">
        <v>39</v>
      </c>
      <c r="V16" s="64" t="n">
        <v>34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31.1666666666667</v>
      </c>
      <c r="U18" s="44"/>
      <c r="V18" s="67" t="n">
        <f aca="false">AVERAGE(V5:V16)</f>
        <v>33.0833333333333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30</v>
      </c>
      <c r="G20" s="59"/>
      <c r="H20" s="48" t="n">
        <f aca="false">V7</f>
        <v>31</v>
      </c>
      <c r="I20" s="59"/>
      <c r="J20" s="51" t="n">
        <v>1581</v>
      </c>
      <c r="K20" s="51"/>
      <c r="L20" s="52" t="n">
        <v>1482</v>
      </c>
      <c r="M20" s="48"/>
      <c r="N20" s="53" t="n">
        <v>67694</v>
      </c>
      <c r="O20" s="54" t="n">
        <f aca="false">$T$23</f>
        <v>0.7</v>
      </c>
      <c r="P20" s="55" t="str">
        <f aca="false">IF(Q20&lt;0,ABS(Q20),"")</f>
        <v/>
      </c>
      <c r="Q20" s="56" t="n">
        <f aca="false">IF(L$40&gt;0,L20-R20,J20-R20)</f>
        <v>1008</v>
      </c>
      <c r="R20" s="56" t="n">
        <f aca="false">ROUND((1-O20)*J20,0)</f>
        <v>474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29</v>
      </c>
      <c r="G22" s="59"/>
      <c r="H22" s="48" t="n">
        <f aca="false">V8</f>
        <v>34</v>
      </c>
      <c r="I22" s="59"/>
      <c r="J22" s="51" t="n">
        <v>963</v>
      </c>
      <c r="K22" s="51"/>
      <c r="L22" s="52" t="n">
        <v>577</v>
      </c>
      <c r="M22" s="59"/>
      <c r="N22" s="53" t="n">
        <v>67694</v>
      </c>
      <c r="O22" s="54" t="n">
        <f aca="false">$T$23</f>
        <v>0.7</v>
      </c>
      <c r="P22" s="55" t="str">
        <f aca="false">IF(Q22&lt;0,ABS(Q22),"")</f>
        <v/>
      </c>
      <c r="Q22" s="56" t="n">
        <f aca="false">IF(L$40&gt;0,L22-R22,J22-R22)</f>
        <v>288</v>
      </c>
      <c r="R22" s="56" t="n">
        <f aca="false">ROUND((1-O22)*J22,0)</f>
        <v>289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0.7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33</v>
      </c>
      <c r="G25" s="59"/>
      <c r="H25" s="48" t="n">
        <f aca="false">V9</f>
        <v>35</v>
      </c>
      <c r="I25" s="59"/>
      <c r="J25" s="51" t="n">
        <v>10105</v>
      </c>
      <c r="K25" s="51"/>
      <c r="L25" s="52" t="n">
        <v>8868</v>
      </c>
      <c r="M25" s="48"/>
      <c r="N25" s="53" t="n">
        <v>67694</v>
      </c>
      <c r="O25" s="54" t="n">
        <f aca="false">$T$23</f>
        <v>0.7</v>
      </c>
      <c r="P25" s="55" t="str">
        <f aca="false">IF(Q25&lt;0,ABS(Q25),"")</f>
        <v/>
      </c>
      <c r="Q25" s="56" t="n">
        <f aca="false">IF(L$40&gt;0,L25-R25,J25-R25)</f>
        <v>5836.5</v>
      </c>
      <c r="R25" s="56" t="n">
        <f aca="false">(1-O25)*J25</f>
        <v>3031.5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31</v>
      </c>
      <c r="G27" s="59"/>
      <c r="H27" s="48" t="n">
        <f aca="false">V10</f>
        <v>32</v>
      </c>
      <c r="I27" s="59"/>
      <c r="J27" s="51" t="n">
        <v>3653</v>
      </c>
      <c r="K27" s="51"/>
      <c r="L27" s="52" t="n">
        <v>3547</v>
      </c>
      <c r="M27" s="48"/>
      <c r="N27" s="53" t="n">
        <v>67694</v>
      </c>
      <c r="O27" s="54" t="n">
        <f aca="false">$T$23</f>
        <v>0.7</v>
      </c>
      <c r="P27" s="55" t="str">
        <f aca="false">IF(Q27&lt;0,ABS(Q27),"")</f>
        <v/>
      </c>
      <c r="Q27" s="56" t="n">
        <f aca="false">IF(L$40&gt;0,L27-R27,J27-R27)</f>
        <v>2451</v>
      </c>
      <c r="R27" s="56" t="n">
        <f aca="false">ROUND((1-O27)*J27,0)</f>
        <v>1096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33</v>
      </c>
      <c r="G29" s="59"/>
      <c r="H29" s="48" t="n">
        <f aca="false">V12</f>
        <v>35</v>
      </c>
      <c r="I29" s="59"/>
      <c r="J29" s="51" t="n">
        <v>3635</v>
      </c>
      <c r="K29" s="51"/>
      <c r="L29" s="52" t="n">
        <v>3407</v>
      </c>
      <c r="M29" s="48"/>
      <c r="N29" s="53" t="n">
        <v>67694</v>
      </c>
      <c r="O29" s="54" t="n">
        <f aca="false">$T$23</f>
        <v>0.7</v>
      </c>
      <c r="P29" s="55" t="str">
        <f aca="false">IF(Q29&lt;0,ABS(Q29),"")</f>
        <v/>
      </c>
      <c r="Q29" s="56" t="n">
        <f aca="false">IF(L$40&gt;0,L29-R29,J29-R29)</f>
        <v>2316</v>
      </c>
      <c r="R29" s="56" t="n">
        <f aca="false">ROUND((1-O29)*J29,0)</f>
        <v>1091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31</v>
      </c>
      <c r="G31" s="59"/>
      <c r="H31" s="48" t="n">
        <f aca="false">V13</f>
        <v>33</v>
      </c>
      <c r="I31" s="59"/>
      <c r="J31" s="51" t="n">
        <v>4830</v>
      </c>
      <c r="K31" s="51"/>
      <c r="L31" s="52" t="n">
        <v>4544</v>
      </c>
      <c r="M31" s="48"/>
      <c r="N31" s="53" t="n">
        <v>67694</v>
      </c>
      <c r="O31" s="54" t="n">
        <f aca="false">$T$23</f>
        <v>0.7</v>
      </c>
      <c r="P31" s="55" t="str">
        <f aca="false">IF(Q31&lt;0,ABS(Q31),"")</f>
        <v/>
      </c>
      <c r="Q31" s="56" t="n">
        <f aca="false">IF(L$40&gt;0,L31-R31,J31-R31)</f>
        <v>3095</v>
      </c>
      <c r="R31" s="56" t="n">
        <f aca="false">ROUND((1-O31)*J31,0)</f>
        <v>1449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32</v>
      </c>
      <c r="G33" s="59"/>
      <c r="H33" s="48" t="n">
        <f aca="false">V15</f>
        <v>33</v>
      </c>
      <c r="I33" s="59"/>
      <c r="J33" s="51" t="n">
        <v>1320</v>
      </c>
      <c r="K33" s="51"/>
      <c r="L33" s="52" t="n">
        <v>1243</v>
      </c>
      <c r="M33" s="48"/>
      <c r="N33" s="53" t="n">
        <v>67694</v>
      </c>
      <c r="O33" s="54" t="n">
        <f aca="false">$T$23</f>
        <v>0.7</v>
      </c>
      <c r="P33" s="55" t="str">
        <f aca="false">IF(Q33&lt;0,ABS(Q33),"")</f>
        <v/>
      </c>
      <c r="Q33" s="56" t="n">
        <f aca="false">IF(L$40&gt;0,L33-R33,J33-R33)</f>
        <v>847</v>
      </c>
      <c r="R33" s="56" t="n">
        <f aca="false">ROUND((1-O33)*J33,0)</f>
        <v>396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29</v>
      </c>
      <c r="G37" s="59"/>
      <c r="H37" s="48" t="n">
        <f aca="false">V16</f>
        <v>34</v>
      </c>
      <c r="I37" s="59"/>
      <c r="J37" s="51" t="n">
        <v>37</v>
      </c>
      <c r="K37" s="51"/>
      <c r="L37" s="52" t="n">
        <v>31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31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59114</v>
      </c>
      <c r="K40" s="60"/>
      <c r="L40" s="56" t="n">
        <f aca="false">SUM(L5:L39)</f>
        <v>55306</v>
      </c>
      <c r="M40" s="48"/>
      <c r="N40" s="55" t="n">
        <f aca="false">+J40-L40</f>
        <v>3808</v>
      </c>
      <c r="O40" s="75"/>
      <c r="P40" s="76" t="n">
        <f aca="false">SUM(P5:P39)</f>
        <v>0</v>
      </c>
      <c r="Q40" s="77" t="n">
        <f aca="false">SUM(Q5:Q39)/IF($L$40&gt;0,$L40,$J40)</f>
        <v>0.480806784074061</v>
      </c>
      <c r="R40" s="77" t="n">
        <f aca="false">SUM(R5:R39)/IF($L$40&gt;0,$L40,$J40)</f>
        <v>0.519193215925939</v>
      </c>
      <c r="S40" s="78" t="n">
        <f aca="false">Q42/(Q42+(R42-LOOKUP(J2,[1]!date,[1]!enaft)))</f>
        <v>0.498425521545988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0.0644179043881314</v>
      </c>
      <c r="O41" s="85"/>
      <c r="S41" s="86" t="n">
        <f aca="false">SUM(Q42:R42)</f>
        <v>55306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26591.5</v>
      </c>
      <c r="R42" s="86" t="n">
        <f aca="false">SUM(R5:R39)</f>
        <v>28714.5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P1" activePane="topRight" state="frozen"/>
      <selection pane="topLeft" activeCell="A2" activeCellId="0" sqref="A2"/>
      <selection pane="topRight" activeCell="L16" activeCellId="0" sqref="L1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45926.9141638871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36904</v>
      </c>
      <c r="K2" s="20"/>
      <c r="L2" s="23"/>
      <c r="M2" s="20"/>
      <c r="N2" s="20"/>
      <c r="O2" s="26" t="n">
        <f aca="true">NOW()</f>
        <v>45926.9141638873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 t="s">
        <v>70</v>
      </c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39</v>
      </c>
      <c r="G5" s="49"/>
      <c r="H5" s="50" t="n">
        <f aca="false">V14</f>
        <v>39</v>
      </c>
      <c r="I5" s="49"/>
      <c r="J5" s="51" t="n">
        <v>1065</v>
      </c>
      <c r="K5" s="51"/>
      <c r="L5" s="52" t="n">
        <v>1065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1065</v>
      </c>
      <c r="R5" s="56" t="n">
        <f aca="false">ROUND((1-O5)*J5,0)</f>
        <v>0</v>
      </c>
      <c r="S5" s="44"/>
      <c r="T5" s="57" t="n">
        <v>35</v>
      </c>
      <c r="U5" s="57" t="n">
        <v>1</v>
      </c>
      <c r="V5" s="57" t="n">
        <v>30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35</v>
      </c>
      <c r="U6" s="63" t="n">
        <v>2</v>
      </c>
      <c r="V6" s="63" t="n">
        <v>30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35</v>
      </c>
      <c r="G7" s="59"/>
      <c r="H7" s="48" t="n">
        <f aca="false">V6</f>
        <v>30</v>
      </c>
      <c r="I7" s="59"/>
      <c r="J7" s="51" t="n">
        <v>1595</v>
      </c>
      <c r="K7" s="51"/>
      <c r="L7" s="52" t="n">
        <v>3201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3201</v>
      </c>
      <c r="R7" s="56" t="n">
        <f aca="false">ROUND((1-O7)*J7,0)</f>
        <v>0</v>
      </c>
      <c r="S7" s="44"/>
      <c r="T7" s="63" t="n">
        <v>36</v>
      </c>
      <c r="U7" s="63" t="n">
        <v>3</v>
      </c>
      <c r="V7" s="63" t="n">
        <v>32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7000</v>
      </c>
      <c r="K8" s="51"/>
      <c r="L8" s="52" t="n">
        <v>7000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7000</v>
      </c>
      <c r="S8" s="44"/>
      <c r="T8" s="63" t="n">
        <v>36</v>
      </c>
      <c r="U8" s="63" t="n">
        <v>4</v>
      </c>
      <c r="V8" s="63" t="n">
        <v>31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37</v>
      </c>
      <c r="U9" s="63" t="n">
        <v>5</v>
      </c>
      <c r="V9" s="63" t="n">
        <v>34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35</v>
      </c>
      <c r="G10" s="59"/>
      <c r="H10" s="48" t="n">
        <f aca="false">V11</f>
        <v>30</v>
      </c>
      <c r="I10" s="59"/>
      <c r="J10" s="51" t="n">
        <v>995</v>
      </c>
      <c r="K10" s="51"/>
      <c r="L10" s="52" t="n">
        <v>1631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1631</v>
      </c>
      <c r="R10" s="56" t="n">
        <f aca="false">ROUND((1-O10)*J10,0)</f>
        <v>0</v>
      </c>
      <c r="S10" s="44"/>
      <c r="T10" s="63" t="n">
        <v>37</v>
      </c>
      <c r="U10" s="63" t="n">
        <v>6</v>
      </c>
      <c r="V10" s="63" t="n">
        <v>33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35</v>
      </c>
      <c r="U11" s="63" t="n">
        <v>7</v>
      </c>
      <c r="V11" s="63" t="n">
        <v>30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37</v>
      </c>
      <c r="U12" s="63" t="n">
        <v>8</v>
      </c>
      <c r="V12" s="63" t="n">
        <v>35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36</v>
      </c>
      <c r="U13" s="63" t="n">
        <v>9</v>
      </c>
      <c r="V13" s="63" t="n">
        <v>34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39</v>
      </c>
      <c r="U14" s="63" t="n">
        <v>15</v>
      </c>
      <c r="V14" s="63" t="n">
        <v>39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35</v>
      </c>
      <c r="G15" s="59"/>
      <c r="H15" s="48" t="n">
        <f aca="false">V5</f>
        <v>30</v>
      </c>
      <c r="I15" s="59"/>
      <c r="J15" s="51" t="n">
        <v>8379</v>
      </c>
      <c r="K15" s="51"/>
      <c r="L15" s="52" t="n">
        <v>11623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11623</v>
      </c>
      <c r="R15" s="56" t="n">
        <f aca="false">ROUND((1-O15)*J15,0)</f>
        <v>0</v>
      </c>
      <c r="S15" s="44"/>
      <c r="T15" s="63" t="n">
        <v>36</v>
      </c>
      <c r="U15" s="63" t="n">
        <v>35</v>
      </c>
      <c r="V15" s="63" t="n">
        <v>36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36</v>
      </c>
      <c r="U16" s="64" t="n">
        <v>39</v>
      </c>
      <c r="V16" s="64" t="n">
        <v>31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36.25</v>
      </c>
      <c r="U18" s="44"/>
      <c r="V18" s="67" t="n">
        <f aca="false">AVERAGE(V5:V16)</f>
        <v>32.9166666666667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36</v>
      </c>
      <c r="G20" s="59"/>
      <c r="H20" s="48" t="n">
        <f aca="false">V7</f>
        <v>32</v>
      </c>
      <c r="I20" s="59"/>
      <c r="J20" s="51" t="n">
        <v>939</v>
      </c>
      <c r="K20" s="51"/>
      <c r="L20" s="52" t="n">
        <v>1337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1337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36</v>
      </c>
      <c r="G22" s="59"/>
      <c r="H22" s="48" t="n">
        <f aca="false">V8</f>
        <v>31</v>
      </c>
      <c r="I22" s="59"/>
      <c r="J22" s="51" t="n">
        <v>422</v>
      </c>
      <c r="K22" s="51"/>
      <c r="L22" s="52" t="n">
        <v>808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808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37</v>
      </c>
      <c r="G25" s="59"/>
      <c r="H25" s="48" t="n">
        <f aca="false">V9</f>
        <v>34</v>
      </c>
      <c r="I25" s="59"/>
      <c r="J25" s="51" t="n">
        <v>7631</v>
      </c>
      <c r="K25" s="51"/>
      <c r="L25" s="52" t="n">
        <v>9487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9487</v>
      </c>
      <c r="R25" s="56" t="n">
        <f aca="false">(1-O25)*J25</f>
        <v>0</v>
      </c>
      <c r="S25" s="44"/>
      <c r="T25" s="27" t="s">
        <v>71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 t="n">
        <v>30</v>
      </c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37</v>
      </c>
      <c r="G27" s="59"/>
      <c r="H27" s="48" t="n">
        <f aca="false">V10</f>
        <v>33</v>
      </c>
      <c r="I27" s="59"/>
      <c r="J27" s="51" t="n">
        <v>3014</v>
      </c>
      <c r="K27" s="51"/>
      <c r="L27" s="52" t="n">
        <v>3440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3440</v>
      </c>
      <c r="R27" s="56" t="n">
        <f aca="false">ROUND((1-O27)*J27,0)</f>
        <v>0</v>
      </c>
      <c r="S27" s="44"/>
      <c r="T27" s="44" t="n">
        <v>31</v>
      </c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  <c r="T28" s="15" t="n">
        <v>30</v>
      </c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37</v>
      </c>
      <c r="G29" s="59"/>
      <c r="H29" s="48" t="n">
        <f aca="false">V12</f>
        <v>35</v>
      </c>
      <c r="I29" s="59"/>
      <c r="J29" s="51" t="n">
        <v>3178</v>
      </c>
      <c r="K29" s="51"/>
      <c r="L29" s="52" t="n">
        <v>3407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3407</v>
      </c>
      <c r="R29" s="56" t="n">
        <f aca="false">ROUND((1-O29)*J29,0)</f>
        <v>0</v>
      </c>
      <c r="S29" s="44"/>
      <c r="T29" s="15" t="n">
        <v>29</v>
      </c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  <c r="T30" s="15" t="n">
        <v>33</v>
      </c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36</v>
      </c>
      <c r="G31" s="59"/>
      <c r="H31" s="48" t="n">
        <f aca="false">V13</f>
        <v>34</v>
      </c>
      <c r="I31" s="59"/>
      <c r="J31" s="51" t="n">
        <v>4114</v>
      </c>
      <c r="K31" s="51"/>
      <c r="L31" s="52" t="n">
        <v>4401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4401</v>
      </c>
      <c r="R31" s="56" t="n">
        <f aca="false">ROUND((1-O31)*J31,0)</f>
        <v>0</v>
      </c>
      <c r="T31" s="15" t="n">
        <v>31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  <c r="T32" s="15" t="n">
        <v>31</v>
      </c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36</v>
      </c>
      <c r="G33" s="59"/>
      <c r="H33" s="48" t="n">
        <f aca="false">V15</f>
        <v>36</v>
      </c>
      <c r="I33" s="59"/>
      <c r="J33" s="51" t="n">
        <v>1009</v>
      </c>
      <c r="K33" s="51"/>
      <c r="L33" s="52" t="n">
        <v>1009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1009</v>
      </c>
      <c r="R33" s="56" t="n">
        <f aca="false">ROUND((1-O33)*J33,0)</f>
        <v>0</v>
      </c>
      <c r="T33" s="15" t="n">
        <v>33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  <c r="T34" s="15" t="n">
        <v>31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  <c r="T35" s="15" t="n">
        <v>34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  <c r="T36" s="15" t="n">
        <v>32</v>
      </c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36</v>
      </c>
      <c r="G37" s="59"/>
      <c r="H37" s="48" t="n">
        <f aca="false">V16</f>
        <v>31</v>
      </c>
      <c r="I37" s="59"/>
      <c r="J37" s="51" t="n">
        <v>29</v>
      </c>
      <c r="K37" s="51"/>
      <c r="L37" s="52" t="n">
        <v>34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34</v>
      </c>
      <c r="R37" s="56" t="n">
        <f aca="false">ROUND((1-O37)*J37,0)</f>
        <v>0</v>
      </c>
      <c r="T37" s="15" t="n">
        <v>29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  <c r="T39" s="67" t="n">
        <f aca="false">AVERAGE(T26:T37)</f>
        <v>31.1666666666667</v>
      </c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48073</v>
      </c>
      <c r="K40" s="60"/>
      <c r="L40" s="56" t="n">
        <f aca="false">SUM(L5:L39)</f>
        <v>57146</v>
      </c>
      <c r="M40" s="48"/>
      <c r="N40" s="55" t="n">
        <f aca="false">+J40-L40</f>
        <v>-9073</v>
      </c>
      <c r="O40" s="75"/>
      <c r="P40" s="76" t="n">
        <f aca="false">SUM(P5:P39)</f>
        <v>0</v>
      </c>
      <c r="Q40" s="77" t="n">
        <f aca="false">SUM(Q5:Q39)/IF($L$40&gt;0,$L40,$J40)</f>
        <v>0.725212613306268</v>
      </c>
      <c r="R40" s="77" t="n">
        <f aca="false">SUM(R5:R39)/IF($L$40&gt;0,$L40,$J40)</f>
        <v>0.274787386693732</v>
      </c>
      <c r="S40" s="78" t="n">
        <f aca="false">Q42/(Q42+(R42-LOOKUP(J2,[1]!date,[1]!enaft)))</f>
        <v>0.751514162405252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-0.188733800678135</v>
      </c>
      <c r="O41" s="85"/>
      <c r="S41" s="86" t="n">
        <f aca="false">SUM(Q42:R42)</f>
        <v>57146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41443</v>
      </c>
      <c r="R42" s="86" t="n">
        <f aca="false">SUM(R5:R39)</f>
        <v>15703</v>
      </c>
      <c r="S42" s="52" t="n">
        <f aca="false">SUMIF(Q$5:Q$38,0,R$5:R$38)</f>
        <v>15703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5" ySplit="0" topLeftCell="F1" activePane="topRight" state="frozen"/>
      <selection pane="topLeft" activeCell="A1" activeCellId="0" sqref="A1"/>
      <selection pane="topRight" activeCell="L38" activeCellId="0" sqref="L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45926.9141639189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36905</v>
      </c>
      <c r="K2" s="20"/>
      <c r="L2" s="23"/>
      <c r="M2" s="20"/>
      <c r="N2" s="20"/>
      <c r="O2" s="26" t="n">
        <f aca="true">NOW()</f>
        <v>45926.9141639192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44</v>
      </c>
      <c r="G5" s="49"/>
      <c r="H5" s="50" t="n">
        <f aca="false">V14</f>
        <v>45</v>
      </c>
      <c r="I5" s="49"/>
      <c r="J5" s="51" t="n">
        <v>851</v>
      </c>
      <c r="K5" s="51"/>
      <c r="L5" s="52" t="n">
        <v>808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808</v>
      </c>
      <c r="R5" s="56" t="n">
        <f aca="false">ROUND((1-O5)*J5,0)</f>
        <v>0</v>
      </c>
      <c r="S5" s="44"/>
      <c r="T5" s="57" t="n">
        <v>35</v>
      </c>
      <c r="U5" s="57" t="n">
        <v>1</v>
      </c>
      <c r="V5" s="57" t="n">
        <v>36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37</v>
      </c>
      <c r="U6" s="63" t="n">
        <v>2</v>
      </c>
      <c r="V6" s="63" t="n">
        <v>39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37</v>
      </c>
      <c r="G7" s="59"/>
      <c r="H7" s="48" t="n">
        <f aca="false">V6</f>
        <v>39</v>
      </c>
      <c r="I7" s="59"/>
      <c r="J7" s="51" t="n">
        <v>953</v>
      </c>
      <c r="K7" s="51"/>
      <c r="L7" s="52" t="n">
        <v>310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310</v>
      </c>
      <c r="R7" s="56" t="n">
        <f aca="false">ROUND((1-O7)*J7,0)</f>
        <v>0</v>
      </c>
      <c r="S7" s="44"/>
      <c r="T7" s="63" t="n">
        <v>36</v>
      </c>
      <c r="U7" s="63" t="n">
        <v>3</v>
      </c>
      <c r="V7" s="63" t="n">
        <v>37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7000</v>
      </c>
      <c r="K8" s="51"/>
      <c r="L8" s="52" t="n">
        <v>7000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7000</v>
      </c>
      <c r="S8" s="44"/>
      <c r="T8" s="63" t="n">
        <v>37</v>
      </c>
      <c r="U8" s="63" t="n">
        <v>4</v>
      </c>
      <c r="V8" s="63" t="n">
        <v>38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39</v>
      </c>
      <c r="U9" s="63" t="n">
        <v>5</v>
      </c>
      <c r="V9" s="63" t="n">
        <v>42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36</v>
      </c>
      <c r="G10" s="59"/>
      <c r="H10" s="48" t="n">
        <f aca="false">V11</f>
        <v>38</v>
      </c>
      <c r="I10" s="59"/>
      <c r="J10" s="51" t="n">
        <v>867</v>
      </c>
      <c r="K10" s="51"/>
      <c r="L10" s="52" t="n">
        <v>613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613</v>
      </c>
      <c r="R10" s="56" t="n">
        <f aca="false">ROUND((1-O10)*J10,0)</f>
        <v>0</v>
      </c>
      <c r="S10" s="44"/>
      <c r="T10" s="63" t="n">
        <v>38</v>
      </c>
      <c r="U10" s="63" t="n">
        <v>6</v>
      </c>
      <c r="V10" s="63" t="n">
        <v>41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36</v>
      </c>
      <c r="U11" s="63" t="n">
        <v>7</v>
      </c>
      <c r="V11" s="63" t="n">
        <v>38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40</v>
      </c>
      <c r="U12" s="63" t="n">
        <v>8</v>
      </c>
      <c r="V12" s="63" t="n">
        <v>42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39</v>
      </c>
      <c r="U13" s="63" t="n">
        <v>9</v>
      </c>
      <c r="V13" s="63" t="n">
        <v>40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44</v>
      </c>
      <c r="U14" s="63" t="n">
        <v>15</v>
      </c>
      <c r="V14" s="63" t="n">
        <v>45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35</v>
      </c>
      <c r="G15" s="59"/>
      <c r="H15" s="48" t="n">
        <f aca="false">V5</f>
        <v>36</v>
      </c>
      <c r="I15" s="59"/>
      <c r="J15" s="51" t="n">
        <v>8379</v>
      </c>
      <c r="K15" s="51"/>
      <c r="L15" s="52" t="n">
        <v>7730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7730</v>
      </c>
      <c r="R15" s="56" t="n">
        <f aca="false">ROUND((1-O15)*J15,0)</f>
        <v>0</v>
      </c>
      <c r="S15" s="44"/>
      <c r="T15" s="63" t="n">
        <v>40</v>
      </c>
      <c r="U15" s="63" t="n">
        <v>35</v>
      </c>
      <c r="V15" s="63" t="n">
        <v>40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37</v>
      </c>
      <c r="U16" s="64" t="n">
        <v>39</v>
      </c>
      <c r="V16" s="64" t="n">
        <v>38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38.1666666666667</v>
      </c>
      <c r="U18" s="44"/>
      <c r="V18" s="67" t="n">
        <f aca="false">AVERAGE(V5:V16)</f>
        <v>39.6666666666667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36</v>
      </c>
      <c r="G20" s="59"/>
      <c r="H20" s="48" t="n">
        <f aca="false">V7</f>
        <v>37</v>
      </c>
      <c r="I20" s="59"/>
      <c r="J20" s="51" t="n">
        <v>939</v>
      </c>
      <c r="K20" s="51"/>
      <c r="L20" s="52" t="n">
        <v>839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839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37</v>
      </c>
      <c r="G22" s="59"/>
      <c r="H22" s="48" t="n">
        <f aca="false">V8</f>
        <v>38</v>
      </c>
      <c r="I22" s="59"/>
      <c r="J22" s="51" t="n">
        <v>346</v>
      </c>
      <c r="K22" s="51"/>
      <c r="L22" s="52" t="n">
        <v>268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268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39</v>
      </c>
      <c r="G25" s="59"/>
      <c r="H25" s="48" t="n">
        <f aca="false">V9</f>
        <v>42</v>
      </c>
      <c r="I25" s="59"/>
      <c r="J25" s="51" t="n">
        <v>6394</v>
      </c>
      <c r="K25" s="51"/>
      <c r="L25" s="52" t="n">
        <v>4538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4538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38</v>
      </c>
      <c r="G27" s="59"/>
      <c r="H27" s="48" t="n">
        <f aca="false">V10</f>
        <v>41</v>
      </c>
      <c r="I27" s="59"/>
      <c r="J27" s="51" t="n">
        <v>2907</v>
      </c>
      <c r="K27" s="51"/>
      <c r="L27" s="52" t="n">
        <v>2586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2586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40</v>
      </c>
      <c r="G29" s="59"/>
      <c r="H29" s="48" t="n">
        <f aca="false">V12</f>
        <v>42</v>
      </c>
      <c r="I29" s="59"/>
      <c r="J29" s="51" t="n">
        <v>2836</v>
      </c>
      <c r="K29" s="51"/>
      <c r="L29" s="52" t="n">
        <v>2609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2609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39</v>
      </c>
      <c r="G31" s="59"/>
      <c r="H31" s="48" t="n">
        <f aca="false">V13</f>
        <v>40</v>
      </c>
      <c r="I31" s="59"/>
      <c r="J31" s="51" t="n">
        <v>3684</v>
      </c>
      <c r="K31" s="51"/>
      <c r="L31" s="52" t="n">
        <v>3541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3541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40</v>
      </c>
      <c r="G33" s="59"/>
      <c r="H33" s="48" t="n">
        <f aca="false">V15</f>
        <v>40</v>
      </c>
      <c r="I33" s="59"/>
      <c r="J33" s="51" t="n">
        <v>697</v>
      </c>
      <c r="K33" s="51"/>
      <c r="L33" s="52" t="n">
        <v>697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697</v>
      </c>
      <c r="R33" s="56" t="n">
        <f aca="false">ROUND((1-O33)*J33,0)</f>
        <v>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37</v>
      </c>
      <c r="G37" s="59"/>
      <c r="H37" s="48" t="n">
        <f aca="false">V16</f>
        <v>38</v>
      </c>
      <c r="I37" s="59"/>
      <c r="J37" s="51" t="n">
        <v>28</v>
      </c>
      <c r="K37" s="51"/>
      <c r="L37" s="52" t="n">
        <v>27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27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44584</v>
      </c>
      <c r="K40" s="60"/>
      <c r="L40" s="56" t="n">
        <f aca="false">SUM(L5:L39)</f>
        <v>40269</v>
      </c>
      <c r="M40" s="48"/>
      <c r="N40" s="55" t="n">
        <f aca="false">+J40-L40</f>
        <v>4315</v>
      </c>
      <c r="O40" s="75"/>
      <c r="P40" s="76" t="n">
        <f aca="false">SUM(P5:P39)</f>
        <v>0</v>
      </c>
      <c r="Q40" s="77" t="n">
        <f aca="false">SUM(Q5:Q39)/IF($L$40&gt;0,$L40,$J40)</f>
        <v>0.610047431026348</v>
      </c>
      <c r="R40" s="77" t="n">
        <f aca="false">SUM(R5:R39)/IF($L$40&gt;0,$L40,$J40)</f>
        <v>0.389952568973652</v>
      </c>
      <c r="S40" s="78" t="n">
        <f aca="false">Q42/(Q42+(R42-LOOKUP(J2,[1]!date,[1]!enaft)))</f>
        <v>0.641929499072356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0.0967835994975776</v>
      </c>
      <c r="O41" s="85"/>
      <c r="S41" s="86" t="n">
        <f aca="false">SUM(Q42:R42)</f>
        <v>40269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24566</v>
      </c>
      <c r="R42" s="86" t="n">
        <f aca="false">SUM(R5:R39)</f>
        <v>15703</v>
      </c>
      <c r="S42" s="52" t="n">
        <f aca="false">SUMIF(Q$5:Q$38,0,R$5:R$38)</f>
        <v>15703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5" ySplit="0" topLeftCell="F1" activePane="topRight" state="frozen"/>
      <selection pane="topLeft" activeCell="A3" activeCellId="0" sqref="A3"/>
      <selection pane="topRight" activeCell="L38" activeCellId="0" sqref="L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45926.9141639501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36906</v>
      </c>
      <c r="K2" s="20"/>
      <c r="L2" s="23"/>
      <c r="M2" s="20"/>
      <c r="N2" s="20"/>
      <c r="O2" s="26" t="n">
        <f aca="true">NOW()</f>
        <v>45926.9141639505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37</v>
      </c>
      <c r="G5" s="49"/>
      <c r="H5" s="50" t="n">
        <f aca="false">V14</f>
        <v>42</v>
      </c>
      <c r="I5" s="49"/>
      <c r="J5" s="51" t="n">
        <v>1151</v>
      </c>
      <c r="K5" s="51"/>
      <c r="L5" s="52" t="n">
        <v>937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937</v>
      </c>
      <c r="R5" s="56" t="n">
        <f aca="false">ROUND((1-O5)*J5,0)</f>
        <v>0</v>
      </c>
      <c r="S5" s="44"/>
      <c r="T5" s="57" t="n">
        <v>32</v>
      </c>
      <c r="U5" s="57" t="n">
        <v>1</v>
      </c>
      <c r="V5" s="57" t="n">
        <v>34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33</v>
      </c>
      <c r="U6" s="63" t="n">
        <v>2</v>
      </c>
      <c r="V6" s="63" t="n">
        <v>35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33</v>
      </c>
      <c r="G7" s="59"/>
      <c r="H7" s="48" t="n">
        <f aca="false">V6</f>
        <v>35</v>
      </c>
      <c r="I7" s="59"/>
      <c r="J7" s="51" t="n">
        <v>2237</v>
      </c>
      <c r="K7" s="51"/>
      <c r="L7" s="52" t="n">
        <v>1596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1596</v>
      </c>
      <c r="R7" s="56" t="n">
        <f aca="false">ROUND((1-O7)*J7,0)</f>
        <v>0</v>
      </c>
      <c r="S7" s="44"/>
      <c r="T7" s="63" t="n">
        <v>32</v>
      </c>
      <c r="U7" s="63" t="n">
        <v>3</v>
      </c>
      <c r="V7" s="63" t="n">
        <v>34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7000</v>
      </c>
      <c r="K8" s="51"/>
      <c r="L8" s="52" t="n">
        <v>7000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7000</v>
      </c>
      <c r="S8" s="44"/>
      <c r="T8" s="63" t="n">
        <v>33</v>
      </c>
      <c r="U8" s="63" t="n">
        <v>4</v>
      </c>
      <c r="V8" s="63" t="n">
        <v>35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34</v>
      </c>
      <c r="U9" s="63" t="n">
        <v>5</v>
      </c>
      <c r="V9" s="63" t="n">
        <v>36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33</v>
      </c>
      <c r="G10" s="59"/>
      <c r="H10" s="48" t="n">
        <f aca="false">V11</f>
        <v>34</v>
      </c>
      <c r="I10" s="59"/>
      <c r="J10" s="51" t="n">
        <v>1249</v>
      </c>
      <c r="K10" s="51"/>
      <c r="L10" s="52" t="n">
        <v>1122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1122</v>
      </c>
      <c r="R10" s="56" t="n">
        <f aca="false">ROUND((1-O10)*J10,0)</f>
        <v>0</v>
      </c>
      <c r="S10" s="44"/>
      <c r="T10" s="63" t="n">
        <v>30</v>
      </c>
      <c r="U10" s="63" t="n">
        <v>6</v>
      </c>
      <c r="V10" s="63" t="n">
        <v>34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33</v>
      </c>
      <c r="U11" s="63" t="n">
        <v>7</v>
      </c>
      <c r="V11" s="63" t="n">
        <v>34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35</v>
      </c>
      <c r="U12" s="63" t="n">
        <v>8</v>
      </c>
      <c r="V12" s="63" t="n">
        <v>37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35</v>
      </c>
      <c r="U13" s="63" t="n">
        <v>9</v>
      </c>
      <c r="V13" s="63" t="n">
        <v>37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37</v>
      </c>
      <c r="U14" s="63" t="n">
        <v>15</v>
      </c>
      <c r="V14" s="63" t="n">
        <v>42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32</v>
      </c>
      <c r="G15" s="59"/>
      <c r="H15" s="48" t="n">
        <f aca="false">V5</f>
        <v>34</v>
      </c>
      <c r="I15" s="59"/>
      <c r="J15" s="51" t="n">
        <v>10325</v>
      </c>
      <c r="K15" s="51"/>
      <c r="L15" s="52" t="n">
        <v>9028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9028</v>
      </c>
      <c r="R15" s="56" t="n">
        <f aca="false">ROUND((1-O15)*J15,0)</f>
        <v>0</v>
      </c>
      <c r="S15" s="44"/>
      <c r="T15" s="63" t="n">
        <v>35</v>
      </c>
      <c r="U15" s="63" t="n">
        <v>35</v>
      </c>
      <c r="V15" s="63" t="n">
        <v>38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33</v>
      </c>
      <c r="U16" s="64" t="n">
        <v>39</v>
      </c>
      <c r="V16" s="64" t="n">
        <v>35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33.5</v>
      </c>
      <c r="U18" s="44"/>
      <c r="V18" s="67" t="n">
        <f aca="false">AVERAGE(V5:V16)</f>
        <v>35.9166666666667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32</v>
      </c>
      <c r="G20" s="59"/>
      <c r="H20" s="48" t="n">
        <f aca="false">V7</f>
        <v>34</v>
      </c>
      <c r="I20" s="59"/>
      <c r="J20" s="51" t="n">
        <v>1337</v>
      </c>
      <c r="K20" s="51"/>
      <c r="L20" s="52" t="n">
        <v>1138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1138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33</v>
      </c>
      <c r="G22" s="59"/>
      <c r="H22" s="48" t="n">
        <f aca="false">V8</f>
        <v>35</v>
      </c>
      <c r="I22" s="59"/>
      <c r="J22" s="51" t="n">
        <v>654</v>
      </c>
      <c r="K22" s="51"/>
      <c r="L22" s="52" t="n">
        <v>500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500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34</v>
      </c>
      <c r="G25" s="59"/>
      <c r="H25" s="48" t="n">
        <f aca="false">V9</f>
        <v>36</v>
      </c>
      <c r="I25" s="59"/>
      <c r="J25" s="51" t="n">
        <v>9487</v>
      </c>
      <c r="K25" s="51"/>
      <c r="L25" s="52" t="n">
        <v>8250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8250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30</v>
      </c>
      <c r="G27" s="59"/>
      <c r="H27" s="48" t="n">
        <f aca="false">V10</f>
        <v>34</v>
      </c>
      <c r="I27" s="59"/>
      <c r="J27" s="51" t="n">
        <v>3760</v>
      </c>
      <c r="K27" s="51"/>
      <c r="L27" s="52" t="n">
        <v>3333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3333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35</v>
      </c>
      <c r="G29" s="59"/>
      <c r="H29" s="48" t="n">
        <f aca="false">V12</f>
        <v>37</v>
      </c>
      <c r="I29" s="59"/>
      <c r="J29" s="51" t="n">
        <v>3407</v>
      </c>
      <c r="K29" s="51"/>
      <c r="L29" s="52" t="n">
        <v>3178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3178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35</v>
      </c>
      <c r="G31" s="59"/>
      <c r="H31" s="48" t="n">
        <f aca="false">V13</f>
        <v>37</v>
      </c>
      <c r="I31" s="59"/>
      <c r="J31" s="51" t="n">
        <v>4257</v>
      </c>
      <c r="K31" s="51"/>
      <c r="L31" s="52" t="n">
        <v>3971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3971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35</v>
      </c>
      <c r="G33" s="59"/>
      <c r="H33" s="48" t="n">
        <f aca="false">V15</f>
        <v>38</v>
      </c>
      <c r="I33" s="59"/>
      <c r="J33" s="51" t="n">
        <v>1087</v>
      </c>
      <c r="K33" s="51"/>
      <c r="L33" s="52" t="n">
        <v>853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853</v>
      </c>
      <c r="R33" s="56" t="n">
        <f aca="false">ROUND((1-O33)*J33,0)</f>
        <v>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33</v>
      </c>
      <c r="G37" s="59"/>
      <c r="H37" s="48" t="n">
        <f aca="false">V16</f>
        <v>35</v>
      </c>
      <c r="I37" s="59"/>
      <c r="J37" s="51" t="n">
        <v>32</v>
      </c>
      <c r="K37" s="51"/>
      <c r="L37" s="52" t="n">
        <v>30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30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54686</v>
      </c>
      <c r="K40" s="60"/>
      <c r="L40" s="56" t="n">
        <f aca="false">SUM(L5:L39)</f>
        <v>49639</v>
      </c>
      <c r="M40" s="48"/>
      <c r="N40" s="55" t="n">
        <f aca="false">+J40-L40</f>
        <v>5047</v>
      </c>
      <c r="O40" s="75"/>
      <c r="P40" s="76" t="n">
        <f aca="false">SUM(P5:P39)</f>
        <v>0</v>
      </c>
      <c r="Q40" s="77" t="n">
        <f aca="false">SUM(Q5:Q39)/IF($L$40&gt;0,$L40,$J40)</f>
        <v>0.683655996293237</v>
      </c>
      <c r="R40" s="77" t="n">
        <f aca="false">SUM(R5:R39)/IF($L$40&gt;0,$L40,$J40)</f>
        <v>0.316344003706763</v>
      </c>
      <c r="S40" s="78" t="n">
        <f aca="false">Q42/(Q42+(R42-LOOKUP(J2,[1]!date,[1]!enaft)))</f>
        <v>0.712357522198199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0.0922905313974326</v>
      </c>
      <c r="O41" s="85"/>
      <c r="S41" s="86" t="n">
        <f aca="false">SUM(Q42:R42)</f>
        <v>49639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33936</v>
      </c>
      <c r="R42" s="86" t="n">
        <f aca="false">SUM(R5:R39)</f>
        <v>15703</v>
      </c>
      <c r="S42" s="52" t="n">
        <f aca="false">SUMIF(Q$5:Q$38,0,R$5:R$38)</f>
        <v>15703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F1" activePane="topRight" state="frozen"/>
      <selection pane="topLeft" activeCell="A2" activeCellId="0" sqref="A2"/>
      <selection pane="topRight" activeCell="S8" activeCellId="0" sqref="S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45926.9141639834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36907</v>
      </c>
      <c r="K2" s="20"/>
      <c r="L2" s="23"/>
      <c r="M2" s="20"/>
      <c r="N2" s="20"/>
      <c r="O2" s="26" t="n">
        <f aca="true">NOW()</f>
        <v>45926.9141639836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34</v>
      </c>
      <c r="G5" s="49"/>
      <c r="H5" s="50" t="n">
        <f aca="false">V14</f>
        <v>34</v>
      </c>
      <c r="I5" s="49"/>
      <c r="J5" s="51" t="n">
        <v>1281</v>
      </c>
      <c r="K5" s="51"/>
      <c r="L5" s="52" t="n">
        <v>1281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1281</v>
      </c>
      <c r="R5" s="56" t="n">
        <f aca="false">ROUND((1-O5)*J5,0)</f>
        <v>0</v>
      </c>
      <c r="S5" s="44"/>
      <c r="T5" s="57" t="n">
        <v>29</v>
      </c>
      <c r="U5" s="57" t="n">
        <v>1</v>
      </c>
      <c r="V5" s="57" t="n">
        <v>31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31</v>
      </c>
      <c r="U6" s="63" t="n">
        <v>2</v>
      </c>
      <c r="V6" s="63" t="n">
        <v>32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31</v>
      </c>
      <c r="G7" s="59"/>
      <c r="H7" s="48" t="n">
        <f aca="false">V6</f>
        <v>32</v>
      </c>
      <c r="I7" s="59"/>
      <c r="J7" s="51" t="n">
        <v>2880</v>
      </c>
      <c r="K7" s="51"/>
      <c r="L7" s="52" t="n">
        <v>2560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2560</v>
      </c>
      <c r="R7" s="56" t="n">
        <f aca="false">ROUND((1-O7)*J7,0)</f>
        <v>0</v>
      </c>
      <c r="S7" s="44"/>
      <c r="T7" s="63" t="n">
        <v>30</v>
      </c>
      <c r="U7" s="63" t="n">
        <v>3</v>
      </c>
      <c r="V7" s="63" t="n">
        <v>31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31</v>
      </c>
      <c r="U8" s="63" t="n">
        <v>4</v>
      </c>
      <c r="V8" s="63" t="n">
        <v>31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32</v>
      </c>
      <c r="U9" s="63" t="n">
        <v>5</v>
      </c>
      <c r="V9" s="63" t="n">
        <v>32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30</v>
      </c>
      <c r="G10" s="59"/>
      <c r="H10" s="48" t="n">
        <f aca="false">V11</f>
        <v>31</v>
      </c>
      <c r="I10" s="59"/>
      <c r="J10" s="51" t="n">
        <v>1631</v>
      </c>
      <c r="K10" s="51"/>
      <c r="L10" s="52" t="n">
        <v>1504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1504</v>
      </c>
      <c r="R10" s="56" t="n">
        <f aca="false">ROUND((1-O10)*J10,0)</f>
        <v>0</v>
      </c>
      <c r="S10" s="44"/>
      <c r="T10" s="63" t="n">
        <v>30</v>
      </c>
      <c r="U10" s="63" t="n">
        <v>6</v>
      </c>
      <c r="V10" s="63" t="n">
        <v>30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30</v>
      </c>
      <c r="U11" s="63" t="n">
        <v>7</v>
      </c>
      <c r="V11" s="63" t="n">
        <v>31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32</v>
      </c>
      <c r="U12" s="63" t="n">
        <v>8</v>
      </c>
      <c r="V12" s="63" t="n">
        <v>32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32</v>
      </c>
      <c r="U13" s="63" t="n">
        <v>9</v>
      </c>
      <c r="V13" s="63" t="n">
        <v>32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34</v>
      </c>
      <c r="U14" s="63" t="n">
        <v>15</v>
      </c>
      <c r="V14" s="63" t="n">
        <v>34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29</v>
      </c>
      <c r="G15" s="59"/>
      <c r="H15" s="48" t="n">
        <f aca="false">V5</f>
        <v>31</v>
      </c>
      <c r="I15" s="59"/>
      <c r="J15" s="51" t="n">
        <v>12272</v>
      </c>
      <c r="K15" s="51"/>
      <c r="L15" s="52" t="n">
        <v>10973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10973</v>
      </c>
      <c r="R15" s="56" t="n">
        <f aca="false">ROUND((1-O15)*J15,0)</f>
        <v>0</v>
      </c>
      <c r="S15" s="44"/>
      <c r="T15" s="63" t="n">
        <v>31</v>
      </c>
      <c r="U15" s="63" t="n">
        <v>35</v>
      </c>
      <c r="V15" s="63" t="n">
        <v>32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31</v>
      </c>
      <c r="U16" s="64" t="n">
        <v>39</v>
      </c>
      <c r="V16" s="64" t="n">
        <v>31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31.0833333333333</v>
      </c>
      <c r="U18" s="44"/>
      <c r="V18" s="67" t="n">
        <f aca="false">AVERAGE(V5:V16)</f>
        <v>31.5833333333333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30</v>
      </c>
      <c r="G20" s="59"/>
      <c r="H20" s="48" t="n">
        <f aca="false">V7</f>
        <v>31</v>
      </c>
      <c r="I20" s="59"/>
      <c r="J20" s="51" t="n">
        <v>1536</v>
      </c>
      <c r="K20" s="51"/>
      <c r="L20" s="52" t="n">
        <v>1437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1437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31</v>
      </c>
      <c r="G22" s="59"/>
      <c r="H22" s="48" t="n">
        <f aca="false">V8</f>
        <v>31</v>
      </c>
      <c r="I22" s="59"/>
      <c r="J22" s="51" t="n">
        <v>808</v>
      </c>
      <c r="K22" s="51"/>
      <c r="L22" s="52" t="n">
        <v>808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808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32</v>
      </c>
      <c r="G25" s="59"/>
      <c r="H25" s="48" t="n">
        <f aca="false">V9</f>
        <v>32</v>
      </c>
      <c r="I25" s="59"/>
      <c r="J25" s="51" t="n">
        <v>10724</v>
      </c>
      <c r="K25" s="51"/>
      <c r="L25" s="52" t="n">
        <v>10724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10724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30</v>
      </c>
      <c r="G27" s="59"/>
      <c r="H27" s="48" t="n">
        <f aca="false">V10</f>
        <v>30</v>
      </c>
      <c r="I27" s="59"/>
      <c r="J27" s="51" t="n">
        <v>3760</v>
      </c>
      <c r="K27" s="51"/>
      <c r="L27" s="52" t="n">
        <v>3760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3760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32</v>
      </c>
      <c r="G29" s="59"/>
      <c r="H29" s="48" t="n">
        <f aca="false">V12</f>
        <v>32</v>
      </c>
      <c r="I29" s="59"/>
      <c r="J29" s="51" t="n">
        <v>3748</v>
      </c>
      <c r="K29" s="51"/>
      <c r="L29" s="52" t="n">
        <v>3748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3748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32</v>
      </c>
      <c r="G31" s="59"/>
      <c r="H31" s="48" t="n">
        <f aca="false">V13</f>
        <v>32</v>
      </c>
      <c r="I31" s="59"/>
      <c r="J31" s="51" t="n">
        <v>4687</v>
      </c>
      <c r="K31" s="51"/>
      <c r="L31" s="52" t="n">
        <v>4687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4687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31</v>
      </c>
      <c r="G33" s="59"/>
      <c r="H33" s="48" t="n">
        <f aca="false">V15</f>
        <v>32</v>
      </c>
      <c r="I33" s="59"/>
      <c r="J33" s="51" t="n">
        <v>1398</v>
      </c>
      <c r="K33" s="51"/>
      <c r="L33" s="52" t="n">
        <v>1320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1320</v>
      </c>
      <c r="R33" s="56" t="n">
        <f aca="false">ROUND((1-O33)*J33,0)</f>
        <v>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31</v>
      </c>
      <c r="G37" s="59"/>
      <c r="H37" s="48" t="n">
        <f aca="false">V16</f>
        <v>31</v>
      </c>
      <c r="I37" s="59"/>
      <c r="J37" s="51" t="n">
        <v>34</v>
      </c>
      <c r="K37" s="51"/>
      <c r="L37" s="52" t="n">
        <v>34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34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60461</v>
      </c>
      <c r="K40" s="60"/>
      <c r="L40" s="56" t="n">
        <f aca="false">SUM(L5:L39)</f>
        <v>58538</v>
      </c>
      <c r="M40" s="48"/>
      <c r="N40" s="55" t="n">
        <f aca="false">+J40-L40</f>
        <v>1923</v>
      </c>
      <c r="O40" s="75"/>
      <c r="P40" s="76" t="n">
        <f aca="false">SUM(P5:P39)</f>
        <v>0</v>
      </c>
      <c r="Q40" s="77" t="n">
        <f aca="false">SUM(Q5:Q39)/IF($L$40&gt;0,$L40,$J40)</f>
        <v>0.731763982370426</v>
      </c>
      <c r="R40" s="77" t="n">
        <f aca="false">SUM(R5:R39)/IF($L$40&gt;0,$L40,$J40)</f>
        <v>0.268236017629574</v>
      </c>
      <c r="S40" s="78" t="n">
        <f aca="false">Q42/(Q42+(R42-LOOKUP(J2,[1]!date,[1]!enaft)))</f>
        <v>0.757649722310658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0.0318056267676684</v>
      </c>
      <c r="O41" s="85"/>
      <c r="S41" s="86" t="n">
        <f aca="false">SUM(Q42:R42)</f>
        <v>58538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42836</v>
      </c>
      <c r="R42" s="86" t="n">
        <f aca="false">SUM(R5:R39)</f>
        <v>15702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T1" activePane="topRight" state="frozen"/>
      <selection pane="topLeft" activeCell="A2" activeCellId="0" sqref="A2"/>
      <selection pane="topRight" activeCell="V5" activeCellId="0" sqref="V5:V1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45926.9141640161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36908</v>
      </c>
      <c r="K2" s="20"/>
      <c r="L2" s="23"/>
      <c r="M2" s="20"/>
      <c r="N2" s="20"/>
      <c r="O2" s="26" t="n">
        <f aca="true">NOW()</f>
        <v>45926.9141640164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32</v>
      </c>
      <c r="G5" s="49"/>
      <c r="H5" s="50" t="n">
        <f aca="false">V14</f>
        <v>34</v>
      </c>
      <c r="I5" s="49"/>
      <c r="J5" s="51" t="n">
        <v>1365</v>
      </c>
      <c r="K5" s="51"/>
      <c r="L5" s="52" t="n">
        <v>1281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1281</v>
      </c>
      <c r="R5" s="56" t="n">
        <f aca="false">ROUND((1-O5)*J5,0)</f>
        <v>0</v>
      </c>
      <c r="S5" s="44"/>
      <c r="T5" s="57" t="n">
        <v>27</v>
      </c>
      <c r="U5" s="57" t="n">
        <v>1</v>
      </c>
      <c r="V5" s="57" t="n">
        <v>28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28</v>
      </c>
      <c r="U6" s="63" t="n">
        <v>2</v>
      </c>
      <c r="V6" s="63" t="n">
        <v>29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28</v>
      </c>
      <c r="G7" s="59"/>
      <c r="H7" s="48" t="n">
        <f aca="false">V6</f>
        <v>29</v>
      </c>
      <c r="I7" s="59"/>
      <c r="J7" s="51" t="n">
        <v>3845</v>
      </c>
      <c r="K7" s="51"/>
      <c r="L7" s="52" t="n">
        <v>3523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3523</v>
      </c>
      <c r="R7" s="56" t="n">
        <f aca="false">ROUND((1-O7)*J7,0)</f>
        <v>0</v>
      </c>
      <c r="S7" s="44"/>
      <c r="T7" s="63" t="n">
        <v>28</v>
      </c>
      <c r="U7" s="63" t="n">
        <v>3</v>
      </c>
      <c r="V7" s="63" t="n">
        <v>29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27</v>
      </c>
      <c r="U8" s="63" t="n">
        <v>4</v>
      </c>
      <c r="V8" s="63" t="n">
        <v>29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30</v>
      </c>
      <c r="U9" s="63" t="n">
        <v>5</v>
      </c>
      <c r="V9" s="63" t="n">
        <v>30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28</v>
      </c>
      <c r="G10" s="59"/>
      <c r="H10" s="48" t="n">
        <f aca="false">V11</f>
        <v>29</v>
      </c>
      <c r="I10" s="59"/>
      <c r="J10" s="51" t="n">
        <v>1885</v>
      </c>
      <c r="K10" s="51"/>
      <c r="L10" s="52" t="n">
        <v>1758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1758</v>
      </c>
      <c r="R10" s="56" t="n">
        <f aca="false">ROUND((1-O10)*J10,0)</f>
        <v>0</v>
      </c>
      <c r="S10" s="44"/>
      <c r="T10" s="63" t="n">
        <v>29</v>
      </c>
      <c r="U10" s="63" t="n">
        <v>6</v>
      </c>
      <c r="V10" s="63" t="n">
        <v>29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28</v>
      </c>
      <c r="U11" s="63" t="n">
        <v>7</v>
      </c>
      <c r="V11" s="63" t="n">
        <v>29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30</v>
      </c>
      <c r="U12" s="63" t="n">
        <v>8</v>
      </c>
      <c r="V12" s="63" t="n">
        <v>31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29</v>
      </c>
      <c r="U13" s="63" t="n">
        <v>9</v>
      </c>
      <c r="V13" s="63" t="n">
        <v>30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32</v>
      </c>
      <c r="U14" s="63" t="n">
        <v>15</v>
      </c>
      <c r="V14" s="63" t="n">
        <v>34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27</v>
      </c>
      <c r="G15" s="59"/>
      <c r="H15" s="48" t="n">
        <f aca="false">V5</f>
        <v>28</v>
      </c>
      <c r="I15" s="59"/>
      <c r="J15" s="51" t="n">
        <v>13569</v>
      </c>
      <c r="K15" s="51"/>
      <c r="L15" s="52" t="n">
        <v>12920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12920</v>
      </c>
      <c r="R15" s="56" t="n">
        <f aca="false">ROUND((1-O15)*J15,0)</f>
        <v>0</v>
      </c>
      <c r="S15" s="44"/>
      <c r="T15" s="63" t="n">
        <v>30</v>
      </c>
      <c r="U15" s="63" t="n">
        <v>35</v>
      </c>
      <c r="V15" s="63" t="n">
        <v>30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27</v>
      </c>
      <c r="U16" s="64" t="n">
        <v>39</v>
      </c>
      <c r="V16" s="64" t="n">
        <v>29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28.75</v>
      </c>
      <c r="U18" s="44"/>
      <c r="V18" s="67" t="n">
        <f aca="false">AVERAGE(V5:V16)</f>
        <v>29.75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28</v>
      </c>
      <c r="G20" s="59"/>
      <c r="H20" s="48" t="n">
        <f aca="false">V7</f>
        <v>29</v>
      </c>
      <c r="I20" s="59"/>
      <c r="J20" s="51" t="n">
        <v>1735</v>
      </c>
      <c r="K20" s="51"/>
      <c r="L20" s="52" t="n">
        <v>1636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1636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27</v>
      </c>
      <c r="G22" s="59"/>
      <c r="H22" s="48" t="n">
        <f aca="false">V8</f>
        <v>29</v>
      </c>
      <c r="I22" s="59"/>
      <c r="J22" s="51" t="n">
        <v>1117</v>
      </c>
      <c r="K22" s="51"/>
      <c r="L22" s="52" t="n">
        <v>963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963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30</v>
      </c>
      <c r="G25" s="59"/>
      <c r="H25" s="48" t="n">
        <f aca="false">V9</f>
        <v>30</v>
      </c>
      <c r="I25" s="59"/>
      <c r="J25" s="51" t="n">
        <v>11962</v>
      </c>
      <c r="K25" s="51"/>
      <c r="L25" s="52" t="n">
        <v>11962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11962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29</v>
      </c>
      <c r="G27" s="59"/>
      <c r="H27" s="48" t="n">
        <f aca="false">V10</f>
        <v>29</v>
      </c>
      <c r="I27" s="59"/>
      <c r="J27" s="51" t="n">
        <v>3867</v>
      </c>
      <c r="K27" s="51"/>
      <c r="L27" s="52" t="n">
        <v>3867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3867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30</v>
      </c>
      <c r="G29" s="59"/>
      <c r="H29" s="48" t="n">
        <f aca="false">V12</f>
        <v>31</v>
      </c>
      <c r="I29" s="59"/>
      <c r="J29" s="51" t="n">
        <v>3976</v>
      </c>
      <c r="K29" s="51"/>
      <c r="L29" s="52" t="n">
        <v>3862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3862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29</v>
      </c>
      <c r="G31" s="59"/>
      <c r="H31" s="48" t="n">
        <f aca="false">V13</f>
        <v>30</v>
      </c>
      <c r="I31" s="59"/>
      <c r="J31" s="51" t="n">
        <v>5117</v>
      </c>
      <c r="K31" s="51"/>
      <c r="L31" s="52" t="n">
        <v>4973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4973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30</v>
      </c>
      <c r="G33" s="59"/>
      <c r="H33" s="48" t="n">
        <f aca="false">V15</f>
        <v>30</v>
      </c>
      <c r="I33" s="59"/>
      <c r="J33" s="51" t="n">
        <v>1476</v>
      </c>
      <c r="K33" s="51"/>
      <c r="L33" s="52" t="n">
        <v>1476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1476</v>
      </c>
      <c r="R33" s="56" t="n">
        <f aca="false">ROUND((1-O33)*J33,0)</f>
        <v>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27</v>
      </c>
      <c r="G37" s="59"/>
      <c r="H37" s="48" t="n">
        <f aca="false">V16</f>
        <v>29</v>
      </c>
      <c r="I37" s="59"/>
      <c r="J37" s="51" t="n">
        <v>39</v>
      </c>
      <c r="K37" s="51"/>
      <c r="L37" s="52" t="n">
        <v>37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37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65655</v>
      </c>
      <c r="K40" s="60"/>
      <c r="L40" s="56" t="n">
        <f aca="false">SUM(L5:L39)</f>
        <v>63960</v>
      </c>
      <c r="M40" s="48"/>
      <c r="N40" s="55" t="n">
        <f aca="false">+J40-L40</f>
        <v>1695</v>
      </c>
      <c r="O40" s="75"/>
      <c r="P40" s="76" t="n">
        <f aca="false">SUM(P5:P39)</f>
        <v>0</v>
      </c>
      <c r="Q40" s="77" t="n">
        <f aca="false">SUM(Q5:Q39)/IF($L$40&gt;0,$L40,$J40)</f>
        <v>0.754502814258912</v>
      </c>
      <c r="R40" s="77" t="n">
        <f aca="false">SUM(R5:R39)/IF($L$40&gt;0,$L40,$J40)</f>
        <v>0.245497185741088</v>
      </c>
      <c r="S40" s="78" t="n">
        <f aca="false">Q42/(Q42+(R42-LOOKUP(J2,[1]!date,[1]!enaft)))</f>
        <v>0.778857327307941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0.0258167694768106</v>
      </c>
      <c r="O41" s="85"/>
      <c r="S41" s="86" t="n">
        <f aca="false">SUM(Q42:R42)</f>
        <v>63960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48258</v>
      </c>
      <c r="R42" s="86" t="n">
        <f aca="false">SUM(R5:R39)</f>
        <v>15702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F1" activePane="topRight" state="frozen"/>
      <selection pane="topLeft" activeCell="A2" activeCellId="0" sqref="A2"/>
      <selection pane="topRight" activeCell="L38" activeCellId="0" sqref="L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45926.9141640476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36909</v>
      </c>
      <c r="K2" s="20"/>
      <c r="L2" s="23"/>
      <c r="M2" s="20"/>
      <c r="N2" s="20"/>
      <c r="O2" s="26" t="n">
        <f aca="true">NOW()</f>
        <v>45926.9141640478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34</v>
      </c>
      <c r="G5" s="49"/>
      <c r="H5" s="50" t="n">
        <f aca="false">V14</f>
        <v>35</v>
      </c>
      <c r="I5" s="49"/>
      <c r="J5" s="51" t="n">
        <v>1181</v>
      </c>
      <c r="K5" s="51"/>
      <c r="L5" s="52" t="n">
        <v>1137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1137</v>
      </c>
      <c r="R5" s="56" t="n">
        <f aca="false">ROUND((1-O5)*J5,0)</f>
        <v>0</v>
      </c>
      <c r="S5" s="44"/>
      <c r="T5" s="57" t="n">
        <v>29</v>
      </c>
      <c r="U5" s="57" t="n">
        <v>1</v>
      </c>
      <c r="V5" s="57" t="n">
        <v>30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30</v>
      </c>
      <c r="U6" s="63" t="n">
        <v>2</v>
      </c>
      <c r="V6" s="63" t="n">
        <v>32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30</v>
      </c>
      <c r="G7" s="59"/>
      <c r="H7" s="48" t="n">
        <f aca="false">V6</f>
        <v>32</v>
      </c>
      <c r="I7" s="59"/>
      <c r="J7" s="51" t="n">
        <v>3202</v>
      </c>
      <c r="K7" s="51"/>
      <c r="L7" s="52" t="n">
        <v>2560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2560</v>
      </c>
      <c r="R7" s="56" t="n">
        <f aca="false">ROUND((1-O7)*J7,0)</f>
        <v>0</v>
      </c>
      <c r="S7" s="44"/>
      <c r="T7" s="63" t="n">
        <v>30</v>
      </c>
      <c r="U7" s="63" t="n">
        <v>3</v>
      </c>
      <c r="V7" s="63" t="n">
        <v>32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30</v>
      </c>
      <c r="U8" s="63" t="n">
        <v>4</v>
      </c>
      <c r="V8" s="63" t="n">
        <v>33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32</v>
      </c>
      <c r="U9" s="63" t="n">
        <v>5</v>
      </c>
      <c r="V9" s="63" t="n">
        <v>35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30</v>
      </c>
      <c r="G10" s="59"/>
      <c r="H10" s="48" t="n">
        <f aca="false">V11</f>
        <v>31</v>
      </c>
      <c r="I10" s="59"/>
      <c r="J10" s="51" t="n">
        <v>1631</v>
      </c>
      <c r="K10" s="51"/>
      <c r="L10" s="52" t="n">
        <v>1504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1504</v>
      </c>
      <c r="R10" s="56" t="n">
        <f aca="false">ROUND((1-O10)*J10,0)</f>
        <v>0</v>
      </c>
      <c r="S10" s="44"/>
      <c r="T10" s="63" t="n">
        <v>30</v>
      </c>
      <c r="U10" s="63" t="n">
        <v>6</v>
      </c>
      <c r="V10" s="63" t="n">
        <v>35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30</v>
      </c>
      <c r="U11" s="63" t="n">
        <v>7</v>
      </c>
      <c r="V11" s="63" t="n">
        <v>31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32</v>
      </c>
      <c r="U12" s="63" t="n">
        <v>8</v>
      </c>
      <c r="V12" s="63" t="n">
        <v>35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32</v>
      </c>
      <c r="U13" s="63" t="n">
        <v>9</v>
      </c>
      <c r="V13" s="63" t="n">
        <v>33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34</v>
      </c>
      <c r="U14" s="63" t="n">
        <v>15</v>
      </c>
      <c r="V14" s="63" t="n">
        <v>35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29</v>
      </c>
      <c r="G15" s="59"/>
      <c r="H15" s="48" t="n">
        <f aca="false">V5</f>
        <v>30</v>
      </c>
      <c r="I15" s="59"/>
      <c r="J15" s="51" t="n">
        <v>12272</v>
      </c>
      <c r="K15" s="51"/>
      <c r="L15" s="52" t="n">
        <v>11623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11623</v>
      </c>
      <c r="R15" s="56" t="n">
        <f aca="false">ROUND((1-O15)*J15,0)</f>
        <v>0</v>
      </c>
      <c r="S15" s="44"/>
      <c r="T15" s="63" t="n">
        <v>32</v>
      </c>
      <c r="U15" s="63" t="n">
        <v>35</v>
      </c>
      <c r="V15" s="63" t="n">
        <v>33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30</v>
      </c>
      <c r="U16" s="64" t="n">
        <v>39</v>
      </c>
      <c r="V16" s="64" t="n">
        <v>33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30.9166666666667</v>
      </c>
      <c r="U18" s="44"/>
      <c r="V18" s="67" t="n">
        <f aca="false">AVERAGE(V5:V16)</f>
        <v>33.0833333333333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30</v>
      </c>
      <c r="G20" s="59"/>
      <c r="H20" s="48" t="n">
        <f aca="false">V7</f>
        <v>32</v>
      </c>
      <c r="I20" s="59"/>
      <c r="J20" s="51" t="n">
        <v>1536</v>
      </c>
      <c r="K20" s="51"/>
      <c r="L20" s="52" t="n">
        <v>1337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1337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30</v>
      </c>
      <c r="G22" s="59"/>
      <c r="H22" s="48" t="n">
        <f aca="false">V8</f>
        <v>33</v>
      </c>
      <c r="I22" s="59"/>
      <c r="J22" s="51" t="n">
        <v>886</v>
      </c>
      <c r="K22" s="51"/>
      <c r="L22" s="52" t="n">
        <v>654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654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32</v>
      </c>
      <c r="G25" s="59"/>
      <c r="H25" s="48" t="n">
        <f aca="false">V9</f>
        <v>35</v>
      </c>
      <c r="I25" s="59"/>
      <c r="J25" s="51" t="n">
        <v>10724</v>
      </c>
      <c r="K25" s="51"/>
      <c r="L25" s="52" t="n">
        <v>8868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8868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30</v>
      </c>
      <c r="G27" s="59"/>
      <c r="H27" s="48" t="n">
        <f aca="false">V10</f>
        <v>35</v>
      </c>
      <c r="I27" s="59"/>
      <c r="J27" s="51" t="n">
        <v>3580</v>
      </c>
      <c r="K27" s="51"/>
      <c r="L27" s="52" t="n">
        <v>3046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3046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32</v>
      </c>
      <c r="G29" s="59"/>
      <c r="H29" s="48" t="n">
        <f aca="false">V12</f>
        <v>35</v>
      </c>
      <c r="I29" s="59"/>
      <c r="J29" s="51" t="n">
        <v>3748</v>
      </c>
      <c r="K29" s="51"/>
      <c r="L29" s="52" t="n">
        <v>3407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3407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32</v>
      </c>
      <c r="G31" s="59"/>
      <c r="H31" s="48" t="n">
        <f aca="false">V13</f>
        <v>33</v>
      </c>
      <c r="I31" s="59"/>
      <c r="J31" s="51" t="n">
        <v>4637</v>
      </c>
      <c r="K31" s="51"/>
      <c r="L31" s="52" t="n">
        <v>4494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4494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32</v>
      </c>
      <c r="G33" s="59"/>
      <c r="H33" s="48" t="n">
        <f aca="false">V15</f>
        <v>33</v>
      </c>
      <c r="I33" s="59"/>
      <c r="J33" s="51" t="n">
        <v>1320</v>
      </c>
      <c r="K33" s="51"/>
      <c r="L33" s="52" t="n">
        <v>1243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1188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30</v>
      </c>
      <c r="G37" s="59"/>
      <c r="H37" s="48" t="n">
        <f aca="false">V16</f>
        <v>33</v>
      </c>
      <c r="I37" s="59"/>
      <c r="J37" s="51" t="n">
        <v>36</v>
      </c>
      <c r="K37" s="51"/>
      <c r="L37" s="52" t="n">
        <v>32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32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60455</v>
      </c>
      <c r="K40" s="60"/>
      <c r="L40" s="56" t="n">
        <f aca="false">SUM(L5:L39)</f>
        <v>55607</v>
      </c>
      <c r="M40" s="48"/>
      <c r="N40" s="55" t="n">
        <f aca="false">+J40-L40</f>
        <v>4848</v>
      </c>
      <c r="O40" s="75"/>
      <c r="P40" s="76" t="n">
        <f aca="false">SUM(P5:P39)</f>
        <v>0</v>
      </c>
      <c r="Q40" s="77" t="n">
        <f aca="false">SUM(Q5:Q39)/IF($L$40&gt;0,$L40,$J40)</f>
        <v>0.716636394698509</v>
      </c>
      <c r="R40" s="77" t="n">
        <f aca="false">SUM(R5:R39)/IF($L$40&gt;0,$L40,$J40)</f>
        <v>0.283363605301491</v>
      </c>
      <c r="S40" s="78" t="n">
        <f aca="false">Q42/(Q42+(R42-LOOKUP(J2,[1]!date,[1]!enaft)))</f>
        <v>0.743373066950212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0.0801918782565545</v>
      </c>
      <c r="O41" s="85"/>
      <c r="S41" s="86" t="n">
        <f aca="false">SUM(Q42:R42)</f>
        <v>55607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39850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4" colorId="64" zoomScale="70" zoomScaleNormal="70" zoomScalePageLayoutView="100" workbookViewId="0">
      <pane xSplit="5" ySplit="0" topLeftCell="R1" activePane="topRight" state="frozen"/>
      <selection pane="topLeft" activeCell="A4" activeCellId="0" sqref="A4"/>
      <selection pane="topRight" activeCell="R44" activeCellId="0" sqref="R4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45926.9141635038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36892</v>
      </c>
      <c r="K2" s="20"/>
      <c r="L2" s="23"/>
      <c r="M2" s="20"/>
      <c r="N2" s="20"/>
      <c r="O2" s="26" t="n">
        <f aca="true">NOW()</f>
        <v>45926.9141635041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19</v>
      </c>
      <c r="G5" s="49"/>
      <c r="H5" s="50" t="n">
        <f aca="false">V14</f>
        <v>24</v>
      </c>
      <c r="I5" s="49"/>
      <c r="J5" s="51" t="n">
        <v>1224</v>
      </c>
      <c r="K5" s="51"/>
      <c r="L5" s="52" t="n">
        <v>1009</v>
      </c>
      <c r="M5" s="50"/>
      <c r="N5" s="53" t="n">
        <v>67694</v>
      </c>
      <c r="O5" s="54" t="n">
        <f aca="false">$T$23</f>
        <v>0.55</v>
      </c>
      <c r="P5" s="55" t="str">
        <f aca="false">IF(Q5&lt;0,ABS(Q5),"")</f>
        <v/>
      </c>
      <c r="Q5" s="56" t="n">
        <f aca="false">IF(L$39&gt;0,L5-R5,J5-R5)</f>
        <v>458</v>
      </c>
      <c r="R5" s="56" t="n">
        <f aca="false">ROUND((1-O5)*J5,0)</f>
        <v>551</v>
      </c>
      <c r="S5" s="44"/>
      <c r="T5" s="57" t="n">
        <v>15</v>
      </c>
      <c r="U5" s="57" t="n">
        <v>1</v>
      </c>
      <c r="V5" s="57" t="n">
        <v>15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18</v>
      </c>
      <c r="U6" s="63" t="n">
        <v>2</v>
      </c>
      <c r="V6" s="63" t="n">
        <v>20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18</v>
      </c>
      <c r="G7" s="59"/>
      <c r="H7" s="48" t="n">
        <f aca="false">V6</f>
        <v>20</v>
      </c>
      <c r="I7" s="59"/>
      <c r="J7" s="51" t="n">
        <v>6766</v>
      </c>
      <c r="K7" s="51"/>
      <c r="L7" s="52" t="n">
        <v>13124</v>
      </c>
      <c r="M7" s="48"/>
      <c r="N7" s="53" t="n">
        <v>67694</v>
      </c>
      <c r="O7" s="54" t="n">
        <f aca="false">$T$23</f>
        <v>0.55</v>
      </c>
      <c r="P7" s="55" t="str">
        <f aca="false">IF(Q7&lt;0,ABS(Q7),"")</f>
        <v/>
      </c>
      <c r="Q7" s="56" t="n">
        <f aca="false">IF(L$39&gt;0,L7-R7,J7-R7)</f>
        <v>10079</v>
      </c>
      <c r="R7" s="56" t="n">
        <f aca="false">ROUND((1-O7)*J7,0)</f>
        <v>3045</v>
      </c>
      <c r="S7" s="44"/>
      <c r="T7" s="63" t="n">
        <v>15</v>
      </c>
      <c r="U7" s="63" t="n">
        <v>3</v>
      </c>
      <c r="V7" s="63" t="n">
        <v>16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0</v>
      </c>
      <c r="K8" s="51"/>
      <c r="L8" s="52" t="n">
        <v>0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IF(L$39&gt;0,L8-R8,J8-R8)</f>
        <v>0</v>
      </c>
      <c r="R8" s="56" t="n">
        <f aca="false">ROUND((1-O8)*J8,0)</f>
        <v>0</v>
      </c>
      <c r="S8" s="44"/>
      <c r="T8" s="63" t="n">
        <v>16</v>
      </c>
      <c r="U8" s="63" t="n">
        <v>4</v>
      </c>
      <c r="V8" s="63" t="n">
        <v>18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17</v>
      </c>
      <c r="U9" s="63" t="n">
        <v>5</v>
      </c>
      <c r="V9" s="63" t="n">
        <v>21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17</v>
      </c>
      <c r="G10" s="59"/>
      <c r="H10" s="48" t="n">
        <f aca="false">V11</f>
        <v>18</v>
      </c>
      <c r="I10" s="59"/>
      <c r="J10" s="51" t="n">
        <v>1684</v>
      </c>
      <c r="K10" s="51"/>
      <c r="L10" s="52" t="n">
        <v>6057</v>
      </c>
      <c r="M10" s="48"/>
      <c r="N10" s="53" t="n">
        <v>67694</v>
      </c>
      <c r="O10" s="54" t="n">
        <f aca="false">$T$23</f>
        <v>0.55</v>
      </c>
      <c r="P10" s="55" t="str">
        <f aca="false">IF(Q10&lt;0,ABS(Q10),"")</f>
        <v/>
      </c>
      <c r="Q10" s="56" t="n">
        <f aca="false">IF(L$39&gt;0,L10-R10,J10-R10)</f>
        <v>5299</v>
      </c>
      <c r="R10" s="56" t="n">
        <f aca="false">ROUND((1-O10)*J10,0)</f>
        <v>758</v>
      </c>
      <c r="S10" s="44"/>
      <c r="T10" s="63" t="n">
        <v>16</v>
      </c>
      <c r="U10" s="63" t="n">
        <v>6</v>
      </c>
      <c r="V10" s="63" t="n">
        <v>21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0</v>
      </c>
      <c r="K11" s="51"/>
      <c r="L11" s="52" t="n">
        <v>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IF(L$39&gt;0,L11-R11,J11-R11)</f>
        <v>0</v>
      </c>
      <c r="R11" s="56" t="n">
        <f aca="false">ROUND((1-O11)*J11,0)</f>
        <v>0</v>
      </c>
      <c r="S11" s="44"/>
      <c r="T11" s="63" t="n">
        <v>17</v>
      </c>
      <c r="U11" s="63" t="n">
        <v>7</v>
      </c>
      <c r="V11" s="63" t="n">
        <v>18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0</v>
      </c>
      <c r="K12" s="51"/>
      <c r="L12" s="52" t="n">
        <v>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IF(L$39&gt;0,L12-R12,J12-R12)</f>
        <v>0</v>
      </c>
      <c r="R12" s="56" t="n">
        <f aca="false">ROUND((1-O12)*J12,0)</f>
        <v>0</v>
      </c>
      <c r="S12" s="44"/>
      <c r="T12" s="63" t="n">
        <v>17</v>
      </c>
      <c r="U12" s="63" t="n">
        <v>8</v>
      </c>
      <c r="V12" s="63" t="n">
        <v>21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IF(L$39&gt;0,L13-R13,J13-R13)</f>
        <v>0</v>
      </c>
      <c r="R13" s="56" t="n">
        <f aca="false">ROUND((1-O13)*J13,0)</f>
        <v>0</v>
      </c>
      <c r="S13" s="44"/>
      <c r="T13" s="63" t="n">
        <v>17</v>
      </c>
      <c r="U13" s="63" t="n">
        <v>9</v>
      </c>
      <c r="V13" s="63" t="n">
        <v>19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19</v>
      </c>
      <c r="U14" s="63" t="n">
        <v>15</v>
      </c>
      <c r="V14" s="63" t="n">
        <v>24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15</v>
      </c>
      <c r="G15" s="59"/>
      <c r="H15" s="48" t="n">
        <f aca="false">V5</f>
        <v>15</v>
      </c>
      <c r="I15" s="59"/>
      <c r="J15" s="51" t="n">
        <v>11243</v>
      </c>
      <c r="K15" s="51"/>
      <c r="L15" s="52" t="n">
        <v>12328</v>
      </c>
      <c r="M15" s="48"/>
      <c r="N15" s="53" t="n">
        <v>67694</v>
      </c>
      <c r="O15" s="54" t="n">
        <f aca="false">$T$23</f>
        <v>0.55</v>
      </c>
      <c r="P15" s="55" t="str">
        <f aca="false">IF(Q15&lt;0,ABS(Q15),"")</f>
        <v/>
      </c>
      <c r="Q15" s="56" t="n">
        <f aca="false">IF(L$39&gt;0,L15-R15,J15-R15)</f>
        <v>7269</v>
      </c>
      <c r="R15" s="56" t="n">
        <f aca="false">ROUND((1-O15)*J15,0)</f>
        <v>5059</v>
      </c>
      <c r="S15" s="44"/>
      <c r="T15" s="63" t="n">
        <v>17</v>
      </c>
      <c r="U15" s="63" t="n">
        <v>35</v>
      </c>
      <c r="V15" s="63" t="n">
        <v>20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0</v>
      </c>
      <c r="K16" s="51"/>
      <c r="L16" s="52" t="n">
        <v>0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IF(L$39&gt;0,L16-R16,J16-R16)</f>
        <v>0</v>
      </c>
      <c r="R16" s="56" t="n">
        <f aca="false">ROUND((1-O16)*J16,0)</f>
        <v>0</v>
      </c>
      <c r="S16" s="44"/>
      <c r="T16" s="64" t="n">
        <v>16</v>
      </c>
      <c r="U16" s="64" t="n">
        <v>39</v>
      </c>
      <c r="V16" s="64" t="n">
        <v>18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0</v>
      </c>
      <c r="K17" s="51"/>
      <c r="L17" s="52" t="n">
        <v>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IF(L$39&gt;0,L17-R17,J17-R17)</f>
        <v>0</v>
      </c>
      <c r="R17" s="56" t="n">
        <f aca="false">ROUND((1-O17)*J17,0)</f>
        <v>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58"/>
      <c r="B18" s="45"/>
      <c r="C18" s="46"/>
      <c r="D18" s="65"/>
      <c r="E18" s="66"/>
      <c r="F18" s="59"/>
      <c r="G18" s="59"/>
      <c r="H18" s="48"/>
      <c r="I18" s="59"/>
      <c r="J18" s="51"/>
      <c r="K18" s="51"/>
      <c r="L18" s="52"/>
      <c r="M18" s="48"/>
      <c r="N18" s="61"/>
      <c r="O18" s="54"/>
      <c r="P18" s="44"/>
      <c r="Q18" s="56"/>
      <c r="R18" s="56"/>
      <c r="S18" s="44"/>
      <c r="T18" s="67" t="n">
        <f aca="false">AVERAGE(T5:T16)</f>
        <v>16.6666666666667</v>
      </c>
      <c r="U18" s="44"/>
      <c r="V18" s="67" t="n">
        <f aca="false">AVERAGE(V5:V16)</f>
        <v>19.25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44"/>
      <c r="B19" s="45" t="s">
        <v>38</v>
      </c>
      <c r="C19" s="46" t="s">
        <v>39</v>
      </c>
      <c r="D19" s="47" t="n">
        <v>3789</v>
      </c>
      <c r="E19" s="48"/>
      <c r="F19" s="59" t="n">
        <f aca="false">T7</f>
        <v>15</v>
      </c>
      <c r="G19" s="59"/>
      <c r="H19" s="48" t="n">
        <f aca="false">V7</f>
        <v>16</v>
      </c>
      <c r="I19" s="59"/>
      <c r="J19" s="68" t="n">
        <v>3028</v>
      </c>
      <c r="K19" s="51"/>
      <c r="L19" s="52" t="n">
        <v>2929</v>
      </c>
      <c r="M19" s="48"/>
      <c r="N19" s="53" t="n">
        <v>67694</v>
      </c>
      <c r="O19" s="54" t="n">
        <f aca="false">$T$23</f>
        <v>0.55</v>
      </c>
      <c r="P19" s="55" t="str">
        <f aca="false">IF(Q19&lt;0,ABS(Q19),"")</f>
        <v/>
      </c>
      <c r="Q19" s="56" t="n">
        <f aca="false">IF(L$39&gt;0,L19-R19,J19-R19)</f>
        <v>1566</v>
      </c>
      <c r="R19" s="56" t="n">
        <f aca="false">ROUND((1-O19)*J19,0)</f>
        <v>1363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58"/>
      <c r="B20" s="45"/>
      <c r="C20" s="46"/>
      <c r="D20" s="47"/>
      <c r="E20" s="48"/>
      <c r="F20" s="44"/>
      <c r="G20" s="44"/>
      <c r="H20" s="44"/>
      <c r="I20" s="59"/>
      <c r="J20" s="51"/>
      <c r="K20" s="51"/>
      <c r="L20" s="52"/>
      <c r="M20" s="48"/>
      <c r="N20" s="61"/>
      <c r="O20" s="54"/>
      <c r="P20" s="44"/>
      <c r="Q20" s="56"/>
      <c r="R20" s="56"/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 t="s">
        <v>41</v>
      </c>
      <c r="C21" s="46" t="s">
        <v>42</v>
      </c>
      <c r="D21" s="47" t="n">
        <v>3345</v>
      </c>
      <c r="E21" s="48"/>
      <c r="F21" s="59" t="n">
        <f aca="false">T8</f>
        <v>16</v>
      </c>
      <c r="G21" s="59"/>
      <c r="H21" s="48" t="n">
        <f aca="false">V8</f>
        <v>18</v>
      </c>
      <c r="I21" s="59"/>
      <c r="J21" s="51" t="n">
        <v>1965</v>
      </c>
      <c r="K21" s="51"/>
      <c r="L21" s="52" t="n">
        <v>3726</v>
      </c>
      <c r="M21" s="59"/>
      <c r="N21" s="53" t="n">
        <v>67694</v>
      </c>
      <c r="O21" s="54" t="n">
        <f aca="false">$T$23</f>
        <v>0.55</v>
      </c>
      <c r="P21" s="55" t="str">
        <f aca="false">IF(Q21&lt;0,ABS(Q21),"")</f>
        <v/>
      </c>
      <c r="Q21" s="56" t="n">
        <f aca="false">IF(L$39&gt;0,L21-R21,J21-R21)</f>
        <v>2842</v>
      </c>
      <c r="R21" s="56" t="n">
        <f aca="false">ROUND((1-O21)*J21,0)</f>
        <v>884</v>
      </c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/>
      <c r="C22" s="46"/>
      <c r="D22" s="47"/>
      <c r="E22" s="48"/>
      <c r="F22" s="59"/>
      <c r="G22" s="59"/>
      <c r="H22" s="48"/>
      <c r="I22" s="59"/>
      <c r="J22" s="51" t="n">
        <v>0</v>
      </c>
      <c r="K22" s="51"/>
      <c r="L22" s="52" t="n">
        <v>0</v>
      </c>
      <c r="M22" s="59"/>
      <c r="N22" s="53" t="n">
        <v>68916</v>
      </c>
      <c r="O22" s="54" t="n">
        <v>0</v>
      </c>
      <c r="P22" s="55" t="str">
        <f aca="false">IF(Q22&lt;0,ABS(Q22),"")</f>
        <v/>
      </c>
      <c r="Q22" s="56" t="n">
        <f aca="false">IF(L$39&gt;0,L22-R22,J22-R22)</f>
        <v>0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65"/>
      <c r="E23" s="66"/>
      <c r="F23" s="59"/>
      <c r="G23" s="59"/>
      <c r="H23" s="48"/>
      <c r="I23" s="59"/>
      <c r="J23" s="51"/>
      <c r="K23" s="51"/>
      <c r="L23" s="52"/>
      <c r="M23" s="48"/>
      <c r="N23" s="61"/>
      <c r="O23" s="54"/>
      <c r="P23" s="44"/>
      <c r="Q23" s="56"/>
      <c r="R23" s="56"/>
      <c r="S23" s="44"/>
      <c r="T23" s="71" t="n">
        <v>0.55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 t="s">
        <v>45</v>
      </c>
      <c r="C24" s="46" t="s">
        <v>46</v>
      </c>
      <c r="D24" s="47" t="n">
        <v>2777</v>
      </c>
      <c r="E24" s="48"/>
      <c r="F24" s="59" t="n">
        <f aca="false">T9</f>
        <v>17</v>
      </c>
      <c r="G24" s="59"/>
      <c r="H24" s="48" t="n">
        <f aca="false">V9</f>
        <v>21</v>
      </c>
      <c r="I24" s="59"/>
      <c r="J24" s="51" t="n">
        <v>15004</v>
      </c>
      <c r="K24" s="51"/>
      <c r="L24" s="52" t="n">
        <v>12529</v>
      </c>
      <c r="M24" s="48"/>
      <c r="N24" s="53" t="n">
        <v>67694</v>
      </c>
      <c r="O24" s="54" t="n">
        <f aca="false">$T$23</f>
        <v>0.55</v>
      </c>
      <c r="P24" s="55" t="str">
        <f aca="false">IF(Q24&lt;0,ABS(Q24),"")</f>
        <v/>
      </c>
      <c r="Q24" s="56" t="n">
        <f aca="false">IF(L$39&gt;0,L24-R24,J24-R24)</f>
        <v>5777.2</v>
      </c>
      <c r="R24" s="56" t="n">
        <f aca="false">(1-O24)*J24</f>
        <v>6751.8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/>
      <c r="C25" s="46"/>
      <c r="D25" s="47"/>
      <c r="E25" s="48"/>
      <c r="F25" s="59"/>
      <c r="G25" s="59"/>
      <c r="H25" s="48"/>
      <c r="I25" s="59"/>
      <c r="J25" s="51"/>
      <c r="K25" s="51"/>
      <c r="L25" s="52"/>
      <c r="M25" s="48"/>
      <c r="N25" s="61"/>
      <c r="O25" s="54"/>
      <c r="P25" s="44"/>
      <c r="Q25" s="56"/>
      <c r="R25" s="56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44"/>
      <c r="B26" s="45" t="s">
        <v>47</v>
      </c>
      <c r="C26" s="46" t="s">
        <v>48</v>
      </c>
      <c r="D26" s="47" t="n">
        <v>3346</v>
      </c>
      <c r="E26" s="48"/>
      <c r="F26" s="59" t="n">
        <f aca="false">T10</f>
        <v>16</v>
      </c>
      <c r="G26" s="59"/>
      <c r="H26" s="48" t="n">
        <f aca="false">V10</f>
        <v>21</v>
      </c>
      <c r="I26" s="59"/>
      <c r="J26" s="51" t="n">
        <v>3253</v>
      </c>
      <c r="K26" s="51"/>
      <c r="L26" s="52" t="n">
        <v>2720</v>
      </c>
      <c r="M26" s="48"/>
      <c r="N26" s="53" t="n">
        <v>67694</v>
      </c>
      <c r="O26" s="54" t="n">
        <f aca="false">$T$23</f>
        <v>0.55</v>
      </c>
      <c r="P26" s="55" t="str">
        <f aca="false">IF(Q26&lt;0,ABS(Q26),"")</f>
        <v/>
      </c>
      <c r="Q26" s="56" t="n">
        <f aca="false">IF(L$39&gt;0,L26-R26,J26-R26)</f>
        <v>1256</v>
      </c>
      <c r="R26" s="56" t="n">
        <f aca="false">ROUND((1-O26)*J26,0)</f>
        <v>1464</v>
      </c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58"/>
      <c r="B27" s="45"/>
      <c r="C27" s="46"/>
      <c r="D27" s="47"/>
      <c r="E27" s="48"/>
      <c r="F27" s="59"/>
      <c r="G27" s="59"/>
      <c r="H27" s="48"/>
      <c r="I27" s="59"/>
      <c r="J27" s="51"/>
      <c r="K27" s="51"/>
      <c r="L27" s="52"/>
      <c r="M27" s="48"/>
      <c r="N27" s="61"/>
      <c r="O27" s="54"/>
      <c r="P27" s="44"/>
      <c r="Q27" s="56"/>
      <c r="R27" s="56"/>
      <c r="S27" s="44"/>
    </row>
    <row r="28" customFormat="false" ht="15" hidden="false" customHeight="false" outlineLevel="0" collapsed="false">
      <c r="A28" s="44"/>
      <c r="B28" s="45" t="s">
        <v>49</v>
      </c>
      <c r="C28" s="46" t="s">
        <v>50</v>
      </c>
      <c r="D28" s="47" t="n">
        <v>3790</v>
      </c>
      <c r="E28" s="48"/>
      <c r="F28" s="59" t="n">
        <f aca="false">T12</f>
        <v>17</v>
      </c>
      <c r="G28" s="59"/>
      <c r="H28" s="48" t="n">
        <f aca="false">V12</f>
        <v>21</v>
      </c>
      <c r="I28" s="59"/>
      <c r="J28" s="51" t="n">
        <v>3858</v>
      </c>
      <c r="K28" s="51"/>
      <c r="L28" s="52" t="n">
        <v>3401</v>
      </c>
      <c r="M28" s="48"/>
      <c r="N28" s="53" t="n">
        <v>67694</v>
      </c>
      <c r="O28" s="54" t="n">
        <f aca="false">$T$23</f>
        <v>0.55</v>
      </c>
      <c r="P28" s="55" t="str">
        <f aca="false">IF(Q28&lt;0,ABS(Q28),"")</f>
        <v/>
      </c>
      <c r="Q28" s="56" t="n">
        <f aca="false">IF(L$39&gt;0,L28-R28,J28-R28)</f>
        <v>1665</v>
      </c>
      <c r="R28" s="56" t="n">
        <f aca="false">ROUND((1-O28)*J28,0)</f>
        <v>1736</v>
      </c>
      <c r="S28" s="44"/>
    </row>
    <row r="29" customFormat="false" ht="15" hidden="false" customHeight="false" outlineLevel="0" collapsed="false">
      <c r="A29" s="58"/>
      <c r="B29" s="45"/>
      <c r="C29" s="46"/>
      <c r="D29" s="47"/>
      <c r="E29" s="48"/>
      <c r="F29" s="59"/>
      <c r="G29" s="59"/>
      <c r="H29" s="48"/>
      <c r="I29" s="59"/>
      <c r="J29" s="51"/>
      <c r="K29" s="51"/>
      <c r="L29" s="52"/>
      <c r="M29" s="48"/>
      <c r="N29" s="61"/>
      <c r="O29" s="54"/>
      <c r="P29" s="44"/>
      <c r="Q29" s="56"/>
      <c r="R29" s="56"/>
    </row>
    <row r="30" customFormat="false" ht="15" hidden="false" customHeight="false" outlineLevel="0" collapsed="false">
      <c r="A30" s="44"/>
      <c r="B30" s="45" t="s">
        <v>51</v>
      </c>
      <c r="C30" s="46" t="s">
        <v>52</v>
      </c>
      <c r="D30" s="47" t="n">
        <v>3791</v>
      </c>
      <c r="E30" s="48"/>
      <c r="F30" s="59" t="n">
        <f aca="false">T13</f>
        <v>17</v>
      </c>
      <c r="G30" s="59"/>
      <c r="H30" s="48" t="n">
        <f aca="false">V13</f>
        <v>19</v>
      </c>
      <c r="I30" s="59"/>
      <c r="J30" s="51" t="n">
        <v>4336</v>
      </c>
      <c r="K30" s="51"/>
      <c r="L30" s="52" t="n">
        <v>4050</v>
      </c>
      <c r="M30" s="48"/>
      <c r="N30" s="53" t="n">
        <v>67694</v>
      </c>
      <c r="O30" s="54" t="n">
        <f aca="false">$T$23</f>
        <v>0.55</v>
      </c>
      <c r="P30" s="55" t="str">
        <f aca="false">IF(Q30&lt;0,ABS(Q30),"")</f>
        <v/>
      </c>
      <c r="Q30" s="56" t="n">
        <f aca="false">IF(L$39&gt;0,L30-R30,J30-R30)</f>
        <v>2099</v>
      </c>
      <c r="R30" s="56" t="n">
        <f aca="false">ROUND((1-O30)*J30,0)</f>
        <v>1951</v>
      </c>
    </row>
    <row r="31" customFormat="false" ht="15" hidden="false" customHeight="false" outlineLevel="0" collapsed="false">
      <c r="A31" s="58"/>
      <c r="B31" s="45"/>
      <c r="C31" s="46"/>
      <c r="D31" s="47"/>
      <c r="E31" s="48"/>
      <c r="F31" s="59"/>
      <c r="G31" s="59"/>
      <c r="H31" s="48"/>
      <c r="I31" s="59"/>
      <c r="J31" s="51"/>
      <c r="K31" s="51"/>
      <c r="L31" s="52"/>
      <c r="M31" s="48"/>
      <c r="N31" s="61"/>
      <c r="O31" s="54"/>
      <c r="Q31" s="56"/>
      <c r="R31" s="72"/>
    </row>
    <row r="32" customFormat="false" ht="15" hidden="false" customHeight="false" outlineLevel="0" collapsed="false">
      <c r="A32" s="44"/>
      <c r="B32" s="45" t="s">
        <v>53</v>
      </c>
      <c r="C32" s="46" t="s">
        <v>54</v>
      </c>
      <c r="D32" s="47" t="n">
        <v>3348</v>
      </c>
      <c r="E32" s="48"/>
      <c r="F32" s="59" t="n">
        <f aca="false">T15</f>
        <v>17</v>
      </c>
      <c r="G32" s="59"/>
      <c r="H32" s="48" t="n">
        <f aca="false">V15</f>
        <v>20</v>
      </c>
      <c r="I32" s="59"/>
      <c r="J32" s="51" t="n">
        <v>2490</v>
      </c>
      <c r="K32" s="51"/>
      <c r="L32" s="52" t="n">
        <v>2256</v>
      </c>
      <c r="M32" s="48"/>
      <c r="N32" s="53" t="n">
        <v>67694</v>
      </c>
      <c r="O32" s="54" t="n">
        <f aca="false">$T$23</f>
        <v>0.55</v>
      </c>
      <c r="P32" s="55" t="str">
        <f aca="false">IF(Q32&lt;0,ABS(Q32),"")</f>
        <v/>
      </c>
      <c r="Q32" s="56" t="n">
        <f aca="false">IF(L$39&gt;0,L32-R32,J32-R32)</f>
        <v>1135</v>
      </c>
      <c r="R32" s="56" t="n">
        <f aca="false">ROUND((1-O32)*J32,0)</f>
        <v>1121</v>
      </c>
    </row>
    <row r="33" customFormat="false" ht="15" hidden="false" customHeight="false" outlineLevel="0" collapsed="false">
      <c r="A33" s="44"/>
      <c r="B33" s="45"/>
      <c r="C33" s="46"/>
      <c r="D33" s="47"/>
      <c r="E33" s="48"/>
      <c r="F33" s="59"/>
      <c r="G33" s="59"/>
      <c r="H33" s="48"/>
      <c r="I33" s="59"/>
      <c r="J33" s="51" t="n">
        <v>200</v>
      </c>
      <c r="K33" s="51"/>
      <c r="L33" s="52" t="n">
        <v>200</v>
      </c>
      <c r="M33" s="48"/>
      <c r="N33" s="53" t="n">
        <v>69708</v>
      </c>
      <c r="O33" s="54" t="n">
        <v>0</v>
      </c>
      <c r="P33" s="55" t="str">
        <f aca="false">IF(Q33&lt;0,ABS(Q33),"")</f>
        <v/>
      </c>
      <c r="Q33" s="56" t="n">
        <f aca="false">IF(L$39&gt;0,L33-R33,J33-R33)</f>
        <v>0</v>
      </c>
      <c r="R33" s="56" t="n">
        <f aca="false">ROUND((1-O33)*J33,0)</f>
        <v>200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1000</v>
      </c>
      <c r="K34" s="51"/>
      <c r="L34" s="52" t="n">
        <v>1000</v>
      </c>
      <c r="M34" s="48"/>
      <c r="N34" s="53" t="n">
        <v>69823</v>
      </c>
      <c r="O34" s="54" t="n">
        <v>0</v>
      </c>
      <c r="P34" s="55" t="str">
        <f aca="false">IF(Q34&lt;0,ABS(Q34),"")</f>
        <v/>
      </c>
      <c r="Q34" s="56" t="n">
        <f aca="false">IF(L$39&gt;0,L34-R34,J34-R34)</f>
        <v>0</v>
      </c>
      <c r="R34" s="56" t="n">
        <f aca="false">ROUND((1-O34)*J34,0)</f>
        <v>1000</v>
      </c>
    </row>
    <row r="35" customFormat="false" ht="15" hidden="false" customHeight="false" outlineLevel="0" collapsed="false">
      <c r="A35" s="58"/>
      <c r="B35" s="45"/>
      <c r="C35" s="46"/>
      <c r="D35" s="47"/>
      <c r="E35" s="48"/>
      <c r="F35" s="59"/>
      <c r="G35" s="59"/>
      <c r="H35" s="48"/>
      <c r="I35" s="59"/>
      <c r="J35" s="51"/>
      <c r="K35" s="51"/>
      <c r="L35" s="52"/>
      <c r="M35" s="48"/>
      <c r="N35" s="61"/>
      <c r="O35" s="54"/>
      <c r="Q35" s="56"/>
      <c r="R35" s="72"/>
    </row>
    <row r="36" customFormat="false" ht="15" hidden="false" customHeight="false" outlineLevel="0" collapsed="false">
      <c r="A36" s="44"/>
      <c r="B36" s="45" t="s">
        <v>55</v>
      </c>
      <c r="C36" s="46" t="s">
        <v>56</v>
      </c>
      <c r="D36" s="47" t="n">
        <v>3792</v>
      </c>
      <c r="E36" s="48"/>
      <c r="F36" s="59" t="n">
        <f aca="false">T16</f>
        <v>16</v>
      </c>
      <c r="G36" s="59"/>
      <c r="H36" s="48" t="n">
        <f aca="false">V16</f>
        <v>18</v>
      </c>
      <c r="I36" s="59"/>
      <c r="J36" s="51" t="n">
        <v>50</v>
      </c>
      <c r="K36" s="51"/>
      <c r="L36" s="52" t="n">
        <v>48</v>
      </c>
      <c r="M36" s="48"/>
      <c r="N36" s="53" t="n">
        <v>67694</v>
      </c>
      <c r="O36" s="54" t="n">
        <v>1</v>
      </c>
      <c r="P36" s="55" t="str">
        <f aca="false">IF(Q36&lt;0,ABS(Q36),"")</f>
        <v/>
      </c>
      <c r="Q36" s="56" t="n">
        <f aca="false">IF(L$39&gt;0,L36-R36,J36-R36)</f>
        <v>48</v>
      </c>
      <c r="R36" s="56" t="n">
        <f aca="false">ROUND((1-O36)*J36,0)</f>
        <v>0</v>
      </c>
    </row>
    <row r="37" customFormat="false" ht="15" hidden="false" customHeight="false" outlineLevel="0" collapsed="false">
      <c r="A37" s="44"/>
      <c r="B37" s="45"/>
      <c r="C37" s="46"/>
      <c r="D37" s="47"/>
      <c r="E37" s="48"/>
      <c r="F37" s="59"/>
      <c r="G37" s="59"/>
      <c r="H37" s="48"/>
      <c r="I37" s="59"/>
      <c r="J37" s="51" t="n">
        <v>3</v>
      </c>
      <c r="K37" s="51"/>
      <c r="L37" s="52" t="n">
        <v>3</v>
      </c>
      <c r="M37" s="48"/>
      <c r="N37" s="53" t="n">
        <v>69708</v>
      </c>
      <c r="O37" s="54" t="n">
        <v>0</v>
      </c>
      <c r="P37" s="55" t="str">
        <f aca="false">IF(Q37&lt;0,ABS(Q37),"")</f>
        <v/>
      </c>
      <c r="Q37" s="56" t="n">
        <f aca="false">IF(L$39&gt;0,L37-R37,J37-R37)</f>
        <v>0</v>
      </c>
      <c r="R37" s="56" t="n">
        <f aca="false">ROUND((1-O37)*J37,0)</f>
        <v>3</v>
      </c>
    </row>
    <row r="38" customFormat="false" ht="15" hidden="false" customHeight="false" outlineLevel="0" collapsed="false">
      <c r="A38" s="44"/>
      <c r="B38" s="45"/>
      <c r="C38" s="48"/>
      <c r="D38" s="48"/>
      <c r="E38" s="48"/>
      <c r="I38" s="73"/>
      <c r="J38" s="51"/>
      <c r="K38" s="60"/>
      <c r="L38" s="56"/>
      <c r="M38" s="48"/>
      <c r="N38" s="47"/>
      <c r="O38" s="74"/>
      <c r="S38" s="55"/>
    </row>
    <row r="39" customFormat="false" ht="15" hidden="false" customHeight="false" outlineLevel="0" collapsed="false">
      <c r="A39" s="44"/>
      <c r="B39" s="45"/>
      <c r="C39" s="48"/>
      <c r="D39" s="48"/>
      <c r="E39" s="48"/>
      <c r="F39" s="59"/>
      <c r="G39" s="59"/>
      <c r="H39" s="73"/>
      <c r="I39" s="73"/>
      <c r="J39" s="51" t="n">
        <f aca="false">SUM(J5:J38)</f>
        <v>56104</v>
      </c>
      <c r="K39" s="60"/>
      <c r="L39" s="56" t="n">
        <f aca="false">SUM(L5:L38)</f>
        <v>65380</v>
      </c>
      <c r="M39" s="48"/>
      <c r="N39" s="55" t="n">
        <f aca="false">+J39-L39</f>
        <v>-9276</v>
      </c>
      <c r="O39" s="75"/>
      <c r="P39" s="76" t="n">
        <f aca="false">SUM(P5:P38)</f>
        <v>0</v>
      </c>
      <c r="Q39" s="77" t="n">
        <f aca="false">SUM(Q5:Q38)/IF($L$39&gt;0,$L39,$J39)</f>
        <v>0.604056286326094</v>
      </c>
      <c r="R39" s="77" t="n">
        <f aca="false">SUM(R5:R38)/IF($L$39&gt;0,$L39,$J39)</f>
        <v>0.395943713673906</v>
      </c>
      <c r="S39" s="78" t="n">
        <f aca="false">Q41/(Q41+(R41-LOOKUP(J2,[1]!date,[1]!enaft)))</f>
        <v>0.623117702745346</v>
      </c>
    </row>
    <row r="40" customFormat="false" ht="15.75" hidden="false" customHeight="false" outlineLevel="0" collapsed="false">
      <c r="A40" s="44"/>
      <c r="B40" s="79"/>
      <c r="C40" s="80"/>
      <c r="D40" s="80"/>
      <c r="E40" s="80"/>
      <c r="F40" s="81"/>
      <c r="G40" s="81"/>
      <c r="H40" s="82"/>
      <c r="I40" s="82"/>
      <c r="J40" s="81"/>
      <c r="K40" s="80"/>
      <c r="L40" s="83"/>
      <c r="M40" s="80"/>
      <c r="N40" s="84" t="n">
        <f aca="false">1-(+L39/J39)</f>
        <v>-0.165335804933695</v>
      </c>
      <c r="O40" s="85"/>
      <c r="S40" s="86" t="n">
        <f aca="false">SUM(Q41:R41)</f>
        <v>65380</v>
      </c>
    </row>
    <row r="41" customFormat="false" ht="15.75" hidden="false" customHeight="false" outlineLevel="0" collapsed="false">
      <c r="A41" s="44"/>
      <c r="B41" s="44"/>
      <c r="C41" s="44"/>
      <c r="D41" s="44"/>
      <c r="E41" s="44"/>
      <c r="F41" s="87"/>
      <c r="G41" s="87"/>
      <c r="H41" s="88"/>
      <c r="I41" s="88"/>
      <c r="J41" s="44"/>
      <c r="K41" s="44"/>
      <c r="L41" s="89"/>
      <c r="M41" s="44"/>
      <c r="N41" s="44"/>
      <c r="O41" s="90"/>
      <c r="P41" s="44"/>
      <c r="Q41" s="86" t="n">
        <f aca="false">SUM(Q5:Q38)</f>
        <v>39493.2</v>
      </c>
      <c r="R41" s="86" t="n">
        <f aca="false">SUM(R5:R38)</f>
        <v>25886.8</v>
      </c>
      <c r="S41" s="52" t="n">
        <f aca="false">SUMIF(Q$5:Q$38,0,R$5:R$38)</f>
        <v>1203</v>
      </c>
    </row>
    <row r="42" customFormat="false" ht="1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 t="s">
        <v>57</v>
      </c>
      <c r="J42" s="87" t="s">
        <v>58</v>
      </c>
      <c r="K42" s="44"/>
      <c r="L42" s="89" t="s">
        <v>59</v>
      </c>
      <c r="M42" s="44"/>
      <c r="N42" s="44"/>
      <c r="O42" s="90"/>
      <c r="P42" s="44"/>
      <c r="R42" s="91" t="e">
        <f aca="false">LOOKUP(J2,[1]!date,[1]!buysell)+[2]COH!$G$129</f>
        <v>#VALUE!</v>
      </c>
      <c r="S42" s="44" t="s">
        <v>60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61</v>
      </c>
      <c r="K43" s="44"/>
      <c r="L43" s="89" t="s">
        <v>62</v>
      </c>
      <c r="M43" s="44"/>
      <c r="N43" s="44"/>
      <c r="O43" s="90"/>
      <c r="P43" s="44"/>
      <c r="Q43" s="92"/>
      <c r="R43" s="93" t="n">
        <v>11386</v>
      </c>
      <c r="S43" s="44" t="s">
        <v>63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/>
      <c r="J44" s="87"/>
      <c r="K44" s="44"/>
      <c r="L44" s="89"/>
      <c r="M44" s="44"/>
      <c r="N44" s="44"/>
      <c r="O44" s="90"/>
      <c r="P44" s="44"/>
      <c r="R44" s="93" t="e">
        <f aca="false">((R41-R42-S41)/0.97816)+R43</f>
        <v>#VALUE!</v>
      </c>
      <c r="S44" s="87" t="s">
        <v>64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44"/>
      <c r="K48" s="44"/>
      <c r="L48" s="89"/>
      <c r="M48" s="44"/>
      <c r="N48" s="44"/>
      <c r="O48" s="90"/>
      <c r="P48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P1" activePane="topRight" state="frozen"/>
      <selection pane="topLeft" activeCell="A2" activeCellId="0" sqref="A2"/>
      <selection pane="topRight" activeCell="L36" activeCellId="0" sqref="L36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45926.914164078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36910</v>
      </c>
      <c r="K2" s="20"/>
      <c r="L2" s="23"/>
      <c r="M2" s="20"/>
      <c r="N2" s="20"/>
      <c r="O2" s="26" t="n">
        <f aca="true">NOW()</f>
        <v>45926.9141640783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30</v>
      </c>
      <c r="G5" s="49"/>
      <c r="H5" s="50" t="n">
        <f aca="false">V14</f>
        <v>31</v>
      </c>
      <c r="I5" s="49"/>
      <c r="J5" s="51" t="n">
        <v>1351</v>
      </c>
      <c r="K5" s="51"/>
      <c r="L5" s="52" t="n">
        <v>1309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1309</v>
      </c>
      <c r="R5" s="56" t="n">
        <f aca="false">ROUND((1-O5)*J5,0)</f>
        <v>0</v>
      </c>
      <c r="S5" s="44"/>
      <c r="T5" s="57" t="n">
        <v>23</v>
      </c>
      <c r="U5" s="57" t="n">
        <v>1</v>
      </c>
      <c r="V5" s="57" t="n">
        <v>23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26</v>
      </c>
      <c r="U6" s="63" t="n">
        <v>2</v>
      </c>
      <c r="V6" s="63" t="n">
        <v>25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26</v>
      </c>
      <c r="G7" s="59"/>
      <c r="H7" s="48" t="n">
        <f aca="false">V6</f>
        <v>25</v>
      </c>
      <c r="I7" s="59"/>
      <c r="J7" s="51" t="n">
        <v>4487</v>
      </c>
      <c r="K7" s="51"/>
      <c r="L7" s="52" t="n">
        <v>4808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4808</v>
      </c>
      <c r="R7" s="56" t="n">
        <f aca="false">ROUND((1-O7)*J7,0)</f>
        <v>0</v>
      </c>
      <c r="S7" s="44"/>
      <c r="T7" s="63" t="n">
        <v>24</v>
      </c>
      <c r="U7" s="63" t="n">
        <v>3</v>
      </c>
      <c r="V7" s="63" t="n">
        <v>25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25</v>
      </c>
      <c r="U8" s="63" t="n">
        <v>4</v>
      </c>
      <c r="V8" s="63" t="n">
        <v>25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28</v>
      </c>
      <c r="U9" s="63" t="n">
        <v>5</v>
      </c>
      <c r="V9" s="63" t="n">
        <v>28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25</v>
      </c>
      <c r="G10" s="59"/>
      <c r="H10" s="48" t="n">
        <f aca="false">V11</f>
        <v>24</v>
      </c>
      <c r="I10" s="59"/>
      <c r="J10" s="51" t="n">
        <v>2266</v>
      </c>
      <c r="K10" s="51"/>
      <c r="L10" s="52" t="n">
        <v>2393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2393</v>
      </c>
      <c r="R10" s="56" t="n">
        <f aca="false">ROUND((1-O10)*J10,0)</f>
        <v>0</v>
      </c>
      <c r="S10" s="44"/>
      <c r="T10" s="63" t="n">
        <v>26</v>
      </c>
      <c r="U10" s="63" t="n">
        <v>6</v>
      </c>
      <c r="V10" s="63" t="n">
        <v>27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25</v>
      </c>
      <c r="U11" s="63" t="n">
        <v>7</v>
      </c>
      <c r="V11" s="63" t="n">
        <v>24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28</v>
      </c>
      <c r="U12" s="63" t="n">
        <v>8</v>
      </c>
      <c r="V12" s="63" t="n">
        <v>28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26</v>
      </c>
      <c r="U13" s="63" t="n">
        <v>9</v>
      </c>
      <c r="V13" s="63" t="n">
        <v>28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30</v>
      </c>
      <c r="U14" s="63" t="n">
        <v>15</v>
      </c>
      <c r="V14" s="63" t="n">
        <v>31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23</v>
      </c>
      <c r="G15" s="59"/>
      <c r="H15" s="48" t="n">
        <f aca="false">V5</f>
        <v>23</v>
      </c>
      <c r="I15" s="59"/>
      <c r="J15" s="51" t="n">
        <v>16164</v>
      </c>
      <c r="K15" s="51"/>
      <c r="L15" s="52" t="n">
        <v>16164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16164</v>
      </c>
      <c r="R15" s="56" t="n">
        <f aca="false">ROUND((1-O15)*J15,0)</f>
        <v>0</v>
      </c>
      <c r="S15" s="44"/>
      <c r="T15" s="63" t="n">
        <v>29</v>
      </c>
      <c r="U15" s="63" t="n">
        <v>35</v>
      </c>
      <c r="V15" s="63" t="n">
        <v>29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25</v>
      </c>
      <c r="U16" s="64" t="n">
        <v>39</v>
      </c>
      <c r="V16" s="64" t="n">
        <v>25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26.25</v>
      </c>
      <c r="U18" s="44"/>
      <c r="V18" s="67" t="n">
        <f aca="false">AVERAGE(V5:V16)</f>
        <v>26.5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24</v>
      </c>
      <c r="G20" s="59"/>
      <c r="H20" s="48" t="n">
        <f aca="false">V7</f>
        <v>25</v>
      </c>
      <c r="I20" s="59"/>
      <c r="J20" s="51" t="n">
        <v>2132</v>
      </c>
      <c r="K20" s="51"/>
      <c r="L20" s="52" t="n">
        <v>2033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2033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25</v>
      </c>
      <c r="G22" s="59"/>
      <c r="H22" s="48" t="n">
        <f aca="false">V8</f>
        <v>25</v>
      </c>
      <c r="I22" s="59"/>
      <c r="J22" s="51" t="n">
        <v>1272</v>
      </c>
      <c r="K22" s="51"/>
      <c r="L22" s="52" t="n">
        <v>1272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1272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28</v>
      </c>
      <c r="G25" s="59"/>
      <c r="H25" s="48" t="n">
        <f aca="false">V9</f>
        <v>28</v>
      </c>
      <c r="I25" s="59"/>
      <c r="J25" s="51" t="n">
        <v>13199</v>
      </c>
      <c r="K25" s="51"/>
      <c r="L25" s="52" t="n">
        <v>13199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13199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26</v>
      </c>
      <c r="G27" s="59"/>
      <c r="H27" s="48" t="n">
        <f aca="false">V10</f>
        <v>27</v>
      </c>
      <c r="I27" s="59"/>
      <c r="J27" s="51" t="n">
        <v>4006</v>
      </c>
      <c r="K27" s="51"/>
      <c r="L27" s="52" t="n">
        <v>3901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3901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28</v>
      </c>
      <c r="G29" s="59"/>
      <c r="H29" s="48" t="n">
        <f aca="false">V12</f>
        <v>28</v>
      </c>
      <c r="I29" s="59"/>
      <c r="J29" s="51" t="n">
        <v>4204</v>
      </c>
      <c r="K29" s="51"/>
      <c r="L29" s="52" t="n">
        <v>4204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4204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26</v>
      </c>
      <c r="G31" s="59"/>
      <c r="H31" s="48" t="n">
        <f aca="false">V13</f>
        <v>28</v>
      </c>
      <c r="I31" s="59"/>
      <c r="J31" s="51" t="n">
        <v>5497</v>
      </c>
      <c r="K31" s="51"/>
      <c r="L31" s="52" t="n">
        <v>5210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5210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29</v>
      </c>
      <c r="G33" s="59"/>
      <c r="H33" s="48" t="n">
        <f aca="false">V15</f>
        <v>29</v>
      </c>
      <c r="I33" s="59"/>
      <c r="J33" s="51" t="n">
        <v>1554</v>
      </c>
      <c r="K33" s="51"/>
      <c r="L33" s="52" t="n">
        <v>1554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1499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25</v>
      </c>
      <c r="G37" s="59"/>
      <c r="H37" s="48" t="n">
        <f aca="false">V16</f>
        <v>25</v>
      </c>
      <c r="I37" s="59"/>
      <c r="J37" s="51" t="n">
        <v>41</v>
      </c>
      <c r="K37" s="51"/>
      <c r="L37" s="52" t="n">
        <v>41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41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71875</v>
      </c>
      <c r="K40" s="60"/>
      <c r="L40" s="56" t="n">
        <f aca="false">SUM(L5:L39)</f>
        <v>71790</v>
      </c>
      <c r="M40" s="48"/>
      <c r="N40" s="55" t="n">
        <f aca="false">+J40-L40</f>
        <v>85</v>
      </c>
      <c r="O40" s="75"/>
      <c r="P40" s="76" t="n">
        <f aca="false">SUM(P5:P39)</f>
        <v>0</v>
      </c>
      <c r="Q40" s="77" t="n">
        <f aca="false">SUM(Q5:Q39)/IF($L$40&gt;0,$L40,$J40)</f>
        <v>0.780512606212565</v>
      </c>
      <c r="R40" s="77" t="n">
        <f aca="false">SUM(R5:R39)/IF($L$40&gt;0,$L40,$J40)</f>
        <v>0.219487393787436</v>
      </c>
      <c r="S40" s="78" t="n">
        <f aca="false">Q42/(Q42+(R42-LOOKUP(J2,[1]!date,[1]!enaft)))</f>
        <v>0.802880068777762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0.00118260869565212</v>
      </c>
      <c r="O41" s="85"/>
      <c r="S41" s="86" t="n">
        <f aca="false">SUM(Q42:R42)</f>
        <v>71790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56033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5" ySplit="0" topLeftCell="F1" activePane="topRight" state="frozen"/>
      <selection pane="topLeft" activeCell="A1" activeCellId="0" sqref="A1"/>
      <selection pane="topRight" activeCell="L40" activeCellId="0" sqref="L40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45926.9141641111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36911</v>
      </c>
      <c r="K2" s="20"/>
      <c r="L2" s="23"/>
      <c r="M2" s="20"/>
      <c r="N2" s="20"/>
      <c r="O2" s="26" t="n">
        <f aca="true">NOW()</f>
        <v>45926.9141641114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22</v>
      </c>
      <c r="G5" s="49"/>
      <c r="H5" s="50" t="n">
        <f aca="false">V14</f>
        <v>20</v>
      </c>
      <c r="I5" s="49"/>
      <c r="J5" s="51" t="n">
        <v>1773</v>
      </c>
      <c r="K5" s="51"/>
      <c r="L5" s="52" t="n">
        <v>1859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1859</v>
      </c>
      <c r="R5" s="56" t="n">
        <f aca="false">ROUND((1-O5)*J5,0)</f>
        <v>0</v>
      </c>
      <c r="S5" s="44"/>
      <c r="T5" s="57" t="n">
        <v>17</v>
      </c>
      <c r="U5" s="57" t="n">
        <v>1</v>
      </c>
      <c r="V5" s="57" t="n">
        <v>17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17</v>
      </c>
      <c r="U6" s="63" t="n">
        <v>2</v>
      </c>
      <c r="V6" s="63" t="n">
        <v>19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17</v>
      </c>
      <c r="G7" s="59"/>
      <c r="H7" s="48" t="n">
        <f aca="false">V6</f>
        <v>19</v>
      </c>
      <c r="I7" s="59"/>
      <c r="J7" s="51" t="n">
        <v>7379</v>
      </c>
      <c r="K7" s="51"/>
      <c r="L7" s="52" t="n">
        <v>6737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6737</v>
      </c>
      <c r="R7" s="56" t="n">
        <f aca="false">ROUND((1-O7)*J7,0)</f>
        <v>0</v>
      </c>
      <c r="S7" s="44"/>
      <c r="T7" s="63" t="n">
        <v>18</v>
      </c>
      <c r="U7" s="63" t="n">
        <v>3</v>
      </c>
      <c r="V7" s="63" t="n">
        <v>18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17</v>
      </c>
      <c r="U8" s="63" t="n">
        <v>4</v>
      </c>
      <c r="V8" s="63" t="n">
        <v>18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20</v>
      </c>
      <c r="U9" s="63" t="n">
        <v>5</v>
      </c>
      <c r="V9" s="63" t="n">
        <v>19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17</v>
      </c>
      <c r="G10" s="59"/>
      <c r="H10" s="48" t="n">
        <f aca="false">V11</f>
        <v>18</v>
      </c>
      <c r="I10" s="59"/>
      <c r="J10" s="51" t="n">
        <v>3284</v>
      </c>
      <c r="K10" s="51"/>
      <c r="L10" s="52" t="n">
        <v>3157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3157</v>
      </c>
      <c r="R10" s="56" t="n">
        <f aca="false">ROUND((1-O10)*J10,0)</f>
        <v>0</v>
      </c>
      <c r="S10" s="44"/>
      <c r="T10" s="63" t="n">
        <v>19</v>
      </c>
      <c r="U10" s="63" t="n">
        <v>6</v>
      </c>
      <c r="V10" s="63" t="n">
        <v>17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17</v>
      </c>
      <c r="U11" s="63" t="n">
        <v>7</v>
      </c>
      <c r="V11" s="63" t="n">
        <v>18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20</v>
      </c>
      <c r="U12" s="63" t="n">
        <v>8</v>
      </c>
      <c r="V12" s="63" t="n">
        <v>19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21</v>
      </c>
      <c r="U13" s="63" t="n">
        <v>9</v>
      </c>
      <c r="V13" s="63" t="n">
        <v>18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22</v>
      </c>
      <c r="U14" s="63" t="n">
        <v>15</v>
      </c>
      <c r="V14" s="63" t="n">
        <v>20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17</v>
      </c>
      <c r="G15" s="59"/>
      <c r="H15" s="48" t="n">
        <f aca="false">V5</f>
        <v>17</v>
      </c>
      <c r="I15" s="59"/>
      <c r="J15" s="51" t="n">
        <v>20057</v>
      </c>
      <c r="K15" s="51"/>
      <c r="L15" s="52" t="n">
        <v>20057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20057</v>
      </c>
      <c r="R15" s="56" t="n">
        <f aca="false">ROUND((1-O15)*J15,0)</f>
        <v>0</v>
      </c>
      <c r="S15" s="44"/>
      <c r="T15" s="63" t="n">
        <v>21</v>
      </c>
      <c r="U15" s="63" t="n">
        <v>35</v>
      </c>
      <c r="V15" s="63" t="n">
        <v>21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17</v>
      </c>
      <c r="U16" s="64" t="n">
        <v>39</v>
      </c>
      <c r="V16" s="64" t="n">
        <v>18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18.8333333333333</v>
      </c>
      <c r="U18" s="44"/>
      <c r="V18" s="67" t="n">
        <f aca="false">AVERAGE(V5:V16)</f>
        <v>18.5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18</v>
      </c>
      <c r="G20" s="59"/>
      <c r="H20" s="48" t="n">
        <f aca="false">V7</f>
        <v>18</v>
      </c>
      <c r="I20" s="59"/>
      <c r="J20" s="51" t="n">
        <v>2730</v>
      </c>
      <c r="K20" s="51"/>
      <c r="L20" s="52" t="n">
        <v>2730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2730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17</v>
      </c>
      <c r="G22" s="59"/>
      <c r="H22" s="48" t="n">
        <f aca="false">V8</f>
        <v>18</v>
      </c>
      <c r="I22" s="59"/>
      <c r="J22" s="51" t="n">
        <v>1889</v>
      </c>
      <c r="K22" s="51"/>
      <c r="L22" s="52" t="n">
        <v>1811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1811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20</v>
      </c>
      <c r="G25" s="59"/>
      <c r="H25" s="48" t="n">
        <f aca="false">V9</f>
        <v>19</v>
      </c>
      <c r="I25" s="59"/>
      <c r="J25" s="51" t="n">
        <v>18148</v>
      </c>
      <c r="K25" s="51"/>
      <c r="L25" s="52" t="n">
        <v>18766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18766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19</v>
      </c>
      <c r="G27" s="59"/>
      <c r="H27" s="48" t="n">
        <f aca="false">V10</f>
        <v>17</v>
      </c>
      <c r="I27" s="59"/>
      <c r="J27" s="51" t="n">
        <v>4809</v>
      </c>
      <c r="K27" s="51"/>
      <c r="L27" s="52" t="n">
        <v>5022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5022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20</v>
      </c>
      <c r="G29" s="59"/>
      <c r="H29" s="48" t="n">
        <f aca="false">V12</f>
        <v>19</v>
      </c>
      <c r="I29" s="59"/>
      <c r="J29" s="51" t="n">
        <v>5116</v>
      </c>
      <c r="K29" s="51"/>
      <c r="L29" s="52" t="n">
        <v>5230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5230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21</v>
      </c>
      <c r="G31" s="59"/>
      <c r="H31" s="48" t="n">
        <f aca="false">V13</f>
        <v>18</v>
      </c>
      <c r="I31" s="59"/>
      <c r="J31" s="51" t="n">
        <v>6252</v>
      </c>
      <c r="K31" s="51"/>
      <c r="L31" s="52" t="n">
        <v>6683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6683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21</v>
      </c>
      <c r="G33" s="59"/>
      <c r="H33" s="48" t="n">
        <f aca="false">V15</f>
        <v>21</v>
      </c>
      <c r="I33" s="59"/>
      <c r="J33" s="51" t="n">
        <v>2178</v>
      </c>
      <c r="K33" s="51"/>
      <c r="L33" s="52" t="n">
        <v>2178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2123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17</v>
      </c>
      <c r="G37" s="59"/>
      <c r="H37" s="48" t="n">
        <f aca="false">V16</f>
        <v>18</v>
      </c>
      <c r="I37" s="59"/>
      <c r="J37" s="51" t="n">
        <v>49</v>
      </c>
      <c r="K37" s="51"/>
      <c r="L37" s="52" t="n">
        <v>48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48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89366</v>
      </c>
      <c r="K40" s="60"/>
      <c r="L40" s="56" t="n">
        <f aca="false">SUM(L5:L39)</f>
        <v>89980</v>
      </c>
      <c r="M40" s="48"/>
      <c r="N40" s="55" t="n">
        <f aca="false">+J40-L40</f>
        <v>-614</v>
      </c>
      <c r="O40" s="75"/>
      <c r="P40" s="76" t="n">
        <f aca="false">SUM(P5:P39)</f>
        <v>0</v>
      </c>
      <c r="Q40" s="77" t="n">
        <f aca="false">SUM(Q5:Q39)/IF($L$40&gt;0,$L40,$J40)</f>
        <v>0.824883307401645</v>
      </c>
      <c r="R40" s="77" t="n">
        <f aca="false">SUM(R5:R39)/IF($L$40&gt;0,$L40,$J40)</f>
        <v>0.175116692598355</v>
      </c>
      <c r="S40" s="78" t="n">
        <f aca="false">Q42/(Q42+(R42-LOOKUP(J2,[1]!date,[1]!enaft)))</f>
        <v>0.843634917026597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-0.00687062193675447</v>
      </c>
      <c r="O41" s="85"/>
      <c r="S41" s="86" t="n">
        <f aca="false">SUM(Q42:R42)</f>
        <v>89980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74223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F1" activePane="topRight" state="frozen"/>
      <selection pane="topLeft" activeCell="A2" activeCellId="0" sqref="A2"/>
      <selection pane="topRight" activeCell="L38" activeCellId="0" sqref="L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45926.914164165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36912</v>
      </c>
      <c r="K2" s="20"/>
      <c r="L2" s="23"/>
      <c r="M2" s="20"/>
      <c r="N2" s="20"/>
      <c r="O2" s="26" t="n">
        <f aca="true">NOW()</f>
        <v>45926.9141641653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23</v>
      </c>
      <c r="G5" s="49"/>
      <c r="H5" s="50" t="n">
        <f aca="false">V14</f>
        <v>19</v>
      </c>
      <c r="I5" s="49"/>
      <c r="J5" s="51" t="n">
        <v>1730</v>
      </c>
      <c r="K5" s="51"/>
      <c r="L5" s="52" t="n">
        <v>1902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1902</v>
      </c>
      <c r="R5" s="56" t="n">
        <f aca="false">ROUND((1-O5)*J5,0)</f>
        <v>0</v>
      </c>
      <c r="S5" s="44"/>
      <c r="T5" s="57" t="n">
        <v>20</v>
      </c>
      <c r="U5" s="57" t="n">
        <v>1</v>
      </c>
      <c r="V5" s="57" t="n">
        <v>25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21</v>
      </c>
      <c r="U6" s="63" t="n">
        <v>2</v>
      </c>
      <c r="V6" s="63" t="n">
        <v>26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21</v>
      </c>
      <c r="G7" s="59"/>
      <c r="H7" s="48" t="n">
        <f aca="false">V6</f>
        <v>26</v>
      </c>
      <c r="I7" s="59"/>
      <c r="J7" s="51" t="n">
        <v>6094</v>
      </c>
      <c r="K7" s="51"/>
      <c r="L7" s="52" t="n">
        <v>4487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4487</v>
      </c>
      <c r="R7" s="56" t="n">
        <f aca="false">ROUND((1-O7)*J7,0)</f>
        <v>0</v>
      </c>
      <c r="S7" s="44"/>
      <c r="T7" s="63" t="n">
        <v>21</v>
      </c>
      <c r="U7" s="63" t="n">
        <v>3</v>
      </c>
      <c r="V7" s="63" t="n">
        <v>26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20</v>
      </c>
      <c r="U8" s="63" t="n">
        <v>4</v>
      </c>
      <c r="V8" s="63" t="n">
        <v>22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23</v>
      </c>
      <c r="U9" s="63" t="n">
        <v>5</v>
      </c>
      <c r="V9" s="63" t="n">
        <v>22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21</v>
      </c>
      <c r="G10" s="59"/>
      <c r="H10" s="48" t="n">
        <f aca="false">V11</f>
        <v>25</v>
      </c>
      <c r="I10" s="59"/>
      <c r="J10" s="51" t="n">
        <v>2775</v>
      </c>
      <c r="K10" s="51"/>
      <c r="L10" s="52" t="n">
        <v>2266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2266</v>
      </c>
      <c r="R10" s="56" t="n">
        <f aca="false">ROUND((1-O10)*J10,0)</f>
        <v>0</v>
      </c>
      <c r="S10" s="44"/>
      <c r="T10" s="63" t="n">
        <v>22</v>
      </c>
      <c r="U10" s="63" t="n">
        <v>6</v>
      </c>
      <c r="V10" s="63" t="n">
        <v>25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21</v>
      </c>
      <c r="U11" s="63" t="n">
        <v>7</v>
      </c>
      <c r="V11" s="63" t="n">
        <v>25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22</v>
      </c>
      <c r="U12" s="63" t="n">
        <v>8</v>
      </c>
      <c r="V12" s="63" t="n">
        <v>22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21</v>
      </c>
      <c r="U13" s="63" t="n">
        <v>9</v>
      </c>
      <c r="V13" s="63" t="n">
        <v>21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23</v>
      </c>
      <c r="U14" s="63" t="n">
        <v>15</v>
      </c>
      <c r="V14" s="63" t="n">
        <v>19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20</v>
      </c>
      <c r="G15" s="59"/>
      <c r="H15" s="48" t="n">
        <f aca="false">V5</f>
        <v>25</v>
      </c>
      <c r="I15" s="59"/>
      <c r="J15" s="51" t="n">
        <v>18110</v>
      </c>
      <c r="K15" s="51"/>
      <c r="L15" s="52" t="n">
        <v>14866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14866</v>
      </c>
      <c r="R15" s="56" t="n">
        <f aca="false">ROUND((1-O15)*J15,0)</f>
        <v>0</v>
      </c>
      <c r="S15" s="44"/>
      <c r="T15" s="63" t="n">
        <v>20</v>
      </c>
      <c r="U15" s="63" t="n">
        <v>35</v>
      </c>
      <c r="V15" s="63" t="n">
        <v>21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20</v>
      </c>
      <c r="U16" s="64" t="n">
        <v>39</v>
      </c>
      <c r="V16" s="64" t="n">
        <v>22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21.1666666666667</v>
      </c>
      <c r="U18" s="44"/>
      <c r="V18" s="67" t="n">
        <f aca="false">AVERAGE(V5:V16)</f>
        <v>23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21</v>
      </c>
      <c r="G20" s="59"/>
      <c r="H20" s="48" t="n">
        <f aca="false">V7</f>
        <v>26</v>
      </c>
      <c r="I20" s="59"/>
      <c r="J20" s="51" t="n">
        <v>2431</v>
      </c>
      <c r="K20" s="51"/>
      <c r="L20" s="52" t="n">
        <v>1933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1933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20</v>
      </c>
      <c r="G22" s="59"/>
      <c r="H22" s="48" t="n">
        <f aca="false">V8</f>
        <v>22</v>
      </c>
      <c r="I22" s="59"/>
      <c r="J22" s="51" t="n">
        <v>1657</v>
      </c>
      <c r="K22" s="51"/>
      <c r="L22" s="52" t="n">
        <v>1503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1503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23</v>
      </c>
      <c r="G25" s="59"/>
      <c r="H25" s="48" t="n">
        <f aca="false">V9</f>
        <v>22</v>
      </c>
      <c r="I25" s="59"/>
      <c r="J25" s="51" t="n">
        <v>16292</v>
      </c>
      <c r="K25" s="51"/>
      <c r="L25" s="52" t="n">
        <v>16910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16910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22</v>
      </c>
      <c r="G27" s="59"/>
      <c r="H27" s="48" t="n">
        <f aca="false">V10</f>
        <v>25</v>
      </c>
      <c r="I27" s="59"/>
      <c r="J27" s="51" t="n">
        <v>4489</v>
      </c>
      <c r="K27" s="51"/>
      <c r="L27" s="52" t="n">
        <v>4168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4168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22</v>
      </c>
      <c r="G29" s="59"/>
      <c r="H29" s="48" t="n">
        <f aca="false">V12</f>
        <v>22</v>
      </c>
      <c r="I29" s="59"/>
      <c r="J29" s="51" t="n">
        <v>4887</v>
      </c>
      <c r="K29" s="51"/>
      <c r="L29" s="52" t="n">
        <v>4887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4887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21</v>
      </c>
      <c r="G31" s="59"/>
      <c r="H31" s="48" t="n">
        <f aca="false">V13</f>
        <v>21</v>
      </c>
      <c r="I31" s="59"/>
      <c r="J31" s="51" t="n">
        <v>6252</v>
      </c>
      <c r="K31" s="51"/>
      <c r="L31" s="52" t="n">
        <v>6252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6252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20</v>
      </c>
      <c r="G33" s="59"/>
      <c r="H33" s="48" t="n">
        <f aca="false">V15</f>
        <v>21</v>
      </c>
      <c r="I33" s="59"/>
      <c r="J33" s="51" t="n">
        <v>2256</v>
      </c>
      <c r="K33" s="51"/>
      <c r="L33" s="52" t="n">
        <v>2178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2123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20</v>
      </c>
      <c r="G37" s="59"/>
      <c r="H37" s="48" t="n">
        <f aca="false">V16</f>
        <v>22</v>
      </c>
      <c r="I37" s="59"/>
      <c r="J37" s="51" t="n">
        <v>46</v>
      </c>
      <c r="K37" s="51"/>
      <c r="L37" s="52" t="n">
        <v>44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44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82721</v>
      </c>
      <c r="K40" s="60"/>
      <c r="L40" s="56" t="n">
        <f aca="false">SUM(L5:L39)</f>
        <v>77098</v>
      </c>
      <c r="M40" s="48"/>
      <c r="N40" s="55" t="n">
        <f aca="false">+J40-L40</f>
        <v>5623</v>
      </c>
      <c r="O40" s="75"/>
      <c r="P40" s="76" t="n">
        <f aca="false">SUM(P5:P39)</f>
        <v>0</v>
      </c>
      <c r="Q40" s="77" t="n">
        <f aca="false">SUM(Q5:Q39)/IF($L$40&gt;0,$L40,$J40)</f>
        <v>0.795623751588887</v>
      </c>
      <c r="R40" s="77" t="n">
        <f aca="false">SUM(R5:R39)/IF($L$40&gt;0,$L40,$J40)</f>
        <v>0.204376248411113</v>
      </c>
      <c r="S40" s="78" t="n">
        <f aca="false">Q42/(Q42+(R42-LOOKUP(J2,[1]!date,[1]!enaft)))</f>
        <v>0.816812698074516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0.0679754838553692</v>
      </c>
      <c r="O41" s="85"/>
      <c r="S41" s="86" t="n">
        <f aca="false">SUM(Q42:R42)</f>
        <v>77098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61341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P1" activePane="topRight" state="frozen"/>
      <selection pane="topLeft" activeCell="A2" activeCellId="0" sqref="A2"/>
      <selection pane="topRight" activeCell="L38" activeCellId="0" sqref="L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45926.9141641971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36913</v>
      </c>
      <c r="K2" s="20"/>
      <c r="L2" s="23"/>
      <c r="M2" s="20"/>
      <c r="N2" s="20"/>
      <c r="O2" s="26" t="n">
        <f aca="true">NOW()</f>
        <v>45926.9141641975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22</v>
      </c>
      <c r="G5" s="49"/>
      <c r="H5" s="50" t="n">
        <f aca="false">V14</f>
        <v>25</v>
      </c>
      <c r="I5" s="49"/>
      <c r="J5" s="51" t="n">
        <v>1773</v>
      </c>
      <c r="K5" s="51"/>
      <c r="L5" s="52" t="n">
        <v>1645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1645</v>
      </c>
      <c r="R5" s="56" t="n">
        <f aca="false">ROUND((1-O5)*J5,0)</f>
        <v>0</v>
      </c>
      <c r="S5" s="44"/>
      <c r="T5" s="57" t="n">
        <v>23</v>
      </c>
      <c r="U5" s="57" t="n">
        <v>1</v>
      </c>
      <c r="V5" s="57" t="n">
        <v>29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24</v>
      </c>
      <c r="U6" s="63" t="n">
        <v>2</v>
      </c>
      <c r="V6" s="63" t="n">
        <v>28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24</v>
      </c>
      <c r="G7" s="59"/>
      <c r="H7" s="48" t="n">
        <f aca="false">V6</f>
        <v>28</v>
      </c>
      <c r="I7" s="59"/>
      <c r="J7" s="51" t="n">
        <v>5130</v>
      </c>
      <c r="K7" s="51"/>
      <c r="L7" s="52" t="n">
        <v>3845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3845</v>
      </c>
      <c r="R7" s="56" t="n">
        <f aca="false">ROUND((1-O7)*J7,0)</f>
        <v>0</v>
      </c>
      <c r="S7" s="44"/>
      <c r="T7" s="63" t="n">
        <v>23</v>
      </c>
      <c r="U7" s="63" t="n">
        <v>3</v>
      </c>
      <c r="V7" s="63" t="n">
        <v>29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22</v>
      </c>
      <c r="U8" s="63" t="n">
        <v>4</v>
      </c>
      <c r="V8" s="63" t="n">
        <v>25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25</v>
      </c>
      <c r="U9" s="63" t="n">
        <v>5</v>
      </c>
      <c r="V9" s="63" t="n">
        <v>26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23</v>
      </c>
      <c r="G10" s="59"/>
      <c r="H10" s="48" t="n">
        <f aca="false">V11</f>
        <v>29</v>
      </c>
      <c r="I10" s="59"/>
      <c r="J10" s="51" t="n">
        <v>2520</v>
      </c>
      <c r="K10" s="51"/>
      <c r="L10" s="52" t="n">
        <v>1758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1758</v>
      </c>
      <c r="R10" s="56" t="n">
        <f aca="false">ROUND((1-O10)*J10,0)</f>
        <v>0</v>
      </c>
      <c r="S10" s="44"/>
      <c r="T10" s="63" t="n">
        <v>24</v>
      </c>
      <c r="U10" s="63" t="n">
        <v>6</v>
      </c>
      <c r="V10" s="63" t="n">
        <v>28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23</v>
      </c>
      <c r="U11" s="63" t="n">
        <v>7</v>
      </c>
      <c r="V11" s="63" t="n">
        <v>29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24</v>
      </c>
      <c r="U12" s="63" t="n">
        <v>8</v>
      </c>
      <c r="V12" s="63" t="n">
        <v>26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21</v>
      </c>
      <c r="U13" s="63" t="n">
        <v>9</v>
      </c>
      <c r="V13" s="63" t="n">
        <v>23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22</v>
      </c>
      <c r="U14" s="63" t="n">
        <v>15</v>
      </c>
      <c r="V14" s="63" t="n">
        <v>25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23</v>
      </c>
      <c r="G15" s="59"/>
      <c r="H15" s="48" t="n">
        <f aca="false">V5</f>
        <v>29</v>
      </c>
      <c r="I15" s="59"/>
      <c r="J15" s="51" t="n">
        <v>16164</v>
      </c>
      <c r="K15" s="51"/>
      <c r="L15" s="52" t="n">
        <v>12272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12272</v>
      </c>
      <c r="R15" s="56" t="n">
        <f aca="false">ROUND((1-O15)*J15,0)</f>
        <v>0</v>
      </c>
      <c r="S15" s="44"/>
      <c r="T15" s="63" t="n">
        <v>19</v>
      </c>
      <c r="U15" s="63" t="n">
        <v>35</v>
      </c>
      <c r="V15" s="63" t="n">
        <v>21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22</v>
      </c>
      <c r="U16" s="64" t="n">
        <v>39</v>
      </c>
      <c r="V16" s="64" t="n">
        <v>25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22.6666666666667</v>
      </c>
      <c r="U18" s="44"/>
      <c r="V18" s="67" t="n">
        <f aca="false">AVERAGE(V5:V16)</f>
        <v>26.1666666666667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23</v>
      </c>
      <c r="G20" s="59"/>
      <c r="H20" s="48" t="n">
        <f aca="false">V7</f>
        <v>29</v>
      </c>
      <c r="I20" s="59"/>
      <c r="J20" s="51" t="n">
        <v>2232</v>
      </c>
      <c r="K20" s="51"/>
      <c r="L20" s="52" t="n">
        <v>1636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1636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22</v>
      </c>
      <c r="G22" s="59"/>
      <c r="H22" s="48" t="n">
        <f aca="false">V8</f>
        <v>25</v>
      </c>
      <c r="I22" s="59"/>
      <c r="J22" s="51" t="n">
        <v>1503</v>
      </c>
      <c r="K22" s="51"/>
      <c r="L22" s="52" t="n">
        <v>1272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1272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25</v>
      </c>
      <c r="G25" s="59"/>
      <c r="H25" s="48" t="n">
        <f aca="false">V9</f>
        <v>26</v>
      </c>
      <c r="I25" s="59"/>
      <c r="J25" s="51" t="n">
        <v>15055</v>
      </c>
      <c r="K25" s="51"/>
      <c r="L25" s="52" t="n">
        <v>14436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14436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24</v>
      </c>
      <c r="G27" s="59"/>
      <c r="H27" s="48" t="n">
        <f aca="false">V10</f>
        <v>28</v>
      </c>
      <c r="I27" s="59"/>
      <c r="J27" s="51" t="n">
        <v>4275</v>
      </c>
      <c r="K27" s="51"/>
      <c r="L27" s="52" t="n">
        <v>3849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3849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24</v>
      </c>
      <c r="G29" s="59"/>
      <c r="H29" s="48" t="n">
        <f aca="false">V12</f>
        <v>26</v>
      </c>
      <c r="I29" s="59"/>
      <c r="J29" s="51" t="n">
        <v>4659</v>
      </c>
      <c r="K29" s="51"/>
      <c r="L29" s="52" t="n">
        <v>4432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4432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21</v>
      </c>
      <c r="G31" s="59"/>
      <c r="H31" s="48" t="n">
        <f aca="false">V13</f>
        <v>23</v>
      </c>
      <c r="I31" s="59"/>
      <c r="J31" s="51" t="n">
        <v>6252</v>
      </c>
      <c r="K31" s="51"/>
      <c r="L31" s="52" t="n">
        <v>5966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5966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19</v>
      </c>
      <c r="G33" s="59"/>
      <c r="H33" s="48" t="n">
        <f aca="false">V15</f>
        <v>21</v>
      </c>
      <c r="I33" s="59"/>
      <c r="J33" s="51" t="n">
        <v>2334</v>
      </c>
      <c r="K33" s="51"/>
      <c r="L33" s="52" t="n">
        <v>2178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2123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22</v>
      </c>
      <c r="G37" s="59"/>
      <c r="H37" s="48" t="n">
        <f aca="false">V16</f>
        <v>25</v>
      </c>
      <c r="I37" s="59"/>
      <c r="J37" s="51" t="n">
        <v>44</v>
      </c>
      <c r="K37" s="51"/>
      <c r="L37" s="52" t="n">
        <v>41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41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77643</v>
      </c>
      <c r="K40" s="60"/>
      <c r="L40" s="56" t="n">
        <f aca="false">SUM(L5:L39)</f>
        <v>69032</v>
      </c>
      <c r="M40" s="48"/>
      <c r="N40" s="55" t="n">
        <f aca="false">+J40-L40</f>
        <v>8611</v>
      </c>
      <c r="O40" s="75"/>
      <c r="P40" s="76" t="n">
        <f aca="false">SUM(P5:P39)</f>
        <v>0</v>
      </c>
      <c r="Q40" s="77" t="n">
        <f aca="false">SUM(Q5:Q39)/IF($L$40&gt;0,$L40,$J40)</f>
        <v>0.771743539228184</v>
      </c>
      <c r="R40" s="77" t="n">
        <f aca="false">SUM(R5:R39)/IF($L$40&gt;0,$L40,$J40)</f>
        <v>0.228256460771816</v>
      </c>
      <c r="S40" s="78" t="n">
        <f aca="false">Q42/(Q42+(R42-LOOKUP(J2,[1]!date,[1]!enaft)))</f>
        <v>0.794769662250865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0.110905039733138</v>
      </c>
      <c r="O41" s="85"/>
      <c r="S41" s="86" t="n">
        <f aca="false">SUM(Q42:R42)</f>
        <v>69032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53275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5" ySplit="0" topLeftCell="F1" activePane="topRight" state="frozen"/>
      <selection pane="topLeft" activeCell="A3" activeCellId="0" sqref="A3"/>
      <selection pane="topRight" activeCell="L4" activeCellId="0" sqref="L4:L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45926.914164227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36914</v>
      </c>
      <c r="K2" s="20"/>
      <c r="L2" s="23"/>
      <c r="M2" s="20"/>
      <c r="N2" s="20"/>
      <c r="O2" s="26" t="n">
        <f aca="true">NOW()</f>
        <v>45926.9141642273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31</v>
      </c>
      <c r="G5" s="49"/>
      <c r="H5" s="50" t="n">
        <f aca="false">V14</f>
        <v>34</v>
      </c>
      <c r="I5" s="49"/>
      <c r="J5" s="51" t="n">
        <v>1387</v>
      </c>
      <c r="K5" s="51"/>
      <c r="L5" s="52" t="n">
        <v>1259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1259</v>
      </c>
      <c r="R5" s="56" t="n">
        <f aca="false">ROUND((1-O5)*J5,0)</f>
        <v>0</v>
      </c>
      <c r="S5" s="44"/>
      <c r="T5" s="57" t="n">
        <v>29</v>
      </c>
      <c r="U5" s="57" t="n">
        <v>1</v>
      </c>
      <c r="V5" s="57" t="n">
        <v>31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30</v>
      </c>
      <c r="U6" s="63" t="n">
        <v>2</v>
      </c>
      <c r="V6" s="63" t="n">
        <v>32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30</v>
      </c>
      <c r="G7" s="59"/>
      <c r="H7" s="48" t="n">
        <f aca="false">V6</f>
        <v>32</v>
      </c>
      <c r="I7" s="59"/>
      <c r="J7" s="51" t="n">
        <v>3202</v>
      </c>
      <c r="K7" s="51"/>
      <c r="L7" s="52" t="n">
        <v>2560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2560</v>
      </c>
      <c r="R7" s="56" t="n">
        <f aca="false">ROUND((1-O7)*J7,0)</f>
        <v>0</v>
      </c>
      <c r="S7" s="44"/>
      <c r="T7" s="63" t="n">
        <v>30</v>
      </c>
      <c r="U7" s="63" t="n">
        <v>3</v>
      </c>
      <c r="V7" s="63" t="n">
        <v>32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29</v>
      </c>
      <c r="U8" s="63" t="n">
        <v>4</v>
      </c>
      <c r="V8" s="63" t="n">
        <v>31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32</v>
      </c>
      <c r="U9" s="63" t="n">
        <v>5</v>
      </c>
      <c r="V9" s="63" t="n">
        <v>31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30</v>
      </c>
      <c r="G10" s="59"/>
      <c r="H10" s="48" t="n">
        <f aca="false">V11</f>
        <v>31</v>
      </c>
      <c r="I10" s="59"/>
      <c r="J10" s="51" t="n">
        <v>1631</v>
      </c>
      <c r="K10" s="51"/>
      <c r="L10" s="52" t="n">
        <v>1504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1504</v>
      </c>
      <c r="R10" s="56" t="n">
        <f aca="false">ROUND((1-O10)*J10,0)</f>
        <v>0</v>
      </c>
      <c r="S10" s="44"/>
      <c r="T10" s="63" t="n">
        <v>31</v>
      </c>
      <c r="U10" s="63" t="n">
        <v>6</v>
      </c>
      <c r="V10" s="63" t="n">
        <v>32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30</v>
      </c>
      <c r="U11" s="63" t="n">
        <v>7</v>
      </c>
      <c r="V11" s="63" t="n">
        <v>31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31</v>
      </c>
      <c r="U12" s="63" t="n">
        <v>8</v>
      </c>
      <c r="V12" s="63" t="n">
        <v>32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30</v>
      </c>
      <c r="U13" s="63" t="n">
        <v>9</v>
      </c>
      <c r="V13" s="63" t="n">
        <v>30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31</v>
      </c>
      <c r="U14" s="63" t="n">
        <v>15</v>
      </c>
      <c r="V14" s="63" t="n">
        <v>34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29</v>
      </c>
      <c r="G15" s="59"/>
      <c r="H15" s="48" t="n">
        <f aca="false">V5</f>
        <v>31</v>
      </c>
      <c r="I15" s="59"/>
      <c r="J15" s="51" t="n">
        <v>12272</v>
      </c>
      <c r="K15" s="51"/>
      <c r="L15" s="52" t="n">
        <v>10973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10973</v>
      </c>
      <c r="R15" s="56" t="n">
        <f aca="false">ROUND((1-O15)*J15,0)</f>
        <v>0</v>
      </c>
      <c r="S15" s="44"/>
      <c r="T15" s="63" t="n">
        <v>30</v>
      </c>
      <c r="U15" s="63" t="n">
        <v>35</v>
      </c>
      <c r="V15" s="63" t="n">
        <v>30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29</v>
      </c>
      <c r="U16" s="64" t="n">
        <v>39</v>
      </c>
      <c r="V16" s="64" t="n">
        <v>31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30.1666666666667</v>
      </c>
      <c r="U18" s="44"/>
      <c r="V18" s="67" t="n">
        <f aca="false">AVERAGE(V5:V16)</f>
        <v>31.4166666666667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30</v>
      </c>
      <c r="G20" s="59"/>
      <c r="H20" s="48" t="n">
        <f aca="false">V7</f>
        <v>32</v>
      </c>
      <c r="I20" s="59"/>
      <c r="J20" s="51" t="n">
        <v>1536</v>
      </c>
      <c r="K20" s="51"/>
      <c r="L20" s="52" t="n">
        <v>1337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1337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29</v>
      </c>
      <c r="G22" s="59"/>
      <c r="H22" s="48" t="n">
        <f aca="false">V8</f>
        <v>31</v>
      </c>
      <c r="I22" s="59"/>
      <c r="J22" s="51" t="n">
        <v>963</v>
      </c>
      <c r="K22" s="51"/>
      <c r="L22" s="52" t="n">
        <v>808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808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32</v>
      </c>
      <c r="G25" s="59"/>
      <c r="H25" s="48" t="n">
        <f aca="false">V9</f>
        <v>31</v>
      </c>
      <c r="I25" s="59"/>
      <c r="J25" s="51" t="n">
        <v>10724</v>
      </c>
      <c r="K25" s="51"/>
      <c r="L25" s="52" t="n">
        <v>11342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11342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31</v>
      </c>
      <c r="G27" s="59"/>
      <c r="H27" s="48" t="n">
        <f aca="false">V10</f>
        <v>32</v>
      </c>
      <c r="I27" s="59"/>
      <c r="J27" s="51" t="n">
        <v>3528</v>
      </c>
      <c r="K27" s="51"/>
      <c r="L27" s="52" t="n">
        <v>3422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3422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31</v>
      </c>
      <c r="G29" s="59"/>
      <c r="H29" s="48" t="n">
        <f aca="false">V12</f>
        <v>32</v>
      </c>
      <c r="I29" s="59"/>
      <c r="J29" s="51" t="n">
        <v>3862</v>
      </c>
      <c r="K29" s="51"/>
      <c r="L29" s="52" t="n">
        <v>3748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3748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30</v>
      </c>
      <c r="G31" s="59"/>
      <c r="H31" s="48" t="n">
        <f aca="false">V13</f>
        <v>30</v>
      </c>
      <c r="I31" s="59"/>
      <c r="J31" s="51" t="n">
        <v>4963</v>
      </c>
      <c r="K31" s="51"/>
      <c r="L31" s="52" t="n">
        <v>4963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4963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30</v>
      </c>
      <c r="G33" s="59"/>
      <c r="H33" s="48" t="n">
        <f aca="false">V15</f>
        <v>30</v>
      </c>
      <c r="I33" s="59"/>
      <c r="J33" s="51" t="n">
        <v>1476</v>
      </c>
      <c r="K33" s="51"/>
      <c r="L33" s="52" t="n">
        <v>1476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1421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29</v>
      </c>
      <c r="G37" s="59"/>
      <c r="H37" s="48" t="n">
        <f aca="false">V16</f>
        <v>31</v>
      </c>
      <c r="I37" s="59"/>
      <c r="J37" s="51" t="n">
        <v>37</v>
      </c>
      <c r="K37" s="51"/>
      <c r="L37" s="52" t="n">
        <v>34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34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61283</v>
      </c>
      <c r="K40" s="60"/>
      <c r="L40" s="56" t="n">
        <f aca="false">SUM(L5:L39)</f>
        <v>59128</v>
      </c>
      <c r="M40" s="48"/>
      <c r="N40" s="55" t="n">
        <f aca="false">+J40-L40</f>
        <v>2155</v>
      </c>
      <c r="O40" s="75"/>
      <c r="P40" s="76" t="n">
        <f aca="false">SUM(P5:P39)</f>
        <v>0</v>
      </c>
      <c r="Q40" s="77" t="n">
        <f aca="false">SUM(Q5:Q39)/IF($L$40&gt;0,$L40,$J40)</f>
        <v>0.733510350426194</v>
      </c>
      <c r="R40" s="77" t="n">
        <f aca="false">SUM(R5:R39)/IF($L$40&gt;0,$L40,$J40)</f>
        <v>0.266489649573806</v>
      </c>
      <c r="S40" s="78" t="n">
        <f aca="false">Q42/(Q42+(R42-LOOKUP(J2,[1]!date,[1]!enaft)))</f>
        <v>0.759189889371237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0.0351647275753472</v>
      </c>
      <c r="O41" s="85"/>
      <c r="S41" s="86" t="n">
        <f aca="false">SUM(Q42:R42)</f>
        <v>59128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43371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F1" activePane="topRight" state="frozen"/>
      <selection pane="topLeft" activeCell="A2" activeCellId="0" sqref="A2"/>
      <selection pane="topRight" activeCell="J15" activeCellId="0" sqref="J1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45926.9141642581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36915</v>
      </c>
      <c r="K2" s="20"/>
      <c r="L2" s="23"/>
      <c r="M2" s="20"/>
      <c r="N2" s="20"/>
      <c r="O2" s="26" t="n">
        <f aca="true">NOW()</f>
        <v>45926.9141642584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31</v>
      </c>
      <c r="G5" s="49"/>
      <c r="H5" s="50" t="n">
        <f aca="false">V14</f>
        <v>34</v>
      </c>
      <c r="I5" s="49"/>
      <c r="J5" s="51" t="n">
        <v>1387</v>
      </c>
      <c r="K5" s="51"/>
      <c r="L5" s="52" t="n">
        <v>1259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1259</v>
      </c>
      <c r="R5" s="56" t="n">
        <f aca="false">ROUND((1-O5)*J5,0)</f>
        <v>0</v>
      </c>
      <c r="S5" s="44"/>
      <c r="T5" s="57" t="n">
        <v>24</v>
      </c>
      <c r="U5" s="57" t="n">
        <v>1</v>
      </c>
      <c r="V5" s="57" t="n">
        <v>24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27</v>
      </c>
      <c r="U6" s="63" t="n">
        <v>2</v>
      </c>
      <c r="V6" s="63" t="n">
        <v>26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27</v>
      </c>
      <c r="G7" s="59"/>
      <c r="H7" s="48" t="n">
        <f aca="false">V6</f>
        <v>26</v>
      </c>
      <c r="I7" s="59"/>
      <c r="J7" s="51" t="n">
        <v>4166</v>
      </c>
      <c r="K7" s="51"/>
      <c r="L7" s="52" t="n">
        <v>4487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4487</v>
      </c>
      <c r="R7" s="56" t="n">
        <f aca="false">ROUND((1-O7)*J7,0)</f>
        <v>0</v>
      </c>
      <c r="S7" s="44"/>
      <c r="T7" s="63" t="n">
        <v>24</v>
      </c>
      <c r="U7" s="63" t="n">
        <v>3</v>
      </c>
      <c r="V7" s="63" t="n">
        <v>25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26</v>
      </c>
      <c r="U8" s="63" t="n">
        <v>4</v>
      </c>
      <c r="V8" s="63" t="n">
        <v>25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27</v>
      </c>
      <c r="U9" s="63" t="n">
        <v>5</v>
      </c>
      <c r="V9" s="63" t="n">
        <v>29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26</v>
      </c>
      <c r="G10" s="59"/>
      <c r="H10" s="48" t="n">
        <f aca="false">V11</f>
        <v>25</v>
      </c>
      <c r="I10" s="59"/>
      <c r="J10" s="51" t="n">
        <v>2140</v>
      </c>
      <c r="K10" s="51"/>
      <c r="L10" s="52" t="n">
        <v>2266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2266</v>
      </c>
      <c r="R10" s="56" t="n">
        <f aca="false">ROUND((1-O10)*J10,0)</f>
        <v>0</v>
      </c>
      <c r="S10" s="44"/>
      <c r="T10" s="63" t="n">
        <v>26</v>
      </c>
      <c r="U10" s="63" t="n">
        <v>6</v>
      </c>
      <c r="V10" s="63" t="n">
        <v>28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26</v>
      </c>
      <c r="U11" s="63" t="n">
        <v>7</v>
      </c>
      <c r="V11" s="63" t="n">
        <v>25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28</v>
      </c>
      <c r="U12" s="63" t="n">
        <v>8</v>
      </c>
      <c r="V12" s="63" t="n">
        <v>29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27</v>
      </c>
      <c r="U13" s="63" t="n">
        <v>9</v>
      </c>
      <c r="V13" s="63" t="n">
        <v>28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31</v>
      </c>
      <c r="U14" s="63" t="n">
        <v>15</v>
      </c>
      <c r="V14" s="63" t="n">
        <v>34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24</v>
      </c>
      <c r="G15" s="59"/>
      <c r="H15" s="48" t="n">
        <f aca="false">V5</f>
        <v>24</v>
      </c>
      <c r="I15" s="59"/>
      <c r="J15" s="51" t="n">
        <v>15514</v>
      </c>
      <c r="K15" s="51"/>
      <c r="L15" s="52" t="n">
        <v>15514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15514</v>
      </c>
      <c r="R15" s="56" t="n">
        <f aca="false">ROUND((1-O15)*J15,0)</f>
        <v>0</v>
      </c>
      <c r="S15" s="44"/>
      <c r="T15" s="63" t="n">
        <v>27</v>
      </c>
      <c r="U15" s="63" t="n">
        <v>35</v>
      </c>
      <c r="V15" s="63" t="n">
        <v>28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26</v>
      </c>
      <c r="U16" s="64" t="n">
        <v>39</v>
      </c>
      <c r="V16" s="64" t="n">
        <v>25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26.5833333333333</v>
      </c>
      <c r="U18" s="44"/>
      <c r="V18" s="67" t="n">
        <f aca="false">AVERAGE(V5:V16)</f>
        <v>27.1666666666667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24</v>
      </c>
      <c r="G20" s="59"/>
      <c r="H20" s="48" t="n">
        <f aca="false">V7</f>
        <v>25</v>
      </c>
      <c r="I20" s="59"/>
      <c r="J20" s="51" t="n">
        <v>2132</v>
      </c>
      <c r="K20" s="51"/>
      <c r="L20" s="52" t="n">
        <v>2033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2033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26</v>
      </c>
      <c r="G22" s="59"/>
      <c r="H22" s="48" t="n">
        <f aca="false">V8</f>
        <v>25</v>
      </c>
      <c r="I22" s="59"/>
      <c r="J22" s="51" t="n">
        <v>1194</v>
      </c>
      <c r="K22" s="51"/>
      <c r="L22" s="52" t="n">
        <v>1272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1272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27</v>
      </c>
      <c r="G25" s="59"/>
      <c r="H25" s="48" t="n">
        <f aca="false">V9</f>
        <v>29</v>
      </c>
      <c r="I25" s="59"/>
      <c r="J25" s="51" t="n">
        <v>13818</v>
      </c>
      <c r="K25" s="51"/>
      <c r="L25" s="52" t="n">
        <v>12581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12581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26</v>
      </c>
      <c r="G27" s="59"/>
      <c r="H27" s="48" t="n">
        <f aca="false">V10</f>
        <v>28</v>
      </c>
      <c r="I27" s="59"/>
      <c r="J27" s="51" t="n">
        <v>4061</v>
      </c>
      <c r="K27" s="51"/>
      <c r="L27" s="52" t="n">
        <v>3849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3849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28</v>
      </c>
      <c r="G29" s="59"/>
      <c r="H29" s="48" t="n">
        <f aca="false">V12</f>
        <v>29</v>
      </c>
      <c r="I29" s="59"/>
      <c r="J29" s="51" t="n">
        <v>4204</v>
      </c>
      <c r="K29" s="51"/>
      <c r="L29" s="52" t="n">
        <v>4090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4090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27</v>
      </c>
      <c r="G31" s="59"/>
      <c r="H31" s="48" t="n">
        <f aca="false">V13</f>
        <v>28</v>
      </c>
      <c r="I31" s="59"/>
      <c r="J31" s="51" t="n">
        <v>5394</v>
      </c>
      <c r="K31" s="51"/>
      <c r="L31" s="52" t="n">
        <v>5250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5250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27</v>
      </c>
      <c r="G33" s="59"/>
      <c r="H33" s="48" t="n">
        <f aca="false">V15</f>
        <v>28</v>
      </c>
      <c r="I33" s="59"/>
      <c r="J33" s="51" t="n">
        <v>1711</v>
      </c>
      <c r="K33" s="51"/>
      <c r="L33" s="52" t="n">
        <v>1633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1578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26</v>
      </c>
      <c r="G37" s="59"/>
      <c r="H37" s="48" t="n">
        <f aca="false">V16</f>
        <v>25</v>
      </c>
      <c r="I37" s="59"/>
      <c r="J37" s="51" t="n">
        <v>40</v>
      </c>
      <c r="K37" s="51"/>
      <c r="L37" s="52" t="n">
        <v>41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41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71463</v>
      </c>
      <c r="K40" s="60"/>
      <c r="L40" s="56" t="n">
        <f aca="false">SUM(L5:L39)</f>
        <v>69977</v>
      </c>
      <c r="M40" s="48"/>
      <c r="N40" s="55" t="n">
        <f aca="false">+J40-L40</f>
        <v>1486</v>
      </c>
      <c r="O40" s="75"/>
      <c r="P40" s="76" t="n">
        <f aca="false">SUM(P5:P39)</f>
        <v>0</v>
      </c>
      <c r="Q40" s="77" t="n">
        <f aca="false">SUM(Q5:Q39)/IF($L$40&gt;0,$L40,$J40)</f>
        <v>0.774826014261829</v>
      </c>
      <c r="R40" s="77" t="n">
        <f aca="false">SUM(R5:R39)/IF($L$40&gt;0,$L40,$J40)</f>
        <v>0.225173985738171</v>
      </c>
      <c r="S40" s="78" t="n">
        <f aca="false">Q42/(Q42+(R42-LOOKUP(J2,[1]!date,[1]!enaft)))</f>
        <v>0.797622725333569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0.02079397730294</v>
      </c>
      <c r="O41" s="85"/>
      <c r="S41" s="86" t="n">
        <f aca="false">SUM(Q42:R42)</f>
        <v>69977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54220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5" ySplit="0" topLeftCell="F1" activePane="topRight" state="frozen"/>
      <selection pane="topLeft" activeCell="A3" activeCellId="0" sqref="A3"/>
      <selection pane="topRight" activeCell="L4" activeCellId="0" sqref="L4:L39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45926.9141642914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36916</v>
      </c>
      <c r="K2" s="20"/>
      <c r="L2" s="23"/>
      <c r="M2" s="20"/>
      <c r="N2" s="20"/>
      <c r="O2" s="26" t="n">
        <f aca="true">NOW()</f>
        <v>45926.9141642917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22</v>
      </c>
      <c r="G5" s="49"/>
      <c r="H5" s="50" t="n">
        <f aca="false">V14</f>
        <v>23</v>
      </c>
      <c r="I5" s="49"/>
      <c r="J5" s="51" t="n">
        <v>1773</v>
      </c>
      <c r="K5" s="51"/>
      <c r="L5" s="52" t="n">
        <v>1730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1730</v>
      </c>
      <c r="R5" s="56" t="n">
        <f aca="false">ROUND((1-O5)*J5,0)</f>
        <v>0</v>
      </c>
      <c r="S5" s="44"/>
      <c r="T5" s="57" t="n">
        <v>18</v>
      </c>
      <c r="U5" s="57" t="n">
        <v>1</v>
      </c>
      <c r="V5" s="57" t="n">
        <v>21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20</v>
      </c>
      <c r="U6" s="63" t="n">
        <v>2</v>
      </c>
      <c r="V6" s="63" t="n">
        <v>22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20</v>
      </c>
      <c r="G7" s="59"/>
      <c r="H7" s="48" t="n">
        <f aca="false">V6</f>
        <v>22</v>
      </c>
      <c r="I7" s="59"/>
      <c r="J7" s="51" t="n">
        <v>6416</v>
      </c>
      <c r="K7" s="51"/>
      <c r="L7" s="52" t="n">
        <v>5773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5773</v>
      </c>
      <c r="R7" s="56" t="n">
        <f aca="false">ROUND((1-O7)*J7,0)</f>
        <v>0</v>
      </c>
      <c r="S7" s="44"/>
      <c r="T7" s="63" t="n">
        <v>19</v>
      </c>
      <c r="U7" s="63" t="n">
        <v>3</v>
      </c>
      <c r="V7" s="63" t="n">
        <v>22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18</v>
      </c>
      <c r="U8" s="63" t="n">
        <v>4</v>
      </c>
      <c r="V8" s="63" t="n">
        <v>20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20</v>
      </c>
      <c r="U9" s="63" t="n">
        <v>5</v>
      </c>
      <c r="V9" s="63" t="n">
        <v>23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19</v>
      </c>
      <c r="G10" s="59"/>
      <c r="H10" s="48" t="n">
        <f aca="false">V11</f>
        <v>21</v>
      </c>
      <c r="I10" s="59"/>
      <c r="J10" s="51" t="n">
        <v>3029</v>
      </c>
      <c r="K10" s="51"/>
      <c r="L10" s="52" t="n">
        <v>2775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2775</v>
      </c>
      <c r="R10" s="56" t="n">
        <f aca="false">ROUND((1-O10)*J10,0)</f>
        <v>0</v>
      </c>
      <c r="S10" s="44"/>
      <c r="T10" s="63" t="n">
        <v>20</v>
      </c>
      <c r="U10" s="63" t="n">
        <v>6</v>
      </c>
      <c r="V10" s="63" t="n">
        <v>24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19</v>
      </c>
      <c r="U11" s="63" t="n">
        <v>7</v>
      </c>
      <c r="V11" s="63" t="n">
        <v>21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20</v>
      </c>
      <c r="U12" s="63" t="n">
        <v>8</v>
      </c>
      <c r="V12" s="63" t="n">
        <v>22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19</v>
      </c>
      <c r="U13" s="63" t="n">
        <v>9</v>
      </c>
      <c r="V13" s="63" t="n">
        <v>20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22</v>
      </c>
      <c r="U14" s="63" t="n">
        <v>15</v>
      </c>
      <c r="V14" s="63" t="n">
        <v>23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18</v>
      </c>
      <c r="G15" s="59"/>
      <c r="H15" s="48" t="n">
        <f aca="false">V5</f>
        <v>21</v>
      </c>
      <c r="I15" s="59"/>
      <c r="J15" s="51" t="n">
        <v>19407</v>
      </c>
      <c r="K15" s="51"/>
      <c r="L15" s="52" t="n">
        <v>17461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17461</v>
      </c>
      <c r="R15" s="56" t="n">
        <f aca="false">ROUND((1-O15)*J15,0)</f>
        <v>0</v>
      </c>
      <c r="S15" s="44"/>
      <c r="T15" s="63" t="n">
        <v>19</v>
      </c>
      <c r="U15" s="63" t="n">
        <v>35</v>
      </c>
      <c r="V15" s="63" t="n">
        <v>19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18</v>
      </c>
      <c r="U16" s="64" t="n">
        <v>39</v>
      </c>
      <c r="V16" s="64" t="n">
        <v>20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19.3333333333333</v>
      </c>
      <c r="U18" s="44"/>
      <c r="V18" s="67" t="n">
        <f aca="false">AVERAGE(V5:V16)</f>
        <v>21.4166666666667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19</v>
      </c>
      <c r="G20" s="59"/>
      <c r="H20" s="48" t="n">
        <f aca="false">V7</f>
        <v>22</v>
      </c>
      <c r="I20" s="59"/>
      <c r="J20" s="51" t="n">
        <v>2630</v>
      </c>
      <c r="K20" s="51"/>
      <c r="L20" s="52" t="n">
        <v>2332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2332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18</v>
      </c>
      <c r="G22" s="59"/>
      <c r="H22" s="48" t="n">
        <f aca="false">V8</f>
        <v>20</v>
      </c>
      <c r="I22" s="59"/>
      <c r="J22" s="51" t="n">
        <v>1811</v>
      </c>
      <c r="K22" s="51"/>
      <c r="L22" s="52" t="n">
        <v>1657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1657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20</v>
      </c>
      <c r="G25" s="59"/>
      <c r="H25" s="48" t="n">
        <f aca="false">V9</f>
        <v>23</v>
      </c>
      <c r="I25" s="59"/>
      <c r="J25" s="51" t="n">
        <v>18148</v>
      </c>
      <c r="K25" s="51"/>
      <c r="L25" s="52" t="n">
        <v>16292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16292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20</v>
      </c>
      <c r="G27" s="59"/>
      <c r="H27" s="48" t="n">
        <f aca="false">V10</f>
        <v>24</v>
      </c>
      <c r="I27" s="59"/>
      <c r="J27" s="51" t="n">
        <v>4702</v>
      </c>
      <c r="K27" s="51"/>
      <c r="L27" s="52" t="n">
        <v>4275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4275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20</v>
      </c>
      <c r="G29" s="59"/>
      <c r="H29" s="48" t="n">
        <f aca="false">V12</f>
        <v>22</v>
      </c>
      <c r="I29" s="59"/>
      <c r="J29" s="51" t="n">
        <v>5116</v>
      </c>
      <c r="K29" s="51"/>
      <c r="L29" s="52" t="n">
        <v>4887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4887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19</v>
      </c>
      <c r="G31" s="59"/>
      <c r="H31" s="48" t="n">
        <f aca="false">V13</f>
        <v>20</v>
      </c>
      <c r="I31" s="59"/>
      <c r="J31" s="51" t="n">
        <v>6240</v>
      </c>
      <c r="K31" s="51"/>
      <c r="L31" s="52" t="n">
        <v>6097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6097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19</v>
      </c>
      <c r="G33" s="59"/>
      <c r="H33" s="48" t="n">
        <f aca="false">V15</f>
        <v>19</v>
      </c>
      <c r="I33" s="59"/>
      <c r="J33" s="51" t="n">
        <v>2334</v>
      </c>
      <c r="K33" s="51"/>
      <c r="L33" s="52" t="n">
        <v>2334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2279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18</v>
      </c>
      <c r="G37" s="59"/>
      <c r="H37" s="48" t="n">
        <f aca="false">V16</f>
        <v>20</v>
      </c>
      <c r="I37" s="59"/>
      <c r="J37" s="51" t="n">
        <v>48</v>
      </c>
      <c r="K37" s="51"/>
      <c r="L37" s="52" t="n">
        <v>46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46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87356</v>
      </c>
      <c r="K40" s="60"/>
      <c r="L40" s="56" t="n">
        <f aca="false">SUM(L5:L39)</f>
        <v>81361</v>
      </c>
      <c r="M40" s="48"/>
      <c r="N40" s="55" t="n">
        <f aca="false">+J40-L40</f>
        <v>5995</v>
      </c>
      <c r="O40" s="75"/>
      <c r="P40" s="76" t="n">
        <f aca="false">SUM(P5:P39)</f>
        <v>0</v>
      </c>
      <c r="Q40" s="77" t="n">
        <f aca="false">SUM(Q5:Q39)/IF($L$40&gt;0,$L40,$J40)</f>
        <v>0.806332272218876</v>
      </c>
      <c r="R40" s="77" t="n">
        <f aca="false">SUM(R5:R39)/IF($L$40&gt;0,$L40,$J40)</f>
        <v>0.193667727781124</v>
      </c>
      <c r="S40" s="78" t="n">
        <f aca="false">Q42/(Q42+(R42-LOOKUP(J2,[1]!date,[1]!enaft)))</f>
        <v>0.826652889958544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0.0686272265213609</v>
      </c>
      <c r="O41" s="85"/>
      <c r="S41" s="86" t="n">
        <f aca="false">SUM(Q42:R42)</f>
        <v>81361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65604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5" ySplit="0" topLeftCell="F1" activePane="topRight" state="frozen"/>
      <selection pane="topLeft" activeCell="A3" activeCellId="0" sqref="A3"/>
      <selection pane="topRight" activeCell="L4" activeCellId="0" sqref="L4:L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45926.9141643235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36917</v>
      </c>
      <c r="K2" s="20"/>
      <c r="L2" s="23"/>
      <c r="M2" s="20"/>
      <c r="N2" s="20"/>
      <c r="O2" s="26" t="n">
        <f aca="true">NOW()</f>
        <v>45926.9141643239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37</v>
      </c>
      <c r="G5" s="49"/>
      <c r="H5" s="50" t="str">
        <f aca="false">V14</f>
        <v>*</v>
      </c>
      <c r="I5" s="49"/>
      <c r="J5" s="51" t="n">
        <v>1301</v>
      </c>
      <c r="K5" s="51"/>
      <c r="L5" s="52" t="n">
        <v>1129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1129</v>
      </c>
      <c r="R5" s="56" t="n">
        <f aca="false">ROUND((1-O5)*J5,0)</f>
        <v>0</v>
      </c>
      <c r="S5" s="44"/>
      <c r="T5" s="57" t="n">
        <v>30</v>
      </c>
      <c r="U5" s="57" t="n">
        <v>1</v>
      </c>
      <c r="V5" s="57" t="s">
        <v>65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30</v>
      </c>
      <c r="U6" s="63" t="n">
        <v>2</v>
      </c>
      <c r="V6" s="63" t="s">
        <v>65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30</v>
      </c>
      <c r="G7" s="59"/>
      <c r="H7" s="48" t="str">
        <f aca="false">V6</f>
        <v>*</v>
      </c>
      <c r="I7" s="59"/>
      <c r="J7" s="51" t="n">
        <v>4523</v>
      </c>
      <c r="K7" s="51"/>
      <c r="L7" s="52" t="n">
        <v>4202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4202</v>
      </c>
      <c r="R7" s="56" t="n">
        <f aca="false">ROUND((1-O7)*J7,0)</f>
        <v>0</v>
      </c>
      <c r="S7" s="44"/>
      <c r="T7" s="63" t="n">
        <v>30</v>
      </c>
      <c r="U7" s="63" t="n">
        <v>3</v>
      </c>
      <c r="V7" s="63" t="s">
        <v>65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29</v>
      </c>
      <c r="U8" s="63" t="n">
        <v>4</v>
      </c>
      <c r="V8" s="63" t="s">
        <v>65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31</v>
      </c>
      <c r="U9" s="63" t="n">
        <v>5</v>
      </c>
      <c r="V9" s="63" t="s">
        <v>65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30</v>
      </c>
      <c r="G10" s="59"/>
      <c r="H10" s="48" t="str">
        <f aca="false">V11</f>
        <v>*</v>
      </c>
      <c r="I10" s="59"/>
      <c r="J10" s="51" t="n">
        <v>1885</v>
      </c>
      <c r="K10" s="51"/>
      <c r="L10" s="52" t="n">
        <v>1631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1631</v>
      </c>
      <c r="R10" s="56" t="n">
        <f aca="false">ROUND((1-O10)*J10,0)</f>
        <v>0</v>
      </c>
      <c r="S10" s="44"/>
      <c r="T10" s="63" t="n">
        <v>30</v>
      </c>
      <c r="U10" s="63" t="n">
        <v>6</v>
      </c>
      <c r="V10" s="63" t="s">
        <v>65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30</v>
      </c>
      <c r="U11" s="63" t="n">
        <v>7</v>
      </c>
      <c r="V11" s="63" t="s">
        <v>65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32</v>
      </c>
      <c r="U12" s="63" t="n">
        <v>8</v>
      </c>
      <c r="V12" s="63" t="s">
        <v>65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32</v>
      </c>
      <c r="U13" s="63" t="n">
        <v>9</v>
      </c>
      <c r="V13" s="63" t="s">
        <v>65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37</v>
      </c>
      <c r="U14" s="63" t="n">
        <v>15</v>
      </c>
      <c r="V14" s="63" t="s">
        <v>65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30</v>
      </c>
      <c r="G15" s="59"/>
      <c r="H15" s="48" t="str">
        <f aca="false">V5</f>
        <v>*</v>
      </c>
      <c r="I15" s="59"/>
      <c r="J15" s="51" t="n">
        <v>16569</v>
      </c>
      <c r="K15" s="51"/>
      <c r="L15" s="52" t="n">
        <v>14623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14623</v>
      </c>
      <c r="R15" s="56" t="n">
        <f aca="false">ROUND((1-O15)*J15,0)</f>
        <v>0</v>
      </c>
      <c r="S15" s="44"/>
      <c r="T15" s="63" t="n">
        <v>31</v>
      </c>
      <c r="U15" s="63" t="n">
        <v>35</v>
      </c>
      <c r="V15" s="63" t="s">
        <v>65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29</v>
      </c>
      <c r="U16" s="64" t="n">
        <v>39</v>
      </c>
      <c r="V16" s="64" t="s">
        <v>65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30.9166666666667</v>
      </c>
      <c r="U18" s="44"/>
      <c r="V18" s="67" t="e">
        <f aca="false">AVERAGE(V5:V16)</f>
        <v>#DIV/0!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30</v>
      </c>
      <c r="G20" s="59"/>
      <c r="H20" s="48" t="str">
        <f aca="false">V7</f>
        <v>*</v>
      </c>
      <c r="I20" s="59"/>
      <c r="J20" s="51" t="n">
        <v>1835</v>
      </c>
      <c r="K20" s="51"/>
      <c r="L20" s="52" t="n">
        <v>1536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1536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29</v>
      </c>
      <c r="G22" s="59"/>
      <c r="H22" s="48" t="str">
        <f aca="false">V8</f>
        <v>*</v>
      </c>
      <c r="I22" s="59"/>
      <c r="J22" s="51" t="n">
        <v>1117</v>
      </c>
      <c r="K22" s="51"/>
      <c r="L22" s="52" t="n">
        <v>963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963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31</v>
      </c>
      <c r="G25" s="59"/>
      <c r="H25" s="48" t="str">
        <f aca="false">V9</f>
        <v>*</v>
      </c>
      <c r="I25" s="59"/>
      <c r="J25" s="51" t="n">
        <v>14962</v>
      </c>
      <c r="K25" s="51"/>
      <c r="L25" s="52" t="n">
        <v>14342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14342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30</v>
      </c>
      <c r="G27" s="59"/>
      <c r="H27" s="48" t="str">
        <f aca="false">V10</f>
        <v>*</v>
      </c>
      <c r="I27" s="59"/>
      <c r="J27" s="51" t="n">
        <v>3742</v>
      </c>
      <c r="K27" s="51"/>
      <c r="L27" s="52" t="n">
        <v>3635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3635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32</v>
      </c>
      <c r="G29" s="59"/>
      <c r="H29" s="48" t="str">
        <f aca="false">V12</f>
        <v>*</v>
      </c>
      <c r="I29" s="59"/>
      <c r="J29" s="51" t="n">
        <v>3976</v>
      </c>
      <c r="K29" s="51"/>
      <c r="L29" s="52" t="n">
        <v>3748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3748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32</v>
      </c>
      <c r="G31" s="59"/>
      <c r="H31" s="48" t="str">
        <f aca="false">V13</f>
        <v>*</v>
      </c>
      <c r="I31" s="59"/>
      <c r="J31" s="51" t="n">
        <v>4807</v>
      </c>
      <c r="K31" s="51"/>
      <c r="L31" s="52" t="n">
        <v>4377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4377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31</v>
      </c>
      <c r="G33" s="59"/>
      <c r="H33" s="48" t="str">
        <f aca="false">V15</f>
        <v>*</v>
      </c>
      <c r="I33" s="59"/>
      <c r="J33" s="51" t="n">
        <v>1554</v>
      </c>
      <c r="K33" s="51"/>
      <c r="L33" s="52" t="n">
        <v>1398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1343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29</v>
      </c>
      <c r="G37" s="59"/>
      <c r="H37" s="48" t="str">
        <f aca="false">V16</f>
        <v>*</v>
      </c>
      <c r="I37" s="59"/>
      <c r="J37" s="51" t="n">
        <v>39</v>
      </c>
      <c r="K37" s="51"/>
      <c r="L37" s="52" t="n">
        <v>37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37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72012</v>
      </c>
      <c r="K40" s="60"/>
      <c r="L40" s="56" t="n">
        <f aca="false">SUM(L5:L39)</f>
        <v>67323</v>
      </c>
      <c r="M40" s="48"/>
      <c r="N40" s="55" t="n">
        <f aca="false">+J40-L40</f>
        <v>4689</v>
      </c>
      <c r="O40" s="75"/>
      <c r="P40" s="76" t="n">
        <f aca="false">SUM(P5:P39)</f>
        <v>0</v>
      </c>
      <c r="Q40" s="77" t="n">
        <f aca="false">SUM(Q5:Q39)/IF($L$40&gt;0,$L40,$J40)</f>
        <v>0.765949229832301</v>
      </c>
      <c r="R40" s="77" t="n">
        <f aca="false">SUM(R5:R39)/IF($L$40&gt;0,$L40,$J40)</f>
        <v>0.234050770167699</v>
      </c>
      <c r="S40" s="78" t="n">
        <f aca="false">Q42/(Q42+(R42-LOOKUP(J2,[1]!date,[1]!enaft)))</f>
        <v>0.78940036434334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0.0651141476420597</v>
      </c>
      <c r="O41" s="85"/>
      <c r="S41" s="86" t="n">
        <f aca="false">SUM(Q42:R42)</f>
        <v>67323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51566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F1" activePane="topRight" state="frozen"/>
      <selection pane="topLeft" activeCell="A2" activeCellId="0" sqref="A2"/>
      <selection pane="topRight" activeCell="L4" activeCellId="0" sqref="L4:L39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45926.9141643565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36918</v>
      </c>
      <c r="K2" s="20"/>
      <c r="L2" s="23"/>
      <c r="M2" s="20"/>
      <c r="N2" s="20"/>
      <c r="O2" s="26" t="n">
        <f aca="true">NOW()</f>
        <v>45926.9141643568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28</v>
      </c>
      <c r="G5" s="49"/>
      <c r="H5" s="50" t="n">
        <f aca="false">V14</f>
        <v>27</v>
      </c>
      <c r="I5" s="49"/>
      <c r="J5" s="51" t="n">
        <v>1515</v>
      </c>
      <c r="K5" s="51"/>
      <c r="L5" s="52" t="n">
        <v>1559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1559</v>
      </c>
      <c r="R5" s="56" t="n">
        <f aca="false">ROUND((1-O5)*J5,0)</f>
        <v>0</v>
      </c>
      <c r="S5" s="44"/>
      <c r="T5" s="57" t="n">
        <v>22</v>
      </c>
      <c r="U5" s="57" t="n">
        <v>1</v>
      </c>
      <c r="V5" s="57" t="n">
        <v>22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23</v>
      </c>
      <c r="U6" s="63" t="n">
        <v>2</v>
      </c>
      <c r="V6" s="63" t="n">
        <v>23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23</v>
      </c>
      <c r="G7" s="59"/>
      <c r="H7" s="48" t="n">
        <f aca="false">V6</f>
        <v>23</v>
      </c>
      <c r="I7" s="59"/>
      <c r="J7" s="51" t="n">
        <v>6452</v>
      </c>
      <c r="K7" s="51"/>
      <c r="L7" s="52" t="n">
        <v>6452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6452</v>
      </c>
      <c r="R7" s="56" t="n">
        <f aca="false">ROUND((1-O7)*J7,0)</f>
        <v>0</v>
      </c>
      <c r="S7" s="44"/>
      <c r="T7" s="63" t="n">
        <v>23</v>
      </c>
      <c r="U7" s="63" t="n">
        <v>3</v>
      </c>
      <c r="V7" s="63" t="n">
        <v>22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23</v>
      </c>
      <c r="U8" s="63" t="n">
        <v>4</v>
      </c>
      <c r="V8" s="63" t="n">
        <v>21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25</v>
      </c>
      <c r="U9" s="63" t="n">
        <v>5</v>
      </c>
      <c r="V9" s="63" t="n">
        <v>22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23</v>
      </c>
      <c r="G10" s="59"/>
      <c r="H10" s="48" t="n">
        <f aca="false">V11</f>
        <v>22</v>
      </c>
      <c r="I10" s="59"/>
      <c r="J10" s="51" t="n">
        <v>2520</v>
      </c>
      <c r="K10" s="51"/>
      <c r="L10" s="52" t="n">
        <v>2648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2648</v>
      </c>
      <c r="R10" s="56" t="n">
        <f aca="false">ROUND((1-O10)*J10,0)</f>
        <v>0</v>
      </c>
      <c r="S10" s="44"/>
      <c r="T10" s="63" t="n">
        <v>24</v>
      </c>
      <c r="U10" s="63" t="n">
        <v>6</v>
      </c>
      <c r="V10" s="63" t="n">
        <v>20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23</v>
      </c>
      <c r="U11" s="63" t="n">
        <v>7</v>
      </c>
      <c r="V11" s="63" t="n">
        <v>22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26</v>
      </c>
      <c r="U12" s="63" t="n">
        <v>8</v>
      </c>
      <c r="V12" s="63" t="n">
        <v>23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24</v>
      </c>
      <c r="U13" s="63" t="n">
        <v>9</v>
      </c>
      <c r="V13" s="63" t="n">
        <v>22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28</v>
      </c>
      <c r="U14" s="63" t="n">
        <v>15</v>
      </c>
      <c r="V14" s="63" t="n">
        <v>27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22</v>
      </c>
      <c r="G15" s="59"/>
      <c r="H15" s="48" t="n">
        <f aca="false">V5</f>
        <v>22</v>
      </c>
      <c r="I15" s="59"/>
      <c r="J15" s="51" t="n">
        <v>19813</v>
      </c>
      <c r="K15" s="51"/>
      <c r="L15" s="52" t="n">
        <v>19813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19813</v>
      </c>
      <c r="R15" s="56" t="n">
        <f aca="false">ROUND((1-O15)*J15,0)</f>
        <v>0</v>
      </c>
      <c r="S15" s="44"/>
      <c r="T15" s="63" t="n">
        <v>27</v>
      </c>
      <c r="U15" s="63" t="n">
        <v>35</v>
      </c>
      <c r="V15" s="63" t="n">
        <v>25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23</v>
      </c>
      <c r="U16" s="64" t="n">
        <v>39</v>
      </c>
      <c r="V16" s="64" t="n">
        <v>21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24.25</v>
      </c>
      <c r="U18" s="44"/>
      <c r="V18" s="67" t="n">
        <f aca="false">AVERAGE(V5:V16)</f>
        <v>22.5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23</v>
      </c>
      <c r="G20" s="59"/>
      <c r="H20" s="48" t="n">
        <f aca="false">V7</f>
        <v>22</v>
      </c>
      <c r="I20" s="59"/>
      <c r="J20" s="51" t="n">
        <v>2032</v>
      </c>
      <c r="K20" s="51"/>
      <c r="L20" s="52" t="n">
        <v>2132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2132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23</v>
      </c>
      <c r="G22" s="59"/>
      <c r="H22" s="48" t="n">
        <f aca="false">V8</f>
        <v>21</v>
      </c>
      <c r="I22" s="59"/>
      <c r="J22" s="51" t="n">
        <v>1425</v>
      </c>
      <c r="K22" s="51"/>
      <c r="L22" s="52" t="n">
        <v>1580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1580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25</v>
      </c>
      <c r="G25" s="59"/>
      <c r="H25" s="48" t="n">
        <f aca="false">V9</f>
        <v>22</v>
      </c>
      <c r="I25" s="59"/>
      <c r="J25" s="51" t="n">
        <v>18055</v>
      </c>
      <c r="K25" s="51"/>
      <c r="L25" s="52" t="n">
        <v>19910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19910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24</v>
      </c>
      <c r="G27" s="59"/>
      <c r="H27" s="48" t="n">
        <f aca="false">V10</f>
        <v>20</v>
      </c>
      <c r="I27" s="59"/>
      <c r="J27" s="51" t="n">
        <v>4275</v>
      </c>
      <c r="K27" s="51"/>
      <c r="L27" s="52" t="n">
        <v>4702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4702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26</v>
      </c>
      <c r="G29" s="59"/>
      <c r="H29" s="48" t="n">
        <f aca="false">V12</f>
        <v>23</v>
      </c>
      <c r="I29" s="59"/>
      <c r="J29" s="51" t="n">
        <v>4432</v>
      </c>
      <c r="K29" s="51"/>
      <c r="L29" s="52" t="n">
        <v>4773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4773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24</v>
      </c>
      <c r="G31" s="59"/>
      <c r="H31" s="48" t="n">
        <f aca="false">V13</f>
        <v>22</v>
      </c>
      <c r="I31" s="59"/>
      <c r="J31" s="51" t="n">
        <v>5523</v>
      </c>
      <c r="K31" s="51"/>
      <c r="L31" s="52" t="n">
        <v>5809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5809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27</v>
      </c>
      <c r="G33" s="59"/>
      <c r="H33" s="48" t="n">
        <f aca="false">V15</f>
        <v>25</v>
      </c>
      <c r="I33" s="59"/>
      <c r="J33" s="51" t="n">
        <v>1711</v>
      </c>
      <c r="K33" s="51"/>
      <c r="L33" s="52" t="n">
        <v>1867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1812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23</v>
      </c>
      <c r="G37" s="59"/>
      <c r="H37" s="48" t="n">
        <f aca="false">V16</f>
        <v>21</v>
      </c>
      <c r="I37" s="59"/>
      <c r="J37" s="51" t="n">
        <v>43</v>
      </c>
      <c r="K37" s="51"/>
      <c r="L37" s="52" t="n">
        <v>45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45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83498</v>
      </c>
      <c r="K40" s="60"/>
      <c r="L40" s="56" t="n">
        <f aca="false">SUM(L5:L39)</f>
        <v>86992</v>
      </c>
      <c r="M40" s="48"/>
      <c r="N40" s="55" t="n">
        <f aca="false">+J40-L40</f>
        <v>-3494</v>
      </c>
      <c r="O40" s="75"/>
      <c r="P40" s="76" t="n">
        <f aca="false">SUM(P5:P39)</f>
        <v>0</v>
      </c>
      <c r="Q40" s="77" t="n">
        <f aca="false">SUM(Q5:Q39)/IF($L$40&gt;0,$L40,$J40)</f>
        <v>0.81886840169211</v>
      </c>
      <c r="R40" s="77" t="n">
        <f aca="false">SUM(R5:R39)/IF($L$40&gt;0,$L40,$J40)</f>
        <v>0.18113159830789</v>
      </c>
      <c r="S40" s="78" t="n">
        <f aca="false">Q42/(Q42+(R42-LOOKUP(J2,[1]!date,[1]!enaft)))</f>
        <v>0.840114633455986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-0.0418453136602075</v>
      </c>
      <c r="O41" s="85"/>
      <c r="S41" s="86" t="n">
        <f aca="false">SUM(Q42:R42)</f>
        <v>86992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71235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J1" activePane="topRight" state="frozen"/>
      <selection pane="topLeft" activeCell="A2" activeCellId="0" sqref="A2"/>
      <selection pane="topRight" activeCell="L4" activeCellId="0" sqref="L4:L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45926.9141643876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36919</v>
      </c>
      <c r="K2" s="20"/>
      <c r="L2" s="23"/>
      <c r="M2" s="20"/>
      <c r="N2" s="20"/>
      <c r="O2" s="26" t="n">
        <f aca="true">NOW()</f>
        <v>45926.9141643879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33</v>
      </c>
      <c r="G5" s="49"/>
      <c r="H5" s="50" t="n">
        <f aca="false">V14</f>
        <v>34</v>
      </c>
      <c r="I5" s="49"/>
      <c r="J5" s="51" t="n">
        <v>1301</v>
      </c>
      <c r="K5" s="51"/>
      <c r="L5" s="52" t="n">
        <v>1259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1259</v>
      </c>
      <c r="R5" s="56" t="n">
        <f aca="false">ROUND((1-O5)*J5,0)</f>
        <v>0</v>
      </c>
      <c r="S5" s="44"/>
      <c r="T5" s="57" t="n">
        <v>28</v>
      </c>
      <c r="U5" s="57" t="n">
        <v>1</v>
      </c>
      <c r="V5" s="57" t="n">
        <v>26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27</v>
      </c>
      <c r="U6" s="63" t="n">
        <v>2</v>
      </c>
      <c r="V6" s="63" t="n">
        <v>25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27</v>
      </c>
      <c r="G7" s="59"/>
      <c r="H7" s="48" t="n">
        <f aca="false">V6</f>
        <v>25</v>
      </c>
      <c r="I7" s="59"/>
      <c r="J7" s="51" t="n">
        <v>5166</v>
      </c>
      <c r="K7" s="51"/>
      <c r="L7" s="52" t="n">
        <v>5808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5808</v>
      </c>
      <c r="R7" s="56" t="n">
        <f aca="false">ROUND((1-O7)*J7,0)</f>
        <v>0</v>
      </c>
      <c r="S7" s="44"/>
      <c r="T7" s="63" t="n">
        <v>29</v>
      </c>
      <c r="U7" s="63" t="n">
        <v>3</v>
      </c>
      <c r="V7" s="63" t="n">
        <v>28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27</v>
      </c>
      <c r="U8" s="63" t="n">
        <v>4</v>
      </c>
      <c r="V8" s="63" t="n">
        <v>23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31</v>
      </c>
      <c r="U9" s="63" t="n">
        <v>5</v>
      </c>
      <c r="V9" s="63" t="n">
        <v>29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27</v>
      </c>
      <c r="G10" s="59"/>
      <c r="H10" s="48" t="n">
        <f aca="false">V11</f>
        <v>25</v>
      </c>
      <c r="I10" s="59"/>
      <c r="J10" s="51" t="n">
        <v>2013</v>
      </c>
      <c r="K10" s="51"/>
      <c r="L10" s="52" t="n">
        <v>2266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2266</v>
      </c>
      <c r="R10" s="56" t="n">
        <f aca="false">ROUND((1-O10)*J10,0)</f>
        <v>0</v>
      </c>
      <c r="S10" s="44"/>
      <c r="T10" s="63" t="n">
        <v>30</v>
      </c>
      <c r="U10" s="63" t="n">
        <v>6</v>
      </c>
      <c r="V10" s="63" t="n">
        <v>29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27</v>
      </c>
      <c r="U11" s="63" t="n">
        <v>7</v>
      </c>
      <c r="V11" s="63" t="n">
        <v>25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31</v>
      </c>
      <c r="U12" s="63" t="n">
        <v>8</v>
      </c>
      <c r="V12" s="63" t="n">
        <v>30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29</v>
      </c>
      <c r="U13" s="63" t="n">
        <v>9</v>
      </c>
      <c r="V13" s="63" t="n">
        <v>28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33</v>
      </c>
      <c r="U14" s="63" t="n">
        <v>15</v>
      </c>
      <c r="V14" s="63" t="n">
        <v>34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28</v>
      </c>
      <c r="G15" s="59"/>
      <c r="H15" s="48" t="n">
        <f aca="false">V5</f>
        <v>26</v>
      </c>
      <c r="I15" s="59"/>
      <c r="J15" s="51" t="n">
        <v>15920</v>
      </c>
      <c r="K15" s="51"/>
      <c r="L15" s="105" t="n">
        <v>17217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17217</v>
      </c>
      <c r="R15" s="56" t="n">
        <f aca="false">ROUND((1-O15)*J15,0)</f>
        <v>0</v>
      </c>
      <c r="S15" s="44"/>
      <c r="T15" s="63" t="n">
        <v>26</v>
      </c>
      <c r="U15" s="63" t="n">
        <v>35</v>
      </c>
      <c r="V15" s="63" t="n">
        <v>24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27</v>
      </c>
      <c r="U16" s="64" t="n">
        <v>39</v>
      </c>
      <c r="V16" s="64" t="n">
        <v>23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28.75</v>
      </c>
      <c r="U18" s="44"/>
      <c r="V18" s="67" t="n">
        <f aca="false">AVERAGE(V5:V16)</f>
        <v>27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29</v>
      </c>
      <c r="G20" s="59"/>
      <c r="H20" s="48" t="n">
        <f aca="false">V7</f>
        <v>28</v>
      </c>
      <c r="I20" s="59"/>
      <c r="J20" s="51" t="n">
        <v>1436</v>
      </c>
      <c r="K20" s="51"/>
      <c r="L20" s="52" t="n">
        <v>1535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1535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27</v>
      </c>
      <c r="G22" s="59"/>
      <c r="H22" s="48" t="n">
        <f aca="false">V8</f>
        <v>23</v>
      </c>
      <c r="I22" s="59"/>
      <c r="J22" s="51" t="n">
        <v>1117</v>
      </c>
      <c r="K22" s="51"/>
      <c r="L22" s="52" t="n">
        <v>1425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1425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31</v>
      </c>
      <c r="G25" s="59"/>
      <c r="H25" s="48" t="n">
        <f aca="false">V9</f>
        <v>29</v>
      </c>
      <c r="I25" s="59"/>
      <c r="J25" s="51" t="n">
        <v>14342</v>
      </c>
      <c r="K25" s="51"/>
      <c r="L25" s="52" t="n">
        <v>15581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15581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30</v>
      </c>
      <c r="G27" s="59"/>
      <c r="H27" s="48" t="n">
        <f aca="false">V10</f>
        <v>29</v>
      </c>
      <c r="I27" s="59"/>
      <c r="J27" s="51" t="n">
        <v>3635</v>
      </c>
      <c r="K27" s="51"/>
      <c r="L27" s="52" t="n">
        <v>3742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3742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31</v>
      </c>
      <c r="G29" s="59"/>
      <c r="H29" s="48" t="n">
        <f aca="false">V12</f>
        <v>30</v>
      </c>
      <c r="I29" s="59"/>
      <c r="J29" s="51" t="n">
        <v>3862</v>
      </c>
      <c r="K29" s="51"/>
      <c r="L29" s="52" t="n">
        <v>3976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3976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29</v>
      </c>
      <c r="G31" s="59"/>
      <c r="H31" s="48" t="n">
        <f aca="false">V13</f>
        <v>28</v>
      </c>
      <c r="I31" s="59"/>
      <c r="J31" s="51" t="n">
        <v>4807</v>
      </c>
      <c r="K31" s="51"/>
      <c r="L31" s="52" t="n">
        <v>4950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4950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26</v>
      </c>
      <c r="G33" s="59"/>
      <c r="H33" s="48" t="n">
        <f aca="false">V15</f>
        <v>24</v>
      </c>
      <c r="I33" s="59"/>
      <c r="J33" s="51" t="n">
        <v>1789</v>
      </c>
      <c r="K33" s="51"/>
      <c r="L33" s="52" t="n">
        <v>1945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1890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27</v>
      </c>
      <c r="G37" s="59"/>
      <c r="H37" s="48" t="n">
        <f aca="false">V16</f>
        <v>23</v>
      </c>
      <c r="I37" s="59"/>
      <c r="J37" s="51" t="n">
        <v>39</v>
      </c>
      <c r="K37" s="51"/>
      <c r="L37" s="52" t="n">
        <v>43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43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71129</v>
      </c>
      <c r="K40" s="60"/>
      <c r="L40" s="56" t="n">
        <f aca="false">SUM(L5:L39)</f>
        <v>75449</v>
      </c>
      <c r="M40" s="48"/>
      <c r="N40" s="55" t="n">
        <f aca="false">+J40-L40</f>
        <v>-4320</v>
      </c>
      <c r="O40" s="75"/>
      <c r="P40" s="76" t="n">
        <f aca="false">SUM(P5:P39)</f>
        <v>0</v>
      </c>
      <c r="Q40" s="77" t="n">
        <f aca="false">SUM(Q5:Q39)/IF($L$40&gt;0,$L40,$J40)</f>
        <v>0.79115694044984</v>
      </c>
      <c r="R40" s="77" t="n">
        <f aca="false">SUM(R5:R39)/IF($L$40&gt;0,$L40,$J40)</f>
        <v>0.20884305955016</v>
      </c>
      <c r="S40" s="78" t="n">
        <f aca="false">Q42/(Q42+(R42-LOOKUP(J2,[1]!date,[1]!enaft)))</f>
        <v>0.814918975003072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-0.0607347214216423</v>
      </c>
      <c r="O41" s="85"/>
      <c r="S41" s="86" t="n">
        <f aca="false">SUM(Q42:R42)</f>
        <v>75449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59692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19" colorId="64" zoomScale="70" zoomScaleNormal="70" zoomScalePageLayoutView="100" workbookViewId="0">
      <pane xSplit="5" ySplit="0" topLeftCell="R1" activePane="topRight" state="frozen"/>
      <selection pane="topLeft" activeCell="A19" activeCellId="0" sqref="A19"/>
      <selection pane="topRight" activeCell="R44" activeCellId="0" sqref="R4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45926.9141635338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36893</v>
      </c>
      <c r="K2" s="20"/>
      <c r="L2" s="23"/>
      <c r="M2" s="20"/>
      <c r="N2" s="20"/>
      <c r="O2" s="26" t="n">
        <f aca="true">NOW()</f>
        <v>45926.9141635342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19</v>
      </c>
      <c r="G5" s="49"/>
      <c r="H5" s="50" t="n">
        <f aca="false">V14</f>
        <v>19</v>
      </c>
      <c r="I5" s="49"/>
      <c r="J5" s="51" t="n">
        <v>1267</v>
      </c>
      <c r="K5" s="51"/>
      <c r="L5" s="52" t="n">
        <v>1224</v>
      </c>
      <c r="M5" s="50"/>
      <c r="N5" s="53" t="n">
        <v>67694</v>
      </c>
      <c r="O5" s="54" t="n">
        <f aca="false">$T$23</f>
        <v>0.55</v>
      </c>
      <c r="P5" s="55" t="str">
        <f aca="false">IF(Q5&lt;0,ABS(Q5),"")</f>
        <v/>
      </c>
      <c r="Q5" s="56" t="n">
        <f aca="false">IF(L$39&gt;0,L5-R5,J5-R5)</f>
        <v>654</v>
      </c>
      <c r="R5" s="56" t="n">
        <f aca="false">ROUND((1-O5)*J5,0)</f>
        <v>570</v>
      </c>
      <c r="S5" s="44"/>
      <c r="T5" s="57" t="n">
        <v>15</v>
      </c>
      <c r="U5" s="57" t="n">
        <v>1</v>
      </c>
      <c r="V5" s="57" t="n">
        <v>13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18</v>
      </c>
      <c r="U6" s="63" t="n">
        <v>2</v>
      </c>
      <c r="V6" s="63" t="n">
        <v>15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18</v>
      </c>
      <c r="G7" s="59"/>
      <c r="H7" s="48" t="n">
        <f aca="false">V6</f>
        <v>15</v>
      </c>
      <c r="I7" s="59"/>
      <c r="J7" s="51" t="n">
        <v>7087</v>
      </c>
      <c r="K7" s="51"/>
      <c r="L7" s="52" t="n">
        <v>13244</v>
      </c>
      <c r="M7" s="48"/>
      <c r="N7" s="53" t="n">
        <v>67694</v>
      </c>
      <c r="O7" s="54" t="n">
        <f aca="false">$T$23</f>
        <v>0.55</v>
      </c>
      <c r="P7" s="55" t="str">
        <f aca="false">IF(Q7&lt;0,ABS(Q7),"")</f>
        <v/>
      </c>
      <c r="Q7" s="56" t="n">
        <f aca="false">IF(L$39&gt;0,L7-R7,J7-R7)</f>
        <v>10055</v>
      </c>
      <c r="R7" s="56" t="n">
        <f aca="false">ROUND((1-O7)*J7,0)</f>
        <v>3189</v>
      </c>
      <c r="S7" s="44"/>
      <c r="T7" s="63" t="n">
        <v>15</v>
      </c>
      <c r="U7" s="63" t="n">
        <v>3</v>
      </c>
      <c r="V7" s="63" t="n">
        <v>12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1486</v>
      </c>
      <c r="K8" s="51"/>
      <c r="L8" s="52" t="n">
        <v>1486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IF(L$39&gt;0,L8-R8,J8-R8)</f>
        <v>0</v>
      </c>
      <c r="R8" s="56" t="n">
        <f aca="false">ROUND((1-O8)*J8,0)</f>
        <v>1486</v>
      </c>
      <c r="S8" s="44"/>
      <c r="T8" s="63" t="n">
        <v>16</v>
      </c>
      <c r="U8" s="63" t="n">
        <v>4</v>
      </c>
      <c r="V8" s="63" t="n">
        <v>14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17</v>
      </c>
      <c r="U9" s="63" t="n">
        <v>5</v>
      </c>
      <c r="V9" s="63" t="n">
        <v>16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17</v>
      </c>
      <c r="G10" s="59"/>
      <c r="H10" s="48" t="n">
        <f aca="false">V11</f>
        <v>15</v>
      </c>
      <c r="I10" s="59"/>
      <c r="J10" s="51" t="n">
        <v>1684</v>
      </c>
      <c r="K10" s="51"/>
      <c r="L10" s="52" t="n">
        <v>4050</v>
      </c>
      <c r="M10" s="48"/>
      <c r="N10" s="53" t="n">
        <v>67694</v>
      </c>
      <c r="O10" s="54" t="n">
        <f aca="false">$T$23</f>
        <v>0.55</v>
      </c>
      <c r="P10" s="55" t="str">
        <f aca="false">IF(Q10&lt;0,ABS(Q10),"")</f>
        <v/>
      </c>
      <c r="Q10" s="56" t="n">
        <f aca="false">IF(L$39&gt;0,L10-R10,J10-R10)</f>
        <v>3292</v>
      </c>
      <c r="R10" s="56" t="n">
        <f aca="false">ROUND((1-O10)*J10,0)</f>
        <v>758</v>
      </c>
      <c r="S10" s="44"/>
      <c r="T10" s="63" t="n">
        <v>16</v>
      </c>
      <c r="U10" s="63" t="n">
        <v>6</v>
      </c>
      <c r="V10" s="63" t="n">
        <v>14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510</v>
      </c>
      <c r="K11" s="51"/>
      <c r="L11" s="52" t="n">
        <v>510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IF(L$39&gt;0,L11-R11,J11-R11)</f>
        <v>0</v>
      </c>
      <c r="R11" s="56" t="n">
        <f aca="false">ROUND((1-O11)*J11,0)</f>
        <v>510</v>
      </c>
      <c r="S11" s="44"/>
      <c r="T11" s="63" t="n">
        <v>17</v>
      </c>
      <c r="U11" s="63" t="n">
        <v>7</v>
      </c>
      <c r="V11" s="63" t="n">
        <v>15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278</v>
      </c>
      <c r="K12" s="51"/>
      <c r="L12" s="52" t="n">
        <v>278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IF(L$39&gt;0,L12-R12,J12-R12)</f>
        <v>0</v>
      </c>
      <c r="R12" s="56" t="n">
        <f aca="false">ROUND((1-O12)*J12,0)</f>
        <v>278</v>
      </c>
      <c r="S12" s="44"/>
      <c r="T12" s="63" t="n">
        <v>17</v>
      </c>
      <c r="U12" s="63" t="n">
        <v>8</v>
      </c>
      <c r="V12" s="63" t="n">
        <v>16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1600</v>
      </c>
      <c r="K13" s="51"/>
      <c r="L13" s="52" t="n">
        <v>1600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IF(L$39&gt;0,L13-R13,J13-R13)</f>
        <v>0</v>
      </c>
      <c r="R13" s="56" t="n">
        <f aca="false">ROUND((1-O13)*J13,0)</f>
        <v>1600</v>
      </c>
      <c r="S13" s="44"/>
      <c r="T13" s="63" t="n">
        <v>17</v>
      </c>
      <c r="U13" s="63" t="n">
        <v>9</v>
      </c>
      <c r="V13" s="63" t="n">
        <v>15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19</v>
      </c>
      <c r="U14" s="63" t="n">
        <v>15</v>
      </c>
      <c r="V14" s="63" t="n">
        <v>19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15</v>
      </c>
      <c r="G15" s="59"/>
      <c r="H15" s="48" t="n">
        <f aca="false">V5</f>
        <v>13</v>
      </c>
      <c r="I15" s="59"/>
      <c r="J15" s="51" t="n">
        <v>9946</v>
      </c>
      <c r="K15" s="51"/>
      <c r="L15" s="52" t="n">
        <v>13540</v>
      </c>
      <c r="M15" s="48"/>
      <c r="N15" s="53" t="n">
        <v>67694</v>
      </c>
      <c r="O15" s="54" t="n">
        <f aca="false">$T$23</f>
        <v>0.55</v>
      </c>
      <c r="P15" s="55" t="str">
        <f aca="false">IF(Q15&lt;0,ABS(Q15),"")</f>
        <v/>
      </c>
      <c r="Q15" s="56" t="n">
        <f aca="false">IF(L$39&gt;0,L15-R15,J15-R15)</f>
        <v>9064</v>
      </c>
      <c r="R15" s="56" t="n">
        <f aca="false">ROUND((1-O15)*J15,0)</f>
        <v>4476</v>
      </c>
      <c r="S15" s="44"/>
      <c r="T15" s="63" t="n">
        <v>17</v>
      </c>
      <c r="U15" s="63" t="n">
        <v>35</v>
      </c>
      <c r="V15" s="63" t="n">
        <v>17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IF(L$39&gt;0,L16-R16,J16-R16)</f>
        <v>0</v>
      </c>
      <c r="R16" s="56" t="n">
        <f aca="false">ROUND((1-O16)*J16,0)</f>
        <v>85</v>
      </c>
      <c r="S16" s="44"/>
      <c r="T16" s="64" t="n">
        <v>16</v>
      </c>
      <c r="U16" s="64" t="n">
        <v>39</v>
      </c>
      <c r="V16" s="64" t="n">
        <v>14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0</v>
      </c>
      <c r="K17" s="51"/>
      <c r="L17" s="52" t="n">
        <v>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IF(L$39&gt;0,L17-R17,J17-R17)</f>
        <v>0</v>
      </c>
      <c r="R17" s="56" t="n">
        <f aca="false">ROUND((1-O17)*J17,0)</f>
        <v>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58"/>
      <c r="B18" s="45"/>
      <c r="C18" s="46"/>
      <c r="D18" s="65"/>
      <c r="E18" s="66"/>
      <c r="F18" s="59"/>
      <c r="G18" s="59"/>
      <c r="H18" s="48"/>
      <c r="I18" s="59"/>
      <c r="J18" s="51"/>
      <c r="K18" s="51"/>
      <c r="L18" s="52"/>
      <c r="M18" s="48"/>
      <c r="N18" s="61"/>
      <c r="O18" s="54"/>
      <c r="P18" s="44"/>
      <c r="Q18" s="56"/>
      <c r="R18" s="56"/>
      <c r="S18" s="44"/>
      <c r="T18" s="67" t="n">
        <f aca="false">AVERAGE(T5:T16)</f>
        <v>16.6666666666667</v>
      </c>
      <c r="U18" s="44"/>
      <c r="V18" s="67" t="n">
        <f aca="false">AVERAGE(V5:V16)</f>
        <v>15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44"/>
      <c r="B19" s="45" t="s">
        <v>38</v>
      </c>
      <c r="C19" s="46" t="s">
        <v>39</v>
      </c>
      <c r="D19" s="47" t="n">
        <v>3789</v>
      </c>
      <c r="E19" s="48"/>
      <c r="F19" s="59" t="n">
        <f aca="false">T7</f>
        <v>15</v>
      </c>
      <c r="G19" s="59"/>
      <c r="H19" s="48" t="n">
        <f aca="false">V7</f>
        <v>12</v>
      </c>
      <c r="I19" s="59"/>
      <c r="J19" s="51" t="n">
        <v>2829</v>
      </c>
      <c r="K19" s="51"/>
      <c r="L19" s="52" t="n">
        <v>3326</v>
      </c>
      <c r="M19" s="48"/>
      <c r="N19" s="53" t="n">
        <v>67694</v>
      </c>
      <c r="O19" s="54" t="n">
        <f aca="false">$T$23</f>
        <v>0.55</v>
      </c>
      <c r="P19" s="55" t="str">
        <f aca="false">IF(Q19&lt;0,ABS(Q19),"")</f>
        <v/>
      </c>
      <c r="Q19" s="56" t="n">
        <f aca="false">IF(L$39&gt;0,L19-R19,J19-R19)</f>
        <v>2053</v>
      </c>
      <c r="R19" s="56" t="n">
        <f aca="false">ROUND((1-O19)*J19,0)</f>
        <v>1273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58"/>
      <c r="B20" s="45"/>
      <c r="C20" s="46"/>
      <c r="D20" s="47"/>
      <c r="E20" s="48"/>
      <c r="F20" s="44"/>
      <c r="G20" s="44"/>
      <c r="H20" s="44"/>
      <c r="I20" s="59"/>
      <c r="J20" s="51"/>
      <c r="K20" s="51"/>
      <c r="L20" s="52"/>
      <c r="M20" s="48"/>
      <c r="N20" s="61"/>
      <c r="O20" s="54"/>
      <c r="P20" s="44"/>
      <c r="Q20" s="56"/>
      <c r="R20" s="56"/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 t="s">
        <v>41</v>
      </c>
      <c r="C21" s="46" t="s">
        <v>42</v>
      </c>
      <c r="D21" s="47" t="n">
        <v>3345</v>
      </c>
      <c r="E21" s="48"/>
      <c r="F21" s="59" t="n">
        <f aca="false">T8</f>
        <v>16</v>
      </c>
      <c r="G21" s="59"/>
      <c r="H21" s="48" t="n">
        <f aca="false">V8</f>
        <v>14</v>
      </c>
      <c r="I21" s="59"/>
      <c r="J21" s="51" t="n">
        <v>1965</v>
      </c>
      <c r="K21" s="51"/>
      <c r="L21" s="52" t="n">
        <v>2120</v>
      </c>
      <c r="M21" s="59"/>
      <c r="N21" s="53" t="n">
        <v>67694</v>
      </c>
      <c r="O21" s="54" t="n">
        <f aca="false">$T$23</f>
        <v>0.55</v>
      </c>
      <c r="P21" s="55" t="str">
        <f aca="false">IF(Q21&lt;0,ABS(Q21),"")</f>
        <v/>
      </c>
      <c r="Q21" s="56" t="n">
        <f aca="false">IF(L$39&gt;0,L21-R21,J21-R21)</f>
        <v>1236</v>
      </c>
      <c r="R21" s="56" t="n">
        <f aca="false">ROUND((1-O21)*J21,0)</f>
        <v>884</v>
      </c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/>
      <c r="C22" s="46"/>
      <c r="D22" s="47"/>
      <c r="E22" s="48"/>
      <c r="F22" s="59"/>
      <c r="G22" s="59"/>
      <c r="H22" s="48"/>
      <c r="I22" s="59"/>
      <c r="J22" s="51" t="n">
        <v>1915</v>
      </c>
      <c r="K22" s="51"/>
      <c r="L22" s="52" t="n">
        <v>1915</v>
      </c>
      <c r="M22" s="59"/>
      <c r="N22" s="53" t="n">
        <v>68916</v>
      </c>
      <c r="O22" s="54" t="n">
        <v>0</v>
      </c>
      <c r="P22" s="55" t="str">
        <f aca="false">IF(Q22&lt;0,ABS(Q22),"")</f>
        <v/>
      </c>
      <c r="Q22" s="56" t="n">
        <f aca="false">IF(L$39&gt;0,L22-R22,J22-R22)</f>
        <v>0</v>
      </c>
      <c r="R22" s="56" t="n">
        <f aca="false">ROUND((1-O22)*J22,0)</f>
        <v>1915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65"/>
      <c r="E23" s="66"/>
      <c r="F23" s="59"/>
      <c r="G23" s="59"/>
      <c r="H23" s="48"/>
      <c r="I23" s="59"/>
      <c r="J23" s="51"/>
      <c r="K23" s="51"/>
      <c r="L23" s="52"/>
      <c r="M23" s="48"/>
      <c r="N23" s="61"/>
      <c r="O23" s="54"/>
      <c r="P23" s="44"/>
      <c r="Q23" s="56"/>
      <c r="R23" s="56"/>
      <c r="S23" s="44"/>
      <c r="T23" s="71" t="n">
        <v>0.55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 t="s">
        <v>45</v>
      </c>
      <c r="C24" s="46" t="s">
        <v>46</v>
      </c>
      <c r="D24" s="47" t="n">
        <v>2777</v>
      </c>
      <c r="E24" s="48"/>
      <c r="F24" s="59" t="n">
        <f aca="false">T9</f>
        <v>17</v>
      </c>
      <c r="G24" s="59"/>
      <c r="H24" s="48" t="n">
        <f aca="false">V9</f>
        <v>16</v>
      </c>
      <c r="I24" s="59"/>
      <c r="J24" s="51" t="n">
        <v>15004</v>
      </c>
      <c r="K24" s="51"/>
      <c r="L24" s="52" t="n">
        <v>15623</v>
      </c>
      <c r="M24" s="48"/>
      <c r="N24" s="53" t="n">
        <v>67694</v>
      </c>
      <c r="O24" s="54" t="n">
        <f aca="false">$T$23</f>
        <v>0.55</v>
      </c>
      <c r="P24" s="55" t="str">
        <f aca="false">IF(Q24&lt;0,ABS(Q24),"")</f>
        <v/>
      </c>
      <c r="Q24" s="56" t="n">
        <f aca="false">IF(L$39&gt;0,L24-R24,J24-R24)</f>
        <v>8871.2</v>
      </c>
      <c r="R24" s="56" t="n">
        <f aca="false">(1-O24)*J24</f>
        <v>6751.8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/>
      <c r="C25" s="46"/>
      <c r="D25" s="47"/>
      <c r="E25" s="48"/>
      <c r="F25" s="59"/>
      <c r="G25" s="59"/>
      <c r="H25" s="48"/>
      <c r="I25" s="59"/>
      <c r="J25" s="51"/>
      <c r="K25" s="51"/>
      <c r="L25" s="52"/>
      <c r="M25" s="48"/>
      <c r="N25" s="61"/>
      <c r="O25" s="54"/>
      <c r="P25" s="44"/>
      <c r="Q25" s="56"/>
      <c r="R25" s="56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44"/>
      <c r="B26" s="45" t="s">
        <v>47</v>
      </c>
      <c r="C26" s="46" t="s">
        <v>48</v>
      </c>
      <c r="D26" s="47" t="n">
        <v>3346</v>
      </c>
      <c r="E26" s="48"/>
      <c r="F26" s="59" t="n">
        <f aca="false">T10</f>
        <v>16</v>
      </c>
      <c r="G26" s="59"/>
      <c r="H26" s="48" t="n">
        <f aca="false">V10</f>
        <v>14</v>
      </c>
      <c r="I26" s="59"/>
      <c r="J26" s="51" t="n">
        <v>3253</v>
      </c>
      <c r="K26" s="51"/>
      <c r="L26" s="52" t="n">
        <v>3467</v>
      </c>
      <c r="M26" s="48"/>
      <c r="N26" s="53" t="n">
        <v>67694</v>
      </c>
      <c r="O26" s="54" t="n">
        <f aca="false">$T$23</f>
        <v>0.55</v>
      </c>
      <c r="P26" s="55" t="str">
        <f aca="false">IF(Q26&lt;0,ABS(Q26),"")</f>
        <v/>
      </c>
      <c r="Q26" s="56" t="n">
        <f aca="false">IF(L$39&gt;0,L26-R26,J26-R26)</f>
        <v>2003</v>
      </c>
      <c r="R26" s="56" t="n">
        <f aca="false">ROUND((1-O26)*J26,0)</f>
        <v>1464</v>
      </c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58"/>
      <c r="B27" s="45"/>
      <c r="C27" s="46"/>
      <c r="D27" s="47"/>
      <c r="E27" s="48"/>
      <c r="F27" s="59"/>
      <c r="G27" s="59"/>
      <c r="H27" s="48"/>
      <c r="I27" s="59"/>
      <c r="J27" s="51"/>
      <c r="K27" s="51"/>
      <c r="L27" s="52"/>
      <c r="M27" s="48"/>
      <c r="N27" s="61"/>
      <c r="O27" s="54"/>
      <c r="P27" s="44"/>
      <c r="Q27" s="56"/>
      <c r="R27" s="56"/>
      <c r="S27" s="44"/>
    </row>
    <row r="28" customFormat="false" ht="15" hidden="false" customHeight="false" outlineLevel="0" collapsed="false">
      <c r="A28" s="44"/>
      <c r="B28" s="45" t="s">
        <v>49</v>
      </c>
      <c r="C28" s="46" t="s">
        <v>50</v>
      </c>
      <c r="D28" s="47" t="n">
        <v>3790</v>
      </c>
      <c r="E28" s="48"/>
      <c r="F28" s="59" t="n">
        <f aca="false">T12</f>
        <v>17</v>
      </c>
      <c r="G28" s="59"/>
      <c r="H28" s="48" t="n">
        <f aca="false">V12</f>
        <v>16</v>
      </c>
      <c r="I28" s="59"/>
      <c r="J28" s="51" t="n">
        <v>3858</v>
      </c>
      <c r="K28" s="51"/>
      <c r="L28" s="52" t="n">
        <v>3971</v>
      </c>
      <c r="M28" s="48"/>
      <c r="N28" s="53" t="n">
        <v>67694</v>
      </c>
      <c r="O28" s="54" t="n">
        <f aca="false">$T$23</f>
        <v>0.55</v>
      </c>
      <c r="P28" s="55" t="str">
        <f aca="false">IF(Q28&lt;0,ABS(Q28),"")</f>
        <v/>
      </c>
      <c r="Q28" s="56" t="n">
        <f aca="false">IF(L$39&gt;0,L28-R28,J28-R28)</f>
        <v>2235</v>
      </c>
      <c r="R28" s="56" t="n">
        <f aca="false">ROUND((1-O28)*J28,0)</f>
        <v>1736</v>
      </c>
      <c r="S28" s="44"/>
    </row>
    <row r="29" customFormat="false" ht="15" hidden="false" customHeight="false" outlineLevel="0" collapsed="false">
      <c r="A29" s="58"/>
      <c r="B29" s="45"/>
      <c r="C29" s="46"/>
      <c r="D29" s="47"/>
      <c r="E29" s="48"/>
      <c r="F29" s="59"/>
      <c r="G29" s="59"/>
      <c r="H29" s="48"/>
      <c r="I29" s="59"/>
      <c r="J29" s="51"/>
      <c r="K29" s="51"/>
      <c r="L29" s="52"/>
      <c r="M29" s="48"/>
      <c r="N29" s="61"/>
      <c r="O29" s="54"/>
      <c r="P29" s="44"/>
      <c r="Q29" s="56"/>
      <c r="R29" s="56"/>
    </row>
    <row r="30" customFormat="false" ht="15" hidden="false" customHeight="false" outlineLevel="0" collapsed="false">
      <c r="A30" s="44"/>
      <c r="B30" s="45" t="s">
        <v>51</v>
      </c>
      <c r="C30" s="46" t="s">
        <v>52</v>
      </c>
      <c r="D30" s="47" t="n">
        <v>3791</v>
      </c>
      <c r="E30" s="48"/>
      <c r="F30" s="59" t="n">
        <f aca="false">T13</f>
        <v>17</v>
      </c>
      <c r="G30" s="59"/>
      <c r="H30" s="48" t="n">
        <f aca="false">V13</f>
        <v>15</v>
      </c>
      <c r="I30" s="59"/>
      <c r="J30" s="51" t="n">
        <v>4336</v>
      </c>
      <c r="K30" s="51"/>
      <c r="L30" s="52" t="n">
        <v>4622</v>
      </c>
      <c r="M30" s="48"/>
      <c r="N30" s="53" t="n">
        <v>67694</v>
      </c>
      <c r="O30" s="54" t="n">
        <f aca="false">$T$23</f>
        <v>0.55</v>
      </c>
      <c r="P30" s="55" t="str">
        <f aca="false">IF(Q30&lt;0,ABS(Q30),"")</f>
        <v/>
      </c>
      <c r="Q30" s="56" t="n">
        <f aca="false">IF(L$39&gt;0,L30-R30,J30-R30)</f>
        <v>2671</v>
      </c>
      <c r="R30" s="56" t="n">
        <f aca="false">ROUND((1-O30)*J30,0)</f>
        <v>1951</v>
      </c>
    </row>
    <row r="31" customFormat="false" ht="15" hidden="false" customHeight="false" outlineLevel="0" collapsed="false">
      <c r="A31" s="58"/>
      <c r="B31" s="45"/>
      <c r="C31" s="46"/>
      <c r="D31" s="47"/>
      <c r="E31" s="48"/>
      <c r="F31" s="59"/>
      <c r="G31" s="59"/>
      <c r="H31" s="48"/>
      <c r="I31" s="59"/>
      <c r="J31" s="51"/>
      <c r="K31" s="51"/>
      <c r="L31" s="52"/>
      <c r="M31" s="48"/>
      <c r="N31" s="61"/>
      <c r="O31" s="54"/>
      <c r="Q31" s="56"/>
      <c r="R31" s="72"/>
    </row>
    <row r="32" customFormat="false" ht="15" hidden="false" customHeight="false" outlineLevel="0" collapsed="false">
      <c r="A32" s="44"/>
      <c r="B32" s="45" t="s">
        <v>53</v>
      </c>
      <c r="C32" s="46" t="s">
        <v>54</v>
      </c>
      <c r="D32" s="47" t="n">
        <v>3348</v>
      </c>
      <c r="E32" s="48"/>
      <c r="F32" s="59" t="n">
        <f aca="false">T15</f>
        <v>17</v>
      </c>
      <c r="G32" s="59"/>
      <c r="H32" s="48" t="n">
        <f aca="false">V15</f>
        <v>17</v>
      </c>
      <c r="I32" s="59"/>
      <c r="J32" s="51" t="n">
        <v>2568</v>
      </c>
      <c r="K32" s="51"/>
      <c r="L32" s="52" t="n">
        <v>2490</v>
      </c>
      <c r="M32" s="48"/>
      <c r="N32" s="53" t="n">
        <v>67694</v>
      </c>
      <c r="O32" s="54" t="n">
        <f aca="false">$T$23</f>
        <v>0.55</v>
      </c>
      <c r="P32" s="55" t="str">
        <f aca="false">IF(Q32&lt;0,ABS(Q32),"")</f>
        <v/>
      </c>
      <c r="Q32" s="56" t="n">
        <f aca="false">IF(L$39&gt;0,L32-R32,J32-R32)</f>
        <v>1334</v>
      </c>
      <c r="R32" s="56" t="n">
        <f aca="false">ROUND((1-O32)*J32,0)</f>
        <v>1156</v>
      </c>
    </row>
    <row r="33" customFormat="false" ht="15" hidden="false" customHeight="false" outlineLevel="0" collapsed="false">
      <c r="A33" s="44"/>
      <c r="B33" s="45"/>
      <c r="C33" s="46"/>
      <c r="D33" s="47"/>
      <c r="E33" s="48"/>
      <c r="F33" s="59"/>
      <c r="G33" s="59"/>
      <c r="H33" s="48"/>
      <c r="I33" s="59"/>
      <c r="J33" s="51" t="n">
        <v>200</v>
      </c>
      <c r="K33" s="51"/>
      <c r="L33" s="52" t="n">
        <v>200</v>
      </c>
      <c r="M33" s="48"/>
      <c r="N33" s="53" t="n">
        <v>69708</v>
      </c>
      <c r="O33" s="54" t="n">
        <v>0</v>
      </c>
      <c r="P33" s="55" t="str">
        <f aca="false">IF(Q33&lt;0,ABS(Q33),"")</f>
        <v/>
      </c>
      <c r="Q33" s="56" t="n">
        <f aca="false">IF(L$39&gt;0,L33-R33,J33-R33)</f>
        <v>0</v>
      </c>
      <c r="R33" s="56" t="n">
        <f aca="false">ROUND((1-O33)*J33,0)</f>
        <v>200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1000</v>
      </c>
      <c r="K34" s="51"/>
      <c r="L34" s="52" t="n">
        <v>1000</v>
      </c>
      <c r="M34" s="48"/>
      <c r="N34" s="53" t="n">
        <v>69823</v>
      </c>
      <c r="O34" s="54" t="n">
        <v>0</v>
      </c>
      <c r="P34" s="55" t="str">
        <f aca="false">IF(Q34&lt;0,ABS(Q34),"")</f>
        <v/>
      </c>
      <c r="Q34" s="56" t="n">
        <f aca="false">IF(L$39&gt;0,L34-R34,J34-R34)</f>
        <v>0</v>
      </c>
      <c r="R34" s="56" t="n">
        <f aca="false">ROUND((1-O34)*J34,0)</f>
        <v>1000</v>
      </c>
    </row>
    <row r="35" customFormat="false" ht="15" hidden="false" customHeight="false" outlineLevel="0" collapsed="false">
      <c r="A35" s="58"/>
      <c r="B35" s="45"/>
      <c r="C35" s="46"/>
      <c r="D35" s="47"/>
      <c r="E35" s="48"/>
      <c r="F35" s="59"/>
      <c r="G35" s="59"/>
      <c r="H35" s="48"/>
      <c r="I35" s="59"/>
      <c r="J35" s="51"/>
      <c r="K35" s="51"/>
      <c r="L35" s="52"/>
      <c r="M35" s="48"/>
      <c r="N35" s="61"/>
      <c r="O35" s="54"/>
      <c r="Q35" s="56"/>
      <c r="R35" s="72"/>
    </row>
    <row r="36" customFormat="false" ht="15" hidden="false" customHeight="false" outlineLevel="0" collapsed="false">
      <c r="A36" s="44"/>
      <c r="B36" s="45" t="s">
        <v>55</v>
      </c>
      <c r="C36" s="46" t="s">
        <v>56</v>
      </c>
      <c r="D36" s="47" t="n">
        <v>3792</v>
      </c>
      <c r="E36" s="48"/>
      <c r="F36" s="59" t="n">
        <f aca="false">T16</f>
        <v>16</v>
      </c>
      <c r="G36" s="59"/>
      <c r="H36" s="48" t="n">
        <f aca="false">V16</f>
        <v>14</v>
      </c>
      <c r="I36" s="59"/>
      <c r="J36" s="51" t="n">
        <v>50</v>
      </c>
      <c r="K36" s="51"/>
      <c r="L36" s="52" t="n">
        <v>52</v>
      </c>
      <c r="M36" s="48"/>
      <c r="N36" s="53" t="n">
        <v>67694</v>
      </c>
      <c r="O36" s="54" t="n">
        <v>1</v>
      </c>
      <c r="P36" s="55" t="str">
        <f aca="false">IF(Q36&lt;0,ABS(Q36),"")</f>
        <v/>
      </c>
      <c r="Q36" s="56" t="n">
        <f aca="false">IF(L$39&gt;0,L36-R36,J36-R36)</f>
        <v>52</v>
      </c>
      <c r="R36" s="56" t="n">
        <f aca="false">ROUND((1-O36)*J36,0)</f>
        <v>0</v>
      </c>
    </row>
    <row r="37" customFormat="false" ht="15" hidden="false" customHeight="false" outlineLevel="0" collapsed="false">
      <c r="A37" s="44"/>
      <c r="B37" s="45"/>
      <c r="C37" s="46"/>
      <c r="D37" s="47"/>
      <c r="E37" s="48"/>
      <c r="F37" s="59"/>
      <c r="G37" s="59"/>
      <c r="H37" s="48"/>
      <c r="I37" s="59"/>
      <c r="J37" s="51" t="n">
        <v>3</v>
      </c>
      <c r="K37" s="51"/>
      <c r="L37" s="52" t="n">
        <v>3</v>
      </c>
      <c r="M37" s="48"/>
      <c r="N37" s="53" t="n">
        <v>69708</v>
      </c>
      <c r="O37" s="54" t="n">
        <v>0</v>
      </c>
      <c r="P37" s="55" t="str">
        <f aca="false">IF(Q37&lt;0,ABS(Q37),"")</f>
        <v/>
      </c>
      <c r="Q37" s="56" t="n">
        <f aca="false">IF(L$39&gt;0,L37-R37,J37-R37)</f>
        <v>0</v>
      </c>
      <c r="R37" s="56" t="n">
        <f aca="false">ROUND((1-O37)*J37,0)</f>
        <v>3</v>
      </c>
    </row>
    <row r="38" customFormat="false" ht="15" hidden="false" customHeight="false" outlineLevel="0" collapsed="false">
      <c r="A38" s="44"/>
      <c r="B38" s="45"/>
      <c r="C38" s="48"/>
      <c r="D38" s="48"/>
      <c r="E38" s="48"/>
      <c r="I38" s="73"/>
      <c r="J38" s="51"/>
      <c r="K38" s="60"/>
      <c r="L38" s="56"/>
      <c r="M38" s="48"/>
      <c r="N38" s="47"/>
      <c r="O38" s="74"/>
      <c r="S38" s="55"/>
    </row>
    <row r="39" customFormat="false" ht="15" hidden="false" customHeight="false" outlineLevel="0" collapsed="false">
      <c r="A39" s="44"/>
      <c r="B39" s="45"/>
      <c r="C39" s="48"/>
      <c r="D39" s="48"/>
      <c r="E39" s="48"/>
      <c r="F39" s="59"/>
      <c r="G39" s="59"/>
      <c r="H39" s="73"/>
      <c r="I39" s="73"/>
      <c r="J39" s="51" t="n">
        <f aca="false">SUM(J5:J38)</f>
        <v>60924</v>
      </c>
      <c r="K39" s="60"/>
      <c r="L39" s="56" t="n">
        <f aca="false">SUM(L5:L38)</f>
        <v>74806</v>
      </c>
      <c r="M39" s="48"/>
      <c r="N39" s="55" t="n">
        <f aca="false">+J39-L39</f>
        <v>-13882</v>
      </c>
      <c r="O39" s="75"/>
      <c r="P39" s="76" t="n">
        <f aca="false">SUM(P5:P38)</f>
        <v>0</v>
      </c>
      <c r="Q39" s="77" t="n">
        <f aca="false">SUM(Q5:Q38)/IF($L$39&gt;0,$L39,$J39)</f>
        <v>0.581774189236158</v>
      </c>
      <c r="R39" s="77" t="n">
        <f aca="false">SUM(R5:R38)/IF($L$39&gt;0,$L39,$J39)</f>
        <v>0.418225810763842</v>
      </c>
      <c r="S39" s="78" t="n">
        <f aca="false">Q41/(Q41+(R41-LOOKUP(J2,[1]!date,[1]!enaft)))</f>
        <v>0.597755679476966</v>
      </c>
    </row>
    <row r="40" customFormat="false" ht="15.75" hidden="false" customHeight="false" outlineLevel="0" collapsed="false">
      <c r="A40" s="44"/>
      <c r="B40" s="79"/>
      <c r="C40" s="80"/>
      <c r="D40" s="80"/>
      <c r="E40" s="80"/>
      <c r="F40" s="81"/>
      <c r="G40" s="81"/>
      <c r="H40" s="82"/>
      <c r="I40" s="82"/>
      <c r="J40" s="81"/>
      <c r="K40" s="80"/>
      <c r="L40" s="83"/>
      <c r="M40" s="80"/>
      <c r="N40" s="84" t="n">
        <f aca="false">1-(+L39/J39)</f>
        <v>-0.227857658722343</v>
      </c>
      <c r="O40" s="85"/>
      <c r="S40" s="86" t="n">
        <f aca="false">SUM(Q41:R41)</f>
        <v>74806</v>
      </c>
    </row>
    <row r="41" customFormat="false" ht="15.75" hidden="false" customHeight="false" outlineLevel="0" collapsed="false">
      <c r="A41" s="44"/>
      <c r="B41" s="44"/>
      <c r="C41" s="44"/>
      <c r="D41" s="44"/>
      <c r="E41" s="44"/>
      <c r="F41" s="87"/>
      <c r="G41" s="87"/>
      <c r="H41" s="88"/>
      <c r="I41" s="88"/>
      <c r="J41" s="44"/>
      <c r="K41" s="44"/>
      <c r="L41" s="89"/>
      <c r="M41" s="44"/>
      <c r="N41" s="44"/>
      <c r="O41" s="90"/>
      <c r="P41" s="44"/>
      <c r="Q41" s="86" t="n">
        <f aca="false">SUM(Q5:Q38)</f>
        <v>43520.2</v>
      </c>
      <c r="R41" s="86" t="n">
        <f aca="false">SUM(R5:R38)</f>
        <v>31285.8</v>
      </c>
      <c r="S41" s="52" t="n">
        <f aca="false">SUMIF(Q$5:Q$38,0,R$5:R$38)</f>
        <v>7077</v>
      </c>
    </row>
    <row r="42" customFormat="false" ht="1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 t="s">
        <v>57</v>
      </c>
      <c r="J42" s="87" t="s">
        <v>58</v>
      </c>
      <c r="K42" s="44"/>
      <c r="L42" s="89" t="s">
        <v>59</v>
      </c>
      <c r="M42" s="44"/>
      <c r="N42" s="44"/>
      <c r="O42" s="90"/>
      <c r="P42" s="44"/>
      <c r="R42" s="91" t="e">
        <f aca="false">LOOKUP(J2,[1]!date,[1]!buysell)+[2]COH!$G$129</f>
        <v>#VALUE!</v>
      </c>
      <c r="S42" s="44" t="s">
        <v>60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61</v>
      </c>
      <c r="K43" s="44"/>
      <c r="L43" s="89" t="s">
        <v>62</v>
      </c>
      <c r="M43" s="44"/>
      <c r="N43" s="44"/>
      <c r="O43" s="90"/>
      <c r="P43" s="44"/>
      <c r="Q43" s="92"/>
      <c r="R43" s="93" t="n">
        <v>11386</v>
      </c>
      <c r="S43" s="44" t="s">
        <v>63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/>
      <c r="J44" s="87"/>
      <c r="K44" s="44"/>
      <c r="L44" s="89"/>
      <c r="M44" s="44"/>
      <c r="N44" s="44"/>
      <c r="O44" s="90"/>
      <c r="P44" s="44"/>
      <c r="R44" s="93" t="e">
        <f aca="false">((R41-R42-S41)/0.97816)+R43</f>
        <v>#VALUE!</v>
      </c>
      <c r="S44" s="87" t="s">
        <v>64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44"/>
      <c r="K48" s="44"/>
      <c r="L48" s="89"/>
      <c r="M48" s="44"/>
      <c r="N48" s="44"/>
      <c r="O48" s="90"/>
      <c r="P48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F1" activePane="topRight" state="frozen"/>
      <selection pane="topLeft" activeCell="A2" activeCellId="0" sqref="A2"/>
      <selection pane="topRight" activeCell="L4" activeCellId="0" sqref="L4:L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45926.9141644184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36920</v>
      </c>
      <c r="K2" s="20"/>
      <c r="L2" s="23"/>
      <c r="M2" s="20"/>
      <c r="N2" s="20"/>
      <c r="O2" s="26" t="n">
        <f aca="true">NOW()</f>
        <v>45926.9141644188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47</v>
      </c>
      <c r="G5" s="49"/>
      <c r="H5" s="50" t="n">
        <f aca="false">V14</f>
        <v>50</v>
      </c>
      <c r="I5" s="49"/>
      <c r="J5" s="51" t="n">
        <v>700</v>
      </c>
      <c r="K5" s="51"/>
      <c r="L5" s="52" t="n">
        <v>571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571</v>
      </c>
      <c r="R5" s="56" t="n">
        <f aca="false">ROUND((1-O5)*J5,0)</f>
        <v>0</v>
      </c>
      <c r="S5" s="44"/>
      <c r="T5" s="57" t="n">
        <v>37</v>
      </c>
      <c r="U5" s="57" t="n">
        <v>1</v>
      </c>
      <c r="V5" s="57" t="n">
        <v>39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39</v>
      </c>
      <c r="U6" s="63" t="n">
        <v>2</v>
      </c>
      <c r="V6" s="63" t="n">
        <v>40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39</v>
      </c>
      <c r="G7" s="59"/>
      <c r="H7" s="48" t="n">
        <f aca="false">V6</f>
        <v>40</v>
      </c>
      <c r="I7" s="59"/>
      <c r="J7" s="51" t="n">
        <v>311</v>
      </c>
      <c r="K7" s="51"/>
      <c r="L7" s="52" t="n">
        <v>0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0</v>
      </c>
      <c r="R7" s="56" t="n">
        <f aca="false">ROUND((1-O7)*J7,0)</f>
        <v>0</v>
      </c>
      <c r="S7" s="44"/>
      <c r="T7" s="63" t="n">
        <v>39</v>
      </c>
      <c r="U7" s="63" t="n">
        <v>3</v>
      </c>
      <c r="V7" s="63" t="n">
        <v>41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36</v>
      </c>
      <c r="U8" s="63" t="n">
        <v>4</v>
      </c>
      <c r="V8" s="63" t="n">
        <v>39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42</v>
      </c>
      <c r="U9" s="63" t="n">
        <v>5</v>
      </c>
      <c r="V9" s="63" t="n">
        <v>43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38</v>
      </c>
      <c r="G10" s="59"/>
      <c r="H10" s="48" t="n">
        <f aca="false">V11</f>
        <v>39</v>
      </c>
      <c r="I10" s="59"/>
      <c r="J10" s="51" t="n">
        <v>613</v>
      </c>
      <c r="K10" s="51"/>
      <c r="L10" s="52" t="n">
        <v>486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486</v>
      </c>
      <c r="R10" s="56" t="n">
        <f aca="false">ROUND((1-O10)*J10,0)</f>
        <v>0</v>
      </c>
      <c r="S10" s="44"/>
      <c r="T10" s="63" t="n">
        <v>41</v>
      </c>
      <c r="U10" s="63" t="n">
        <v>6</v>
      </c>
      <c r="V10" s="63" t="n">
        <v>43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38</v>
      </c>
      <c r="U11" s="63" t="n">
        <v>7</v>
      </c>
      <c r="V11" s="63" t="n">
        <v>39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42</v>
      </c>
      <c r="U12" s="63" t="n">
        <v>8</v>
      </c>
      <c r="V12" s="63" t="n">
        <v>45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40</v>
      </c>
      <c r="U13" s="63" t="n">
        <v>9</v>
      </c>
      <c r="V13" s="63" t="n">
        <v>42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47</v>
      </c>
      <c r="U14" s="63" t="n">
        <v>15</v>
      </c>
      <c r="V14" s="63" t="n">
        <v>50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37</v>
      </c>
      <c r="G15" s="59"/>
      <c r="H15" s="48" t="n">
        <f aca="false">V5</f>
        <v>39</v>
      </c>
      <c r="I15" s="59"/>
      <c r="J15" s="51" t="n">
        <v>8082</v>
      </c>
      <c r="K15" s="51"/>
      <c r="L15" s="52" t="n">
        <v>6784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6784</v>
      </c>
      <c r="R15" s="56" t="n">
        <f aca="false">ROUND((1-O15)*J15,0)</f>
        <v>0</v>
      </c>
      <c r="S15" s="44"/>
      <c r="T15" s="63" t="n">
        <v>40</v>
      </c>
      <c r="U15" s="63" t="n">
        <v>35</v>
      </c>
      <c r="V15" s="63" t="n">
        <v>39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36</v>
      </c>
      <c r="U16" s="64" t="n">
        <v>39</v>
      </c>
      <c r="V16" s="64" t="n">
        <v>39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39.75</v>
      </c>
      <c r="U18" s="44"/>
      <c r="V18" s="67" t="n">
        <f aca="false">AVERAGE(V5:V16)</f>
        <v>41.5833333333333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39</v>
      </c>
      <c r="G20" s="59"/>
      <c r="H20" s="48" t="n">
        <f aca="false">V7</f>
        <v>41</v>
      </c>
      <c r="I20" s="59"/>
      <c r="J20" s="51" t="n">
        <v>440</v>
      </c>
      <c r="K20" s="51"/>
      <c r="L20" s="52" t="n">
        <v>242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242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36</v>
      </c>
      <c r="G22" s="59"/>
      <c r="H22" s="48" t="n">
        <f aca="false">V8</f>
        <v>39</v>
      </c>
      <c r="I22" s="59"/>
      <c r="J22" s="51" t="n">
        <v>422</v>
      </c>
      <c r="K22" s="51"/>
      <c r="L22" s="52" t="n">
        <v>191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191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42</v>
      </c>
      <c r="G25" s="59"/>
      <c r="H25" s="48" t="n">
        <f aca="false">V9</f>
        <v>43</v>
      </c>
      <c r="I25" s="59"/>
      <c r="J25" s="51" t="n">
        <v>5538</v>
      </c>
      <c r="K25" s="51"/>
      <c r="L25" s="52" t="n">
        <v>4920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4920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41</v>
      </c>
      <c r="G27" s="59"/>
      <c r="H27" s="48" t="n">
        <f aca="false">V10</f>
        <v>43</v>
      </c>
      <c r="I27" s="59"/>
      <c r="J27" s="51" t="n">
        <v>2461</v>
      </c>
      <c r="K27" s="51"/>
      <c r="L27" s="52" t="n">
        <v>2248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2248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42</v>
      </c>
      <c r="G29" s="59"/>
      <c r="H29" s="48" t="n">
        <f aca="false">V12</f>
        <v>45</v>
      </c>
      <c r="I29" s="59"/>
      <c r="J29" s="51" t="n">
        <v>2609</v>
      </c>
      <c r="K29" s="51"/>
      <c r="L29" s="52" t="n">
        <v>2267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2267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40</v>
      </c>
      <c r="G31" s="59"/>
      <c r="H31" s="48" t="n">
        <f aca="false">V13</f>
        <v>42</v>
      </c>
      <c r="I31" s="59"/>
      <c r="J31" s="51" t="n">
        <v>3231</v>
      </c>
      <c r="K31" s="51"/>
      <c r="L31" s="52" t="n">
        <v>2944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2944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40</v>
      </c>
      <c r="G33" s="59"/>
      <c r="H33" s="48" t="n">
        <f aca="false">V15</f>
        <v>39</v>
      </c>
      <c r="I33" s="59"/>
      <c r="J33" s="51" t="n">
        <v>697</v>
      </c>
      <c r="K33" s="51"/>
      <c r="L33" s="52" t="n">
        <v>775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720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36</v>
      </c>
      <c r="G37" s="59"/>
      <c r="H37" s="48" t="n">
        <f aca="false">V16</f>
        <v>39</v>
      </c>
      <c r="I37" s="59"/>
      <c r="J37" s="51" t="n">
        <v>29</v>
      </c>
      <c r="K37" s="51"/>
      <c r="L37" s="52" t="n">
        <v>26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26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40835</v>
      </c>
      <c r="K40" s="60"/>
      <c r="L40" s="56" t="n">
        <f aca="false">SUM(L5:L39)</f>
        <v>37156</v>
      </c>
      <c r="M40" s="48"/>
      <c r="N40" s="55" t="n">
        <f aca="false">+J40-L40</f>
        <v>3679</v>
      </c>
      <c r="O40" s="75"/>
      <c r="P40" s="76" t="n">
        <f aca="false">SUM(P5:P39)</f>
        <v>0</v>
      </c>
      <c r="Q40" s="77" t="n">
        <f aca="false">SUM(Q5:Q39)/IF($L$40&gt;0,$L40,$J40)</f>
        <v>0.575923134890731</v>
      </c>
      <c r="R40" s="77" t="n">
        <f aca="false">SUM(R5:R39)/IF($L$40&gt;0,$L40,$J40)</f>
        <v>0.424076865109269</v>
      </c>
      <c r="S40" s="78" t="n">
        <f aca="false">Q42/(Q42+(R42-LOOKUP(J2,[1]!date,[1]!enaft)))</f>
        <v>0.612169584620666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0.0900942818660463</v>
      </c>
      <c r="O41" s="85"/>
      <c r="S41" s="86" t="n">
        <f aca="false">SUM(Q42:R42)</f>
        <v>37156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21399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2" colorId="64" zoomScale="70" zoomScaleNormal="70" zoomScalePageLayoutView="100" workbookViewId="0">
      <pane xSplit="5" ySplit="0" topLeftCell="F1" activePane="topRight" state="frozen"/>
      <selection pane="topLeft" activeCell="A2" activeCellId="0" sqref="A2"/>
      <selection pane="topRight" activeCell="L4" activeCellId="0" sqref="L4:L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45926.914164451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36921</v>
      </c>
      <c r="K2" s="20"/>
      <c r="L2" s="23"/>
      <c r="M2" s="20"/>
      <c r="N2" s="20"/>
      <c r="O2" s="26" t="n">
        <f aca="true">NOW()</f>
        <v>45926.9141644513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44</v>
      </c>
      <c r="G5" s="49"/>
      <c r="H5" s="50" t="n">
        <f aca="false">V14</f>
        <v>51</v>
      </c>
      <c r="I5" s="49"/>
      <c r="J5" s="51" t="n">
        <v>829</v>
      </c>
      <c r="K5" s="51"/>
      <c r="L5" s="52" t="n">
        <v>529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529</v>
      </c>
      <c r="R5" s="56" t="n">
        <f aca="false">ROUND((1-O5)*J5,0)</f>
        <v>0</v>
      </c>
      <c r="S5" s="44"/>
      <c r="T5" s="57" t="n">
        <v>36</v>
      </c>
      <c r="U5" s="57" t="n">
        <v>1</v>
      </c>
      <c r="V5" s="57" t="n">
        <v>38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39</v>
      </c>
      <c r="U6" s="63" t="n">
        <v>2</v>
      </c>
      <c r="V6" s="63" t="n">
        <v>40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39</v>
      </c>
      <c r="G7" s="59"/>
      <c r="H7" s="48" t="n">
        <f aca="false">V6</f>
        <v>40</v>
      </c>
      <c r="I7" s="59"/>
      <c r="J7" s="51" t="n">
        <v>311</v>
      </c>
      <c r="K7" s="51"/>
      <c r="L7" s="52" t="n">
        <v>0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0</v>
      </c>
      <c r="R7" s="56" t="n">
        <f aca="false">ROUND((1-O7)*J7,0)</f>
        <v>0</v>
      </c>
      <c r="S7" s="44"/>
      <c r="T7" s="63" t="n">
        <v>36</v>
      </c>
      <c r="U7" s="63" t="n">
        <v>3</v>
      </c>
      <c r="V7" s="63" t="n">
        <v>38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37</v>
      </c>
      <c r="U8" s="63" t="n">
        <v>4</v>
      </c>
      <c r="V8" s="63" t="n">
        <v>39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38</v>
      </c>
      <c r="U9" s="63" t="n">
        <v>5</v>
      </c>
      <c r="V9" s="63" t="n">
        <v>40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38</v>
      </c>
      <c r="G10" s="59"/>
      <c r="H10" s="48" t="n">
        <f aca="false">V11</f>
        <v>39</v>
      </c>
      <c r="I10" s="59"/>
      <c r="J10" s="51" t="n">
        <v>613</v>
      </c>
      <c r="K10" s="51"/>
      <c r="L10" s="52" t="n">
        <v>486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486</v>
      </c>
      <c r="R10" s="56" t="n">
        <f aca="false">ROUND((1-O10)*J10,0)</f>
        <v>0</v>
      </c>
      <c r="S10" s="44"/>
      <c r="T10" s="63" t="n">
        <v>36</v>
      </c>
      <c r="U10" s="63" t="n">
        <v>6</v>
      </c>
      <c r="V10" s="63" t="n">
        <v>38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38</v>
      </c>
      <c r="U11" s="63" t="n">
        <v>7</v>
      </c>
      <c r="V11" s="63" t="n">
        <v>39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40</v>
      </c>
      <c r="U12" s="63" t="n">
        <v>8</v>
      </c>
      <c r="V12" s="63" t="n">
        <v>43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40</v>
      </c>
      <c r="U13" s="63" t="n">
        <v>9</v>
      </c>
      <c r="V13" s="63" t="n">
        <v>41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44</v>
      </c>
      <c r="U14" s="63" t="n">
        <v>15</v>
      </c>
      <c r="V14" s="63" t="n">
        <v>51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36</v>
      </c>
      <c r="G15" s="59"/>
      <c r="H15" s="48" t="n">
        <f aca="false">V5</f>
        <v>38</v>
      </c>
      <c r="I15" s="59"/>
      <c r="J15" s="51" t="n">
        <v>9730</v>
      </c>
      <c r="K15" s="51"/>
      <c r="L15" s="52" t="n">
        <v>8432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8432</v>
      </c>
      <c r="R15" s="56" t="n">
        <f aca="false">ROUND((1-O15)*J15,0)</f>
        <v>0</v>
      </c>
      <c r="S15" s="44"/>
      <c r="T15" s="63" t="n">
        <v>41</v>
      </c>
      <c r="U15" s="63" t="n">
        <v>35</v>
      </c>
      <c r="V15" s="63" t="n">
        <v>42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37</v>
      </c>
      <c r="U16" s="64" t="n">
        <v>39</v>
      </c>
      <c r="V16" s="64" t="n">
        <v>39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38.5</v>
      </c>
      <c r="U18" s="44"/>
      <c r="V18" s="67" t="n">
        <f aca="false">AVERAGE(V5:V16)</f>
        <v>40.6666666666667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36</v>
      </c>
      <c r="G20" s="59"/>
      <c r="H20" s="48" t="n">
        <f aca="false">V7</f>
        <v>38</v>
      </c>
      <c r="I20" s="59"/>
      <c r="J20" s="68" t="n">
        <v>739</v>
      </c>
      <c r="K20" s="51"/>
      <c r="L20" s="52" t="n">
        <v>540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540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37</v>
      </c>
      <c r="G22" s="59"/>
      <c r="H22" s="48" t="n">
        <f aca="false">V8</f>
        <v>39</v>
      </c>
      <c r="I22" s="59"/>
      <c r="J22" s="51" t="n">
        <v>346</v>
      </c>
      <c r="K22" s="51"/>
      <c r="L22" s="52" t="n">
        <v>191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191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38</v>
      </c>
      <c r="G25" s="59"/>
      <c r="H25" s="48" t="n">
        <f aca="false">V9</f>
        <v>40</v>
      </c>
      <c r="I25" s="59"/>
      <c r="J25" s="51" t="n">
        <v>9013</v>
      </c>
      <c r="K25" s="51"/>
      <c r="L25" s="52" t="n">
        <v>7775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7775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36</v>
      </c>
      <c r="G27" s="59"/>
      <c r="H27" s="48" t="n">
        <f aca="false">V10</f>
        <v>38</v>
      </c>
      <c r="I27" s="59"/>
      <c r="J27" s="51" t="n">
        <v>2995</v>
      </c>
      <c r="K27" s="51"/>
      <c r="L27" s="52" t="n">
        <v>2782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2782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40</v>
      </c>
      <c r="G29" s="59"/>
      <c r="H29" s="48" t="n">
        <f aca="false">V12</f>
        <v>43</v>
      </c>
      <c r="I29" s="59"/>
      <c r="J29" s="51" t="n">
        <v>2836</v>
      </c>
      <c r="K29" s="51"/>
      <c r="L29" s="52" t="n">
        <v>2495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2495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40</v>
      </c>
      <c r="G31" s="59"/>
      <c r="H31" s="48" t="n">
        <f aca="false">V13</f>
        <v>41</v>
      </c>
      <c r="I31" s="59"/>
      <c r="J31" s="51" t="n">
        <v>3231</v>
      </c>
      <c r="K31" s="51"/>
      <c r="L31" s="52" t="n">
        <v>3088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3088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41</v>
      </c>
      <c r="G33" s="59"/>
      <c r="H33" s="48" t="n">
        <f aca="false">V15</f>
        <v>42</v>
      </c>
      <c r="I33" s="59"/>
      <c r="J33" s="51" t="n">
        <v>619</v>
      </c>
      <c r="K33" s="51"/>
      <c r="L33" s="52" t="n">
        <v>541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486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37</v>
      </c>
      <c r="G37" s="59"/>
      <c r="H37" s="48" t="n">
        <f aca="false">V16</f>
        <v>39</v>
      </c>
      <c r="I37" s="59"/>
      <c r="J37" s="51" t="n">
        <v>28</v>
      </c>
      <c r="K37" s="51"/>
      <c r="L37" s="52" t="n">
        <v>26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26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46992</v>
      </c>
      <c r="K40" s="60"/>
      <c r="L40" s="56" t="n">
        <f aca="false">SUM(L5:L39)</f>
        <v>42587</v>
      </c>
      <c r="M40" s="48"/>
      <c r="N40" s="55" t="n">
        <f aca="false">+J40-L40</f>
        <v>4405</v>
      </c>
      <c r="O40" s="75"/>
      <c r="P40" s="76" t="n">
        <f aca="false">SUM(P5:P39)</f>
        <v>0</v>
      </c>
      <c r="Q40" s="77" t="n">
        <f aca="false">SUM(Q5:Q39)/IF($L$40&gt;0,$L40,$J40)</f>
        <v>0.630004461455374</v>
      </c>
      <c r="R40" s="77" t="n">
        <f aca="false">SUM(R5:R39)/IF($L$40&gt;0,$L40,$J40)</f>
        <v>0.369995538544626</v>
      </c>
      <c r="S40" s="78" t="n">
        <f aca="false">Q42/(Q42+(R42-LOOKUP(J2,[1]!date,[1]!enaft)))</f>
        <v>0.664322678089484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0.0937393598910453</v>
      </c>
      <c r="O41" s="85"/>
      <c r="S41" s="86" t="n">
        <f aca="false">SUM(Q42:R42)</f>
        <v>42587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26830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true" showOutlineSymbols="true" defaultGridColor="true" view="normal" topLeftCell="A2" colorId="64" zoomScale="70" zoomScaleNormal="70" zoomScalePageLayoutView="100" workbookViewId="0">
      <pane xSplit="5" ySplit="0" topLeftCell="F1" activePane="topRight" state="frozen"/>
      <selection pane="topLeft" activeCell="A2" activeCellId="0" sqref="A2"/>
      <selection pane="topRight" activeCell="L38" activeCellId="0" sqref="L38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45926.9141644872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36922</v>
      </c>
      <c r="K2" s="20"/>
      <c r="L2" s="23"/>
      <c r="M2" s="20"/>
      <c r="N2" s="20"/>
      <c r="O2" s="26" t="n">
        <f aca="true">NOW()</f>
        <v>45926.9141644875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37</v>
      </c>
      <c r="G5" s="49"/>
      <c r="H5" s="50" t="n">
        <f aca="false">V14</f>
        <v>38</v>
      </c>
      <c r="I5" s="49"/>
      <c r="J5" s="51" t="n">
        <v>1129</v>
      </c>
      <c r="K5" s="51"/>
      <c r="L5" s="52" t="n">
        <v>1087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IF(L$40&gt;0,L5-R5,J5-R5)</f>
        <v>1087</v>
      </c>
      <c r="R5" s="56" t="n">
        <f aca="false">ROUND((1-O5)*J5,0)</f>
        <v>0</v>
      </c>
      <c r="S5" s="44"/>
      <c r="T5" s="57" t="n">
        <v>30</v>
      </c>
      <c r="U5" s="57" t="n">
        <v>1</v>
      </c>
      <c r="V5" s="57" t="n">
        <v>35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31</v>
      </c>
      <c r="U6" s="63" t="n">
        <v>2</v>
      </c>
      <c r="V6" s="63" t="n">
        <v>35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31</v>
      </c>
      <c r="G7" s="59"/>
      <c r="H7" s="48" t="n">
        <f aca="false">V6</f>
        <v>35</v>
      </c>
      <c r="I7" s="59"/>
      <c r="J7" s="51" t="n">
        <v>4381</v>
      </c>
      <c r="K7" s="51"/>
      <c r="L7" s="52" t="n">
        <v>3096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IF(L$40&gt;0,L7-R7,J7-R7)</f>
        <v>3096</v>
      </c>
      <c r="R7" s="56" t="n">
        <f aca="false">ROUND((1-O7)*J7,0)</f>
        <v>0</v>
      </c>
      <c r="S7" s="44"/>
      <c r="T7" s="63" t="n">
        <v>31</v>
      </c>
      <c r="U7" s="63" t="n">
        <v>3</v>
      </c>
      <c r="V7" s="63" t="n">
        <v>35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IF(L$40&gt;0,L8-R8,J8-R8)</f>
        <v>0</v>
      </c>
      <c r="R8" s="56" t="n">
        <f aca="false">ROUND((1-O8)*J8,0)</f>
        <v>6999</v>
      </c>
      <c r="S8" s="44"/>
      <c r="T8" s="63" t="n">
        <v>32</v>
      </c>
      <c r="U8" s="63" t="n">
        <v>4</v>
      </c>
      <c r="V8" s="63" t="n">
        <v>34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34</v>
      </c>
      <c r="U9" s="63" t="n">
        <v>5</v>
      </c>
      <c r="V9" s="63" t="n">
        <v>36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30</v>
      </c>
      <c r="G10" s="59"/>
      <c r="H10" s="48" t="n">
        <f aca="false">V11</f>
        <v>35</v>
      </c>
      <c r="I10" s="59"/>
      <c r="J10" s="51" t="n">
        <v>1631</v>
      </c>
      <c r="K10" s="51"/>
      <c r="L10" s="52" t="n">
        <v>995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IF(L$40&gt;0,L10-R10,J10-R10)</f>
        <v>995</v>
      </c>
      <c r="R10" s="56" t="n">
        <f aca="false">ROUND((1-O10)*J10,0)</f>
        <v>0</v>
      </c>
      <c r="S10" s="44"/>
      <c r="T10" s="63" t="n">
        <v>32</v>
      </c>
      <c r="U10" s="63" t="n">
        <v>6</v>
      </c>
      <c r="V10" s="63" t="n">
        <v>34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IF(L$40&gt;0,L11-R11,J11-R11)</f>
        <v>0</v>
      </c>
      <c r="R11" s="56" t="n">
        <f aca="false">ROUND((1-O11)*J11,0)</f>
        <v>2400</v>
      </c>
      <c r="S11" s="44"/>
      <c r="T11" s="63" t="n">
        <v>30</v>
      </c>
      <c r="U11" s="63" t="n">
        <v>7</v>
      </c>
      <c r="V11" s="63" t="n">
        <v>35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IF(L$40&gt;0,L12-R12,J12-R12)</f>
        <v>0</v>
      </c>
      <c r="R12" s="56" t="n">
        <f aca="false">ROUND((1-O12)*J12,0)</f>
        <v>500</v>
      </c>
      <c r="S12" s="44"/>
      <c r="T12" s="63" t="n">
        <v>34</v>
      </c>
      <c r="U12" s="63" t="n">
        <v>8</v>
      </c>
      <c r="V12" s="63" t="n">
        <v>36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n">
        <v>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IF(L$40&gt;0,L13-R13,J13-R13)</f>
        <v>0</v>
      </c>
      <c r="R13" s="56" t="n">
        <f aca="false">ROUND((1-O13)*J13,0)</f>
        <v>0</v>
      </c>
      <c r="S13" s="44"/>
      <c r="T13" s="63" t="n">
        <v>33</v>
      </c>
      <c r="U13" s="63" t="n">
        <v>9</v>
      </c>
      <c r="V13" s="63" t="n">
        <v>35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37</v>
      </c>
      <c r="U14" s="63" t="n">
        <v>15</v>
      </c>
      <c r="V14" s="63" t="n">
        <v>38</v>
      </c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30</v>
      </c>
      <c r="G15" s="59"/>
      <c r="H15" s="48" t="n">
        <f aca="false">V5</f>
        <v>35</v>
      </c>
      <c r="I15" s="59"/>
      <c r="J15" s="51" t="n">
        <v>14623</v>
      </c>
      <c r="K15" s="51"/>
      <c r="L15" s="52" t="n">
        <v>11186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IF(L$40&gt;0,L15-R15,J15-R15)</f>
        <v>11186</v>
      </c>
      <c r="R15" s="56" t="n">
        <f aca="false">ROUND((1-O15)*J15,0)</f>
        <v>0</v>
      </c>
      <c r="S15" s="44"/>
      <c r="T15" s="63" t="n">
        <v>36</v>
      </c>
      <c r="U15" s="63" t="n">
        <v>35</v>
      </c>
      <c r="V15" s="63" t="n">
        <v>34</v>
      </c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IF(L$40&gt;0,L16-R16,J16-R16)</f>
        <v>0</v>
      </c>
      <c r="R16" s="56" t="n">
        <f aca="false">ROUND((1-O16)*J16,0)</f>
        <v>85</v>
      </c>
      <c r="S16" s="44"/>
      <c r="T16" s="64" t="n">
        <v>32</v>
      </c>
      <c r="U16" s="64" t="n">
        <v>39</v>
      </c>
      <c r="V16" s="64" t="n">
        <v>34</v>
      </c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IF(L$40&gt;0,L17-R17,J17-R17)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44"/>
      <c r="B18" s="45"/>
      <c r="C18" s="46"/>
      <c r="D18" s="47"/>
      <c r="E18" s="48"/>
      <c r="F18" s="59"/>
      <c r="G18" s="59"/>
      <c r="H18" s="48"/>
      <c r="I18" s="59"/>
      <c r="J18" s="51" t="n">
        <v>1600</v>
      </c>
      <c r="K18" s="51"/>
      <c r="L18" s="52" t="n">
        <v>1600</v>
      </c>
      <c r="M18" s="48"/>
      <c r="N18" s="53" t="n">
        <v>69693</v>
      </c>
      <c r="O18" s="54" t="n">
        <v>0</v>
      </c>
      <c r="P18" s="55" t="str">
        <f aca="false">IF(Q18&lt;0,ABS(Q18),"")</f>
        <v/>
      </c>
      <c r="Q18" s="56" t="n">
        <f aca="false">IF(L$40&gt;0,L18-R18,J18-R18)</f>
        <v>0</v>
      </c>
      <c r="R18" s="56" t="n">
        <f aca="false">ROUND((1-O18)*J18,0)</f>
        <v>1600</v>
      </c>
      <c r="S18" s="44"/>
      <c r="T18" s="67" t="n">
        <f aca="false">AVERAGE(T5:T16)</f>
        <v>32.6666666666667</v>
      </c>
      <c r="U18" s="44"/>
      <c r="V18" s="67" t="n">
        <f aca="false">AVERAGE(V5:V16)</f>
        <v>35.0833333333333</v>
      </c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58"/>
      <c r="B19" s="45"/>
      <c r="C19" s="46"/>
      <c r="D19" s="65"/>
      <c r="E19" s="66"/>
      <c r="F19" s="59"/>
      <c r="G19" s="59"/>
      <c r="H19" s="48"/>
      <c r="I19" s="59"/>
      <c r="J19" s="51"/>
      <c r="K19" s="51"/>
      <c r="L19" s="52"/>
      <c r="M19" s="48"/>
      <c r="N19" s="61"/>
      <c r="O19" s="54"/>
      <c r="P19" s="44"/>
      <c r="Q19" s="56"/>
      <c r="R19" s="56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44"/>
      <c r="B20" s="45" t="s">
        <v>38</v>
      </c>
      <c r="C20" s="46" t="s">
        <v>39</v>
      </c>
      <c r="D20" s="47" t="n">
        <v>3789</v>
      </c>
      <c r="E20" s="48"/>
      <c r="F20" s="59" t="n">
        <f aca="false">T7</f>
        <v>31</v>
      </c>
      <c r="G20" s="59"/>
      <c r="H20" s="48" t="n">
        <f aca="false">V7</f>
        <v>35</v>
      </c>
      <c r="I20" s="59"/>
      <c r="J20" s="51" t="n">
        <v>1237</v>
      </c>
      <c r="K20" s="51"/>
      <c r="L20" s="52" t="n">
        <v>838</v>
      </c>
      <c r="M20" s="48"/>
      <c r="N20" s="53" t="n">
        <v>67694</v>
      </c>
      <c r="O20" s="54" t="n">
        <f aca="false">$T$23</f>
        <v>1</v>
      </c>
      <c r="P20" s="55" t="str">
        <f aca="false">IF(Q20&lt;0,ABS(Q20),"")</f>
        <v/>
      </c>
      <c r="Q20" s="56" t="n">
        <f aca="false">IF(L$40&gt;0,L20-R20,J20-R20)</f>
        <v>838</v>
      </c>
      <c r="R20" s="56" t="n">
        <f aca="false">ROUND((1-O20)*J20,0)</f>
        <v>0</v>
      </c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/>
      <c r="C21" s="46"/>
      <c r="D21" s="47"/>
      <c r="E21" s="48"/>
      <c r="F21" s="44"/>
      <c r="G21" s="44"/>
      <c r="H21" s="44"/>
      <c r="I21" s="59"/>
      <c r="J21" s="51"/>
      <c r="K21" s="51"/>
      <c r="L21" s="52"/>
      <c r="M21" s="48"/>
      <c r="N21" s="61"/>
      <c r="O21" s="54"/>
      <c r="P21" s="44"/>
      <c r="Q21" s="56"/>
      <c r="R21" s="56"/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 t="s">
        <v>41</v>
      </c>
      <c r="C22" s="46" t="s">
        <v>42</v>
      </c>
      <c r="D22" s="47" t="n">
        <v>3345</v>
      </c>
      <c r="E22" s="48"/>
      <c r="F22" s="59" t="n">
        <f aca="false">T8</f>
        <v>32</v>
      </c>
      <c r="G22" s="59"/>
      <c r="H22" s="48" t="n">
        <f aca="false">V8</f>
        <v>34</v>
      </c>
      <c r="I22" s="59"/>
      <c r="J22" s="51" t="n">
        <v>731</v>
      </c>
      <c r="K22" s="51"/>
      <c r="L22" s="52" t="n">
        <v>577</v>
      </c>
      <c r="M22" s="59"/>
      <c r="N22" s="53" t="n">
        <v>67694</v>
      </c>
      <c r="O22" s="54" t="n">
        <f aca="false">$T$23</f>
        <v>1</v>
      </c>
      <c r="P22" s="55" t="str">
        <f aca="false">IF(Q22&lt;0,ABS(Q22),"")</f>
        <v/>
      </c>
      <c r="Q22" s="56" t="n">
        <f aca="false">IF(L$40&gt;0,L22-R22,J22-R22)</f>
        <v>577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47"/>
      <c r="E23" s="48"/>
      <c r="F23" s="59"/>
      <c r="G23" s="59"/>
      <c r="H23" s="48"/>
      <c r="I23" s="59"/>
      <c r="J23" s="51" t="n">
        <v>1915</v>
      </c>
      <c r="K23" s="51"/>
      <c r="L23" s="52" t="n">
        <v>1915</v>
      </c>
      <c r="M23" s="59"/>
      <c r="N23" s="53" t="n">
        <v>68916</v>
      </c>
      <c r="O23" s="54" t="n">
        <v>0</v>
      </c>
      <c r="P23" s="55" t="str">
        <f aca="false">IF(Q23&lt;0,ABS(Q23),"")</f>
        <v/>
      </c>
      <c r="Q23" s="56" t="n">
        <f aca="false">IF(L$40&gt;0,L23-R23,J23-R23)</f>
        <v>0</v>
      </c>
      <c r="R23" s="56" t="n">
        <f aca="false">ROUND((1-O23)*J23,0)</f>
        <v>1915</v>
      </c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/>
      <c r="C24" s="46"/>
      <c r="D24" s="65"/>
      <c r="E24" s="66"/>
      <c r="F24" s="59"/>
      <c r="G24" s="59"/>
      <c r="H24" s="48"/>
      <c r="I24" s="59"/>
      <c r="J24" s="51"/>
      <c r="K24" s="51"/>
      <c r="L24" s="52"/>
      <c r="M24" s="48"/>
      <c r="N24" s="61"/>
      <c r="O24" s="54"/>
      <c r="P24" s="44"/>
      <c r="Q24" s="56"/>
      <c r="R24" s="56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 t="s">
        <v>45</v>
      </c>
      <c r="C25" s="46" t="s">
        <v>46</v>
      </c>
      <c r="D25" s="47" t="n">
        <v>2777</v>
      </c>
      <c r="E25" s="48"/>
      <c r="F25" s="59" t="n">
        <f aca="false">T9</f>
        <v>34</v>
      </c>
      <c r="G25" s="59"/>
      <c r="H25" s="48" t="n">
        <f aca="false">V9</f>
        <v>36</v>
      </c>
      <c r="I25" s="59"/>
      <c r="J25" s="51" t="n">
        <v>13487</v>
      </c>
      <c r="K25" s="51"/>
      <c r="L25" s="52" t="n">
        <v>11978</v>
      </c>
      <c r="M25" s="48"/>
      <c r="N25" s="53" t="n">
        <v>67694</v>
      </c>
      <c r="O25" s="54" t="n">
        <f aca="false">$T$23</f>
        <v>1</v>
      </c>
      <c r="P25" s="55" t="str">
        <f aca="false">IF(Q25&lt;0,ABS(Q25),"")</f>
        <v/>
      </c>
      <c r="Q25" s="56" t="n">
        <f aca="false">IF(L$40&gt;0,L25-R25,J25-R25)</f>
        <v>11978</v>
      </c>
      <c r="R25" s="56" t="n">
        <f aca="false">(1-O25)*J25</f>
        <v>0</v>
      </c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58"/>
      <c r="B26" s="45"/>
      <c r="C26" s="46"/>
      <c r="D26" s="47"/>
      <c r="E26" s="48"/>
      <c r="F26" s="59"/>
      <c r="G26" s="59"/>
      <c r="H26" s="48"/>
      <c r="I26" s="59"/>
      <c r="J26" s="51"/>
      <c r="K26" s="51"/>
      <c r="L26" s="52"/>
      <c r="M26" s="48"/>
      <c r="N26" s="61"/>
      <c r="O26" s="54"/>
      <c r="P26" s="44"/>
      <c r="Q26" s="56"/>
      <c r="R26" s="56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44"/>
      <c r="B27" s="45" t="s">
        <v>47</v>
      </c>
      <c r="C27" s="46" t="s">
        <v>48</v>
      </c>
      <c r="D27" s="47" t="n">
        <v>3346</v>
      </c>
      <c r="E27" s="48"/>
      <c r="F27" s="59" t="n">
        <f aca="false">T10</f>
        <v>32</v>
      </c>
      <c r="G27" s="59"/>
      <c r="H27" s="48" t="n">
        <f aca="false">V10</f>
        <v>34</v>
      </c>
      <c r="I27" s="59"/>
      <c r="J27" s="51" t="n">
        <v>3422</v>
      </c>
      <c r="K27" s="51"/>
      <c r="L27" s="52" t="n">
        <v>3208</v>
      </c>
      <c r="M27" s="48"/>
      <c r="N27" s="53" t="n">
        <v>67694</v>
      </c>
      <c r="O27" s="54" t="n">
        <f aca="false">$T$23</f>
        <v>1</v>
      </c>
      <c r="P27" s="55" t="str">
        <f aca="false">IF(Q27&lt;0,ABS(Q27),"")</f>
        <v/>
      </c>
      <c r="Q27" s="56" t="n">
        <f aca="false">IF(L$40&gt;0,L27-R27,J27-R27)</f>
        <v>3208</v>
      </c>
      <c r="R27" s="56" t="n">
        <f aca="false">ROUND((1-O27)*J27,0)</f>
        <v>0</v>
      </c>
      <c r="S27" s="44"/>
    </row>
    <row r="28" customFormat="false" ht="15" hidden="false" customHeight="false" outlineLevel="0" collapsed="false">
      <c r="A28" s="58"/>
      <c r="B28" s="45"/>
      <c r="C28" s="46"/>
      <c r="D28" s="47"/>
      <c r="E28" s="48"/>
      <c r="F28" s="59"/>
      <c r="G28" s="59"/>
      <c r="H28" s="48"/>
      <c r="I28" s="59"/>
      <c r="J28" s="51"/>
      <c r="K28" s="51"/>
      <c r="L28" s="52"/>
      <c r="M28" s="48"/>
      <c r="N28" s="61"/>
      <c r="O28" s="54"/>
      <c r="P28" s="44"/>
      <c r="Q28" s="56"/>
      <c r="R28" s="56"/>
      <c r="S28" s="44"/>
    </row>
    <row r="29" customFormat="false" ht="15" hidden="false" customHeight="false" outlineLevel="0" collapsed="false">
      <c r="A29" s="44"/>
      <c r="B29" s="45" t="s">
        <v>49</v>
      </c>
      <c r="C29" s="46" t="s">
        <v>50</v>
      </c>
      <c r="D29" s="47" t="n">
        <v>3790</v>
      </c>
      <c r="E29" s="48"/>
      <c r="F29" s="59" t="n">
        <f aca="false">T12</f>
        <v>34</v>
      </c>
      <c r="G29" s="59"/>
      <c r="H29" s="48" t="n">
        <f aca="false">V12</f>
        <v>36</v>
      </c>
      <c r="I29" s="59"/>
      <c r="J29" s="51" t="n">
        <v>3521</v>
      </c>
      <c r="K29" s="51"/>
      <c r="L29" s="52" t="n">
        <v>3292</v>
      </c>
      <c r="M29" s="48"/>
      <c r="N29" s="53" t="n">
        <v>67694</v>
      </c>
      <c r="O29" s="54" t="n">
        <f aca="false">$T$23</f>
        <v>1</v>
      </c>
      <c r="P29" s="55" t="str">
        <f aca="false">IF(Q29&lt;0,ABS(Q29),"")</f>
        <v/>
      </c>
      <c r="Q29" s="56" t="n">
        <f aca="false">IF(L$40&gt;0,L29-R29,J29-R29)</f>
        <v>3292</v>
      </c>
      <c r="R29" s="56" t="n">
        <f aca="false">ROUND((1-O29)*J29,0)</f>
        <v>0</v>
      </c>
      <c r="S29" s="44"/>
    </row>
    <row r="30" customFormat="false" ht="15" hidden="false" customHeight="false" outlineLevel="0" collapsed="false">
      <c r="A30" s="58"/>
      <c r="B30" s="45"/>
      <c r="C30" s="46"/>
      <c r="D30" s="47"/>
      <c r="E30" s="48"/>
      <c r="F30" s="59"/>
      <c r="G30" s="59"/>
      <c r="H30" s="48"/>
      <c r="I30" s="59"/>
      <c r="J30" s="51"/>
      <c r="K30" s="51"/>
      <c r="L30" s="52"/>
      <c r="M30" s="48"/>
      <c r="N30" s="61"/>
      <c r="O30" s="54"/>
      <c r="P30" s="44"/>
      <c r="Q30" s="56"/>
      <c r="R30" s="56"/>
    </row>
    <row r="31" customFormat="false" ht="15" hidden="false" customHeight="false" outlineLevel="0" collapsed="false">
      <c r="A31" s="44"/>
      <c r="B31" s="45" t="s">
        <v>51</v>
      </c>
      <c r="C31" s="46" t="s">
        <v>52</v>
      </c>
      <c r="D31" s="47" t="n">
        <v>3791</v>
      </c>
      <c r="E31" s="48"/>
      <c r="F31" s="59" t="n">
        <f aca="false">T13</f>
        <v>33</v>
      </c>
      <c r="G31" s="59"/>
      <c r="H31" s="48" t="n">
        <f aca="false">V13</f>
        <v>35</v>
      </c>
      <c r="I31" s="59"/>
      <c r="J31" s="51" t="n">
        <v>4234</v>
      </c>
      <c r="K31" s="51"/>
      <c r="L31" s="52" t="n">
        <v>3947</v>
      </c>
      <c r="M31" s="48"/>
      <c r="N31" s="53" t="n">
        <v>67694</v>
      </c>
      <c r="O31" s="54" t="n">
        <f aca="false">$T$23</f>
        <v>1</v>
      </c>
      <c r="P31" s="55" t="str">
        <f aca="false">IF(Q31&lt;0,ABS(Q31),"")</f>
        <v/>
      </c>
      <c r="Q31" s="56" t="n">
        <f aca="false">IF(L$40&gt;0,L31-R31,J31-R31)</f>
        <v>3947</v>
      </c>
      <c r="R31" s="56" t="n">
        <f aca="false">ROUND((1-O31)*J31,0)</f>
        <v>0</v>
      </c>
    </row>
    <row r="32" customFormat="false" ht="15" hidden="false" customHeight="false" outlineLevel="0" collapsed="false">
      <c r="A32" s="58"/>
      <c r="B32" s="45"/>
      <c r="C32" s="46"/>
      <c r="D32" s="47"/>
      <c r="E32" s="48"/>
      <c r="F32" s="59"/>
      <c r="G32" s="59"/>
      <c r="H32" s="48"/>
      <c r="I32" s="59"/>
      <c r="J32" s="51"/>
      <c r="K32" s="51"/>
      <c r="L32" s="52"/>
      <c r="M32" s="48"/>
      <c r="N32" s="61"/>
      <c r="O32" s="54"/>
      <c r="Q32" s="56"/>
      <c r="R32" s="72"/>
    </row>
    <row r="33" customFormat="false" ht="15" hidden="false" customHeight="false" outlineLevel="0" collapsed="false">
      <c r="A33" s="44"/>
      <c r="B33" s="45" t="s">
        <v>53</v>
      </c>
      <c r="C33" s="46" t="s">
        <v>54</v>
      </c>
      <c r="D33" s="47" t="n">
        <v>3348</v>
      </c>
      <c r="E33" s="48"/>
      <c r="F33" s="59" t="n">
        <f aca="false">T15</f>
        <v>36</v>
      </c>
      <c r="G33" s="59"/>
      <c r="H33" s="48" t="n">
        <f aca="false">V15</f>
        <v>34</v>
      </c>
      <c r="I33" s="59"/>
      <c r="J33" s="51" t="n">
        <v>1009</v>
      </c>
      <c r="K33" s="51"/>
      <c r="L33" s="52" t="n">
        <v>1165</v>
      </c>
      <c r="M33" s="48"/>
      <c r="N33" s="53" t="n">
        <v>67694</v>
      </c>
      <c r="O33" s="54" t="n">
        <f aca="false">$T$23</f>
        <v>1</v>
      </c>
      <c r="P33" s="55" t="str">
        <f aca="false">IF(Q33&lt;0,ABS(Q33),"")</f>
        <v/>
      </c>
      <c r="Q33" s="56" t="n">
        <f aca="false">IF(L$40&gt;0,L33-R33,J33-R33)</f>
        <v>1110</v>
      </c>
      <c r="R33" s="56" t="n">
        <f aca="false">ROUND((1-O33)*J33,0)+55</f>
        <v>55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200</v>
      </c>
      <c r="K34" s="51"/>
      <c r="L34" s="52" t="n">
        <v>200</v>
      </c>
      <c r="M34" s="48"/>
      <c r="N34" s="53" t="n">
        <v>69708</v>
      </c>
      <c r="O34" s="54" t="n">
        <v>0</v>
      </c>
      <c r="P34" s="55" t="str">
        <f aca="false">IF(Q34&lt;0,ABS(Q34),"")</f>
        <v/>
      </c>
      <c r="Q34" s="56" t="n">
        <f aca="false">IF(L$40&gt;0,L34-R34,J34-R34)</f>
        <v>0</v>
      </c>
      <c r="R34" s="56" t="n">
        <f aca="false">ROUND((1-O34)*J34,0)</f>
        <v>200</v>
      </c>
    </row>
    <row r="35" customFormat="false" ht="15" hidden="false" customHeight="false" outlineLevel="0" collapsed="false">
      <c r="A35" s="44"/>
      <c r="B35" s="45"/>
      <c r="C35" s="46"/>
      <c r="D35" s="47"/>
      <c r="E35" s="48"/>
      <c r="F35" s="59"/>
      <c r="G35" s="59"/>
      <c r="H35" s="48"/>
      <c r="I35" s="59"/>
      <c r="J35" s="51" t="n">
        <v>1000</v>
      </c>
      <c r="K35" s="51"/>
      <c r="L35" s="52" t="n">
        <v>1000</v>
      </c>
      <c r="M35" s="48"/>
      <c r="N35" s="53" t="n">
        <v>69823</v>
      </c>
      <c r="O35" s="54" t="n">
        <v>0</v>
      </c>
      <c r="P35" s="55" t="str">
        <f aca="false">IF(Q35&lt;0,ABS(Q35),"")</f>
        <v/>
      </c>
      <c r="Q35" s="56" t="n">
        <f aca="false">IF(L$40&gt;0,L35-R35,J35-R35)</f>
        <v>0</v>
      </c>
      <c r="R35" s="56" t="n">
        <f aca="false">ROUND((1-O35)*J35,0)</f>
        <v>1000</v>
      </c>
    </row>
    <row r="36" customFormat="false" ht="15" hidden="false" customHeight="false" outlineLevel="0" collapsed="false">
      <c r="A36" s="58"/>
      <c r="B36" s="45"/>
      <c r="C36" s="46"/>
      <c r="D36" s="47"/>
      <c r="E36" s="48"/>
      <c r="F36" s="59"/>
      <c r="G36" s="59"/>
      <c r="H36" s="48"/>
      <c r="I36" s="59"/>
      <c r="J36" s="51"/>
      <c r="K36" s="51"/>
      <c r="L36" s="52"/>
      <c r="M36" s="48"/>
      <c r="N36" s="61"/>
      <c r="O36" s="54"/>
      <c r="Q36" s="56"/>
      <c r="R36" s="72"/>
    </row>
    <row r="37" customFormat="false" ht="15" hidden="false" customHeight="false" outlineLevel="0" collapsed="false">
      <c r="A37" s="44"/>
      <c r="B37" s="45" t="s">
        <v>55</v>
      </c>
      <c r="C37" s="46" t="s">
        <v>56</v>
      </c>
      <c r="D37" s="47" t="n">
        <v>3792</v>
      </c>
      <c r="E37" s="48"/>
      <c r="F37" s="59" t="n">
        <f aca="false">T16</f>
        <v>32</v>
      </c>
      <c r="G37" s="59"/>
      <c r="H37" s="48" t="n">
        <f aca="false">V16</f>
        <v>34</v>
      </c>
      <c r="I37" s="59"/>
      <c r="J37" s="51" t="n">
        <v>33</v>
      </c>
      <c r="K37" s="51"/>
      <c r="L37" s="52" t="n">
        <v>31</v>
      </c>
      <c r="M37" s="48"/>
      <c r="N37" s="53" t="n">
        <v>67694</v>
      </c>
      <c r="O37" s="54" t="n">
        <v>1</v>
      </c>
      <c r="P37" s="55" t="str">
        <f aca="false">IF(Q37&lt;0,ABS(Q37),"")</f>
        <v/>
      </c>
      <c r="Q37" s="56" t="n">
        <f aca="false">IF(L$40&gt;0,L37-R37,J37-R37)</f>
        <v>31</v>
      </c>
      <c r="R37" s="56" t="n">
        <f aca="false">ROUND((1-O37)*J37,0)</f>
        <v>0</v>
      </c>
    </row>
    <row r="38" customFormat="false" ht="15" hidden="false" customHeight="false" outlineLevel="0" collapsed="false">
      <c r="A38" s="44"/>
      <c r="B38" s="45"/>
      <c r="C38" s="46"/>
      <c r="D38" s="47"/>
      <c r="E38" s="48"/>
      <c r="F38" s="59"/>
      <c r="G38" s="59"/>
      <c r="H38" s="48"/>
      <c r="I38" s="59"/>
      <c r="J38" s="51" t="n">
        <v>3</v>
      </c>
      <c r="K38" s="51"/>
      <c r="L38" s="52" t="n">
        <v>3</v>
      </c>
      <c r="M38" s="48"/>
      <c r="N38" s="53" t="n">
        <v>69708</v>
      </c>
      <c r="O38" s="54" t="n">
        <v>0</v>
      </c>
      <c r="P38" s="55" t="str">
        <f aca="false">IF(Q38&lt;0,ABS(Q38),"")</f>
        <v/>
      </c>
      <c r="Q38" s="56" t="n">
        <f aca="false">IF(L$40&gt;0,L38-R38,J38-R38)</f>
        <v>0</v>
      </c>
      <c r="R38" s="56" t="n">
        <f aca="false">ROUND((1-O38)*J38,0)</f>
        <v>3</v>
      </c>
    </row>
    <row r="39" customFormat="false" ht="15" hidden="false" customHeight="false" outlineLevel="0" collapsed="false">
      <c r="A39" s="44"/>
      <c r="B39" s="45"/>
      <c r="C39" s="48"/>
      <c r="D39" s="48"/>
      <c r="E39" s="48"/>
      <c r="I39" s="73"/>
      <c r="J39" s="51"/>
      <c r="K39" s="60"/>
      <c r="L39" s="56"/>
      <c r="M39" s="48"/>
      <c r="N39" s="47"/>
      <c r="O39" s="74"/>
      <c r="S39" s="55"/>
    </row>
    <row r="40" customFormat="false" ht="15" hidden="false" customHeight="false" outlineLevel="0" collapsed="false">
      <c r="A40" s="44"/>
      <c r="B40" s="45"/>
      <c r="C40" s="48"/>
      <c r="D40" s="48"/>
      <c r="E40" s="48"/>
      <c r="F40" s="59"/>
      <c r="G40" s="59"/>
      <c r="H40" s="73"/>
      <c r="I40" s="73"/>
      <c r="J40" s="51" t="n">
        <f aca="false">SUM(J5:J39)</f>
        <v>65140</v>
      </c>
      <c r="K40" s="60"/>
      <c r="L40" s="56" t="n">
        <f aca="false">SUM(L5:L39)</f>
        <v>57102</v>
      </c>
      <c r="M40" s="48"/>
      <c r="N40" s="55" t="n">
        <f aca="false">+J40-L40</f>
        <v>8038</v>
      </c>
      <c r="O40" s="75"/>
      <c r="P40" s="76" t="n">
        <f aca="false">SUM(P5:P39)</f>
        <v>0</v>
      </c>
      <c r="Q40" s="77" t="n">
        <f aca="false">SUM(Q5:Q39)/IF($L$40&gt;0,$L40,$J40)</f>
        <v>0.724055199467619</v>
      </c>
      <c r="R40" s="77" t="n">
        <f aca="false">SUM(R5:R39)/IF($L$40&gt;0,$L40,$J40)</f>
        <v>0.275944800532381</v>
      </c>
      <c r="S40" s="78" t="n">
        <f aca="false">Q42/(Q42+(R42-LOOKUP(J2,[1]!date,[1]!enaft)))</f>
        <v>0.753069104950639</v>
      </c>
    </row>
    <row r="41" customFormat="false" ht="15.75" hidden="false" customHeight="false" outlineLevel="0" collapsed="false">
      <c r="A41" s="44"/>
      <c r="B41" s="79"/>
      <c r="C41" s="80"/>
      <c r="D41" s="80"/>
      <c r="E41" s="80"/>
      <c r="F41" s="81"/>
      <c r="G41" s="81"/>
      <c r="H41" s="82"/>
      <c r="I41" s="82"/>
      <c r="J41" s="81"/>
      <c r="K41" s="80"/>
      <c r="L41" s="83"/>
      <c r="M41" s="80"/>
      <c r="N41" s="84" t="n">
        <f aca="false">1-(+L40/J40)</f>
        <v>0.12339576297206</v>
      </c>
      <c r="O41" s="85"/>
      <c r="S41" s="86" t="n">
        <f aca="false">SUM(Q42:R42)</f>
        <v>57102</v>
      </c>
    </row>
    <row r="42" customFormat="false" ht="15.7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/>
      <c r="J42" s="44"/>
      <c r="K42" s="44"/>
      <c r="L42" s="89"/>
      <c r="M42" s="44"/>
      <c r="N42" s="44"/>
      <c r="O42" s="90"/>
      <c r="P42" s="44"/>
      <c r="Q42" s="86" t="n">
        <f aca="false">SUM(Q5:Q39)</f>
        <v>41345</v>
      </c>
      <c r="R42" s="86" t="n">
        <f aca="false">SUM(R5:R39)</f>
        <v>15757</v>
      </c>
      <c r="S42" s="52" t="n">
        <f aca="false">SUMIF(Q$5:Q$38,0,R$5:R$38)</f>
        <v>15702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58</v>
      </c>
      <c r="K43" s="44"/>
      <c r="L43" s="89" t="s">
        <v>59</v>
      </c>
      <c r="M43" s="44"/>
      <c r="N43" s="44"/>
      <c r="O43" s="90"/>
      <c r="P43" s="44"/>
      <c r="R43" s="91" t="e">
        <f aca="false">LOOKUP(J3,[1]!date,[1]!buysell)+[2]COH!$G$129</f>
        <v>#N/A</v>
      </c>
      <c r="S43" s="44" t="s">
        <v>60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 t="s">
        <v>57</v>
      </c>
      <c r="J44" s="87" t="s">
        <v>61</v>
      </c>
      <c r="K44" s="44"/>
      <c r="L44" s="89" t="s">
        <v>62</v>
      </c>
      <c r="M44" s="44"/>
      <c r="N44" s="44"/>
      <c r="O44" s="90"/>
      <c r="P44" s="44"/>
      <c r="Q44" s="92"/>
      <c r="R44" s="93" t="n">
        <v>27835</v>
      </c>
      <c r="S44" s="44" t="s">
        <v>63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  <c r="R45" s="93" t="e">
        <f aca="false">((R42-R43-S42)/0.97816)+R44</f>
        <v>#N/A</v>
      </c>
      <c r="S45" s="87" t="s">
        <v>64</v>
      </c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87"/>
      <c r="K48" s="44"/>
      <c r="L48" s="89"/>
      <c r="M48" s="44"/>
      <c r="N48" s="44"/>
      <c r="O48" s="90"/>
      <c r="P48" s="44"/>
    </row>
    <row r="49" customFormat="false" ht="15" hidden="false" customHeight="false" outlineLevel="0" collapsed="false">
      <c r="A49" s="44"/>
      <c r="B49" s="44"/>
      <c r="C49" s="44"/>
      <c r="D49" s="44"/>
      <c r="E49" s="44"/>
      <c r="F49" s="87"/>
      <c r="G49" s="87"/>
      <c r="H49" s="88"/>
      <c r="I49" s="88"/>
      <c r="J49" s="44"/>
      <c r="K49" s="44"/>
      <c r="L49" s="89"/>
      <c r="M49" s="44"/>
      <c r="N49" s="44"/>
      <c r="O49" s="90"/>
      <c r="P49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5" colorId="64" zoomScale="70" zoomScaleNormal="70" zoomScalePageLayoutView="100" workbookViewId="0">
      <pane xSplit="5" ySplit="0" topLeftCell="Q1" activePane="topRight" state="frozen"/>
      <selection pane="topLeft" activeCell="A5" activeCellId="0" sqref="A5"/>
      <selection pane="topRight" activeCell="Q45" activeCellId="0" sqref="Q45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45926.914163567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36894</v>
      </c>
      <c r="K2" s="20"/>
      <c r="L2" s="23"/>
      <c r="M2" s="20"/>
      <c r="N2" s="20"/>
      <c r="O2" s="26" t="n">
        <f aca="true">NOW()</f>
        <v>45926.9141635674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23</v>
      </c>
      <c r="G5" s="49"/>
      <c r="H5" s="50" t="n">
        <f aca="false">V14</f>
        <v>26</v>
      </c>
      <c r="I5" s="49"/>
      <c r="J5" s="51" t="n">
        <v>1052</v>
      </c>
      <c r="K5" s="51"/>
      <c r="L5" s="52" t="n">
        <v>923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IF(L$39&gt;0,L5-R5,J5-R5)</f>
        <v>923</v>
      </c>
      <c r="R5" s="56" t="n">
        <f aca="false">ROUND((1-O5)*J5,0)</f>
        <v>0</v>
      </c>
      <c r="S5" s="44"/>
      <c r="T5" s="57" t="n">
        <v>21</v>
      </c>
      <c r="U5" s="57" t="n">
        <v>1</v>
      </c>
      <c r="V5" s="57" t="n">
        <v>21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21</v>
      </c>
      <c r="U6" s="63" t="n">
        <v>2</v>
      </c>
      <c r="V6" s="63" t="n">
        <v>21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21</v>
      </c>
      <c r="G7" s="59"/>
      <c r="H7" s="48" t="n">
        <f aca="false">V6</f>
        <v>21</v>
      </c>
      <c r="I7" s="59"/>
      <c r="J7" s="51" t="n">
        <v>5802</v>
      </c>
      <c r="K7" s="51"/>
      <c r="L7" s="52" t="n">
        <v>12802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IF(L$39&gt;0,L7-R7,J7-R7)</f>
        <v>12802</v>
      </c>
      <c r="R7" s="56" t="n">
        <f aca="false">ROUND((1-O7)*J7,0)</f>
        <v>0</v>
      </c>
      <c r="S7" s="44"/>
      <c r="T7" s="63" t="n">
        <v>22</v>
      </c>
      <c r="U7" s="63" t="n">
        <v>3</v>
      </c>
      <c r="V7" s="63" t="n">
        <v>22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0</v>
      </c>
      <c r="K8" s="51"/>
      <c r="L8" s="52" t="n">
        <v>0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IF(L$39&gt;0,L8-R8,J8-R8)</f>
        <v>0</v>
      </c>
      <c r="R8" s="56" t="n">
        <f aca="false">ROUND((1-O8)*J8,0)</f>
        <v>0</v>
      </c>
      <c r="S8" s="44"/>
      <c r="T8" s="63" t="n">
        <v>21</v>
      </c>
      <c r="U8" s="63" t="n">
        <v>4</v>
      </c>
      <c r="V8" s="63" t="n">
        <v>20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22</v>
      </c>
      <c r="U9" s="63" t="n">
        <v>5</v>
      </c>
      <c r="V9" s="63" t="n">
        <v>22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21</v>
      </c>
      <c r="G10" s="59"/>
      <c r="H10" s="48" t="n">
        <f aca="false">V11</f>
        <v>21</v>
      </c>
      <c r="I10" s="59"/>
      <c r="J10" s="51" t="n">
        <v>1175</v>
      </c>
      <c r="K10" s="51"/>
      <c r="L10" s="52" t="n">
        <v>4075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IF(L$39&gt;0,L10-R10,J10-R10)</f>
        <v>4075</v>
      </c>
      <c r="R10" s="56" t="n">
        <f aca="false">ROUND((1-O10)*J10,0)</f>
        <v>0</v>
      </c>
      <c r="S10" s="44"/>
      <c r="T10" s="63" t="n">
        <v>22</v>
      </c>
      <c r="U10" s="63" t="n">
        <v>6</v>
      </c>
      <c r="V10" s="63" t="n">
        <v>21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0</v>
      </c>
      <c r="K11" s="51"/>
      <c r="L11" s="52" t="n">
        <v>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IF(L$39&gt;0,L11-R11,J11-R11)</f>
        <v>0</v>
      </c>
      <c r="R11" s="56" t="n">
        <f aca="false">ROUND((1-O11)*J11,0)</f>
        <v>0</v>
      </c>
      <c r="S11" s="44"/>
      <c r="T11" s="63" t="n">
        <v>21</v>
      </c>
      <c r="U11" s="63" t="n">
        <v>7</v>
      </c>
      <c r="V11" s="63" t="n">
        <v>21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0</v>
      </c>
      <c r="K12" s="51"/>
      <c r="L12" s="52" t="n">
        <v>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IF(L$39&gt;0,L12-R12,J12-R12)</f>
        <v>0</v>
      </c>
      <c r="R12" s="56" t="n">
        <f aca="false">ROUND((1-O12)*J12,0)</f>
        <v>0</v>
      </c>
      <c r="S12" s="44"/>
      <c r="T12" s="63" t="n">
        <v>22</v>
      </c>
      <c r="U12" s="63" t="n">
        <v>8</v>
      </c>
      <c r="V12" s="63" t="n">
        <v>23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1600</v>
      </c>
      <c r="K13" s="51"/>
      <c r="L13" s="52" t="n">
        <v>1600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IF(L$39&gt;0,L13-R13,J13-R13)</f>
        <v>0</v>
      </c>
      <c r="R13" s="56" t="n">
        <f aca="false">ROUND((1-O13)*J13,0)</f>
        <v>1600</v>
      </c>
      <c r="S13" s="44"/>
      <c r="T13" s="63" t="n">
        <v>21</v>
      </c>
      <c r="U13" s="63" t="n">
        <v>9</v>
      </c>
      <c r="V13" s="63" t="n">
        <v>23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23</v>
      </c>
      <c r="U14" s="63" t="n">
        <v>15</v>
      </c>
      <c r="V14" s="63" t="n">
        <v>26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21</v>
      </c>
      <c r="G15" s="59"/>
      <c r="H15" s="48" t="n">
        <f aca="false">V5</f>
        <v>21</v>
      </c>
      <c r="I15" s="59"/>
      <c r="J15" s="51" t="n">
        <v>7350</v>
      </c>
      <c r="K15" s="51"/>
      <c r="L15" s="52" t="n">
        <v>8350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IF(L$39&gt;0,L15-R15,J15-R15)</f>
        <v>8350</v>
      </c>
      <c r="R15" s="56" t="n">
        <f aca="false">ROUND((1-O15)*J15,0)</f>
        <v>0</v>
      </c>
      <c r="S15" s="44"/>
      <c r="T15" s="63" t="n">
        <v>22</v>
      </c>
      <c r="U15" s="63" t="n">
        <v>35</v>
      </c>
      <c r="V15" s="63" t="n">
        <v>22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IF(L$39&gt;0,L16-R16,J16-R16)</f>
        <v>0</v>
      </c>
      <c r="R16" s="56" t="n">
        <f aca="false">ROUND((1-O16)*J16,0)</f>
        <v>85</v>
      </c>
      <c r="S16" s="44"/>
      <c r="T16" s="64" t="n">
        <v>21</v>
      </c>
      <c r="U16" s="64" t="n">
        <v>39</v>
      </c>
      <c r="V16" s="64" t="n">
        <v>20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0</v>
      </c>
      <c r="K17" s="51"/>
      <c r="L17" s="52" t="n">
        <v>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IF(L$39&gt;0,L17-R17,J17-R17)</f>
        <v>0</v>
      </c>
      <c r="R17" s="56" t="n">
        <f aca="false">ROUND((1-O17)*J17,0)</f>
        <v>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58"/>
      <c r="B18" s="45"/>
      <c r="C18" s="46"/>
      <c r="D18" s="65"/>
      <c r="E18" s="66"/>
      <c r="F18" s="59"/>
      <c r="G18" s="59"/>
      <c r="H18" s="48"/>
      <c r="I18" s="59"/>
      <c r="J18" s="51"/>
      <c r="K18" s="51"/>
      <c r="L18" s="52"/>
      <c r="M18" s="48"/>
      <c r="N18" s="61"/>
      <c r="O18" s="54"/>
      <c r="P18" s="44"/>
      <c r="Q18" s="56"/>
      <c r="R18" s="56"/>
      <c r="S18" s="44"/>
      <c r="T18" s="67" t="n">
        <f aca="false">AVERAGE(T5:T16)</f>
        <v>21.5833333333333</v>
      </c>
      <c r="U18" s="44"/>
      <c r="V18" s="67" t="n">
        <f aca="false">AVERAGE(V5:V16)</f>
        <v>21.8333333333333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44"/>
      <c r="B19" s="45" t="s">
        <v>38</v>
      </c>
      <c r="C19" s="46" t="s">
        <v>39</v>
      </c>
      <c r="D19" s="47" t="n">
        <v>3789</v>
      </c>
      <c r="E19" s="48"/>
      <c r="F19" s="59" t="n">
        <f aca="false">T7</f>
        <v>22</v>
      </c>
      <c r="G19" s="59"/>
      <c r="H19" s="48" t="n">
        <f aca="false">V7</f>
        <v>22</v>
      </c>
      <c r="I19" s="59"/>
      <c r="J19" s="51" t="n">
        <v>2332</v>
      </c>
      <c r="K19" s="51"/>
      <c r="L19" s="52" t="n">
        <v>2332</v>
      </c>
      <c r="M19" s="48"/>
      <c r="N19" s="53" t="n">
        <v>67694</v>
      </c>
      <c r="O19" s="54" t="n">
        <f aca="false">$T$23</f>
        <v>1</v>
      </c>
      <c r="P19" s="55" t="str">
        <f aca="false">IF(Q19&lt;0,ABS(Q19),"")</f>
        <v/>
      </c>
      <c r="Q19" s="56" t="n">
        <f aca="false">IF(L$39&gt;0,L19-R19,J19-R19)</f>
        <v>2332</v>
      </c>
      <c r="R19" s="56" t="n">
        <f aca="false">ROUND((1-O19)*J19,0)</f>
        <v>0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58"/>
      <c r="B20" s="45"/>
      <c r="C20" s="46"/>
      <c r="D20" s="47"/>
      <c r="E20" s="48"/>
      <c r="F20" s="44"/>
      <c r="G20" s="44"/>
      <c r="H20" s="44"/>
      <c r="I20" s="59"/>
      <c r="J20" s="51"/>
      <c r="K20" s="51"/>
      <c r="L20" s="52"/>
      <c r="M20" s="48"/>
      <c r="N20" s="61"/>
      <c r="O20" s="54"/>
      <c r="P20" s="44"/>
      <c r="Q20" s="56"/>
      <c r="R20" s="56"/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 t="s">
        <v>41</v>
      </c>
      <c r="C21" s="46" t="s">
        <v>42</v>
      </c>
      <c r="D21" s="47" t="n">
        <v>3345</v>
      </c>
      <c r="E21" s="48"/>
      <c r="F21" s="59" t="n">
        <f aca="false">T8</f>
        <v>21</v>
      </c>
      <c r="G21" s="59"/>
      <c r="H21" s="48" t="n">
        <f aca="false">V8</f>
        <v>20</v>
      </c>
      <c r="I21" s="59"/>
      <c r="J21" s="51" t="n">
        <v>1580</v>
      </c>
      <c r="K21" s="51"/>
      <c r="L21" s="52" t="n">
        <v>3572</v>
      </c>
      <c r="M21" s="59"/>
      <c r="N21" s="53" t="n">
        <v>67694</v>
      </c>
      <c r="O21" s="54" t="n">
        <f aca="false">$T$23</f>
        <v>1</v>
      </c>
      <c r="P21" s="55" t="str">
        <f aca="false">IF(Q21&lt;0,ABS(Q21),"")</f>
        <v/>
      </c>
      <c r="Q21" s="56" t="n">
        <f aca="false">IF(L$39&gt;0,L21-R21,J21-R21)</f>
        <v>3572</v>
      </c>
      <c r="R21" s="56" t="n">
        <f aca="false">ROUND((1-O21)*J21,0)</f>
        <v>0</v>
      </c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/>
      <c r="C22" s="46"/>
      <c r="D22" s="47"/>
      <c r="E22" s="48"/>
      <c r="F22" s="59"/>
      <c r="G22" s="59"/>
      <c r="H22" s="48"/>
      <c r="I22" s="59"/>
      <c r="J22" s="51" t="n">
        <v>0</v>
      </c>
      <c r="K22" s="51"/>
      <c r="L22" s="52" t="n">
        <v>0</v>
      </c>
      <c r="M22" s="59"/>
      <c r="N22" s="53" t="n">
        <v>68916</v>
      </c>
      <c r="O22" s="54" t="n">
        <v>0</v>
      </c>
      <c r="P22" s="55" t="str">
        <f aca="false">IF(Q22&lt;0,ABS(Q22),"")</f>
        <v/>
      </c>
      <c r="Q22" s="56" t="n">
        <f aca="false">IF(L$39&gt;0,L22-R22,J22-R22)</f>
        <v>0</v>
      </c>
      <c r="R22" s="56" t="n">
        <f aca="false">ROUND((1-O22)*J22,0)</f>
        <v>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65"/>
      <c r="E23" s="66"/>
      <c r="F23" s="59"/>
      <c r="G23" s="59"/>
      <c r="H23" s="48"/>
      <c r="I23" s="59"/>
      <c r="J23" s="51"/>
      <c r="K23" s="51"/>
      <c r="L23" s="52"/>
      <c r="M23" s="48"/>
      <c r="N23" s="61"/>
      <c r="O23" s="54"/>
      <c r="P23" s="44"/>
      <c r="Q23" s="56"/>
      <c r="R23" s="56"/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 t="s">
        <v>45</v>
      </c>
      <c r="C24" s="46" t="s">
        <v>46</v>
      </c>
      <c r="D24" s="47" t="n">
        <v>2777</v>
      </c>
      <c r="E24" s="48"/>
      <c r="F24" s="59" t="n">
        <f aca="false">T9</f>
        <v>22</v>
      </c>
      <c r="G24" s="59"/>
      <c r="H24" s="48" t="n">
        <f aca="false">V9</f>
        <v>22</v>
      </c>
      <c r="I24" s="59"/>
      <c r="J24" s="51" t="n">
        <v>11910</v>
      </c>
      <c r="K24" s="51"/>
      <c r="L24" s="52" t="n">
        <v>11910</v>
      </c>
      <c r="M24" s="48"/>
      <c r="N24" s="53" t="n">
        <v>67694</v>
      </c>
      <c r="O24" s="54" t="n">
        <f aca="false">$T$23</f>
        <v>1</v>
      </c>
      <c r="P24" s="55" t="str">
        <f aca="false">IF(Q24&lt;0,ABS(Q24),"")</f>
        <v/>
      </c>
      <c r="Q24" s="56" t="n">
        <f aca="false">IF(L$39&gt;0,L24-R24,J24-R24)</f>
        <v>11910</v>
      </c>
      <c r="R24" s="56" t="n">
        <f aca="false">(1-O24)*J24</f>
        <v>0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/>
      <c r="C25" s="46"/>
      <c r="D25" s="47"/>
      <c r="E25" s="48"/>
      <c r="F25" s="59"/>
      <c r="G25" s="59"/>
      <c r="H25" s="48"/>
      <c r="I25" s="59"/>
      <c r="J25" s="51"/>
      <c r="K25" s="51"/>
      <c r="L25" s="52"/>
      <c r="M25" s="48"/>
      <c r="N25" s="61"/>
      <c r="O25" s="54"/>
      <c r="P25" s="44"/>
      <c r="Q25" s="56"/>
      <c r="R25" s="56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44"/>
      <c r="B26" s="45" t="s">
        <v>47</v>
      </c>
      <c r="C26" s="46" t="s">
        <v>48</v>
      </c>
      <c r="D26" s="47" t="n">
        <v>3346</v>
      </c>
      <c r="E26" s="48"/>
      <c r="F26" s="59" t="n">
        <f aca="false">T10</f>
        <v>22</v>
      </c>
      <c r="G26" s="59"/>
      <c r="H26" s="48" t="n">
        <f aca="false">V10</f>
        <v>21</v>
      </c>
      <c r="I26" s="59"/>
      <c r="J26" s="51" t="n">
        <v>2614</v>
      </c>
      <c r="K26" s="51"/>
      <c r="L26" s="52" t="n">
        <v>2720</v>
      </c>
      <c r="M26" s="48"/>
      <c r="N26" s="53" t="n">
        <v>67694</v>
      </c>
      <c r="O26" s="54" t="n">
        <f aca="false">$T$23</f>
        <v>1</v>
      </c>
      <c r="P26" s="55" t="str">
        <f aca="false">IF(Q26&lt;0,ABS(Q26),"")</f>
        <v/>
      </c>
      <c r="Q26" s="56" t="n">
        <f aca="false">IF(L$39&gt;0,L26-R26,J26-R26)</f>
        <v>2720</v>
      </c>
      <c r="R26" s="56" t="n">
        <f aca="false">ROUND((1-O26)*J26,0)</f>
        <v>0</v>
      </c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58"/>
      <c r="B27" s="45"/>
      <c r="C27" s="46"/>
      <c r="D27" s="47"/>
      <c r="E27" s="48"/>
      <c r="F27" s="59"/>
      <c r="G27" s="59"/>
      <c r="H27" s="48"/>
      <c r="I27" s="59"/>
      <c r="J27" s="51"/>
      <c r="K27" s="51"/>
      <c r="L27" s="52"/>
      <c r="M27" s="48"/>
      <c r="N27" s="61"/>
      <c r="O27" s="54"/>
      <c r="P27" s="44"/>
      <c r="Q27" s="56"/>
      <c r="R27" s="56"/>
      <c r="S27" s="44"/>
    </row>
    <row r="28" customFormat="false" ht="15" hidden="false" customHeight="false" outlineLevel="0" collapsed="false">
      <c r="A28" s="44"/>
      <c r="B28" s="45" t="s">
        <v>49</v>
      </c>
      <c r="C28" s="46" t="s">
        <v>50</v>
      </c>
      <c r="D28" s="47" t="n">
        <v>3790</v>
      </c>
      <c r="E28" s="48"/>
      <c r="F28" s="59" t="n">
        <f aca="false">T12</f>
        <v>22</v>
      </c>
      <c r="G28" s="59"/>
      <c r="H28" s="48" t="n">
        <f aca="false">V12</f>
        <v>23</v>
      </c>
      <c r="I28" s="59"/>
      <c r="J28" s="51" t="n">
        <v>3287</v>
      </c>
      <c r="K28" s="51"/>
      <c r="L28" s="52" t="n">
        <v>3173</v>
      </c>
      <c r="M28" s="48"/>
      <c r="N28" s="53" t="n">
        <v>67694</v>
      </c>
      <c r="O28" s="54" t="n">
        <f aca="false">$T$23</f>
        <v>1</v>
      </c>
      <c r="P28" s="55" t="str">
        <f aca="false">IF(Q28&lt;0,ABS(Q28),"")</f>
        <v/>
      </c>
      <c r="Q28" s="56" t="n">
        <f aca="false">IF(L$39&gt;0,L28-R28,J28-R28)</f>
        <v>3173</v>
      </c>
      <c r="R28" s="56" t="n">
        <f aca="false">ROUND((1-O28)*J28,0)</f>
        <v>0</v>
      </c>
      <c r="S28" s="44"/>
    </row>
    <row r="29" customFormat="false" ht="15" hidden="false" customHeight="false" outlineLevel="0" collapsed="false">
      <c r="A29" s="58"/>
      <c r="B29" s="45"/>
      <c r="C29" s="46"/>
      <c r="D29" s="47"/>
      <c r="E29" s="48"/>
      <c r="F29" s="59"/>
      <c r="G29" s="59"/>
      <c r="H29" s="48"/>
      <c r="I29" s="59"/>
      <c r="J29" s="51"/>
      <c r="K29" s="51"/>
      <c r="L29" s="52"/>
      <c r="M29" s="48"/>
      <c r="N29" s="61"/>
      <c r="O29" s="54"/>
      <c r="P29" s="44"/>
      <c r="Q29" s="56"/>
      <c r="R29" s="56"/>
    </row>
    <row r="30" customFormat="false" ht="15" hidden="false" customHeight="false" outlineLevel="0" collapsed="false">
      <c r="A30" s="44"/>
      <c r="B30" s="45" t="s">
        <v>51</v>
      </c>
      <c r="C30" s="46" t="s">
        <v>52</v>
      </c>
      <c r="D30" s="47" t="n">
        <v>3791</v>
      </c>
      <c r="E30" s="48"/>
      <c r="F30" s="59" t="n">
        <f aca="false">T13</f>
        <v>21</v>
      </c>
      <c r="G30" s="59"/>
      <c r="H30" s="48" t="n">
        <f aca="false">V13</f>
        <v>23</v>
      </c>
      <c r="I30" s="59"/>
      <c r="J30" s="51" t="n">
        <v>3762</v>
      </c>
      <c r="K30" s="51"/>
      <c r="L30" s="52" t="n">
        <v>3476</v>
      </c>
      <c r="M30" s="48"/>
      <c r="N30" s="53" t="n">
        <v>67694</v>
      </c>
      <c r="O30" s="54" t="n">
        <f aca="false">$T$23</f>
        <v>1</v>
      </c>
      <c r="P30" s="55" t="str">
        <f aca="false">IF(Q30&lt;0,ABS(Q30),"")</f>
        <v/>
      </c>
      <c r="Q30" s="56" t="n">
        <f aca="false">IF(L$39&gt;0,L30-R30,J30-R30)</f>
        <v>3476</v>
      </c>
      <c r="R30" s="56" t="n">
        <f aca="false">ROUND((1-O30)*J30,0)</f>
        <v>0</v>
      </c>
    </row>
    <row r="31" customFormat="false" ht="15" hidden="false" customHeight="false" outlineLevel="0" collapsed="false">
      <c r="A31" s="58"/>
      <c r="B31" s="45"/>
      <c r="C31" s="46"/>
      <c r="D31" s="47"/>
      <c r="E31" s="48"/>
      <c r="F31" s="59"/>
      <c r="G31" s="59"/>
      <c r="H31" s="48"/>
      <c r="I31" s="59"/>
      <c r="J31" s="51"/>
      <c r="K31" s="51"/>
      <c r="L31" s="52"/>
      <c r="M31" s="48"/>
      <c r="N31" s="61"/>
      <c r="O31" s="54"/>
      <c r="Q31" s="56"/>
      <c r="R31" s="72"/>
    </row>
    <row r="32" customFormat="false" ht="15" hidden="false" customHeight="false" outlineLevel="0" collapsed="false">
      <c r="A32" s="44"/>
      <c r="B32" s="45" t="s">
        <v>53</v>
      </c>
      <c r="C32" s="46" t="s">
        <v>54</v>
      </c>
      <c r="D32" s="47" t="n">
        <v>3348</v>
      </c>
      <c r="E32" s="48"/>
      <c r="F32" s="59" t="n">
        <f aca="false">T15</f>
        <v>22</v>
      </c>
      <c r="G32" s="59"/>
      <c r="H32" s="48" t="n">
        <f aca="false">V15</f>
        <v>22</v>
      </c>
      <c r="I32" s="59"/>
      <c r="J32" s="51" t="n">
        <v>2101</v>
      </c>
      <c r="K32" s="51"/>
      <c r="L32" s="52" t="n">
        <v>2101</v>
      </c>
      <c r="M32" s="48"/>
      <c r="N32" s="53" t="n">
        <v>67694</v>
      </c>
      <c r="O32" s="54" t="n">
        <f aca="false">$T$23</f>
        <v>1</v>
      </c>
      <c r="P32" s="55" t="str">
        <f aca="false">IF(Q32&lt;0,ABS(Q32),"")</f>
        <v/>
      </c>
      <c r="Q32" s="56" t="n">
        <f aca="false">IF(L$39&gt;0,L32-R32,J32-R32)</f>
        <v>2101</v>
      </c>
      <c r="R32" s="56" t="n">
        <f aca="false">ROUND((1-O32)*J32,0)</f>
        <v>0</v>
      </c>
    </row>
    <row r="33" customFormat="false" ht="15" hidden="false" customHeight="false" outlineLevel="0" collapsed="false">
      <c r="A33" s="44"/>
      <c r="B33" s="45"/>
      <c r="C33" s="46"/>
      <c r="D33" s="47"/>
      <c r="E33" s="48"/>
      <c r="F33" s="59"/>
      <c r="G33" s="59"/>
      <c r="H33" s="48"/>
      <c r="I33" s="59"/>
      <c r="J33" s="51" t="n">
        <v>200</v>
      </c>
      <c r="K33" s="51"/>
      <c r="L33" s="52" t="n">
        <v>200</v>
      </c>
      <c r="M33" s="48"/>
      <c r="N33" s="53" t="n">
        <v>69708</v>
      </c>
      <c r="O33" s="54" t="n">
        <v>0</v>
      </c>
      <c r="P33" s="55" t="str">
        <f aca="false">IF(Q33&lt;0,ABS(Q33),"")</f>
        <v/>
      </c>
      <c r="Q33" s="56" t="n">
        <f aca="false">IF(L$39&gt;0,L33-R33,J33-R33)</f>
        <v>0</v>
      </c>
      <c r="R33" s="56" t="n">
        <f aca="false">ROUND((1-O33)*J33,0)</f>
        <v>200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1000</v>
      </c>
      <c r="K34" s="51"/>
      <c r="L34" s="52" t="n">
        <v>1000</v>
      </c>
      <c r="M34" s="48"/>
      <c r="N34" s="53" t="n">
        <v>69823</v>
      </c>
      <c r="O34" s="54" t="n">
        <v>0</v>
      </c>
      <c r="P34" s="55" t="str">
        <f aca="false">IF(Q34&lt;0,ABS(Q34),"")</f>
        <v/>
      </c>
      <c r="Q34" s="56" t="n">
        <f aca="false">IF(L$39&gt;0,L34-R34,J34-R34)</f>
        <v>0</v>
      </c>
      <c r="R34" s="56" t="n">
        <f aca="false">ROUND((1-O34)*J34,0)</f>
        <v>1000</v>
      </c>
    </row>
    <row r="35" customFormat="false" ht="15" hidden="false" customHeight="false" outlineLevel="0" collapsed="false">
      <c r="A35" s="58"/>
      <c r="B35" s="45"/>
      <c r="C35" s="46"/>
      <c r="D35" s="47"/>
      <c r="E35" s="48"/>
      <c r="F35" s="59"/>
      <c r="G35" s="59"/>
      <c r="H35" s="48"/>
      <c r="I35" s="59"/>
      <c r="J35" s="51"/>
      <c r="K35" s="51"/>
      <c r="L35" s="52"/>
      <c r="M35" s="48"/>
      <c r="N35" s="61"/>
      <c r="O35" s="54"/>
      <c r="Q35" s="56"/>
      <c r="R35" s="72"/>
    </row>
    <row r="36" customFormat="false" ht="15" hidden="false" customHeight="false" outlineLevel="0" collapsed="false">
      <c r="A36" s="44"/>
      <c r="B36" s="45" t="s">
        <v>55</v>
      </c>
      <c r="C36" s="46" t="s">
        <v>56</v>
      </c>
      <c r="D36" s="47" t="n">
        <v>3792</v>
      </c>
      <c r="E36" s="48"/>
      <c r="F36" s="59" t="n">
        <f aca="false">T16</f>
        <v>21</v>
      </c>
      <c r="G36" s="59"/>
      <c r="H36" s="48" t="n">
        <f aca="false">V16</f>
        <v>20</v>
      </c>
      <c r="I36" s="59"/>
      <c r="J36" s="51" t="n">
        <v>45</v>
      </c>
      <c r="K36" s="51"/>
      <c r="L36" s="52" t="n">
        <v>46</v>
      </c>
      <c r="M36" s="48"/>
      <c r="N36" s="53" t="n">
        <v>67694</v>
      </c>
      <c r="O36" s="54" t="n">
        <v>1</v>
      </c>
      <c r="P36" s="55" t="str">
        <f aca="false">IF(Q36&lt;0,ABS(Q36),"")</f>
        <v/>
      </c>
      <c r="Q36" s="56" t="n">
        <f aca="false">IF(L$39&gt;0,L36-R36,J36-R36)</f>
        <v>46</v>
      </c>
      <c r="R36" s="56" t="n">
        <f aca="false">ROUND((1-O36)*J36,0)</f>
        <v>0</v>
      </c>
    </row>
    <row r="37" customFormat="false" ht="15" hidden="false" customHeight="false" outlineLevel="0" collapsed="false">
      <c r="A37" s="44"/>
      <c r="B37" s="45"/>
      <c r="C37" s="46"/>
      <c r="D37" s="47"/>
      <c r="E37" s="48"/>
      <c r="F37" s="59"/>
      <c r="G37" s="59"/>
      <c r="H37" s="48"/>
      <c r="I37" s="59"/>
      <c r="J37" s="51" t="n">
        <v>3</v>
      </c>
      <c r="K37" s="51"/>
      <c r="L37" s="52" t="n">
        <v>3</v>
      </c>
      <c r="M37" s="48"/>
      <c r="N37" s="53" t="n">
        <v>69708</v>
      </c>
      <c r="O37" s="54" t="n">
        <v>0</v>
      </c>
      <c r="P37" s="55" t="str">
        <f aca="false">IF(Q37&lt;0,ABS(Q37),"")</f>
        <v/>
      </c>
      <c r="Q37" s="56" t="n">
        <f aca="false">IF(L$39&gt;0,L37-R37,J37-R37)</f>
        <v>0</v>
      </c>
      <c r="R37" s="56" t="n">
        <f aca="false">ROUND((1-O37)*J37,0)</f>
        <v>3</v>
      </c>
    </row>
    <row r="38" customFormat="false" ht="15" hidden="false" customHeight="false" outlineLevel="0" collapsed="false">
      <c r="A38" s="44"/>
      <c r="B38" s="45"/>
      <c r="C38" s="48"/>
      <c r="D38" s="48"/>
      <c r="E38" s="48"/>
      <c r="I38" s="73"/>
      <c r="J38" s="51"/>
      <c r="K38" s="60"/>
      <c r="L38" s="56"/>
      <c r="M38" s="48"/>
      <c r="N38" s="47"/>
      <c r="O38" s="74"/>
      <c r="S38" s="55"/>
    </row>
    <row r="39" customFormat="false" ht="15" hidden="false" customHeight="false" outlineLevel="0" collapsed="false">
      <c r="A39" s="44"/>
      <c r="B39" s="45"/>
      <c r="C39" s="48"/>
      <c r="D39" s="48"/>
      <c r="E39" s="48"/>
      <c r="F39" s="59"/>
      <c r="G39" s="59"/>
      <c r="H39" s="73"/>
      <c r="I39" s="73"/>
      <c r="J39" s="51" t="n">
        <f aca="false">SUM(J5:J38)</f>
        <v>45898</v>
      </c>
      <c r="K39" s="60"/>
      <c r="L39" s="56" t="n">
        <f aca="false">SUM(L5:L38)</f>
        <v>58368</v>
      </c>
      <c r="M39" s="48"/>
      <c r="N39" s="55" t="n">
        <f aca="false">+J39-L39</f>
        <v>-12470</v>
      </c>
      <c r="O39" s="75"/>
      <c r="P39" s="76" t="n">
        <f aca="false">SUM(P5:P38)</f>
        <v>0</v>
      </c>
      <c r="Q39" s="77" t="n">
        <f aca="false">SUM(Q5:Q38)/IF($L$39&gt;0,$L39,$J39)</f>
        <v>0.950520833333333</v>
      </c>
      <c r="R39" s="77" t="n">
        <f aca="false">SUM(R5:R38)/IF($L$39&gt;0,$L39,$J39)</f>
        <v>0.0494791666666667</v>
      </c>
      <c r="S39" s="78" t="n">
        <f aca="false">Q41/(Q41+(R41-LOOKUP(J2,[1]!date,[1]!enaft)))</f>
        <v>0.950520833333333</v>
      </c>
    </row>
    <row r="40" customFormat="false" ht="15.75" hidden="false" customHeight="false" outlineLevel="0" collapsed="false">
      <c r="A40" s="44"/>
      <c r="B40" s="79"/>
      <c r="C40" s="80"/>
      <c r="D40" s="80"/>
      <c r="E40" s="80"/>
      <c r="F40" s="81"/>
      <c r="G40" s="81"/>
      <c r="H40" s="82"/>
      <c r="I40" s="82"/>
      <c r="J40" s="81"/>
      <c r="K40" s="80"/>
      <c r="L40" s="83"/>
      <c r="M40" s="80"/>
      <c r="N40" s="84" t="n">
        <f aca="false">1-(+L39/J39)</f>
        <v>-0.27168939823086</v>
      </c>
      <c r="O40" s="85"/>
      <c r="S40" s="86" t="n">
        <f aca="false">SUM(Q41:R41)</f>
        <v>58368</v>
      </c>
    </row>
    <row r="41" customFormat="false" ht="15.75" hidden="false" customHeight="false" outlineLevel="0" collapsed="false">
      <c r="A41" s="44"/>
      <c r="B41" s="44"/>
      <c r="C41" s="44"/>
      <c r="D41" s="44"/>
      <c r="E41" s="44"/>
      <c r="F41" s="87"/>
      <c r="G41" s="87"/>
      <c r="H41" s="88"/>
      <c r="I41" s="88"/>
      <c r="J41" s="44"/>
      <c r="K41" s="44"/>
      <c r="L41" s="89"/>
      <c r="M41" s="44"/>
      <c r="N41" s="44"/>
      <c r="O41" s="90"/>
      <c r="P41" s="44"/>
      <c r="Q41" s="86" t="n">
        <f aca="false">SUM(Q5:Q38)</f>
        <v>55480</v>
      </c>
      <c r="R41" s="86" t="n">
        <f aca="false">SUM(R5:R38)</f>
        <v>2888</v>
      </c>
      <c r="S41" s="52" t="n">
        <f aca="false">SUMIF(Q$5:Q$38,0,R$5:R$38)</f>
        <v>2888</v>
      </c>
    </row>
    <row r="42" customFormat="false" ht="1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 t="s">
        <v>57</v>
      </c>
      <c r="J42" s="87" t="s">
        <v>58</v>
      </c>
      <c r="K42" s="44"/>
      <c r="L42" s="89" t="s">
        <v>59</v>
      </c>
      <c r="M42" s="44"/>
      <c r="N42" s="44"/>
      <c r="O42" s="90"/>
      <c r="P42" s="44"/>
      <c r="R42" s="91" t="e">
        <f aca="false">LOOKUP(J2,[1]!date,[1]!buysell)+[2]COH!$G$129</f>
        <v>#VALUE!</v>
      </c>
      <c r="S42" s="44" t="s">
        <v>60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61</v>
      </c>
      <c r="K43" s="44"/>
      <c r="L43" s="89" t="s">
        <v>62</v>
      </c>
      <c r="M43" s="44"/>
      <c r="N43" s="44"/>
      <c r="O43" s="90"/>
      <c r="P43" s="44"/>
      <c r="Q43" s="92"/>
      <c r="R43" s="93" t="n">
        <v>27835</v>
      </c>
      <c r="S43" s="44" t="s">
        <v>63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/>
      <c r="J44" s="87"/>
      <c r="K44" s="44"/>
      <c r="L44" s="89"/>
      <c r="M44" s="44"/>
      <c r="N44" s="44"/>
      <c r="O44" s="90"/>
      <c r="P44" s="44"/>
      <c r="R44" s="93" t="e">
        <f aca="false">((R41-R42-S41)/0.97816)+R43</f>
        <v>#VALUE!</v>
      </c>
      <c r="S44" s="87" t="s">
        <v>64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44"/>
      <c r="K48" s="44"/>
      <c r="L48" s="89"/>
      <c r="M48" s="44"/>
      <c r="N48" s="44"/>
      <c r="O48" s="90"/>
      <c r="P48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5" ySplit="0" topLeftCell="Q1" activePane="topRight" state="frozen"/>
      <selection pane="topLeft" activeCell="A3" activeCellId="0" sqref="A3"/>
      <selection pane="topRight" activeCell="Q41" activeCellId="0" sqref="Q41:S4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45926.9141635988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36895</v>
      </c>
      <c r="K2" s="20"/>
      <c r="L2" s="23"/>
      <c r="M2" s="20"/>
      <c r="N2" s="20"/>
      <c r="O2" s="26" t="n">
        <f aca="true">NOW()</f>
        <v>45926.9141635991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41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31</v>
      </c>
      <c r="G5" s="49"/>
      <c r="H5" s="50" t="str">
        <f aca="false">V14</f>
        <v>*</v>
      </c>
      <c r="I5" s="49"/>
      <c r="J5" s="68" t="n">
        <v>1409</v>
      </c>
      <c r="K5" s="51"/>
      <c r="L5" s="51" t="n">
        <v>1451</v>
      </c>
      <c r="M5" s="50"/>
      <c r="N5" s="53" t="n">
        <v>67694</v>
      </c>
      <c r="O5" s="54" t="n">
        <f aca="false">$T$23</f>
        <v>1</v>
      </c>
      <c r="P5" s="55" t="str">
        <f aca="false">IF(Q5&lt;0,ABS(Q5),"")</f>
        <v/>
      </c>
      <c r="Q5" s="56" t="n">
        <f aca="false">IF(L$39&gt;0,L5-R5,J5-R5)</f>
        <v>1451</v>
      </c>
      <c r="R5" s="56" t="n">
        <f aca="false">ROUND((1-O5)*J5,0)</f>
        <v>0</v>
      </c>
      <c r="S5" s="44"/>
      <c r="T5" s="57" t="n">
        <v>29</v>
      </c>
      <c r="U5" s="57" t="n">
        <v>1</v>
      </c>
      <c r="V5" s="57" t="s">
        <v>65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1"/>
      <c r="M6" s="48"/>
      <c r="N6" s="61"/>
      <c r="O6" s="54"/>
      <c r="P6" s="62"/>
      <c r="Q6" s="56"/>
      <c r="R6" s="56"/>
      <c r="S6" s="44"/>
      <c r="T6" s="63" t="n">
        <v>29</v>
      </c>
      <c r="U6" s="63" t="n">
        <v>2</v>
      </c>
      <c r="V6" s="63" t="s">
        <v>65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29</v>
      </c>
      <c r="G7" s="59"/>
      <c r="H7" s="48" t="str">
        <f aca="false">V6</f>
        <v>*</v>
      </c>
      <c r="I7" s="59"/>
      <c r="J7" s="51" t="n">
        <v>3231</v>
      </c>
      <c r="K7" s="51"/>
      <c r="L7" s="51" t="n">
        <v>3875</v>
      </c>
      <c r="M7" s="48"/>
      <c r="N7" s="53" t="n">
        <v>67694</v>
      </c>
      <c r="O7" s="54" t="n">
        <f aca="false">$T$23</f>
        <v>1</v>
      </c>
      <c r="P7" s="55" t="str">
        <f aca="false">IF(Q7&lt;0,ABS(Q7),"")</f>
        <v/>
      </c>
      <c r="Q7" s="56" t="n">
        <f aca="false">IF(L$39&gt;0,L7-R7,J7-R7)</f>
        <v>3875</v>
      </c>
      <c r="R7" s="56" t="n">
        <f aca="false">ROUND((1-O7)*J7,0)</f>
        <v>0</v>
      </c>
      <c r="S7" s="44"/>
      <c r="T7" s="63" t="n">
        <v>29</v>
      </c>
      <c r="U7" s="63" t="n">
        <v>3</v>
      </c>
      <c r="V7" s="63" t="s">
        <v>65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1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IF(L$39&gt;0,L8-R8,J8-R8)</f>
        <v>0</v>
      </c>
      <c r="R8" s="56" t="n">
        <f aca="false">ROUND((1-O8)*J8,0)</f>
        <v>6999</v>
      </c>
      <c r="S8" s="44"/>
      <c r="T8" s="63" t="n">
        <v>28</v>
      </c>
      <c r="U8" s="63" t="n">
        <v>4</v>
      </c>
      <c r="V8" s="63" t="s">
        <v>65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1"/>
      <c r="M9" s="48"/>
      <c r="N9" s="61"/>
      <c r="O9" s="54"/>
      <c r="P9" s="62"/>
      <c r="Q9" s="56"/>
      <c r="R9" s="56"/>
      <c r="S9" s="44"/>
      <c r="T9" s="63" t="n">
        <v>31</v>
      </c>
      <c r="U9" s="63" t="n">
        <v>5</v>
      </c>
      <c r="V9" s="63" t="s">
        <v>65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29</v>
      </c>
      <c r="G10" s="59"/>
      <c r="H10" s="48" t="str">
        <f aca="false">V11</f>
        <v>*</v>
      </c>
      <c r="I10" s="59"/>
      <c r="J10" s="51" t="n">
        <v>158</v>
      </c>
      <c r="K10" s="51"/>
      <c r="L10" s="51" t="n">
        <v>413</v>
      </c>
      <c r="M10" s="48"/>
      <c r="N10" s="53" t="n">
        <v>67694</v>
      </c>
      <c r="O10" s="54" t="n">
        <f aca="false">$T$23</f>
        <v>1</v>
      </c>
      <c r="P10" s="55" t="str">
        <f aca="false">IF(Q10&lt;0,ABS(Q10),"")</f>
        <v/>
      </c>
      <c r="Q10" s="56" t="n">
        <f aca="false">IF(L$39&gt;0,L10-R10,J10-R10)</f>
        <v>413</v>
      </c>
      <c r="R10" s="56" t="n">
        <f aca="false">ROUND((1-O10)*J10,0)</f>
        <v>0</v>
      </c>
      <c r="S10" s="44"/>
      <c r="T10" s="63" t="n">
        <v>31</v>
      </c>
      <c r="U10" s="63" t="n">
        <v>6</v>
      </c>
      <c r="V10" s="63" t="s">
        <v>65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1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IF(L$39&gt;0,L11-R11,J11-R11)</f>
        <v>0</v>
      </c>
      <c r="R11" s="56" t="n">
        <f aca="false">ROUND((1-O11)*J11,0)</f>
        <v>2400</v>
      </c>
      <c r="S11" s="44"/>
      <c r="T11" s="63" t="n">
        <v>29</v>
      </c>
      <c r="U11" s="63" t="n">
        <v>7</v>
      </c>
      <c r="V11" s="63" t="s">
        <v>65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1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IF(L$39&gt;0,L12-R12,J12-R12)</f>
        <v>0</v>
      </c>
      <c r="R12" s="56" t="n">
        <f aca="false">ROUND((1-O12)*J12,0)</f>
        <v>500</v>
      </c>
      <c r="S12" s="44"/>
      <c r="T12" s="63" t="n">
        <v>30</v>
      </c>
      <c r="U12" s="63" t="n">
        <v>8</v>
      </c>
      <c r="V12" s="63" t="s">
        <v>65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1600</v>
      </c>
      <c r="K13" s="51"/>
      <c r="L13" s="51" t="n">
        <v>1600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IF(L$39&gt;0,L13-R13,J13-R13)</f>
        <v>0</v>
      </c>
      <c r="R13" s="56" t="n">
        <f aca="false">ROUND((1-O13)*J13,0)</f>
        <v>1600</v>
      </c>
      <c r="S13" s="44"/>
      <c r="T13" s="63" t="n">
        <v>29</v>
      </c>
      <c r="U13" s="63" t="n">
        <v>9</v>
      </c>
      <c r="V13" s="63" t="s">
        <v>65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1"/>
      <c r="M14" s="48"/>
      <c r="N14" s="61"/>
      <c r="O14" s="54"/>
      <c r="P14" s="62"/>
      <c r="Q14" s="56"/>
      <c r="R14" s="56"/>
      <c r="S14" s="44"/>
      <c r="T14" s="63" t="n">
        <v>31</v>
      </c>
      <c r="U14" s="63" t="n">
        <v>15</v>
      </c>
      <c r="V14" s="63" t="s">
        <v>65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29</v>
      </c>
      <c r="G15" s="59"/>
      <c r="H15" s="48" t="str">
        <f aca="false">V5</f>
        <v>*</v>
      </c>
      <c r="I15" s="59"/>
      <c r="J15" s="68" t="n">
        <v>13872</v>
      </c>
      <c r="K15" s="51"/>
      <c r="L15" s="51" t="n">
        <v>15520</v>
      </c>
      <c r="M15" s="48"/>
      <c r="N15" s="53" t="n">
        <v>67694</v>
      </c>
      <c r="O15" s="54" t="n">
        <f aca="false">$T$23</f>
        <v>1</v>
      </c>
      <c r="P15" s="55" t="str">
        <f aca="false">IF(Q15&lt;0,ABS(Q15),"")</f>
        <v/>
      </c>
      <c r="Q15" s="56" t="n">
        <f aca="false">IF(L$39&gt;0,L15-R15,J15-R15)</f>
        <v>15520</v>
      </c>
      <c r="R15" s="56" t="n">
        <f aca="false">ROUND((1-O15)*J15,0)</f>
        <v>0</v>
      </c>
      <c r="S15" s="44"/>
      <c r="T15" s="63" t="n">
        <v>28</v>
      </c>
      <c r="U15" s="63" t="n">
        <v>35</v>
      </c>
      <c r="V15" s="63" t="s">
        <v>65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1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IF(L$39&gt;0,L16-R16,J16-R16)</f>
        <v>0</v>
      </c>
      <c r="R16" s="56" t="n">
        <f aca="false">ROUND((1-O16)*J16,0)</f>
        <v>85</v>
      </c>
      <c r="S16" s="44"/>
      <c r="T16" s="64" t="n">
        <v>28</v>
      </c>
      <c r="U16" s="64" t="n">
        <v>39</v>
      </c>
      <c r="V16" s="64" t="s">
        <v>65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0</v>
      </c>
      <c r="K17" s="51"/>
      <c r="L17" s="51" t="n">
        <v>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IF(L$39&gt;0,L17-R17,J17-R17)</f>
        <v>0</v>
      </c>
      <c r="R17" s="56" t="n">
        <f aca="false">ROUND((1-O17)*J17,0)</f>
        <v>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58"/>
      <c r="B18" s="45"/>
      <c r="C18" s="46"/>
      <c r="D18" s="65"/>
      <c r="E18" s="66"/>
      <c r="F18" s="59"/>
      <c r="G18" s="59"/>
      <c r="H18" s="48"/>
      <c r="I18" s="59"/>
      <c r="J18" s="51"/>
      <c r="K18" s="51"/>
      <c r="L18" s="51"/>
      <c r="M18" s="48"/>
      <c r="N18" s="61"/>
      <c r="O18" s="54"/>
      <c r="P18" s="44"/>
      <c r="Q18" s="56"/>
      <c r="R18" s="56"/>
      <c r="S18" s="44"/>
      <c r="T18" s="67" t="n">
        <f aca="false">AVERAGE(T5:T16)</f>
        <v>29.3333333333333</v>
      </c>
      <c r="U18" s="44"/>
      <c r="V18" s="67" t="e">
        <f aca="false">AVERAGE(V5:V16)</f>
        <v>#DIV/0!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44"/>
      <c r="B19" s="45" t="s">
        <v>38</v>
      </c>
      <c r="C19" s="46" t="s">
        <v>39</v>
      </c>
      <c r="D19" s="47" t="n">
        <v>3789</v>
      </c>
      <c r="E19" s="48"/>
      <c r="F19" s="59" t="n">
        <f aca="false">T7</f>
        <v>29</v>
      </c>
      <c r="G19" s="59"/>
      <c r="H19" s="48" t="str">
        <f aca="false">V7</f>
        <v>*</v>
      </c>
      <c r="I19" s="59"/>
      <c r="J19" s="51" t="n">
        <v>1636</v>
      </c>
      <c r="K19" s="51"/>
      <c r="L19" s="51" t="n">
        <v>1681</v>
      </c>
      <c r="M19" s="48"/>
      <c r="N19" s="53" t="n">
        <v>67694</v>
      </c>
      <c r="O19" s="54" t="n">
        <f aca="false">$T$23</f>
        <v>1</v>
      </c>
      <c r="P19" s="55" t="str">
        <f aca="false">IF(Q19&lt;0,ABS(Q19),"")</f>
        <v/>
      </c>
      <c r="Q19" s="56" t="n">
        <f aca="false">IF(L$39&gt;0,L19-R19,J19-R19)</f>
        <v>1681</v>
      </c>
      <c r="R19" s="56" t="n">
        <f aca="false">ROUND((1-O19)*J19,0)</f>
        <v>0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58"/>
      <c r="B20" s="45"/>
      <c r="C20" s="46"/>
      <c r="D20" s="47"/>
      <c r="E20" s="48"/>
      <c r="F20" s="44"/>
      <c r="G20" s="44"/>
      <c r="H20" s="44"/>
      <c r="I20" s="59"/>
      <c r="J20" s="51"/>
      <c r="K20" s="51"/>
      <c r="L20" s="51"/>
      <c r="M20" s="48"/>
      <c r="N20" s="61"/>
      <c r="O20" s="54"/>
      <c r="P20" s="44"/>
      <c r="Q20" s="56"/>
      <c r="R20" s="56"/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 t="s">
        <v>41</v>
      </c>
      <c r="C21" s="46" t="s">
        <v>42</v>
      </c>
      <c r="D21" s="47" t="n">
        <v>3345</v>
      </c>
      <c r="E21" s="48"/>
      <c r="F21" s="59" t="n">
        <f aca="false">T8</f>
        <v>28</v>
      </c>
      <c r="G21" s="59"/>
      <c r="H21" s="48" t="str">
        <f aca="false">V8</f>
        <v>*</v>
      </c>
      <c r="I21" s="59"/>
      <c r="J21" s="51" t="n">
        <v>1039</v>
      </c>
      <c r="K21" s="51"/>
      <c r="L21" s="51" t="n">
        <v>1272</v>
      </c>
      <c r="M21" s="59"/>
      <c r="N21" s="53" t="n">
        <v>67694</v>
      </c>
      <c r="O21" s="54" t="n">
        <f aca="false">$T$23</f>
        <v>1</v>
      </c>
      <c r="P21" s="55" t="str">
        <f aca="false">IF(Q21&lt;0,ABS(Q21),"")</f>
        <v/>
      </c>
      <c r="Q21" s="56" t="n">
        <f aca="false">IF(L$39&gt;0,L21-R21,J21-R21)</f>
        <v>1272</v>
      </c>
      <c r="R21" s="56" t="n">
        <f aca="false">ROUND((1-O21)*J21,0)</f>
        <v>0</v>
      </c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/>
      <c r="C22" s="46"/>
      <c r="D22" s="47"/>
      <c r="E22" s="48"/>
      <c r="F22" s="59"/>
      <c r="G22" s="59"/>
      <c r="H22" s="48"/>
      <c r="I22" s="59"/>
      <c r="J22" s="51" t="n">
        <v>1915</v>
      </c>
      <c r="K22" s="51"/>
      <c r="L22" s="51" t="n">
        <v>1915</v>
      </c>
      <c r="M22" s="59"/>
      <c r="N22" s="53" t="n">
        <v>68916</v>
      </c>
      <c r="O22" s="54" t="n">
        <v>0</v>
      </c>
      <c r="P22" s="55" t="str">
        <f aca="false">IF(Q22&lt;0,ABS(Q22),"")</f>
        <v/>
      </c>
      <c r="Q22" s="56" t="n">
        <f aca="false">IF(L$39&gt;0,L22-R22,J22-R22)</f>
        <v>0</v>
      </c>
      <c r="R22" s="56" t="n">
        <f aca="false">ROUND((1-O22)*J22,0)</f>
        <v>1915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65"/>
      <c r="E23" s="66"/>
      <c r="F23" s="59"/>
      <c r="G23" s="59"/>
      <c r="H23" s="48"/>
      <c r="I23" s="59"/>
      <c r="J23" s="51"/>
      <c r="K23" s="51"/>
      <c r="L23" s="51"/>
      <c r="M23" s="48"/>
      <c r="N23" s="61"/>
      <c r="O23" s="54"/>
      <c r="P23" s="44"/>
      <c r="Q23" s="56"/>
      <c r="R23" s="56"/>
      <c r="S23" s="44"/>
      <c r="T23" s="71" t="n">
        <v>1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 t="s">
        <v>45</v>
      </c>
      <c r="C24" s="46" t="s">
        <v>46</v>
      </c>
      <c r="D24" s="47" t="n">
        <v>2777</v>
      </c>
      <c r="E24" s="48"/>
      <c r="F24" s="59" t="n">
        <f aca="false">T9</f>
        <v>31</v>
      </c>
      <c r="G24" s="59"/>
      <c r="H24" s="48" t="str">
        <f aca="false">V9</f>
        <v>*</v>
      </c>
      <c r="I24" s="59"/>
      <c r="J24" s="68" t="n">
        <v>11342</v>
      </c>
      <c r="K24" s="51"/>
      <c r="L24" s="51" t="n">
        <v>12581</v>
      </c>
      <c r="M24" s="48"/>
      <c r="N24" s="53" t="n">
        <v>67694</v>
      </c>
      <c r="O24" s="54" t="n">
        <f aca="false">$T$23</f>
        <v>1</v>
      </c>
      <c r="P24" s="55" t="str">
        <f aca="false">IF(Q24&lt;0,ABS(Q24),"")</f>
        <v/>
      </c>
      <c r="Q24" s="56" t="n">
        <f aca="false">IF(L$39&gt;0,L24-R24,J24-R24)</f>
        <v>12581</v>
      </c>
      <c r="R24" s="56" t="n">
        <f aca="false">(1-O24)*J24</f>
        <v>0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/>
      <c r="C25" s="46"/>
      <c r="D25" s="47"/>
      <c r="E25" s="48"/>
      <c r="F25" s="59"/>
      <c r="G25" s="59"/>
      <c r="H25" s="48"/>
      <c r="I25" s="59"/>
      <c r="J25" s="51"/>
      <c r="K25" s="51"/>
      <c r="L25" s="51"/>
      <c r="M25" s="48"/>
      <c r="N25" s="61"/>
      <c r="O25" s="54"/>
      <c r="P25" s="44"/>
      <c r="Q25" s="56"/>
      <c r="R25" s="56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44"/>
      <c r="B26" s="45" t="s">
        <v>47</v>
      </c>
      <c r="C26" s="46" t="s">
        <v>48</v>
      </c>
      <c r="D26" s="47" t="n">
        <v>3346</v>
      </c>
      <c r="E26" s="48"/>
      <c r="F26" s="59" t="n">
        <f aca="false">T10</f>
        <v>31</v>
      </c>
      <c r="G26" s="59"/>
      <c r="H26" s="48" t="str">
        <f aca="false">V10</f>
        <v>*</v>
      </c>
      <c r="I26" s="59"/>
      <c r="J26" s="68" t="n">
        <v>3153</v>
      </c>
      <c r="K26" s="51"/>
      <c r="L26" s="51" t="n">
        <v>3474</v>
      </c>
      <c r="M26" s="48"/>
      <c r="N26" s="53" t="n">
        <v>67694</v>
      </c>
      <c r="O26" s="54" t="n">
        <f aca="false">$T$23</f>
        <v>1</v>
      </c>
      <c r="P26" s="55" t="str">
        <f aca="false">IF(Q26&lt;0,ABS(Q26),"")</f>
        <v/>
      </c>
      <c r="Q26" s="56" t="n">
        <f aca="false">IF(L$39&gt;0,L26-R26,J26-R26)</f>
        <v>3474</v>
      </c>
      <c r="R26" s="56" t="n">
        <f aca="false">ROUND((1-O26)*J26,0)</f>
        <v>0</v>
      </c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58"/>
      <c r="B27" s="45"/>
      <c r="C27" s="46"/>
      <c r="D27" s="47"/>
      <c r="E27" s="48"/>
      <c r="F27" s="59"/>
      <c r="G27" s="59"/>
      <c r="H27" s="48"/>
      <c r="I27" s="59"/>
      <c r="J27" s="51"/>
      <c r="K27" s="51"/>
      <c r="L27" s="51"/>
      <c r="M27" s="48"/>
      <c r="N27" s="61"/>
      <c r="O27" s="54"/>
      <c r="P27" s="44"/>
      <c r="Q27" s="56"/>
      <c r="R27" s="56"/>
      <c r="S27" s="44"/>
    </row>
    <row r="28" customFormat="false" ht="15" hidden="false" customHeight="false" outlineLevel="0" collapsed="false">
      <c r="A28" s="44"/>
      <c r="B28" s="45" t="s">
        <v>49</v>
      </c>
      <c r="C28" s="46" t="s">
        <v>50</v>
      </c>
      <c r="D28" s="47" t="n">
        <v>3790</v>
      </c>
      <c r="E28" s="48"/>
      <c r="F28" s="59" t="n">
        <f aca="false">T12</f>
        <v>30</v>
      </c>
      <c r="G28" s="59"/>
      <c r="H28" s="48" t="str">
        <f aca="false">V12</f>
        <v>*</v>
      </c>
      <c r="I28" s="59"/>
      <c r="J28" s="51" t="n">
        <v>2376</v>
      </c>
      <c r="K28" s="51"/>
      <c r="L28" s="51" t="n">
        <v>2490</v>
      </c>
      <c r="M28" s="48"/>
      <c r="N28" s="53" t="n">
        <v>67694</v>
      </c>
      <c r="O28" s="54" t="n">
        <f aca="false">$T$23</f>
        <v>1</v>
      </c>
      <c r="P28" s="55" t="str">
        <f aca="false">IF(Q28&lt;0,ABS(Q28),"")</f>
        <v/>
      </c>
      <c r="Q28" s="56" t="n">
        <f aca="false">IF(L$39&gt;0,L28-R28,J28-R28)</f>
        <v>2490</v>
      </c>
      <c r="R28" s="56" t="n">
        <f aca="false">ROUND((1-O28)*J28,0)</f>
        <v>0</v>
      </c>
      <c r="S28" s="44"/>
    </row>
    <row r="29" customFormat="false" ht="15" hidden="false" customHeight="false" outlineLevel="0" collapsed="false">
      <c r="A29" s="58"/>
      <c r="B29" s="45"/>
      <c r="C29" s="46"/>
      <c r="D29" s="47"/>
      <c r="E29" s="48"/>
      <c r="F29" s="59"/>
      <c r="G29" s="59"/>
      <c r="H29" s="48"/>
      <c r="I29" s="59"/>
      <c r="J29" s="51"/>
      <c r="K29" s="51"/>
      <c r="L29" s="51"/>
      <c r="M29" s="48"/>
      <c r="N29" s="61"/>
      <c r="O29" s="54"/>
      <c r="P29" s="44"/>
      <c r="Q29" s="56"/>
      <c r="R29" s="56"/>
    </row>
    <row r="30" customFormat="false" ht="15" hidden="false" customHeight="false" outlineLevel="0" collapsed="false">
      <c r="A30" s="44"/>
      <c r="B30" s="45" t="s">
        <v>51</v>
      </c>
      <c r="C30" s="46" t="s">
        <v>52</v>
      </c>
      <c r="D30" s="47" t="n">
        <v>3791</v>
      </c>
      <c r="E30" s="48"/>
      <c r="F30" s="59" t="n">
        <f aca="false">T13</f>
        <v>29</v>
      </c>
      <c r="G30" s="59"/>
      <c r="H30" s="48" t="str">
        <f aca="false">V13</f>
        <v>*</v>
      </c>
      <c r="I30" s="59"/>
      <c r="J30" s="68" t="n">
        <v>4617</v>
      </c>
      <c r="K30" s="51"/>
      <c r="L30" s="51" t="n">
        <v>4760</v>
      </c>
      <c r="M30" s="48"/>
      <c r="N30" s="53" t="n">
        <v>67694</v>
      </c>
      <c r="O30" s="54" t="n">
        <f aca="false">$T$23</f>
        <v>1</v>
      </c>
      <c r="P30" s="55" t="str">
        <f aca="false">IF(Q30&lt;0,ABS(Q30),"")</f>
        <v/>
      </c>
      <c r="Q30" s="56" t="n">
        <f aca="false">IF(L$39&gt;0,L30-R30,J30-R30)</f>
        <v>4760</v>
      </c>
      <c r="R30" s="56" t="n">
        <f aca="false">ROUND((1-O30)*J30,0)</f>
        <v>0</v>
      </c>
    </row>
    <row r="31" customFormat="false" ht="15" hidden="false" customHeight="false" outlineLevel="0" collapsed="false">
      <c r="A31" s="58"/>
      <c r="B31" s="45"/>
      <c r="C31" s="46"/>
      <c r="D31" s="47"/>
      <c r="E31" s="48"/>
      <c r="F31" s="59"/>
      <c r="G31" s="59"/>
      <c r="H31" s="48"/>
      <c r="I31" s="59"/>
      <c r="J31" s="51"/>
      <c r="K31" s="51"/>
      <c r="L31" s="51"/>
      <c r="M31" s="48"/>
      <c r="N31" s="61"/>
      <c r="O31" s="54"/>
      <c r="Q31" s="56"/>
      <c r="R31" s="72"/>
    </row>
    <row r="32" customFormat="false" ht="15" hidden="false" customHeight="false" outlineLevel="0" collapsed="false">
      <c r="A32" s="44"/>
      <c r="B32" s="45" t="s">
        <v>53</v>
      </c>
      <c r="C32" s="46" t="s">
        <v>54</v>
      </c>
      <c r="D32" s="47" t="n">
        <v>3348</v>
      </c>
      <c r="E32" s="48"/>
      <c r="F32" s="59" t="n">
        <f aca="false">T15</f>
        <v>28</v>
      </c>
      <c r="G32" s="59"/>
      <c r="H32" s="48" t="str">
        <f aca="false">V15</f>
        <v>*</v>
      </c>
      <c r="I32" s="59"/>
      <c r="J32" s="51" t="n">
        <v>1633</v>
      </c>
      <c r="K32" s="51"/>
      <c r="L32" s="51" t="n">
        <v>1867</v>
      </c>
      <c r="M32" s="48"/>
      <c r="N32" s="53" t="n">
        <v>67694</v>
      </c>
      <c r="O32" s="54" t="n">
        <f aca="false">$T$23</f>
        <v>1</v>
      </c>
      <c r="P32" s="55" t="str">
        <f aca="false">IF(Q32&lt;0,ABS(Q32),"")</f>
        <v/>
      </c>
      <c r="Q32" s="56" t="n">
        <f aca="false">IF(L$39&gt;0,L32-R32,J32-R32)</f>
        <v>1867</v>
      </c>
      <c r="R32" s="56" t="n">
        <f aca="false">ROUND((1-O32)*J32,0)</f>
        <v>0</v>
      </c>
    </row>
    <row r="33" customFormat="false" ht="15" hidden="false" customHeight="false" outlineLevel="0" collapsed="false">
      <c r="A33" s="44"/>
      <c r="B33" s="45"/>
      <c r="C33" s="46"/>
      <c r="D33" s="47"/>
      <c r="E33" s="48"/>
      <c r="F33" s="59"/>
      <c r="G33" s="59"/>
      <c r="H33" s="48"/>
      <c r="I33" s="59"/>
      <c r="J33" s="51" t="n">
        <v>200</v>
      </c>
      <c r="K33" s="51"/>
      <c r="L33" s="51" t="n">
        <v>200</v>
      </c>
      <c r="M33" s="48"/>
      <c r="N33" s="53" t="n">
        <v>69708</v>
      </c>
      <c r="O33" s="54" t="n">
        <v>0</v>
      </c>
      <c r="P33" s="55" t="str">
        <f aca="false">IF(Q33&lt;0,ABS(Q33),"")</f>
        <v/>
      </c>
      <c r="Q33" s="56" t="n">
        <f aca="false">IF(L$39&gt;0,L33-R33,J33-R33)</f>
        <v>0</v>
      </c>
      <c r="R33" s="56" t="n">
        <f aca="false">ROUND((1-O33)*J33,0)</f>
        <v>200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1000</v>
      </c>
      <c r="K34" s="51"/>
      <c r="L34" s="51" t="n">
        <v>1000</v>
      </c>
      <c r="M34" s="48"/>
      <c r="N34" s="53" t="n">
        <v>69823</v>
      </c>
      <c r="O34" s="54" t="n">
        <v>0</v>
      </c>
      <c r="P34" s="55" t="str">
        <f aca="false">IF(Q34&lt;0,ABS(Q34),"")</f>
        <v/>
      </c>
      <c r="Q34" s="56" t="n">
        <f aca="false">IF(L$39&gt;0,L34-R34,J34-R34)</f>
        <v>0</v>
      </c>
      <c r="R34" s="56" t="n">
        <f aca="false">ROUND((1-O34)*J34,0)</f>
        <v>1000</v>
      </c>
    </row>
    <row r="35" customFormat="false" ht="15" hidden="false" customHeight="false" outlineLevel="0" collapsed="false">
      <c r="A35" s="58"/>
      <c r="B35" s="45"/>
      <c r="C35" s="46"/>
      <c r="D35" s="47"/>
      <c r="E35" s="48"/>
      <c r="F35" s="59"/>
      <c r="G35" s="59"/>
      <c r="H35" s="48"/>
      <c r="I35" s="59"/>
      <c r="J35" s="51"/>
      <c r="K35" s="51"/>
      <c r="L35" s="51"/>
      <c r="M35" s="48"/>
      <c r="N35" s="61"/>
      <c r="O35" s="54"/>
      <c r="Q35" s="56"/>
      <c r="R35" s="72"/>
    </row>
    <row r="36" customFormat="false" ht="15" hidden="false" customHeight="false" outlineLevel="0" collapsed="false">
      <c r="A36" s="44"/>
      <c r="B36" s="45" t="s">
        <v>55</v>
      </c>
      <c r="C36" s="46" t="s">
        <v>56</v>
      </c>
      <c r="D36" s="47" t="n">
        <v>3792</v>
      </c>
      <c r="E36" s="48"/>
      <c r="F36" s="59" t="n">
        <f aca="false">T16</f>
        <v>28</v>
      </c>
      <c r="G36" s="59"/>
      <c r="H36" s="48" t="str">
        <f aca="false">V16</f>
        <v>*</v>
      </c>
      <c r="I36" s="59"/>
      <c r="J36" s="51" t="n">
        <v>38</v>
      </c>
      <c r="K36" s="51"/>
      <c r="L36" s="51" t="n">
        <v>41</v>
      </c>
      <c r="M36" s="48"/>
      <c r="N36" s="53" t="n">
        <v>67694</v>
      </c>
      <c r="O36" s="54" t="n">
        <v>1</v>
      </c>
      <c r="P36" s="55" t="str">
        <f aca="false">IF(Q36&lt;0,ABS(Q36),"")</f>
        <v/>
      </c>
      <c r="Q36" s="56" t="n">
        <f aca="false">IF(L$39&gt;0,L36-R36,J36-R36)</f>
        <v>41</v>
      </c>
      <c r="R36" s="56" t="n">
        <f aca="false">ROUND((1-O36)*J36,0)</f>
        <v>0</v>
      </c>
    </row>
    <row r="37" customFormat="false" ht="15" hidden="false" customHeight="false" outlineLevel="0" collapsed="false">
      <c r="A37" s="44"/>
      <c r="B37" s="45"/>
      <c r="C37" s="46"/>
      <c r="D37" s="47"/>
      <c r="E37" s="48"/>
      <c r="F37" s="59"/>
      <c r="G37" s="59"/>
      <c r="H37" s="48"/>
      <c r="I37" s="59"/>
      <c r="J37" s="51" t="n">
        <v>3</v>
      </c>
      <c r="K37" s="51"/>
      <c r="L37" s="51" t="n">
        <v>3</v>
      </c>
      <c r="M37" s="48"/>
      <c r="N37" s="53" t="n">
        <v>69708</v>
      </c>
      <c r="O37" s="54" t="n">
        <v>0</v>
      </c>
      <c r="P37" s="55" t="str">
        <f aca="false">IF(Q37&lt;0,ABS(Q37),"")</f>
        <v/>
      </c>
      <c r="Q37" s="56" t="n">
        <f aca="false">IF(L$39&gt;0,L37-R37,J37-R37)</f>
        <v>0</v>
      </c>
      <c r="R37" s="56" t="n">
        <f aca="false">ROUND((1-O37)*J37,0)</f>
        <v>3</v>
      </c>
    </row>
    <row r="38" customFormat="false" ht="15" hidden="false" customHeight="false" outlineLevel="0" collapsed="false">
      <c r="A38" s="44"/>
      <c r="B38" s="45"/>
      <c r="C38" s="48"/>
      <c r="D38" s="48"/>
      <c r="E38" s="48"/>
      <c r="I38" s="73"/>
      <c r="J38" s="51"/>
      <c r="K38" s="60"/>
      <c r="L38" s="51"/>
      <c r="M38" s="48"/>
      <c r="N38" s="47"/>
      <c r="O38" s="74"/>
      <c r="S38" s="55"/>
    </row>
    <row r="39" customFormat="false" ht="15" hidden="false" customHeight="false" outlineLevel="0" collapsed="false">
      <c r="A39" s="44"/>
      <c r="B39" s="45"/>
      <c r="C39" s="48"/>
      <c r="D39" s="48"/>
      <c r="E39" s="48"/>
      <c r="F39" s="59"/>
      <c r="G39" s="59"/>
      <c r="H39" s="73"/>
      <c r="I39" s="73"/>
      <c r="J39" s="51" t="n">
        <f aca="false">SUM(J5:J38)</f>
        <v>59206</v>
      </c>
      <c r="K39" s="60"/>
      <c r="L39" s="56" t="n">
        <f aca="false">SUM(L5:L38)</f>
        <v>64127</v>
      </c>
      <c r="M39" s="48"/>
      <c r="N39" s="55" t="n">
        <f aca="false">+J39-L39</f>
        <v>-4921</v>
      </c>
      <c r="O39" s="75"/>
      <c r="P39" s="76" t="n">
        <f aca="false">SUM(P5:P38)</f>
        <v>0</v>
      </c>
      <c r="Q39" s="77" t="n">
        <f aca="false">SUM(Q5:Q38)/IF($L$39&gt;0,$L39,$J39)</f>
        <v>0.770736195362328</v>
      </c>
      <c r="R39" s="77" t="n">
        <f aca="false">SUM(R5:R38)/IF($L$39&gt;0,$L39,$J39)</f>
        <v>0.229263804637672</v>
      </c>
      <c r="S39" s="78" t="n">
        <f aca="false">Q41/(Q41+(R41-LOOKUP(J2,[1]!date,[1]!enaft)))</f>
        <v>0.794972013124879</v>
      </c>
    </row>
    <row r="40" customFormat="false" ht="15.75" hidden="false" customHeight="false" outlineLevel="0" collapsed="false">
      <c r="A40" s="44"/>
      <c r="B40" s="79"/>
      <c r="C40" s="80"/>
      <c r="D40" s="80"/>
      <c r="E40" s="80"/>
      <c r="F40" s="81"/>
      <c r="G40" s="81"/>
      <c r="H40" s="82"/>
      <c r="I40" s="82"/>
      <c r="J40" s="81"/>
      <c r="K40" s="80"/>
      <c r="L40" s="83"/>
      <c r="M40" s="80"/>
      <c r="N40" s="84" t="n">
        <f aca="false">1-(+L39/J39)</f>
        <v>-0.0831165760227004</v>
      </c>
      <c r="O40" s="85"/>
      <c r="S40" s="86" t="n">
        <f aca="false">SUM(Q41:R41)</f>
        <v>64127</v>
      </c>
    </row>
    <row r="41" customFormat="false" ht="15.75" hidden="false" customHeight="false" outlineLevel="0" collapsed="false">
      <c r="A41" s="44"/>
      <c r="B41" s="44"/>
      <c r="C41" s="44"/>
      <c r="D41" s="44"/>
      <c r="E41" s="44"/>
      <c r="F41" s="87"/>
      <c r="G41" s="87"/>
      <c r="H41" s="88"/>
      <c r="I41" s="88"/>
      <c r="J41" s="44"/>
      <c r="K41" s="44"/>
      <c r="L41" s="89"/>
      <c r="M41" s="44"/>
      <c r="N41" s="44"/>
      <c r="O41" s="90"/>
      <c r="P41" s="44"/>
      <c r="Q41" s="86" t="n">
        <f aca="false">SUM(Q5:Q38)</f>
        <v>49425</v>
      </c>
      <c r="R41" s="86" t="n">
        <f aca="false">SUM(R5:R38)</f>
        <v>14702</v>
      </c>
      <c r="S41" s="52" t="n">
        <f aca="false">SUMIF(Q$5:Q$38,0,R$5:R$38)</f>
        <v>14702</v>
      </c>
    </row>
    <row r="42" customFormat="false" ht="1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 t="s">
        <v>57</v>
      </c>
      <c r="J42" s="87" t="s">
        <v>58</v>
      </c>
      <c r="K42" s="44"/>
      <c r="L42" s="89" t="s">
        <v>59</v>
      </c>
      <c r="M42" s="44"/>
      <c r="N42" s="44"/>
      <c r="O42" s="90"/>
      <c r="P42" s="44"/>
      <c r="R42" s="91" t="e">
        <f aca="false">LOOKUP(J2,[1]!date,[1]!buysell)+[2]COH!$G$129</f>
        <v>#VALUE!</v>
      </c>
      <c r="S42" s="44" t="s">
        <v>60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61</v>
      </c>
      <c r="K43" s="44"/>
      <c r="L43" s="89" t="s">
        <v>62</v>
      </c>
      <c r="M43" s="44"/>
      <c r="N43" s="44"/>
      <c r="O43" s="90"/>
      <c r="P43" s="44"/>
      <c r="Q43" s="92"/>
      <c r="R43" s="93" t="n">
        <v>27835</v>
      </c>
      <c r="S43" s="44" t="s">
        <v>63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/>
      <c r="J44" s="87"/>
      <c r="K44" s="44"/>
      <c r="L44" s="89"/>
      <c r="M44" s="44"/>
      <c r="N44" s="44"/>
      <c r="O44" s="90"/>
      <c r="P44" s="44"/>
      <c r="R44" s="93" t="e">
        <f aca="false">((R41-R42-S41)/0.97816)+R43</f>
        <v>#VALUE!</v>
      </c>
      <c r="S44" s="87" t="s">
        <v>64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44"/>
      <c r="K48" s="44"/>
      <c r="L48" s="89"/>
      <c r="M48" s="44"/>
      <c r="N48" s="44"/>
      <c r="O48" s="90"/>
      <c r="P48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3" colorId="64" zoomScale="70" zoomScaleNormal="70" zoomScalePageLayoutView="100" workbookViewId="0">
      <pane xSplit="5" ySplit="0" topLeftCell="Q1" activePane="topRight" state="frozen"/>
      <selection pane="topLeft" activeCell="A3" activeCellId="0" sqref="A3"/>
      <selection pane="topRight" activeCell="Q41" activeCellId="0" sqref="Q41:S4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45926.9141636332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36896</v>
      </c>
      <c r="K2" s="20"/>
      <c r="L2" s="23"/>
      <c r="M2" s="20"/>
      <c r="N2" s="20"/>
      <c r="O2" s="26" t="n">
        <f aca="true">NOW()</f>
        <v>45926.9141636335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 t="s">
        <v>66</v>
      </c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31</v>
      </c>
      <c r="G5" s="49"/>
      <c r="H5" s="50" t="n">
        <f aca="false">V14</f>
        <v>36</v>
      </c>
      <c r="I5" s="49"/>
      <c r="J5" s="51" t="n">
        <v>1195</v>
      </c>
      <c r="K5" s="51"/>
      <c r="L5" s="52" t="s">
        <v>67</v>
      </c>
      <c r="M5" s="50"/>
      <c r="N5" s="53" t="n">
        <v>67694</v>
      </c>
      <c r="O5" s="54" t="n">
        <f aca="false">$T$23</f>
        <v>0.9</v>
      </c>
      <c r="P5" s="55" t="str">
        <f aca="false">IF(Q5&lt;0,ABS(Q5),"")</f>
        <v/>
      </c>
      <c r="Q5" s="56" t="n">
        <f aca="false">IF(L$39&gt;0,L5-R5,J5-R5)</f>
        <v>1075</v>
      </c>
      <c r="R5" s="56" t="n">
        <f aca="false">ROUND((1-O5)*J5,0)</f>
        <v>120</v>
      </c>
      <c r="S5" s="44"/>
      <c r="T5" s="57" t="n">
        <v>29</v>
      </c>
      <c r="U5" s="57" t="n">
        <v>1</v>
      </c>
      <c r="V5" s="57" t="n">
        <v>33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29</v>
      </c>
      <c r="U6" s="63" t="n">
        <v>2</v>
      </c>
      <c r="V6" s="63" t="n">
        <v>32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29</v>
      </c>
      <c r="G7" s="59"/>
      <c r="H7" s="48" t="n">
        <f aca="false">V6</f>
        <v>32</v>
      </c>
      <c r="I7" s="59"/>
      <c r="J7" s="51" t="n">
        <v>8221</v>
      </c>
      <c r="K7" s="51"/>
      <c r="L7" s="52" t="s">
        <v>67</v>
      </c>
      <c r="M7" s="48"/>
      <c r="N7" s="53" t="n">
        <v>67694</v>
      </c>
      <c r="O7" s="54" t="n">
        <f aca="false">$T$23</f>
        <v>0.9</v>
      </c>
      <c r="P7" s="55" t="str">
        <f aca="false">IF(Q7&lt;0,ABS(Q7),"")</f>
        <v/>
      </c>
      <c r="Q7" s="56" t="n">
        <f aca="false">IF(L$39&gt;0,L7-R7,J7-R7)</f>
        <v>7399</v>
      </c>
      <c r="R7" s="56" t="n">
        <f aca="false">ROUND((1-O7)*J7,0)</f>
        <v>822</v>
      </c>
      <c r="S7" s="44"/>
      <c r="T7" s="63" t="n">
        <v>29</v>
      </c>
      <c r="U7" s="63" t="n">
        <v>3</v>
      </c>
      <c r="V7" s="63" t="n">
        <v>32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1047</v>
      </c>
      <c r="K8" s="51"/>
      <c r="L8" s="52" t="s">
        <v>68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IF(L$39&gt;0,L8-R8,J8-R8)</f>
        <v>0</v>
      </c>
      <c r="R8" s="56" t="n">
        <f aca="false">ROUND((1-O8)*J8,0)</f>
        <v>1047</v>
      </c>
      <c r="S8" s="44"/>
      <c r="T8" s="63" t="n">
        <v>28</v>
      </c>
      <c r="U8" s="63" t="n">
        <v>4</v>
      </c>
      <c r="V8" s="63" t="n">
        <v>31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31</v>
      </c>
      <c r="U9" s="63" t="n">
        <v>5</v>
      </c>
      <c r="V9" s="63" t="n">
        <v>34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29</v>
      </c>
      <c r="G10" s="59"/>
      <c r="H10" s="48" t="n">
        <f aca="false">V11</f>
        <v>33</v>
      </c>
      <c r="I10" s="59"/>
      <c r="J10" s="51" t="n">
        <v>3149</v>
      </c>
      <c r="K10" s="51"/>
      <c r="L10" s="52" t="s">
        <v>67</v>
      </c>
      <c r="M10" s="48"/>
      <c r="N10" s="53" t="n">
        <v>67694</v>
      </c>
      <c r="O10" s="54" t="n">
        <f aca="false">$T$23</f>
        <v>0.9</v>
      </c>
      <c r="P10" s="55" t="str">
        <f aca="false">IF(Q10&lt;0,ABS(Q10),"")</f>
        <v/>
      </c>
      <c r="Q10" s="56" t="n">
        <f aca="false">IF(L$39&gt;0,L10-R10,J10-R10)</f>
        <v>2834</v>
      </c>
      <c r="R10" s="56" t="n">
        <f aca="false">ROUND((1-O10)*J10,0)</f>
        <v>315</v>
      </c>
      <c r="S10" s="44"/>
      <c r="T10" s="63" t="n">
        <v>31</v>
      </c>
      <c r="U10" s="63" t="n">
        <v>6</v>
      </c>
      <c r="V10" s="63" t="n">
        <v>32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1000</v>
      </c>
      <c r="K11" s="51"/>
      <c r="L11" s="52" t="s">
        <v>68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IF(L$39&gt;0,L11-R11,J11-R11)</f>
        <v>0</v>
      </c>
      <c r="R11" s="56" t="n">
        <f aca="false">ROUND((1-O11)*J11,0)</f>
        <v>1000</v>
      </c>
      <c r="S11" s="44"/>
      <c r="T11" s="63" t="n">
        <v>29</v>
      </c>
      <c r="U11" s="63" t="n">
        <v>7</v>
      </c>
      <c r="V11" s="63" t="n">
        <v>33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0</v>
      </c>
      <c r="K12" s="51"/>
      <c r="L12" s="52" t="s">
        <v>68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IF(L$39&gt;0,L12-R12,J12-R12)</f>
        <v>0</v>
      </c>
      <c r="R12" s="56" t="n">
        <f aca="false">ROUND((1-O12)*J12,0)</f>
        <v>0</v>
      </c>
      <c r="S12" s="44"/>
      <c r="T12" s="63" t="n">
        <v>30</v>
      </c>
      <c r="U12" s="63" t="n">
        <v>8</v>
      </c>
      <c r="V12" s="63" t="n">
        <v>34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0</v>
      </c>
      <c r="K13" s="51"/>
      <c r="L13" s="52" t="s">
        <v>68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IF(L$39&gt;0,L13-R13,J13-R13)</f>
        <v>0</v>
      </c>
      <c r="R13" s="56" t="n">
        <f aca="false">ROUND((1-O13)*J13,0)</f>
        <v>0</v>
      </c>
      <c r="S13" s="44"/>
      <c r="T13" s="63" t="n">
        <v>29</v>
      </c>
      <c r="U13" s="63" t="n">
        <v>9</v>
      </c>
      <c r="V13" s="63" t="n">
        <v>34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31</v>
      </c>
      <c r="U14" s="63" t="n">
        <v>15</v>
      </c>
      <c r="V14" s="63" t="n">
        <v>36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29</v>
      </c>
      <c r="G15" s="59"/>
      <c r="H15" s="48" t="n">
        <f aca="false">V5</f>
        <v>33</v>
      </c>
      <c r="I15" s="59"/>
      <c r="J15" s="51" t="n">
        <v>11361</v>
      </c>
      <c r="K15" s="51"/>
      <c r="L15" s="52" t="s">
        <v>67</v>
      </c>
      <c r="M15" s="48"/>
      <c r="N15" s="53" t="n">
        <v>67694</v>
      </c>
      <c r="O15" s="54" t="n">
        <f aca="false">$T$23</f>
        <v>0.9</v>
      </c>
      <c r="P15" s="55" t="str">
        <f aca="false">IF(Q15&lt;0,ABS(Q15),"")</f>
        <v/>
      </c>
      <c r="Q15" s="56" t="n">
        <f aca="false">IF(L$39&gt;0,L15-R15,J15-R15)</f>
        <v>10225</v>
      </c>
      <c r="R15" s="56" t="n">
        <f aca="false">ROUND((1-O15)*J15,0)</f>
        <v>1136</v>
      </c>
      <c r="S15" s="44"/>
      <c r="T15" s="63" t="n">
        <v>28</v>
      </c>
      <c r="U15" s="63" t="n">
        <v>35</v>
      </c>
      <c r="V15" s="63" t="n">
        <v>32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0</v>
      </c>
      <c r="K16" s="51"/>
      <c r="L16" s="52" t="s">
        <v>68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IF(L$39&gt;0,L16-R16,J16-R16)</f>
        <v>0</v>
      </c>
      <c r="R16" s="56" t="n">
        <f aca="false">ROUND((1-O16)*J16,0)</f>
        <v>0</v>
      </c>
      <c r="S16" s="44"/>
      <c r="T16" s="64" t="n">
        <v>28</v>
      </c>
      <c r="U16" s="64" t="n">
        <v>39</v>
      </c>
      <c r="V16" s="64" t="n">
        <v>31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s">
        <v>68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IF(L$39&gt;0,L17-R17,J17-R17)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58"/>
      <c r="B18" s="45"/>
      <c r="C18" s="46"/>
      <c r="D18" s="65"/>
      <c r="E18" s="66"/>
      <c r="F18" s="59"/>
      <c r="G18" s="59"/>
      <c r="H18" s="48"/>
      <c r="I18" s="59"/>
      <c r="J18" s="51"/>
      <c r="K18" s="51"/>
      <c r="L18" s="52"/>
      <c r="M18" s="48"/>
      <c r="N18" s="61"/>
      <c r="O18" s="54"/>
      <c r="P18" s="44"/>
      <c r="Q18" s="56"/>
      <c r="R18" s="56"/>
      <c r="S18" s="44"/>
      <c r="T18" s="67" t="n">
        <f aca="false">AVERAGE(T5:T16)</f>
        <v>29.3333333333333</v>
      </c>
      <c r="U18" s="44"/>
      <c r="V18" s="67" t="n">
        <f aca="false">AVERAGE(V5:V16)</f>
        <v>32.8333333333333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44"/>
      <c r="B19" s="45" t="s">
        <v>38</v>
      </c>
      <c r="C19" s="46" t="s">
        <v>39</v>
      </c>
      <c r="D19" s="47" t="n">
        <v>3789</v>
      </c>
      <c r="E19" s="48"/>
      <c r="F19" s="59" t="n">
        <f aca="false">T7</f>
        <v>29</v>
      </c>
      <c r="G19" s="59"/>
      <c r="H19" s="48" t="n">
        <f aca="false">V7</f>
        <v>32</v>
      </c>
      <c r="I19" s="59"/>
      <c r="J19" s="51" t="n">
        <v>1382</v>
      </c>
      <c r="K19" s="51"/>
      <c r="L19" s="52" t="s">
        <v>67</v>
      </c>
      <c r="M19" s="48"/>
      <c r="N19" s="53" t="n">
        <v>67694</v>
      </c>
      <c r="O19" s="54" t="n">
        <f aca="false">$T$23</f>
        <v>0.9</v>
      </c>
      <c r="P19" s="55" t="str">
        <f aca="false">IF(Q19&lt;0,ABS(Q19),"")</f>
        <v/>
      </c>
      <c r="Q19" s="56" t="n">
        <f aca="false">IF(L$39&gt;0,L19-R19,J19-R19)</f>
        <v>1244</v>
      </c>
      <c r="R19" s="56" t="n">
        <f aca="false">ROUND((1-O19)*J19,0)</f>
        <v>138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58"/>
      <c r="B20" s="45"/>
      <c r="C20" s="46"/>
      <c r="D20" s="47"/>
      <c r="E20" s="48"/>
      <c r="F20" s="44"/>
      <c r="G20" s="44"/>
      <c r="H20" s="44"/>
      <c r="I20" s="59"/>
      <c r="J20" s="51"/>
      <c r="K20" s="51"/>
      <c r="L20" s="52"/>
      <c r="M20" s="48"/>
      <c r="N20" s="61"/>
      <c r="O20" s="54"/>
      <c r="P20" s="44"/>
      <c r="Q20" s="56"/>
      <c r="R20" s="56"/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 t="s">
        <v>41</v>
      </c>
      <c r="C21" s="46" t="s">
        <v>42</v>
      </c>
      <c r="D21" s="47" t="n">
        <v>3345</v>
      </c>
      <c r="E21" s="48"/>
      <c r="F21" s="59" t="n">
        <f aca="false">T8</f>
        <v>28</v>
      </c>
      <c r="G21" s="59"/>
      <c r="H21" s="48" t="n">
        <f aca="false">V8</f>
        <v>31</v>
      </c>
      <c r="I21" s="59"/>
      <c r="J21" s="51" t="n">
        <v>1723</v>
      </c>
      <c r="K21" s="51"/>
      <c r="L21" s="52" t="s">
        <v>67</v>
      </c>
      <c r="M21" s="59"/>
      <c r="N21" s="53" t="n">
        <v>67694</v>
      </c>
      <c r="O21" s="54" t="n">
        <f aca="false">$T$23</f>
        <v>0.9</v>
      </c>
      <c r="P21" s="55" t="str">
        <f aca="false">IF(Q21&lt;0,ABS(Q21),"")</f>
        <v/>
      </c>
      <c r="Q21" s="56" t="n">
        <f aca="false">IF(L$39&gt;0,L21-R21,J21-R21)</f>
        <v>1551</v>
      </c>
      <c r="R21" s="56" t="n">
        <f aca="false">ROUND((1-O21)*J21,0)</f>
        <v>172</v>
      </c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/>
      <c r="C22" s="46"/>
      <c r="D22" s="47"/>
      <c r="E22" s="48"/>
      <c r="F22" s="59"/>
      <c r="G22" s="59"/>
      <c r="H22" s="48"/>
      <c r="I22" s="59"/>
      <c r="J22" s="51" t="n">
        <v>1000</v>
      </c>
      <c r="K22" s="51"/>
      <c r="L22" s="52" t="s">
        <v>68</v>
      </c>
      <c r="M22" s="59"/>
      <c r="N22" s="53" t="n">
        <v>68916</v>
      </c>
      <c r="O22" s="54" t="n">
        <v>0</v>
      </c>
      <c r="P22" s="55" t="str">
        <f aca="false">IF(Q22&lt;0,ABS(Q22),"")</f>
        <v/>
      </c>
      <c r="Q22" s="56" t="n">
        <f aca="false">IF(L$39&gt;0,L22-R22,J22-R22)</f>
        <v>0</v>
      </c>
      <c r="R22" s="56" t="n">
        <f aca="false">ROUND((1-O22)*J22,0)</f>
        <v>1000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65"/>
      <c r="E23" s="66"/>
      <c r="F23" s="59"/>
      <c r="G23" s="59"/>
      <c r="H23" s="48"/>
      <c r="I23" s="59"/>
      <c r="J23" s="51"/>
      <c r="K23" s="51"/>
      <c r="L23" s="52"/>
      <c r="M23" s="48"/>
      <c r="N23" s="61"/>
      <c r="O23" s="54"/>
      <c r="P23" s="44"/>
      <c r="Q23" s="56"/>
      <c r="R23" s="56"/>
      <c r="S23" s="44"/>
      <c r="T23" s="71" t="n">
        <v>0.9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 t="s">
        <v>45</v>
      </c>
      <c r="C24" s="46" t="s">
        <v>46</v>
      </c>
      <c r="D24" s="47" t="n">
        <v>2777</v>
      </c>
      <c r="E24" s="48"/>
      <c r="F24" s="59" t="n">
        <f aca="false">T9</f>
        <v>31</v>
      </c>
      <c r="G24" s="59"/>
      <c r="H24" s="48" t="n">
        <f aca="false">V9</f>
        <v>34</v>
      </c>
      <c r="I24" s="59"/>
      <c r="J24" s="51" t="n">
        <v>9487</v>
      </c>
      <c r="K24" s="51"/>
      <c r="L24" s="52" t="s">
        <v>67</v>
      </c>
      <c r="M24" s="48"/>
      <c r="N24" s="53" t="n">
        <v>67694</v>
      </c>
      <c r="O24" s="54" t="n">
        <f aca="false">$T$23</f>
        <v>0.9</v>
      </c>
      <c r="P24" s="55" t="str">
        <f aca="false">IF(Q24&lt;0,ABS(Q24),"")</f>
        <v/>
      </c>
      <c r="Q24" s="56" t="n">
        <f aca="false">IF(L$39&gt;0,L24-R24,J24-R24)</f>
        <v>8538.3</v>
      </c>
      <c r="R24" s="56" t="n">
        <f aca="false">(1-O24)*J24</f>
        <v>948.7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/>
      <c r="C25" s="46"/>
      <c r="D25" s="47"/>
      <c r="E25" s="48"/>
      <c r="F25" s="59"/>
      <c r="G25" s="59"/>
      <c r="H25" s="48"/>
      <c r="I25" s="59"/>
      <c r="J25" s="51"/>
      <c r="K25" s="51"/>
      <c r="L25" s="52"/>
      <c r="M25" s="48"/>
      <c r="N25" s="61"/>
      <c r="O25" s="54"/>
      <c r="P25" s="44"/>
      <c r="Q25" s="56"/>
      <c r="R25" s="56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44"/>
      <c r="B26" s="45" t="s">
        <v>47</v>
      </c>
      <c r="C26" s="46" t="s">
        <v>48</v>
      </c>
      <c r="D26" s="47" t="n">
        <v>3346</v>
      </c>
      <c r="E26" s="48"/>
      <c r="F26" s="59" t="n">
        <f aca="false">T10</f>
        <v>31</v>
      </c>
      <c r="G26" s="59"/>
      <c r="H26" s="48" t="n">
        <f aca="false">V10</f>
        <v>32</v>
      </c>
      <c r="I26" s="59"/>
      <c r="J26" s="51" t="n">
        <v>3047</v>
      </c>
      <c r="K26" s="51"/>
      <c r="L26" s="52" t="s">
        <v>67</v>
      </c>
      <c r="M26" s="48"/>
      <c r="N26" s="53" t="n">
        <v>67694</v>
      </c>
      <c r="O26" s="54" t="n">
        <f aca="false">$T$23</f>
        <v>0.9</v>
      </c>
      <c r="P26" s="55" t="str">
        <f aca="false">IF(Q26&lt;0,ABS(Q26),"")</f>
        <v/>
      </c>
      <c r="Q26" s="56" t="n">
        <f aca="false">IF(L$39&gt;0,L26-R26,J26-R26)</f>
        <v>2742</v>
      </c>
      <c r="R26" s="56" t="n">
        <f aca="false">ROUND((1-O26)*J26,0)</f>
        <v>305</v>
      </c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58"/>
      <c r="B27" s="45"/>
      <c r="C27" s="46"/>
      <c r="D27" s="47"/>
      <c r="E27" s="48"/>
      <c r="F27" s="59"/>
      <c r="G27" s="59"/>
      <c r="H27" s="48"/>
      <c r="I27" s="59"/>
      <c r="J27" s="51"/>
      <c r="K27" s="51"/>
      <c r="L27" s="52"/>
      <c r="M27" s="48"/>
      <c r="N27" s="61"/>
      <c r="O27" s="54"/>
      <c r="P27" s="44"/>
      <c r="Q27" s="56"/>
      <c r="R27" s="56"/>
      <c r="S27" s="44"/>
    </row>
    <row r="28" customFormat="false" ht="15" hidden="false" customHeight="false" outlineLevel="0" collapsed="false">
      <c r="A28" s="44"/>
      <c r="B28" s="45" t="s">
        <v>49</v>
      </c>
      <c r="C28" s="46" t="s">
        <v>50</v>
      </c>
      <c r="D28" s="47" t="n">
        <v>3790</v>
      </c>
      <c r="E28" s="48"/>
      <c r="F28" s="59" t="n">
        <f aca="false">T12</f>
        <v>30</v>
      </c>
      <c r="G28" s="59"/>
      <c r="H28" s="48" t="n">
        <f aca="false">V12</f>
        <v>34</v>
      </c>
      <c r="I28" s="59"/>
      <c r="J28" s="51" t="n">
        <v>1921</v>
      </c>
      <c r="K28" s="51"/>
      <c r="L28" s="52" t="s">
        <v>67</v>
      </c>
      <c r="M28" s="48"/>
      <c r="N28" s="53" t="n">
        <v>67694</v>
      </c>
      <c r="O28" s="54" t="n">
        <f aca="false">$T$23</f>
        <v>0.9</v>
      </c>
      <c r="P28" s="55" t="str">
        <f aca="false">IF(Q28&lt;0,ABS(Q28),"")</f>
        <v/>
      </c>
      <c r="Q28" s="56" t="n">
        <f aca="false">IF(L$39&gt;0,L28-R28,J28-R28)</f>
        <v>1729</v>
      </c>
      <c r="R28" s="56" t="n">
        <f aca="false">ROUND((1-O28)*J28,0)</f>
        <v>192</v>
      </c>
      <c r="S28" s="44"/>
    </row>
    <row r="29" customFormat="false" ht="15" hidden="false" customHeight="false" outlineLevel="0" collapsed="false">
      <c r="A29" s="58"/>
      <c r="B29" s="45"/>
      <c r="C29" s="46"/>
      <c r="D29" s="47"/>
      <c r="E29" s="48"/>
      <c r="F29" s="59"/>
      <c r="G29" s="59"/>
      <c r="H29" s="48"/>
      <c r="I29" s="59"/>
      <c r="J29" s="51"/>
      <c r="K29" s="51"/>
      <c r="L29" s="52"/>
      <c r="M29" s="48"/>
      <c r="N29" s="61"/>
      <c r="O29" s="54"/>
      <c r="P29" s="44"/>
      <c r="Q29" s="56"/>
      <c r="R29" s="56"/>
    </row>
    <row r="30" customFormat="false" ht="15" hidden="false" customHeight="false" outlineLevel="0" collapsed="false">
      <c r="A30" s="44"/>
      <c r="B30" s="45" t="s">
        <v>51</v>
      </c>
      <c r="C30" s="46" t="s">
        <v>52</v>
      </c>
      <c r="D30" s="47" t="n">
        <v>3791</v>
      </c>
      <c r="E30" s="48"/>
      <c r="F30" s="59" t="n">
        <f aca="false">T13</f>
        <v>29</v>
      </c>
      <c r="G30" s="59"/>
      <c r="H30" s="48" t="n">
        <f aca="false">V13</f>
        <v>34</v>
      </c>
      <c r="I30" s="59"/>
      <c r="J30" s="51" t="n">
        <v>3901</v>
      </c>
      <c r="K30" s="51"/>
      <c r="L30" s="52" t="s">
        <v>67</v>
      </c>
      <c r="M30" s="48"/>
      <c r="N30" s="53" t="n">
        <v>67694</v>
      </c>
      <c r="O30" s="54" t="n">
        <f aca="false">$T$23</f>
        <v>0.9</v>
      </c>
      <c r="P30" s="55" t="str">
        <f aca="false">IF(Q30&lt;0,ABS(Q30),"")</f>
        <v/>
      </c>
      <c r="Q30" s="56" t="n">
        <f aca="false">IF(L$39&gt;0,L30-R30,J30-R30)</f>
        <v>3511</v>
      </c>
      <c r="R30" s="56" t="n">
        <f aca="false">ROUND((1-O30)*J30,0)</f>
        <v>390</v>
      </c>
    </row>
    <row r="31" customFormat="false" ht="15" hidden="false" customHeight="false" outlineLevel="0" collapsed="false">
      <c r="A31" s="58"/>
      <c r="B31" s="45"/>
      <c r="C31" s="46"/>
      <c r="D31" s="47"/>
      <c r="E31" s="48"/>
      <c r="F31" s="59"/>
      <c r="G31" s="59"/>
      <c r="H31" s="48"/>
      <c r="I31" s="59"/>
      <c r="J31" s="51"/>
      <c r="K31" s="51"/>
      <c r="L31" s="52"/>
      <c r="M31" s="48"/>
      <c r="N31" s="61"/>
      <c r="O31" s="54"/>
      <c r="Q31" s="56"/>
      <c r="R31" s="72"/>
    </row>
    <row r="32" customFormat="false" ht="15" hidden="false" customHeight="false" outlineLevel="0" collapsed="false">
      <c r="A32" s="44"/>
      <c r="B32" s="45" t="s">
        <v>53</v>
      </c>
      <c r="C32" s="46" t="s">
        <v>54</v>
      </c>
      <c r="D32" s="47" t="n">
        <v>3348</v>
      </c>
      <c r="E32" s="48"/>
      <c r="F32" s="59" t="n">
        <f aca="false">T15</f>
        <v>28</v>
      </c>
      <c r="G32" s="59"/>
      <c r="H32" s="48" t="n">
        <f aca="false">V15</f>
        <v>32</v>
      </c>
      <c r="I32" s="59"/>
      <c r="J32" s="51" t="n">
        <v>1320</v>
      </c>
      <c r="K32" s="51"/>
      <c r="L32" s="52" t="s">
        <v>67</v>
      </c>
      <c r="M32" s="48"/>
      <c r="N32" s="53" t="n">
        <v>67694</v>
      </c>
      <c r="O32" s="54" t="n">
        <f aca="false">$T$23</f>
        <v>0.9</v>
      </c>
      <c r="P32" s="55" t="str">
        <f aca="false">IF(Q32&lt;0,ABS(Q32),"")</f>
        <v/>
      </c>
      <c r="Q32" s="56" t="n">
        <f aca="false">IF(L$39&gt;0,L32-R32,J32-R32)</f>
        <v>1188</v>
      </c>
      <c r="R32" s="56" t="n">
        <f aca="false">ROUND((1-O32)*J32,0)</f>
        <v>132</v>
      </c>
    </row>
    <row r="33" customFormat="false" ht="15" hidden="false" customHeight="false" outlineLevel="0" collapsed="false">
      <c r="A33" s="44"/>
      <c r="B33" s="45"/>
      <c r="C33" s="46"/>
      <c r="D33" s="47"/>
      <c r="E33" s="48"/>
      <c r="F33" s="59"/>
      <c r="G33" s="59"/>
      <c r="H33" s="48"/>
      <c r="I33" s="59"/>
      <c r="J33" s="51" t="n">
        <v>200</v>
      </c>
      <c r="K33" s="51"/>
      <c r="L33" s="52" t="s">
        <v>69</v>
      </c>
      <c r="M33" s="48"/>
      <c r="N33" s="53" t="n">
        <v>69708</v>
      </c>
      <c r="O33" s="54" t="n">
        <v>0</v>
      </c>
      <c r="P33" s="55" t="str">
        <f aca="false">IF(Q33&lt;0,ABS(Q33),"")</f>
        <v/>
      </c>
      <c r="Q33" s="56" t="n">
        <f aca="false">IF(L$39&gt;0,L33-R33,J33-R33)</f>
        <v>0</v>
      </c>
      <c r="R33" s="56" t="n">
        <f aca="false">ROUND((1-O33)*J33,0)</f>
        <v>200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1000</v>
      </c>
      <c r="K34" s="51"/>
      <c r="L34" s="52" t="s">
        <v>69</v>
      </c>
      <c r="M34" s="48"/>
      <c r="N34" s="53" t="n">
        <v>69823</v>
      </c>
      <c r="O34" s="54" t="n">
        <v>0</v>
      </c>
      <c r="P34" s="55" t="str">
        <f aca="false">IF(Q34&lt;0,ABS(Q34),"")</f>
        <v/>
      </c>
      <c r="Q34" s="56" t="n">
        <f aca="false">IF(L$39&gt;0,L34-R34,J34-R34)</f>
        <v>0</v>
      </c>
      <c r="R34" s="56" t="n">
        <f aca="false">ROUND((1-O34)*J34,0)</f>
        <v>1000</v>
      </c>
    </row>
    <row r="35" customFormat="false" ht="15" hidden="false" customHeight="false" outlineLevel="0" collapsed="false">
      <c r="A35" s="58"/>
      <c r="B35" s="45"/>
      <c r="C35" s="46"/>
      <c r="D35" s="47"/>
      <c r="E35" s="48"/>
      <c r="F35" s="59"/>
      <c r="G35" s="59"/>
      <c r="H35" s="48"/>
      <c r="I35" s="59"/>
      <c r="J35" s="51"/>
      <c r="K35" s="51"/>
      <c r="L35" s="52"/>
      <c r="M35" s="48"/>
      <c r="N35" s="61"/>
      <c r="O35" s="54"/>
      <c r="Q35" s="56"/>
      <c r="R35" s="72"/>
    </row>
    <row r="36" customFormat="false" ht="15" hidden="false" customHeight="false" outlineLevel="0" collapsed="false">
      <c r="A36" s="44"/>
      <c r="B36" s="45" t="s">
        <v>55</v>
      </c>
      <c r="C36" s="46" t="s">
        <v>56</v>
      </c>
      <c r="D36" s="47" t="n">
        <v>3792</v>
      </c>
      <c r="E36" s="48"/>
      <c r="F36" s="59" t="n">
        <f aca="false">T16</f>
        <v>28</v>
      </c>
      <c r="G36" s="59"/>
      <c r="H36" s="48" t="n">
        <f aca="false">V16</f>
        <v>31</v>
      </c>
      <c r="I36" s="59"/>
      <c r="J36" s="51" t="n">
        <v>34</v>
      </c>
      <c r="K36" s="51"/>
      <c r="L36" s="52" t="s">
        <v>67</v>
      </c>
      <c r="M36" s="48"/>
      <c r="N36" s="53" t="n">
        <v>67694</v>
      </c>
      <c r="O36" s="54" t="n">
        <v>1</v>
      </c>
      <c r="P36" s="55" t="str">
        <f aca="false">IF(Q36&lt;0,ABS(Q36),"")</f>
        <v/>
      </c>
      <c r="Q36" s="56" t="n">
        <f aca="false">IF(L$39&gt;0,L36-R36,J36-R36)</f>
        <v>34</v>
      </c>
      <c r="R36" s="56" t="n">
        <f aca="false">ROUND((1-O36)*J36,0)</f>
        <v>0</v>
      </c>
    </row>
    <row r="37" customFormat="false" ht="15" hidden="false" customHeight="false" outlineLevel="0" collapsed="false">
      <c r="A37" s="44"/>
      <c r="B37" s="45"/>
      <c r="C37" s="46"/>
      <c r="D37" s="47"/>
      <c r="E37" s="48"/>
      <c r="F37" s="59"/>
      <c r="G37" s="59"/>
      <c r="H37" s="48"/>
      <c r="I37" s="59"/>
      <c r="J37" s="51" t="n">
        <v>3</v>
      </c>
      <c r="K37" s="51"/>
      <c r="L37" s="52" t="s">
        <v>69</v>
      </c>
      <c r="M37" s="48"/>
      <c r="N37" s="53" t="n">
        <v>69708</v>
      </c>
      <c r="O37" s="54" t="n">
        <v>0</v>
      </c>
      <c r="P37" s="55" t="str">
        <f aca="false">IF(Q37&lt;0,ABS(Q37),"")</f>
        <v/>
      </c>
      <c r="Q37" s="56" t="n">
        <f aca="false">IF(L$39&gt;0,L37-R37,J37-R37)</f>
        <v>0</v>
      </c>
      <c r="R37" s="56" t="n">
        <f aca="false">ROUND((1-O37)*J37,0)</f>
        <v>3</v>
      </c>
    </row>
    <row r="38" customFormat="false" ht="15" hidden="false" customHeight="false" outlineLevel="0" collapsed="false">
      <c r="A38" s="44"/>
      <c r="B38" s="45"/>
      <c r="C38" s="48"/>
      <c r="D38" s="48"/>
      <c r="E38" s="48"/>
      <c r="I38" s="73"/>
      <c r="J38" s="51"/>
      <c r="K38" s="60"/>
      <c r="L38" s="56"/>
      <c r="M38" s="48"/>
      <c r="N38" s="47"/>
      <c r="O38" s="74"/>
      <c r="S38" s="55"/>
    </row>
    <row r="39" customFormat="false" ht="15" hidden="false" customHeight="false" outlineLevel="0" collapsed="false">
      <c r="A39" s="44"/>
      <c r="B39" s="45"/>
      <c r="C39" s="48"/>
      <c r="D39" s="48"/>
      <c r="E39" s="48"/>
      <c r="F39" s="59"/>
      <c r="G39" s="59"/>
      <c r="H39" s="73"/>
      <c r="I39" s="73"/>
      <c r="J39" s="51" t="n">
        <f aca="false">SUM(J5:J38)</f>
        <v>51991</v>
      </c>
      <c r="K39" s="60"/>
      <c r="L39" s="56" t="n">
        <f aca="false">SUM(L5:L38)</f>
        <v>0</v>
      </c>
      <c r="M39" s="48"/>
      <c r="N39" s="55" t="n">
        <f aca="false">+J39-L39</f>
        <v>51991</v>
      </c>
      <c r="O39" s="75"/>
      <c r="P39" s="76" t="n">
        <f aca="false">SUM(P5:P38)</f>
        <v>0</v>
      </c>
      <c r="Q39" s="77" t="n">
        <f aca="false">SUM(Q5:Q38)/IF($L$39&gt;0,$L39,$J39)</f>
        <v>0.809184281894943</v>
      </c>
      <c r="R39" s="77" t="n">
        <f aca="false">SUM(R5:R38)/IF($L$39&gt;0,$L39,$J39)</f>
        <v>0.190815718105057</v>
      </c>
      <c r="S39" s="78" t="n">
        <f aca="false">Q41/(Q41+(R41-LOOKUP(J2,[1]!date,[1]!enaft)))</f>
        <v>0.840800623551043</v>
      </c>
    </row>
    <row r="40" customFormat="false" ht="15.75" hidden="false" customHeight="false" outlineLevel="0" collapsed="false">
      <c r="A40" s="44"/>
      <c r="B40" s="79"/>
      <c r="C40" s="80"/>
      <c r="D40" s="80"/>
      <c r="E40" s="80"/>
      <c r="F40" s="81"/>
      <c r="G40" s="81"/>
      <c r="H40" s="82"/>
      <c r="I40" s="82"/>
      <c r="J40" s="81"/>
      <c r="K40" s="80"/>
      <c r="L40" s="83"/>
      <c r="M40" s="80"/>
      <c r="N40" s="84" t="n">
        <f aca="false">1-(+L39/J39)</f>
        <v>1</v>
      </c>
      <c r="O40" s="85"/>
      <c r="S40" s="86" t="n">
        <f aca="false">SUM(Q41:R41)</f>
        <v>51991</v>
      </c>
      <c r="T40" s="94" t="n">
        <f aca="false">R5+R7+R10+R15+R19+R21+R24+R26+R28+R30+R32+R36</f>
        <v>4670.7</v>
      </c>
    </row>
    <row r="41" customFormat="false" ht="15.75" hidden="false" customHeight="false" outlineLevel="0" collapsed="false">
      <c r="A41" s="44"/>
      <c r="B41" s="44"/>
      <c r="C41" s="44"/>
      <c r="D41" s="44"/>
      <c r="E41" s="44"/>
      <c r="F41" s="87"/>
      <c r="G41" s="87"/>
      <c r="H41" s="88"/>
      <c r="I41" s="88"/>
      <c r="J41" s="44"/>
      <c r="K41" s="44"/>
      <c r="L41" s="89"/>
      <c r="M41" s="44"/>
      <c r="N41" s="44"/>
      <c r="O41" s="90"/>
      <c r="P41" s="44"/>
      <c r="Q41" s="86" t="n">
        <f aca="false">SUM(Q5:Q38)</f>
        <v>42070.3</v>
      </c>
      <c r="R41" s="86" t="n">
        <f aca="false">SUM(R5:R38)</f>
        <v>9920.7</v>
      </c>
      <c r="S41" s="52" t="n">
        <f aca="false">SUMIF(Q$5:Q$38,0,R$5:R$38)</f>
        <v>5250</v>
      </c>
    </row>
    <row r="42" customFormat="false" ht="1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 t="s">
        <v>57</v>
      </c>
      <c r="J42" s="87" t="s">
        <v>58</v>
      </c>
      <c r="K42" s="44"/>
      <c r="L42" s="89" t="s">
        <v>59</v>
      </c>
      <c r="M42" s="44"/>
      <c r="N42" s="44"/>
      <c r="O42" s="90"/>
      <c r="P42" s="44"/>
      <c r="R42" s="91" t="e">
        <f aca="false">LOOKUP(J2,[1]!date,[1]!buysell)+[2]COH!$G$129</f>
        <v>#VALUE!</v>
      </c>
      <c r="S42" s="44" t="s">
        <v>60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61</v>
      </c>
      <c r="K43" s="44"/>
      <c r="L43" s="89" t="s">
        <v>62</v>
      </c>
      <c r="M43" s="44"/>
      <c r="N43" s="44"/>
      <c r="O43" s="90"/>
      <c r="P43" s="44"/>
      <c r="Q43" s="92"/>
      <c r="R43" s="93" t="n">
        <v>27835</v>
      </c>
      <c r="S43" s="44" t="s">
        <v>63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/>
      <c r="J44" s="87"/>
      <c r="K44" s="44"/>
      <c r="L44" s="89"/>
      <c r="M44" s="44"/>
      <c r="N44" s="44"/>
      <c r="O44" s="90"/>
      <c r="P44" s="44"/>
      <c r="R44" s="93" t="e">
        <f aca="false">((R41-R42-S41)/0.97816)+R43</f>
        <v>#VALUE!</v>
      </c>
      <c r="S44" s="87" t="s">
        <v>64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44"/>
      <c r="K48" s="44"/>
      <c r="L48" s="89"/>
      <c r="M48" s="44"/>
      <c r="N48" s="44"/>
      <c r="O48" s="90"/>
      <c r="P48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4" colorId="64" zoomScale="70" zoomScaleNormal="70" zoomScalePageLayoutView="100" workbookViewId="0">
      <pane xSplit="5" ySplit="0" topLeftCell="Q1" activePane="topRight" state="frozen"/>
      <selection pane="topLeft" activeCell="A4" activeCellId="0" sqref="A4"/>
      <selection pane="topRight" activeCell="Q41" activeCellId="0" sqref="Q41:S4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45926.914163667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36897</v>
      </c>
      <c r="K2" s="20"/>
      <c r="L2" s="23"/>
      <c r="M2" s="20"/>
      <c r="N2" s="20"/>
      <c r="O2" s="26" t="n">
        <f aca="true">NOW()</f>
        <v>45926.9141636673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8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31</v>
      </c>
      <c r="G5" s="49"/>
      <c r="H5" s="50" t="str">
        <f aca="false">V14</f>
        <v>*</v>
      </c>
      <c r="I5" s="49"/>
      <c r="J5" s="51" t="n">
        <v>795</v>
      </c>
      <c r="K5" s="51"/>
      <c r="L5" s="52" t="n">
        <v>795</v>
      </c>
      <c r="M5" s="50"/>
      <c r="N5" s="53" t="n">
        <v>67694</v>
      </c>
      <c r="O5" s="54" t="n">
        <f aca="false">$T$23</f>
        <v>0.9</v>
      </c>
      <c r="P5" s="55" t="str">
        <f aca="false">IF(Q5&lt;0,ABS(Q5),"")</f>
        <v/>
      </c>
      <c r="Q5" s="56" t="n">
        <f aca="false">IF(L$39&gt;0,L5-R5,J5-R5)</f>
        <v>715</v>
      </c>
      <c r="R5" s="56" t="n">
        <f aca="false">ROUND((1-O5)*J5,0)</f>
        <v>80</v>
      </c>
      <c r="S5" s="44"/>
      <c r="T5" s="57" t="n">
        <v>29</v>
      </c>
      <c r="U5" s="57" t="n">
        <v>1</v>
      </c>
      <c r="V5" s="57" t="s">
        <v>65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29</v>
      </c>
      <c r="U6" s="63" t="n">
        <v>2</v>
      </c>
      <c r="V6" s="63" t="s">
        <v>65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29</v>
      </c>
      <c r="G7" s="59"/>
      <c r="H7" s="48" t="str">
        <f aca="false">V6</f>
        <v>*</v>
      </c>
      <c r="I7" s="59"/>
      <c r="J7" s="95" t="n">
        <v>3553</v>
      </c>
      <c r="K7" s="51"/>
      <c r="L7" s="52" t="n">
        <v>3553</v>
      </c>
      <c r="M7" s="48"/>
      <c r="N7" s="53" t="n">
        <v>67694</v>
      </c>
      <c r="O7" s="54" t="n">
        <f aca="false">$T$23</f>
        <v>0.9</v>
      </c>
      <c r="P7" s="55" t="str">
        <f aca="false">IF(Q7&lt;0,ABS(Q7),"")</f>
        <v/>
      </c>
      <c r="Q7" s="56" t="n">
        <f aca="false">IF(L$39&gt;0,L7-R7,J7-R7)</f>
        <v>3198</v>
      </c>
      <c r="R7" s="56" t="n">
        <f aca="false">ROUND((1-O7)*J7,0)</f>
        <v>355</v>
      </c>
      <c r="S7" s="44"/>
      <c r="T7" s="63" t="n">
        <v>29</v>
      </c>
      <c r="U7" s="63" t="n">
        <v>3</v>
      </c>
      <c r="V7" s="63" t="s">
        <v>65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96" t="n">
        <v>7000</v>
      </c>
      <c r="K8" s="51"/>
      <c r="L8" s="52" t="n">
        <v>7000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IF(L$39&gt;0,L8-R8,J8-R8)</f>
        <v>0</v>
      </c>
      <c r="R8" s="56" t="n">
        <f aca="false">ROUND((1-O8)*J8,0)</f>
        <v>7000</v>
      </c>
      <c r="S8" s="44"/>
      <c r="T8" s="63" t="n">
        <v>28</v>
      </c>
      <c r="U8" s="63" t="n">
        <v>4</v>
      </c>
      <c r="V8" s="63" t="s">
        <v>65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31</v>
      </c>
      <c r="U9" s="63" t="n">
        <v>5</v>
      </c>
      <c r="V9" s="63" t="s">
        <v>65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29</v>
      </c>
      <c r="G10" s="59"/>
      <c r="H10" s="48" t="str">
        <f aca="false">V11</f>
        <v>*</v>
      </c>
      <c r="I10" s="59"/>
      <c r="J10" s="95" t="n">
        <v>285</v>
      </c>
      <c r="K10" s="51"/>
      <c r="L10" s="52" t="n">
        <v>285</v>
      </c>
      <c r="M10" s="48"/>
      <c r="N10" s="53" t="n">
        <v>67694</v>
      </c>
      <c r="O10" s="54" t="n">
        <f aca="false">$T$23</f>
        <v>0.9</v>
      </c>
      <c r="P10" s="55" t="str">
        <f aca="false">IF(Q10&lt;0,ABS(Q10),"")</f>
        <v/>
      </c>
      <c r="Q10" s="56" t="n">
        <f aca="false">IF(L$39&gt;0,L10-R10,J10-R10)</f>
        <v>256</v>
      </c>
      <c r="R10" s="56" t="n">
        <f aca="false">ROUND((1-O10)*J10,0)</f>
        <v>29</v>
      </c>
      <c r="S10" s="44"/>
      <c r="T10" s="63" t="n">
        <v>31</v>
      </c>
      <c r="U10" s="63" t="n">
        <v>6</v>
      </c>
      <c r="V10" s="63" t="s">
        <v>65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97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IF(L$39&gt;0,L11-R11,J11-R11)</f>
        <v>0</v>
      </c>
      <c r="R11" s="56" t="n">
        <f aca="false">ROUND((1-O11)*J11,0)</f>
        <v>2400</v>
      </c>
      <c r="S11" s="44"/>
      <c r="T11" s="63" t="n">
        <v>29</v>
      </c>
      <c r="U11" s="63" t="n">
        <v>7</v>
      </c>
      <c r="V11" s="63" t="s">
        <v>65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97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IF(L$39&gt;0,L12-R12,J12-R12)</f>
        <v>0</v>
      </c>
      <c r="R12" s="56" t="n">
        <f aca="false">ROUND((1-O12)*J12,0)</f>
        <v>500</v>
      </c>
      <c r="S12" s="44"/>
      <c r="T12" s="63" t="n">
        <v>30</v>
      </c>
      <c r="U12" s="63" t="n">
        <v>8</v>
      </c>
      <c r="V12" s="63" t="s">
        <v>65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96" t="n">
        <v>1600</v>
      </c>
      <c r="K13" s="51"/>
      <c r="L13" s="52" t="n">
        <v>1600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IF(L$39&gt;0,L13-R13,J13-R13)</f>
        <v>0</v>
      </c>
      <c r="R13" s="56" t="n">
        <f aca="false">ROUND((1-O13)*J13,0)</f>
        <v>1600</v>
      </c>
      <c r="S13" s="44"/>
      <c r="T13" s="63" t="n">
        <v>29</v>
      </c>
      <c r="U13" s="63" t="n">
        <v>9</v>
      </c>
      <c r="V13" s="63" t="s">
        <v>65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31</v>
      </c>
      <c r="U14" s="63" t="n">
        <v>15</v>
      </c>
      <c r="V14" s="63" t="s">
        <v>65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29</v>
      </c>
      <c r="G15" s="59"/>
      <c r="H15" s="48" t="str">
        <f aca="false">V5</f>
        <v>*</v>
      </c>
      <c r="I15" s="59"/>
      <c r="J15" s="95" t="n">
        <v>9620</v>
      </c>
      <c r="K15" s="51"/>
      <c r="L15" s="52" t="n">
        <v>9620</v>
      </c>
      <c r="M15" s="48"/>
      <c r="N15" s="53" t="n">
        <v>67694</v>
      </c>
      <c r="O15" s="54" t="n">
        <f aca="false">$T$23</f>
        <v>0.9</v>
      </c>
      <c r="P15" s="55" t="str">
        <f aca="false">IF(Q15&lt;0,ABS(Q15),"")</f>
        <v/>
      </c>
      <c r="Q15" s="56" t="n">
        <f aca="false">IF(L$39&gt;0,L15-R15,J15-R15)</f>
        <v>8658</v>
      </c>
      <c r="R15" s="56" t="n">
        <f aca="false">ROUND((1-O15)*J15,0)</f>
        <v>962</v>
      </c>
      <c r="S15" s="44"/>
      <c r="T15" s="63" t="n">
        <v>28</v>
      </c>
      <c r="U15" s="63" t="n">
        <v>35</v>
      </c>
      <c r="V15" s="63" t="s">
        <v>65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96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IF(L$39&gt;0,L16-R16,J16-R16)</f>
        <v>0</v>
      </c>
      <c r="R16" s="56" t="n">
        <f aca="false">ROUND((1-O16)*J16,0)</f>
        <v>85</v>
      </c>
      <c r="S16" s="44"/>
      <c r="T16" s="64" t="n">
        <v>28</v>
      </c>
      <c r="U16" s="64" t="n">
        <v>39</v>
      </c>
      <c r="V16" s="64" t="s">
        <v>65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IF(L$39&gt;0,L17-R17,J17-R17)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58"/>
      <c r="B18" s="45"/>
      <c r="C18" s="46"/>
      <c r="D18" s="65"/>
      <c r="E18" s="66"/>
      <c r="F18" s="59"/>
      <c r="G18" s="59"/>
      <c r="H18" s="48"/>
      <c r="I18" s="59"/>
      <c r="J18" s="51"/>
      <c r="K18" s="51"/>
      <c r="L18" s="52"/>
      <c r="M18" s="48"/>
      <c r="N18" s="61"/>
      <c r="O18" s="54"/>
      <c r="P18" s="44"/>
      <c r="Q18" s="56"/>
      <c r="R18" s="56"/>
      <c r="S18" s="44"/>
      <c r="T18" s="67" t="n">
        <f aca="false">AVERAGE(T5:T16)</f>
        <v>29.3333333333333</v>
      </c>
      <c r="U18" s="44"/>
      <c r="V18" s="67" t="e">
        <f aca="false">AVERAGE(V5:V16)</f>
        <v>#DIV/0!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44"/>
      <c r="B19" s="45" t="s">
        <v>38</v>
      </c>
      <c r="C19" s="46" t="s">
        <v>39</v>
      </c>
      <c r="D19" s="47" t="n">
        <v>3789</v>
      </c>
      <c r="E19" s="48"/>
      <c r="F19" s="59" t="n">
        <f aca="false">T7</f>
        <v>29</v>
      </c>
      <c r="G19" s="59"/>
      <c r="H19" s="48" t="str">
        <f aca="false">V7</f>
        <v>*</v>
      </c>
      <c r="I19" s="59"/>
      <c r="J19" s="51" t="n">
        <v>1780</v>
      </c>
      <c r="K19" s="51"/>
      <c r="L19" s="52" t="n">
        <v>1780</v>
      </c>
      <c r="M19" s="48"/>
      <c r="N19" s="53" t="n">
        <v>67694</v>
      </c>
      <c r="O19" s="54" t="n">
        <f aca="false">$T$23</f>
        <v>0.9</v>
      </c>
      <c r="P19" s="55" t="str">
        <f aca="false">IF(Q19&lt;0,ABS(Q19),"")</f>
        <v/>
      </c>
      <c r="Q19" s="56" t="n">
        <f aca="false">IF(L$39&gt;0,L19-R19,J19-R19)</f>
        <v>1602</v>
      </c>
      <c r="R19" s="56" t="n">
        <f aca="false">ROUND((1-O19)*J19,0)</f>
        <v>178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58"/>
      <c r="B20" s="45"/>
      <c r="C20" s="46"/>
      <c r="D20" s="47"/>
      <c r="E20" s="48"/>
      <c r="F20" s="44"/>
      <c r="G20" s="44"/>
      <c r="H20" s="44"/>
      <c r="I20" s="59"/>
      <c r="J20" s="51"/>
      <c r="K20" s="51"/>
      <c r="L20" s="52"/>
      <c r="M20" s="48"/>
      <c r="N20" s="61"/>
      <c r="O20" s="54"/>
      <c r="P20" s="44"/>
      <c r="Q20" s="56"/>
      <c r="R20" s="56"/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 t="s">
        <v>41</v>
      </c>
      <c r="C21" s="46" t="s">
        <v>42</v>
      </c>
      <c r="D21" s="47" t="n">
        <v>3345</v>
      </c>
      <c r="E21" s="48"/>
      <c r="F21" s="59" t="n">
        <f aca="false">T8</f>
        <v>28</v>
      </c>
      <c r="G21" s="59"/>
      <c r="H21" s="48" t="str">
        <f aca="false">V8</f>
        <v>*</v>
      </c>
      <c r="I21" s="59"/>
      <c r="J21" s="95" t="n">
        <v>1039</v>
      </c>
      <c r="K21" s="51"/>
      <c r="L21" s="52" t="n">
        <v>1039</v>
      </c>
      <c r="M21" s="59"/>
      <c r="N21" s="53" t="n">
        <v>67694</v>
      </c>
      <c r="O21" s="54" t="n">
        <f aca="false">$T$23</f>
        <v>0.9</v>
      </c>
      <c r="P21" s="55" t="str">
        <f aca="false">IF(Q21&lt;0,ABS(Q21),"")</f>
        <v/>
      </c>
      <c r="Q21" s="56" t="n">
        <f aca="false">IF(L$39&gt;0,L21-R21,J21-R21)</f>
        <v>935</v>
      </c>
      <c r="R21" s="56" t="n">
        <f aca="false">ROUND((1-O21)*J21,0)</f>
        <v>104</v>
      </c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/>
      <c r="C22" s="46"/>
      <c r="D22" s="47"/>
      <c r="E22" s="48"/>
      <c r="F22" s="59"/>
      <c r="G22" s="59"/>
      <c r="H22" s="48"/>
      <c r="I22" s="59"/>
      <c r="J22" s="96" t="n">
        <v>1915</v>
      </c>
      <c r="K22" s="51"/>
      <c r="L22" s="52" t="n">
        <v>1915</v>
      </c>
      <c r="M22" s="59"/>
      <c r="N22" s="53" t="n">
        <v>68916</v>
      </c>
      <c r="O22" s="54" t="n">
        <v>0</v>
      </c>
      <c r="P22" s="55" t="str">
        <f aca="false">IF(Q22&lt;0,ABS(Q22),"")</f>
        <v/>
      </c>
      <c r="Q22" s="56" t="n">
        <f aca="false">IF(L$39&gt;0,L22-R22,J22-R22)</f>
        <v>0</v>
      </c>
      <c r="R22" s="56" t="n">
        <f aca="false">ROUND((1-O22)*J22,0)</f>
        <v>1915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65"/>
      <c r="E23" s="66"/>
      <c r="F23" s="59"/>
      <c r="G23" s="59"/>
      <c r="H23" s="48"/>
      <c r="I23" s="59"/>
      <c r="J23" s="51"/>
      <c r="K23" s="51"/>
      <c r="L23" s="52"/>
      <c r="M23" s="48"/>
      <c r="N23" s="61"/>
      <c r="O23" s="54"/>
      <c r="P23" s="44"/>
      <c r="Q23" s="56"/>
      <c r="R23" s="56"/>
      <c r="S23" s="44"/>
      <c r="T23" s="71" t="n">
        <v>0.9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 t="s">
        <v>45</v>
      </c>
      <c r="C24" s="46" t="s">
        <v>46</v>
      </c>
      <c r="D24" s="47" t="n">
        <v>2777</v>
      </c>
      <c r="E24" s="48"/>
      <c r="F24" s="59" t="n">
        <f aca="false">T9</f>
        <v>31</v>
      </c>
      <c r="G24" s="59"/>
      <c r="H24" s="48" t="str">
        <f aca="false">V9</f>
        <v>*</v>
      </c>
      <c r="I24" s="59"/>
      <c r="J24" s="51" t="n">
        <v>11199</v>
      </c>
      <c r="K24" s="51"/>
      <c r="L24" s="52" t="n">
        <v>11199</v>
      </c>
      <c r="M24" s="48"/>
      <c r="N24" s="53" t="n">
        <v>67694</v>
      </c>
      <c r="O24" s="54" t="n">
        <f aca="false">$T$23</f>
        <v>0.9</v>
      </c>
      <c r="P24" s="55" t="str">
        <f aca="false">IF(Q24&lt;0,ABS(Q24),"")</f>
        <v/>
      </c>
      <c r="Q24" s="56" t="n">
        <f aca="false">IF(L$39&gt;0,L24-R24,J24-R24)</f>
        <v>10079.1</v>
      </c>
      <c r="R24" s="56" t="n">
        <f aca="false">(1-O24)*J24</f>
        <v>1119.9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/>
      <c r="C25" s="46"/>
      <c r="D25" s="47"/>
      <c r="E25" s="48"/>
      <c r="F25" s="59"/>
      <c r="G25" s="59"/>
      <c r="H25" s="48"/>
      <c r="I25" s="59"/>
      <c r="J25" s="51"/>
      <c r="K25" s="51"/>
      <c r="L25" s="52"/>
      <c r="M25" s="48"/>
      <c r="N25" s="61"/>
      <c r="O25" s="54"/>
      <c r="P25" s="44"/>
      <c r="Q25" s="56"/>
      <c r="R25" s="56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44"/>
      <c r="B26" s="45" t="s">
        <v>47</v>
      </c>
      <c r="C26" s="46" t="s">
        <v>48</v>
      </c>
      <c r="D26" s="47" t="n">
        <v>3346</v>
      </c>
      <c r="E26" s="48"/>
      <c r="F26" s="59" t="n">
        <f aca="false">T10</f>
        <v>31</v>
      </c>
      <c r="G26" s="59"/>
      <c r="H26" s="48" t="str">
        <f aca="false">V10</f>
        <v>*</v>
      </c>
      <c r="I26" s="59"/>
      <c r="J26" s="51" t="n">
        <v>3474</v>
      </c>
      <c r="K26" s="51"/>
      <c r="L26" s="52" t="n">
        <v>3474</v>
      </c>
      <c r="M26" s="48"/>
      <c r="N26" s="53" t="n">
        <v>67694</v>
      </c>
      <c r="O26" s="54" t="n">
        <f aca="false">$T$23</f>
        <v>0.9</v>
      </c>
      <c r="P26" s="55" t="str">
        <f aca="false">IF(Q26&lt;0,ABS(Q26),"")</f>
        <v/>
      </c>
      <c r="Q26" s="56" t="n">
        <f aca="false">IF(L$39&gt;0,L26-R26,J26-R26)</f>
        <v>3127</v>
      </c>
      <c r="R26" s="56" t="n">
        <f aca="false">ROUND((1-O26)*J26,0)</f>
        <v>347</v>
      </c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58"/>
      <c r="B27" s="45"/>
      <c r="C27" s="46"/>
      <c r="D27" s="47"/>
      <c r="E27" s="48"/>
      <c r="F27" s="59"/>
      <c r="G27" s="59"/>
      <c r="H27" s="48"/>
      <c r="I27" s="59"/>
      <c r="J27" s="51"/>
      <c r="K27" s="51"/>
      <c r="L27" s="52"/>
      <c r="M27" s="48"/>
      <c r="N27" s="61"/>
      <c r="O27" s="54"/>
      <c r="P27" s="44"/>
      <c r="Q27" s="56"/>
      <c r="R27" s="56"/>
      <c r="S27" s="44"/>
    </row>
    <row r="28" customFormat="false" ht="15" hidden="false" customHeight="false" outlineLevel="0" collapsed="false">
      <c r="A28" s="44"/>
      <c r="B28" s="45" t="s">
        <v>49</v>
      </c>
      <c r="C28" s="46" t="s">
        <v>50</v>
      </c>
      <c r="D28" s="47" t="n">
        <v>3790</v>
      </c>
      <c r="E28" s="48"/>
      <c r="F28" s="59" t="n">
        <f aca="false">T12</f>
        <v>30</v>
      </c>
      <c r="G28" s="59"/>
      <c r="H28" s="48" t="str">
        <f aca="false">V12</f>
        <v>*</v>
      </c>
      <c r="I28" s="59"/>
      <c r="J28" s="51" t="n">
        <v>2604</v>
      </c>
      <c r="K28" s="51"/>
      <c r="L28" s="52" t="n">
        <v>2604</v>
      </c>
      <c r="M28" s="48"/>
      <c r="N28" s="53" t="n">
        <v>67694</v>
      </c>
      <c r="O28" s="54" t="n">
        <f aca="false">$T$23</f>
        <v>0.9</v>
      </c>
      <c r="P28" s="55" t="str">
        <f aca="false">IF(Q28&lt;0,ABS(Q28),"")</f>
        <v/>
      </c>
      <c r="Q28" s="56" t="n">
        <f aca="false">IF(L$39&gt;0,L28-R28,J28-R28)</f>
        <v>2344</v>
      </c>
      <c r="R28" s="56" t="n">
        <f aca="false">ROUND((1-O28)*J28,0)</f>
        <v>260</v>
      </c>
      <c r="S28" s="44"/>
    </row>
    <row r="29" customFormat="false" ht="15" hidden="false" customHeight="false" outlineLevel="0" collapsed="false">
      <c r="A29" s="58"/>
      <c r="B29" s="45"/>
      <c r="C29" s="46"/>
      <c r="D29" s="47"/>
      <c r="E29" s="48"/>
      <c r="F29" s="59"/>
      <c r="G29" s="59"/>
      <c r="H29" s="48"/>
      <c r="I29" s="59"/>
      <c r="J29" s="51"/>
      <c r="K29" s="51"/>
      <c r="L29" s="52"/>
      <c r="M29" s="48"/>
      <c r="N29" s="61"/>
      <c r="O29" s="54"/>
      <c r="P29" s="44"/>
      <c r="Q29" s="56"/>
      <c r="R29" s="56"/>
    </row>
    <row r="30" customFormat="false" ht="15" hidden="false" customHeight="false" outlineLevel="0" collapsed="false">
      <c r="A30" s="44"/>
      <c r="B30" s="45" t="s">
        <v>51</v>
      </c>
      <c r="C30" s="46" t="s">
        <v>52</v>
      </c>
      <c r="D30" s="47" t="n">
        <v>3791</v>
      </c>
      <c r="E30" s="48"/>
      <c r="F30" s="59" t="n">
        <f aca="false">T13</f>
        <v>29</v>
      </c>
      <c r="G30" s="59"/>
      <c r="H30" s="48" t="str">
        <f aca="false">V13</f>
        <v>*</v>
      </c>
      <c r="I30" s="59"/>
      <c r="J30" s="51" t="n">
        <v>4760</v>
      </c>
      <c r="K30" s="51"/>
      <c r="L30" s="52" t="n">
        <v>4760</v>
      </c>
      <c r="M30" s="48"/>
      <c r="N30" s="53" t="n">
        <v>67694</v>
      </c>
      <c r="O30" s="54" t="n">
        <f aca="false">$T$23</f>
        <v>0.9</v>
      </c>
      <c r="P30" s="55" t="str">
        <f aca="false">IF(Q30&lt;0,ABS(Q30),"")</f>
        <v/>
      </c>
      <c r="Q30" s="56" t="n">
        <f aca="false">IF(L$39&gt;0,L30-R30,J30-R30)</f>
        <v>4284</v>
      </c>
      <c r="R30" s="56" t="n">
        <f aca="false">ROUND((1-O30)*J30,0)</f>
        <v>476</v>
      </c>
    </row>
    <row r="31" customFormat="false" ht="15" hidden="false" customHeight="false" outlineLevel="0" collapsed="false">
      <c r="A31" s="58"/>
      <c r="B31" s="45"/>
      <c r="C31" s="46"/>
      <c r="D31" s="47"/>
      <c r="E31" s="48"/>
      <c r="F31" s="59"/>
      <c r="G31" s="59"/>
      <c r="H31" s="48"/>
      <c r="I31" s="59"/>
      <c r="J31" s="51"/>
      <c r="K31" s="51"/>
      <c r="L31" s="52"/>
      <c r="M31" s="48"/>
      <c r="N31" s="61"/>
      <c r="O31" s="54"/>
      <c r="Q31" s="56"/>
      <c r="R31" s="72"/>
    </row>
    <row r="32" customFormat="false" ht="15.75" hidden="false" customHeight="false" outlineLevel="0" collapsed="false">
      <c r="A32" s="44"/>
      <c r="B32" s="45" t="s">
        <v>53</v>
      </c>
      <c r="C32" s="46" t="s">
        <v>54</v>
      </c>
      <c r="D32" s="47" t="n">
        <v>3348</v>
      </c>
      <c r="E32" s="48"/>
      <c r="F32" s="59" t="n">
        <f aca="false">T15</f>
        <v>28</v>
      </c>
      <c r="G32" s="59"/>
      <c r="H32" s="48" t="str">
        <f aca="false">V15</f>
        <v>*</v>
      </c>
      <c r="I32" s="59"/>
      <c r="J32" s="51" t="n">
        <v>1711</v>
      </c>
      <c r="K32" s="51"/>
      <c r="L32" s="98" t="n">
        <v>1711</v>
      </c>
      <c r="M32" s="48"/>
      <c r="N32" s="53" t="n">
        <v>67694</v>
      </c>
      <c r="O32" s="54" t="n">
        <f aca="false">$T$23</f>
        <v>0.9</v>
      </c>
      <c r="P32" s="55" t="str">
        <f aca="false">IF(Q32&lt;0,ABS(Q32),"")</f>
        <v/>
      </c>
      <c r="Q32" s="56" t="n">
        <f aca="false">IF(L$39&gt;0,L32-R32,J32-R32)</f>
        <v>1540</v>
      </c>
      <c r="R32" s="56" t="n">
        <f aca="false">ROUND((1-O32)*J32,0)</f>
        <v>171</v>
      </c>
    </row>
    <row r="33" customFormat="false" ht="15" hidden="false" customHeight="false" outlineLevel="0" collapsed="false">
      <c r="A33" s="44"/>
      <c r="B33" s="45"/>
      <c r="C33" s="46"/>
      <c r="D33" s="47"/>
      <c r="E33" s="48"/>
      <c r="F33" s="59"/>
      <c r="G33" s="59"/>
      <c r="H33" s="48"/>
      <c r="I33" s="59"/>
      <c r="J33" s="51" t="n">
        <v>200</v>
      </c>
      <c r="K33" s="51"/>
      <c r="L33" s="52" t="n">
        <v>200</v>
      </c>
      <c r="M33" s="48"/>
      <c r="N33" s="53" t="n">
        <v>69708</v>
      </c>
      <c r="O33" s="54" t="n">
        <v>0</v>
      </c>
      <c r="P33" s="55" t="str">
        <f aca="false">IF(Q33&lt;0,ABS(Q33),"")</f>
        <v/>
      </c>
      <c r="Q33" s="56" t="n">
        <f aca="false">IF(L$39&gt;0,L33-R33,J33-R33)</f>
        <v>0</v>
      </c>
      <c r="R33" s="56" t="n">
        <f aca="false">ROUND((1-O33)*J33,0)</f>
        <v>200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1000</v>
      </c>
      <c r="K34" s="51"/>
      <c r="L34" s="52" t="n">
        <v>1000</v>
      </c>
      <c r="M34" s="48"/>
      <c r="N34" s="53" t="n">
        <v>69823</v>
      </c>
      <c r="O34" s="54" t="n">
        <v>0</v>
      </c>
      <c r="P34" s="55" t="str">
        <f aca="false">IF(Q34&lt;0,ABS(Q34),"")</f>
        <v/>
      </c>
      <c r="Q34" s="56" t="n">
        <f aca="false">IF(L$39&gt;0,L34-R34,J34-R34)</f>
        <v>0</v>
      </c>
      <c r="R34" s="56" t="n">
        <f aca="false">ROUND((1-O34)*J34,0)</f>
        <v>1000</v>
      </c>
    </row>
    <row r="35" customFormat="false" ht="15" hidden="false" customHeight="false" outlineLevel="0" collapsed="false">
      <c r="A35" s="58"/>
      <c r="B35" s="45"/>
      <c r="C35" s="46"/>
      <c r="D35" s="47"/>
      <c r="E35" s="48"/>
      <c r="F35" s="59"/>
      <c r="G35" s="59"/>
      <c r="H35" s="48"/>
      <c r="I35" s="59"/>
      <c r="J35" s="51"/>
      <c r="K35" s="51"/>
      <c r="L35" s="52"/>
      <c r="M35" s="48"/>
      <c r="N35" s="61"/>
      <c r="O35" s="54"/>
      <c r="Q35" s="56"/>
      <c r="R35" s="72"/>
    </row>
    <row r="36" customFormat="false" ht="15" hidden="false" customHeight="false" outlineLevel="0" collapsed="false">
      <c r="A36" s="44"/>
      <c r="B36" s="45" t="s">
        <v>55</v>
      </c>
      <c r="C36" s="46" t="s">
        <v>56</v>
      </c>
      <c r="D36" s="47" t="n">
        <v>3792</v>
      </c>
      <c r="E36" s="48"/>
      <c r="F36" s="59" t="n">
        <f aca="false">T16</f>
        <v>28</v>
      </c>
      <c r="G36" s="59"/>
      <c r="H36" s="48" t="str">
        <f aca="false">V16</f>
        <v>*</v>
      </c>
      <c r="I36" s="59"/>
      <c r="J36" s="51" t="n">
        <v>38</v>
      </c>
      <c r="K36" s="51"/>
      <c r="L36" s="52" t="n">
        <v>38</v>
      </c>
      <c r="M36" s="48"/>
      <c r="N36" s="53" t="n">
        <v>67694</v>
      </c>
      <c r="O36" s="54" t="n">
        <v>1</v>
      </c>
      <c r="P36" s="55" t="str">
        <f aca="false">IF(Q36&lt;0,ABS(Q36),"")</f>
        <v/>
      </c>
      <c r="Q36" s="56" t="n">
        <f aca="false">IF(L$39&gt;0,L36-R36,J36-R36)</f>
        <v>38</v>
      </c>
      <c r="R36" s="56" t="n">
        <f aca="false">ROUND((1-O36)*J36,0)</f>
        <v>0</v>
      </c>
    </row>
    <row r="37" customFormat="false" ht="15" hidden="false" customHeight="false" outlineLevel="0" collapsed="false">
      <c r="A37" s="44"/>
      <c r="B37" s="45"/>
      <c r="C37" s="46"/>
      <c r="D37" s="47"/>
      <c r="E37" s="48"/>
      <c r="F37" s="59"/>
      <c r="G37" s="59"/>
      <c r="H37" s="48"/>
      <c r="I37" s="59"/>
      <c r="J37" s="51" t="n">
        <v>3</v>
      </c>
      <c r="K37" s="51"/>
      <c r="L37" s="52" t="n">
        <v>3</v>
      </c>
      <c r="M37" s="48"/>
      <c r="N37" s="53" t="n">
        <v>69708</v>
      </c>
      <c r="O37" s="54" t="n">
        <v>0</v>
      </c>
      <c r="P37" s="55" t="str">
        <f aca="false">IF(Q37&lt;0,ABS(Q37),"")</f>
        <v/>
      </c>
      <c r="Q37" s="56" t="n">
        <f aca="false">IF(L$39&gt;0,L37-R37,J37-R37)</f>
        <v>0</v>
      </c>
      <c r="R37" s="56" t="n">
        <f aca="false">ROUND((1-O37)*J37,0)</f>
        <v>3</v>
      </c>
    </row>
    <row r="38" customFormat="false" ht="15" hidden="false" customHeight="false" outlineLevel="0" collapsed="false">
      <c r="A38" s="44"/>
      <c r="B38" s="45"/>
      <c r="C38" s="48"/>
      <c r="D38" s="48"/>
      <c r="E38" s="48"/>
      <c r="I38" s="73"/>
      <c r="J38" s="51"/>
      <c r="K38" s="60"/>
      <c r="L38" s="56"/>
      <c r="M38" s="48"/>
      <c r="N38" s="47"/>
      <c r="O38" s="74"/>
      <c r="S38" s="55"/>
    </row>
    <row r="39" customFormat="false" ht="15" hidden="false" customHeight="false" outlineLevel="0" collapsed="false">
      <c r="A39" s="44"/>
      <c r="B39" s="45"/>
      <c r="C39" s="48"/>
      <c r="D39" s="48"/>
      <c r="E39" s="48"/>
      <c r="F39" s="59"/>
      <c r="G39" s="59"/>
      <c r="H39" s="73"/>
      <c r="I39" s="73"/>
      <c r="J39" s="51" t="n">
        <f aca="false">SUM(J5:J38)</f>
        <v>56561</v>
      </c>
      <c r="K39" s="60"/>
      <c r="L39" s="56" t="n">
        <f aca="false">SUM(L5:L38)</f>
        <v>56561</v>
      </c>
      <c r="M39" s="48"/>
      <c r="N39" s="55" t="n">
        <f aca="false">+J39-L39</f>
        <v>0</v>
      </c>
      <c r="O39" s="75"/>
      <c r="P39" s="76" t="n">
        <f aca="false">SUM(P5:P38)</f>
        <v>0</v>
      </c>
      <c r="Q39" s="77" t="n">
        <f aca="false">SUM(Q5:Q38)/IF($L$39&gt;0,$L39,$J39)</f>
        <v>0.650202436307703</v>
      </c>
      <c r="R39" s="77" t="n">
        <f aca="false">SUM(R5:R38)/IF($L$39&gt;0,$L39,$J39)</f>
        <v>0.349797563692297</v>
      </c>
      <c r="S39" s="78" t="n">
        <f aca="false">Q41/(Q41+(R41-LOOKUP(J2,[1]!date,[1]!enaft)))</f>
        <v>0.673480936160862</v>
      </c>
    </row>
    <row r="40" customFormat="false" ht="15.75" hidden="false" customHeight="false" outlineLevel="0" collapsed="false">
      <c r="A40" s="44"/>
      <c r="B40" s="79"/>
      <c r="C40" s="80"/>
      <c r="D40" s="80"/>
      <c r="E40" s="80"/>
      <c r="F40" s="81"/>
      <c r="G40" s="81"/>
      <c r="H40" s="82"/>
      <c r="I40" s="82"/>
      <c r="J40" s="81"/>
      <c r="K40" s="80"/>
      <c r="L40" s="83"/>
      <c r="M40" s="80"/>
      <c r="N40" s="84" t="n">
        <f aca="false">1-(+L39/J39)</f>
        <v>0</v>
      </c>
      <c r="O40" s="85"/>
      <c r="S40" s="86" t="n">
        <f aca="false">SUM(Q41:R41)</f>
        <v>56561</v>
      </c>
    </row>
    <row r="41" customFormat="false" ht="15.75" hidden="false" customHeight="false" outlineLevel="0" collapsed="false">
      <c r="A41" s="44"/>
      <c r="B41" s="44"/>
      <c r="C41" s="44"/>
      <c r="D41" s="44"/>
      <c r="E41" s="44"/>
      <c r="F41" s="87"/>
      <c r="G41" s="87"/>
      <c r="H41" s="88"/>
      <c r="I41" s="88"/>
      <c r="J41" s="44"/>
      <c r="K41" s="44"/>
      <c r="L41" s="89"/>
      <c r="M41" s="44"/>
      <c r="N41" s="44"/>
      <c r="O41" s="90"/>
      <c r="P41" s="44"/>
      <c r="Q41" s="86" t="n">
        <f aca="false">SUM(Q5:Q38)</f>
        <v>36776.1</v>
      </c>
      <c r="R41" s="86" t="n">
        <f aca="false">SUM(R5:R38)</f>
        <v>19784.9</v>
      </c>
      <c r="S41" s="52" t="n">
        <f aca="false">SUMIF(Q$5:Q$38,0,R$5:R$38)</f>
        <v>15703</v>
      </c>
    </row>
    <row r="42" customFormat="false" ht="1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 t="s">
        <v>57</v>
      </c>
      <c r="J42" s="87" t="s">
        <v>58</v>
      </c>
      <c r="K42" s="44"/>
      <c r="L42" s="89" t="s">
        <v>59</v>
      </c>
      <c r="M42" s="44"/>
      <c r="N42" s="44"/>
      <c r="O42" s="90"/>
      <c r="P42" s="44"/>
      <c r="R42" s="91" t="e">
        <f aca="false">LOOKUP(J2,[1]!date,[1]!buysell)+[2]COH!$G$129</f>
        <v>#VALUE!</v>
      </c>
      <c r="S42" s="44" t="s">
        <v>60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61</v>
      </c>
      <c r="K43" s="44"/>
      <c r="L43" s="89" t="s">
        <v>62</v>
      </c>
      <c r="M43" s="44"/>
      <c r="N43" s="44"/>
      <c r="O43" s="90"/>
      <c r="P43" s="44"/>
      <c r="Q43" s="92"/>
      <c r="R43" s="93" t="n">
        <v>27835</v>
      </c>
      <c r="S43" s="44" t="s">
        <v>63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/>
      <c r="J44" s="87"/>
      <c r="K44" s="44"/>
      <c r="L44" s="89"/>
      <c r="M44" s="44"/>
      <c r="N44" s="44"/>
      <c r="O44" s="90"/>
      <c r="P44" s="44"/>
      <c r="R44" s="93" t="e">
        <f aca="false">((R41-R42-S41)/0.97816)+R43</f>
        <v>#VALUE!</v>
      </c>
      <c r="S44" s="87" t="s">
        <v>64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44"/>
      <c r="K48" s="44"/>
      <c r="L48" s="89"/>
      <c r="M48" s="44"/>
      <c r="N48" s="44"/>
      <c r="O48" s="90"/>
      <c r="P48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5" colorId="64" zoomScale="70" zoomScaleNormal="70" zoomScalePageLayoutView="100" workbookViewId="0">
      <pane xSplit="5" ySplit="0" topLeftCell="Q1" activePane="topRight" state="frozen"/>
      <selection pane="topLeft" activeCell="A5" activeCellId="0" sqref="A5"/>
      <selection pane="topRight" activeCell="Q41" activeCellId="0" sqref="Q41:S4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45926.9141636993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36898</v>
      </c>
      <c r="K2" s="20"/>
      <c r="L2" s="23"/>
      <c r="M2" s="20"/>
      <c r="N2" s="20"/>
      <c r="O2" s="26" t="n">
        <f aca="true">NOW()</f>
        <v>45926.9141636996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32</v>
      </c>
      <c r="G5" s="49"/>
      <c r="H5" s="50" t="n">
        <f aca="false">V14</f>
        <v>41</v>
      </c>
      <c r="I5" s="49"/>
      <c r="J5" s="51" t="n">
        <v>665</v>
      </c>
      <c r="K5" s="51"/>
      <c r="L5" s="52" t="n">
        <v>279</v>
      </c>
      <c r="M5" s="50"/>
      <c r="N5" s="53" t="n">
        <v>67694</v>
      </c>
      <c r="O5" s="54" t="n">
        <f aca="false">$T$23</f>
        <v>0.9</v>
      </c>
      <c r="P5" s="55" t="str">
        <f aca="false">IF(Q5&lt;0,ABS(Q5),"")</f>
        <v/>
      </c>
      <c r="Q5" s="56" t="n">
        <f aca="false">IF(L$39&gt;0,L5-R5,J5-R5)</f>
        <v>212</v>
      </c>
      <c r="R5" s="56" t="n">
        <f aca="false">ROUND((1-O5)*J5,0)</f>
        <v>67</v>
      </c>
      <c r="S5" s="44"/>
      <c r="T5" s="57" t="n">
        <v>27</v>
      </c>
      <c r="U5" s="57" t="n">
        <v>1</v>
      </c>
      <c r="V5" s="57" t="n">
        <v>31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28</v>
      </c>
      <c r="U6" s="63" t="n">
        <v>2</v>
      </c>
      <c r="V6" s="63" t="n">
        <v>33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28</v>
      </c>
      <c r="G7" s="59"/>
      <c r="H7" s="48" t="n">
        <f aca="false">V6</f>
        <v>33</v>
      </c>
      <c r="I7" s="59"/>
      <c r="J7" s="51" t="n">
        <v>3553</v>
      </c>
      <c r="K7" s="51"/>
      <c r="L7" s="52" t="n">
        <v>1947</v>
      </c>
      <c r="M7" s="48"/>
      <c r="N7" s="53" t="n">
        <v>67694</v>
      </c>
      <c r="O7" s="54" t="n">
        <f aca="false">$T$23</f>
        <v>0.9</v>
      </c>
      <c r="P7" s="55" t="str">
        <f aca="false">IF(Q7&lt;0,ABS(Q7),"")</f>
        <v/>
      </c>
      <c r="Q7" s="56" t="n">
        <f aca="false">IF(L$39&gt;0,L7-R7,J7-R7)</f>
        <v>1592</v>
      </c>
      <c r="R7" s="56" t="n">
        <f aca="false">ROUND((1-O7)*J7,0)</f>
        <v>355</v>
      </c>
      <c r="S7" s="44"/>
      <c r="T7" s="63" t="n">
        <v>27</v>
      </c>
      <c r="U7" s="63" t="n">
        <v>3</v>
      </c>
      <c r="V7" s="63" t="n">
        <v>33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6999</v>
      </c>
      <c r="K8" s="51"/>
      <c r="L8" s="52" t="n">
        <v>6999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IF(L$39&gt;0,L8-R8,J8-R8)</f>
        <v>0</v>
      </c>
      <c r="R8" s="56" t="n">
        <f aca="false">ROUND((1-O8)*J8,0)</f>
        <v>6999</v>
      </c>
      <c r="S8" s="44"/>
      <c r="T8" s="63" t="n">
        <v>28</v>
      </c>
      <c r="U8" s="63" t="n">
        <v>4</v>
      </c>
      <c r="V8" s="63" t="n">
        <v>32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28</v>
      </c>
      <c r="U9" s="63" t="n">
        <v>5</v>
      </c>
      <c r="V9" s="63" t="n">
        <v>34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28</v>
      </c>
      <c r="G10" s="59"/>
      <c r="H10" s="48" t="n">
        <f aca="false">V11</f>
        <v>32</v>
      </c>
      <c r="I10" s="59"/>
      <c r="J10" s="51" t="n">
        <v>285</v>
      </c>
      <c r="K10" s="51"/>
      <c r="L10" s="52" t="n">
        <v>0</v>
      </c>
      <c r="M10" s="48"/>
      <c r="N10" s="53" t="n">
        <v>67694</v>
      </c>
      <c r="O10" s="54" t="n">
        <f aca="false">$T$23</f>
        <v>0.9</v>
      </c>
      <c r="P10" s="55" t="n">
        <f aca="false">IF(Q10&lt;0,ABS(Q10),"")</f>
        <v>29</v>
      </c>
      <c r="Q10" s="56" t="n">
        <f aca="false">IF(L$39&gt;0,L10-R10,J10-R10)</f>
        <v>-29</v>
      </c>
      <c r="R10" s="56" t="n">
        <f aca="false">ROUND((1-O10)*J10,0)</f>
        <v>29</v>
      </c>
      <c r="S10" s="44"/>
      <c r="T10" s="63" t="n">
        <v>26</v>
      </c>
      <c r="U10" s="63" t="n">
        <v>6</v>
      </c>
      <c r="V10" s="63" t="n">
        <v>32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IF(L$39&gt;0,L11-R11,J11-R11)</f>
        <v>0</v>
      </c>
      <c r="R11" s="56" t="n">
        <f aca="false">ROUND((1-O11)*J11,0)</f>
        <v>2400</v>
      </c>
      <c r="S11" s="44"/>
      <c r="T11" s="63" t="n">
        <v>28</v>
      </c>
      <c r="U11" s="63" t="n">
        <v>7</v>
      </c>
      <c r="V11" s="63" t="n">
        <v>32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IF(L$39&gt;0,L12-R12,J12-R12)</f>
        <v>0</v>
      </c>
      <c r="R12" s="56" t="n">
        <f aca="false">ROUND((1-O12)*J12,0)</f>
        <v>500</v>
      </c>
      <c r="S12" s="44"/>
      <c r="T12" s="63" t="n">
        <v>29</v>
      </c>
      <c r="U12" s="63" t="n">
        <v>8</v>
      </c>
      <c r="V12" s="63" t="n">
        <v>35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1600</v>
      </c>
      <c r="K13" s="51"/>
      <c r="L13" s="52" t="n">
        <v>1600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IF(L$39&gt;0,L13-R13,J13-R13)</f>
        <v>0</v>
      </c>
      <c r="R13" s="56" t="n">
        <f aca="false">ROUND((1-O13)*J13,0)</f>
        <v>1600</v>
      </c>
      <c r="S13" s="44"/>
      <c r="T13" s="63" t="n">
        <v>28</v>
      </c>
      <c r="U13" s="63" t="n">
        <v>9</v>
      </c>
      <c r="V13" s="63" t="n">
        <v>34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32</v>
      </c>
      <c r="U14" s="63" t="n">
        <v>15</v>
      </c>
      <c r="V14" s="63" t="n">
        <v>41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27</v>
      </c>
      <c r="G15" s="59"/>
      <c r="H15" s="48" t="n">
        <f aca="false">V5</f>
        <v>31</v>
      </c>
      <c r="I15" s="59"/>
      <c r="J15" s="51" t="n">
        <v>10269</v>
      </c>
      <c r="K15" s="51"/>
      <c r="L15" s="52" t="n">
        <v>7673</v>
      </c>
      <c r="M15" s="48"/>
      <c r="N15" s="53" t="n">
        <v>67694</v>
      </c>
      <c r="O15" s="54" t="n">
        <f aca="false">$T$23</f>
        <v>0.9</v>
      </c>
      <c r="P15" s="55" t="str">
        <f aca="false">IF(Q15&lt;0,ABS(Q15),"")</f>
        <v/>
      </c>
      <c r="Q15" s="56" t="n">
        <f aca="false">IF(L$39&gt;0,L15-R15,J15-R15)</f>
        <v>6646</v>
      </c>
      <c r="R15" s="56" t="n">
        <f aca="false">ROUND((1-O15)*J15,0)</f>
        <v>1027</v>
      </c>
      <c r="S15" s="44"/>
      <c r="T15" s="63" t="n">
        <v>29</v>
      </c>
      <c r="U15" s="63" t="n">
        <v>35</v>
      </c>
      <c r="V15" s="63" t="n">
        <v>35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IF(L$39&gt;0,L16-R16,J16-R16)</f>
        <v>0</v>
      </c>
      <c r="R16" s="56" t="n">
        <f aca="false">ROUND((1-O16)*J16,0)</f>
        <v>85</v>
      </c>
      <c r="S16" s="44"/>
      <c r="T16" s="64" t="n">
        <v>28</v>
      </c>
      <c r="U16" s="64" t="n">
        <v>39</v>
      </c>
      <c r="V16" s="64" t="n">
        <v>32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IF(L$39&gt;0,L17-R17,J17-R17)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58"/>
      <c r="B18" s="45"/>
      <c r="C18" s="46"/>
      <c r="D18" s="65"/>
      <c r="E18" s="66"/>
      <c r="F18" s="59"/>
      <c r="G18" s="59"/>
      <c r="H18" s="48"/>
      <c r="I18" s="59"/>
      <c r="J18" s="51"/>
      <c r="K18" s="51"/>
      <c r="L18" s="52"/>
      <c r="M18" s="48"/>
      <c r="N18" s="61"/>
      <c r="O18" s="54"/>
      <c r="P18" s="44"/>
      <c r="Q18" s="56"/>
      <c r="R18" s="56"/>
      <c r="S18" s="44"/>
      <c r="T18" s="67" t="n">
        <f aca="false">AVERAGE(T5:T16)</f>
        <v>28.1666666666667</v>
      </c>
      <c r="U18" s="44"/>
      <c r="V18" s="67" t="n">
        <f aca="false">AVERAGE(V5:V16)</f>
        <v>33.6666666666667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44"/>
      <c r="B19" s="45" t="s">
        <v>38</v>
      </c>
      <c r="C19" s="46" t="s">
        <v>39</v>
      </c>
      <c r="D19" s="47" t="n">
        <v>3789</v>
      </c>
      <c r="E19" s="48"/>
      <c r="F19" s="59" t="n">
        <f aca="false">T7</f>
        <v>27</v>
      </c>
      <c r="G19" s="59"/>
      <c r="H19" s="48" t="n">
        <f aca="false">V7</f>
        <v>33</v>
      </c>
      <c r="I19" s="59"/>
      <c r="J19" s="51" t="n">
        <v>1880</v>
      </c>
      <c r="K19" s="51"/>
      <c r="L19" s="52" t="n">
        <v>1283</v>
      </c>
      <c r="M19" s="48"/>
      <c r="N19" s="53" t="n">
        <v>67694</v>
      </c>
      <c r="O19" s="54" t="n">
        <f aca="false">$T$23</f>
        <v>0.9</v>
      </c>
      <c r="P19" s="55" t="str">
        <f aca="false">IF(Q19&lt;0,ABS(Q19),"")</f>
        <v/>
      </c>
      <c r="Q19" s="56" t="n">
        <f aca="false">IF(L$39&gt;0,L19-R19,J19-R19)</f>
        <v>1095</v>
      </c>
      <c r="R19" s="56" t="n">
        <f aca="false">ROUND((1-O19)*J19,0)</f>
        <v>188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58"/>
      <c r="B20" s="45"/>
      <c r="C20" s="46"/>
      <c r="D20" s="47"/>
      <c r="E20" s="48"/>
      <c r="F20" s="44"/>
      <c r="G20" s="44"/>
      <c r="H20" s="44"/>
      <c r="I20" s="59"/>
      <c r="J20" s="51"/>
      <c r="K20" s="51"/>
      <c r="L20" s="52"/>
      <c r="M20" s="48"/>
      <c r="N20" s="61"/>
      <c r="O20" s="54"/>
      <c r="P20" s="44"/>
      <c r="Q20" s="56"/>
      <c r="R20" s="56"/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 t="s">
        <v>41</v>
      </c>
      <c r="C21" s="46" t="s">
        <v>42</v>
      </c>
      <c r="D21" s="47" t="n">
        <v>3345</v>
      </c>
      <c r="E21" s="48"/>
      <c r="F21" s="59" t="n">
        <f aca="false">T8</f>
        <v>28</v>
      </c>
      <c r="G21" s="59"/>
      <c r="H21" s="48" t="n">
        <f aca="false">V8</f>
        <v>32</v>
      </c>
      <c r="I21" s="59"/>
      <c r="J21" s="51" t="n">
        <v>1039</v>
      </c>
      <c r="K21" s="51"/>
      <c r="L21" s="52" t="n">
        <v>731</v>
      </c>
      <c r="M21" s="59"/>
      <c r="N21" s="53" t="n">
        <v>67694</v>
      </c>
      <c r="O21" s="54" t="n">
        <f aca="false">$T$23</f>
        <v>0.9</v>
      </c>
      <c r="P21" s="55" t="str">
        <f aca="false">IF(Q21&lt;0,ABS(Q21),"")</f>
        <v/>
      </c>
      <c r="Q21" s="56" t="n">
        <f aca="false">IF(L$39&gt;0,L21-R21,J21-R21)</f>
        <v>627</v>
      </c>
      <c r="R21" s="56" t="n">
        <f aca="false">ROUND((1-O21)*J21,0)</f>
        <v>104</v>
      </c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/>
      <c r="C22" s="46"/>
      <c r="D22" s="47"/>
      <c r="E22" s="48"/>
      <c r="F22" s="59"/>
      <c r="G22" s="59"/>
      <c r="H22" s="48"/>
      <c r="I22" s="59"/>
      <c r="J22" s="51" t="n">
        <v>1915</v>
      </c>
      <c r="K22" s="51"/>
      <c r="L22" s="52" t="n">
        <v>1915</v>
      </c>
      <c r="M22" s="59"/>
      <c r="N22" s="53" t="n">
        <v>68916</v>
      </c>
      <c r="O22" s="54" t="n">
        <v>0</v>
      </c>
      <c r="P22" s="55" t="str">
        <f aca="false">IF(Q22&lt;0,ABS(Q22),"")</f>
        <v/>
      </c>
      <c r="Q22" s="56" t="n">
        <f aca="false">IF(L$39&gt;0,L22-R22,J22-R22)</f>
        <v>0</v>
      </c>
      <c r="R22" s="56" t="n">
        <f aca="false">ROUND((1-O22)*J22,0)</f>
        <v>1915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65"/>
      <c r="E23" s="66"/>
      <c r="F23" s="59"/>
      <c r="G23" s="59"/>
      <c r="H23" s="48"/>
      <c r="I23" s="59"/>
      <c r="J23" s="51"/>
      <c r="K23" s="51"/>
      <c r="L23" s="52"/>
      <c r="M23" s="48"/>
      <c r="N23" s="61"/>
      <c r="O23" s="54"/>
      <c r="P23" s="44"/>
      <c r="Q23" s="56"/>
      <c r="R23" s="56"/>
      <c r="S23" s="44"/>
      <c r="T23" s="71" t="n">
        <v>0.9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 t="s">
        <v>45</v>
      </c>
      <c r="C24" s="46" t="s">
        <v>46</v>
      </c>
      <c r="D24" s="47" t="n">
        <v>2777</v>
      </c>
      <c r="E24" s="48"/>
      <c r="F24" s="59" t="n">
        <f aca="false">T9</f>
        <v>28</v>
      </c>
      <c r="G24" s="59"/>
      <c r="H24" s="48" t="n">
        <f aca="false">V9</f>
        <v>34</v>
      </c>
      <c r="I24" s="59"/>
      <c r="J24" s="51" t="n">
        <v>11199</v>
      </c>
      <c r="K24" s="51"/>
      <c r="L24" s="52" t="n">
        <v>7487</v>
      </c>
      <c r="M24" s="48"/>
      <c r="N24" s="53" t="n">
        <v>67694</v>
      </c>
      <c r="O24" s="54" t="n">
        <f aca="false">$T$23</f>
        <v>0.9</v>
      </c>
      <c r="P24" s="55" t="str">
        <f aca="false">IF(Q24&lt;0,ABS(Q24),"")</f>
        <v/>
      </c>
      <c r="Q24" s="56" t="n">
        <f aca="false">IF(L$39&gt;0,L24-R24,J24-R24)</f>
        <v>6367.1</v>
      </c>
      <c r="R24" s="56" t="n">
        <f aca="false">(1-O24)*J24</f>
        <v>1119.9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/>
      <c r="C25" s="46"/>
      <c r="D25" s="47"/>
      <c r="E25" s="48"/>
      <c r="F25" s="59"/>
      <c r="G25" s="59"/>
      <c r="H25" s="48"/>
      <c r="I25" s="59"/>
      <c r="J25" s="51"/>
      <c r="K25" s="51"/>
      <c r="L25" s="52"/>
      <c r="M25" s="48"/>
      <c r="N25" s="61"/>
      <c r="O25" s="54"/>
      <c r="P25" s="44"/>
      <c r="Q25" s="56"/>
      <c r="R25" s="56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44"/>
      <c r="B26" s="45" t="s">
        <v>47</v>
      </c>
      <c r="C26" s="46" t="s">
        <v>48</v>
      </c>
      <c r="D26" s="47" t="n">
        <v>3346</v>
      </c>
      <c r="E26" s="48"/>
      <c r="F26" s="59" t="n">
        <f aca="false">T10</f>
        <v>26</v>
      </c>
      <c r="G26" s="59"/>
      <c r="H26" s="48" t="n">
        <f aca="false">V10</f>
        <v>32</v>
      </c>
      <c r="I26" s="59"/>
      <c r="J26" s="51" t="n">
        <v>3686</v>
      </c>
      <c r="K26" s="51"/>
      <c r="L26" s="52" t="n">
        <v>3047</v>
      </c>
      <c r="M26" s="48"/>
      <c r="N26" s="53" t="n">
        <v>67694</v>
      </c>
      <c r="O26" s="54" t="n">
        <f aca="false">$T$23</f>
        <v>0.9</v>
      </c>
      <c r="P26" s="55" t="str">
        <f aca="false">IF(Q26&lt;0,ABS(Q26),"")</f>
        <v/>
      </c>
      <c r="Q26" s="56" t="n">
        <f aca="false">IF(L$39&gt;0,L26-R26,J26-R26)</f>
        <v>2678</v>
      </c>
      <c r="R26" s="56" t="n">
        <f aca="false">ROUND((1-O26)*J26,0)</f>
        <v>369</v>
      </c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58"/>
      <c r="B27" s="45"/>
      <c r="C27" s="46"/>
      <c r="D27" s="47"/>
      <c r="E27" s="48"/>
      <c r="F27" s="59"/>
      <c r="G27" s="59"/>
      <c r="H27" s="48"/>
      <c r="I27" s="59"/>
      <c r="J27" s="51"/>
      <c r="K27" s="51"/>
      <c r="L27" s="52"/>
      <c r="M27" s="48"/>
      <c r="N27" s="61"/>
      <c r="O27" s="54"/>
      <c r="P27" s="44"/>
      <c r="Q27" s="56"/>
      <c r="R27" s="56"/>
      <c r="S27" s="44"/>
    </row>
    <row r="28" customFormat="false" ht="15" hidden="false" customHeight="false" outlineLevel="0" collapsed="false">
      <c r="A28" s="44"/>
      <c r="B28" s="45" t="s">
        <v>49</v>
      </c>
      <c r="C28" s="46" t="s">
        <v>50</v>
      </c>
      <c r="D28" s="47" t="n">
        <v>3790</v>
      </c>
      <c r="E28" s="48"/>
      <c r="F28" s="59" t="n">
        <f aca="false">T12</f>
        <v>29</v>
      </c>
      <c r="G28" s="59"/>
      <c r="H28" s="48" t="n">
        <f aca="false">V12</f>
        <v>35</v>
      </c>
      <c r="I28" s="59"/>
      <c r="J28" s="51" t="n">
        <v>2490</v>
      </c>
      <c r="K28" s="51"/>
      <c r="L28" s="52" t="n">
        <v>1807</v>
      </c>
      <c r="M28" s="48"/>
      <c r="N28" s="53" t="n">
        <v>67694</v>
      </c>
      <c r="O28" s="54" t="n">
        <f aca="false">$T$23</f>
        <v>0.9</v>
      </c>
      <c r="P28" s="55" t="str">
        <f aca="false">IF(Q28&lt;0,ABS(Q28),"")</f>
        <v/>
      </c>
      <c r="Q28" s="56" t="n">
        <f aca="false">IF(L$39&gt;0,L28-R28,J28-R28)</f>
        <v>1558</v>
      </c>
      <c r="R28" s="56" t="n">
        <f aca="false">ROUND((1-O28)*J28,0)</f>
        <v>249</v>
      </c>
      <c r="S28" s="44"/>
    </row>
    <row r="29" customFormat="false" ht="15" hidden="false" customHeight="false" outlineLevel="0" collapsed="false">
      <c r="A29" s="58"/>
      <c r="B29" s="45"/>
      <c r="C29" s="46"/>
      <c r="D29" s="47"/>
      <c r="E29" s="48"/>
      <c r="F29" s="59"/>
      <c r="G29" s="59"/>
      <c r="H29" s="48"/>
      <c r="I29" s="59"/>
      <c r="J29" s="51"/>
      <c r="K29" s="51"/>
      <c r="L29" s="52"/>
      <c r="M29" s="48"/>
      <c r="N29" s="61"/>
      <c r="O29" s="54"/>
      <c r="P29" s="44"/>
      <c r="Q29" s="56"/>
      <c r="R29" s="56"/>
    </row>
    <row r="30" customFormat="false" ht="15" hidden="false" customHeight="false" outlineLevel="0" collapsed="false">
      <c r="A30" s="44"/>
      <c r="B30" s="45" t="s">
        <v>51</v>
      </c>
      <c r="C30" s="46" t="s">
        <v>52</v>
      </c>
      <c r="D30" s="47" t="n">
        <v>3791</v>
      </c>
      <c r="E30" s="48"/>
      <c r="F30" s="59" t="n">
        <f aca="false">T13</f>
        <v>28</v>
      </c>
      <c r="G30" s="59"/>
      <c r="H30" s="48" t="n">
        <f aca="false">V13</f>
        <v>34</v>
      </c>
      <c r="I30" s="59"/>
      <c r="J30" s="51" t="n">
        <v>4760</v>
      </c>
      <c r="K30" s="51"/>
      <c r="L30" s="52" t="n">
        <v>3901</v>
      </c>
      <c r="M30" s="48"/>
      <c r="N30" s="53" t="n">
        <v>67694</v>
      </c>
      <c r="O30" s="54" t="n">
        <f aca="false">$T$23</f>
        <v>0.9</v>
      </c>
      <c r="P30" s="55" t="str">
        <f aca="false">IF(Q30&lt;0,ABS(Q30),"")</f>
        <v/>
      </c>
      <c r="Q30" s="56" t="n">
        <f aca="false">IF(L$39&gt;0,L30-R30,J30-R30)</f>
        <v>3425</v>
      </c>
      <c r="R30" s="56" t="n">
        <f aca="false">ROUND((1-O30)*J30,0)</f>
        <v>476</v>
      </c>
    </row>
    <row r="31" customFormat="false" ht="15" hidden="false" customHeight="false" outlineLevel="0" collapsed="false">
      <c r="A31" s="58"/>
      <c r="B31" s="45"/>
      <c r="C31" s="46"/>
      <c r="D31" s="47"/>
      <c r="E31" s="48"/>
      <c r="F31" s="59"/>
      <c r="G31" s="59"/>
      <c r="H31" s="48"/>
      <c r="I31" s="59"/>
      <c r="J31" s="51"/>
      <c r="K31" s="51"/>
      <c r="L31" s="52"/>
      <c r="M31" s="48"/>
      <c r="N31" s="61"/>
      <c r="O31" s="54"/>
      <c r="Q31" s="56"/>
      <c r="R31" s="72"/>
    </row>
    <row r="32" customFormat="false" ht="15" hidden="false" customHeight="false" outlineLevel="0" collapsed="false">
      <c r="A32" s="44"/>
      <c r="B32" s="45" t="s">
        <v>53</v>
      </c>
      <c r="C32" s="46" t="s">
        <v>54</v>
      </c>
      <c r="D32" s="47" t="n">
        <v>3348</v>
      </c>
      <c r="E32" s="48"/>
      <c r="F32" s="59" t="n">
        <f aca="false">T15</f>
        <v>29</v>
      </c>
      <c r="G32" s="59"/>
      <c r="H32" s="48" t="n">
        <f aca="false">V15</f>
        <v>35</v>
      </c>
      <c r="I32" s="59"/>
      <c r="J32" s="51" t="n">
        <v>1554</v>
      </c>
      <c r="K32" s="51"/>
      <c r="L32" s="52" t="n">
        <v>1087</v>
      </c>
      <c r="M32" s="48"/>
      <c r="N32" s="53" t="n">
        <v>67694</v>
      </c>
      <c r="O32" s="54" t="n">
        <f aca="false">$T$23</f>
        <v>0.9</v>
      </c>
      <c r="P32" s="55" t="str">
        <f aca="false">IF(Q32&lt;0,ABS(Q32),"")</f>
        <v/>
      </c>
      <c r="Q32" s="56" t="n">
        <f aca="false">IF(L$39&gt;0,L32-R32,J32-R32)</f>
        <v>932</v>
      </c>
      <c r="R32" s="56" t="n">
        <f aca="false">ROUND((1-O32)*J32,0)</f>
        <v>155</v>
      </c>
    </row>
    <row r="33" customFormat="false" ht="15" hidden="false" customHeight="false" outlineLevel="0" collapsed="false">
      <c r="A33" s="44"/>
      <c r="B33" s="45"/>
      <c r="C33" s="46"/>
      <c r="D33" s="47"/>
      <c r="E33" s="48"/>
      <c r="F33" s="59"/>
      <c r="G33" s="59"/>
      <c r="H33" s="48"/>
      <c r="I33" s="59"/>
      <c r="J33" s="51" t="n">
        <v>200</v>
      </c>
      <c r="K33" s="51"/>
      <c r="L33" s="52" t="n">
        <v>200</v>
      </c>
      <c r="M33" s="48"/>
      <c r="N33" s="53" t="n">
        <v>69708</v>
      </c>
      <c r="O33" s="54" t="n">
        <v>0</v>
      </c>
      <c r="P33" s="55" t="str">
        <f aca="false">IF(Q33&lt;0,ABS(Q33),"")</f>
        <v/>
      </c>
      <c r="Q33" s="56" t="n">
        <f aca="false">IF(L$39&gt;0,L33-R33,J33-R33)</f>
        <v>0</v>
      </c>
      <c r="R33" s="56" t="n">
        <f aca="false">ROUND((1-O33)*J33,0)</f>
        <v>200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1000</v>
      </c>
      <c r="K34" s="51"/>
      <c r="L34" s="52" t="n">
        <v>1000</v>
      </c>
      <c r="M34" s="48"/>
      <c r="N34" s="53" t="n">
        <v>69823</v>
      </c>
      <c r="O34" s="54" t="n">
        <v>0</v>
      </c>
      <c r="P34" s="55" t="str">
        <f aca="false">IF(Q34&lt;0,ABS(Q34),"")</f>
        <v/>
      </c>
      <c r="Q34" s="56" t="n">
        <f aca="false">IF(L$39&gt;0,L34-R34,J34-R34)</f>
        <v>0</v>
      </c>
      <c r="R34" s="56" t="n">
        <f aca="false">ROUND((1-O34)*J34,0)</f>
        <v>1000</v>
      </c>
    </row>
    <row r="35" customFormat="false" ht="15" hidden="false" customHeight="false" outlineLevel="0" collapsed="false">
      <c r="A35" s="58"/>
      <c r="B35" s="45"/>
      <c r="C35" s="46"/>
      <c r="D35" s="47"/>
      <c r="E35" s="48"/>
      <c r="F35" s="59"/>
      <c r="G35" s="59"/>
      <c r="H35" s="48"/>
      <c r="I35" s="59"/>
      <c r="J35" s="51"/>
      <c r="K35" s="51"/>
      <c r="L35" s="52"/>
      <c r="M35" s="48"/>
      <c r="N35" s="61"/>
      <c r="O35" s="54"/>
      <c r="Q35" s="56"/>
      <c r="R35" s="72"/>
    </row>
    <row r="36" customFormat="false" ht="15" hidden="false" customHeight="false" outlineLevel="0" collapsed="false">
      <c r="A36" s="44"/>
      <c r="B36" s="45" t="s">
        <v>55</v>
      </c>
      <c r="C36" s="46" t="s">
        <v>56</v>
      </c>
      <c r="D36" s="47" t="n">
        <v>3792</v>
      </c>
      <c r="E36" s="48"/>
      <c r="F36" s="59" t="n">
        <f aca="false">T16</f>
        <v>28</v>
      </c>
      <c r="G36" s="59"/>
      <c r="H36" s="48" t="n">
        <f aca="false">V16</f>
        <v>32</v>
      </c>
      <c r="I36" s="59"/>
      <c r="J36" s="51" t="n">
        <v>38</v>
      </c>
      <c r="K36" s="51"/>
      <c r="L36" s="52" t="n">
        <v>33</v>
      </c>
      <c r="M36" s="48"/>
      <c r="N36" s="53" t="n">
        <v>67694</v>
      </c>
      <c r="O36" s="54" t="n">
        <v>1</v>
      </c>
      <c r="P36" s="55" t="str">
        <f aca="false">IF(Q36&lt;0,ABS(Q36),"")</f>
        <v/>
      </c>
      <c r="Q36" s="56" t="n">
        <f aca="false">IF(L$39&gt;0,L36-R36,J36-R36)</f>
        <v>33</v>
      </c>
      <c r="R36" s="56" t="n">
        <f aca="false">ROUND((1-O36)*J36,0)</f>
        <v>0</v>
      </c>
    </row>
    <row r="37" customFormat="false" ht="15" hidden="false" customHeight="false" outlineLevel="0" collapsed="false">
      <c r="A37" s="44"/>
      <c r="B37" s="45"/>
      <c r="C37" s="46"/>
      <c r="D37" s="47"/>
      <c r="E37" s="48"/>
      <c r="F37" s="59"/>
      <c r="G37" s="59"/>
      <c r="H37" s="48"/>
      <c r="I37" s="59"/>
      <c r="J37" s="51" t="n">
        <v>3</v>
      </c>
      <c r="K37" s="51"/>
      <c r="L37" s="52" t="n">
        <v>3</v>
      </c>
      <c r="M37" s="48"/>
      <c r="N37" s="53" t="n">
        <v>69708</v>
      </c>
      <c r="O37" s="54" t="n">
        <v>0</v>
      </c>
      <c r="P37" s="55" t="str">
        <f aca="false">IF(Q37&lt;0,ABS(Q37),"")</f>
        <v/>
      </c>
      <c r="Q37" s="56" t="n">
        <f aca="false">IF(L$39&gt;0,L37-R37,J37-R37)</f>
        <v>0</v>
      </c>
      <c r="R37" s="56" t="n">
        <f aca="false">ROUND((1-O37)*J37,0)</f>
        <v>3</v>
      </c>
    </row>
    <row r="38" customFormat="false" ht="15" hidden="false" customHeight="false" outlineLevel="0" collapsed="false">
      <c r="A38" s="44"/>
      <c r="B38" s="45"/>
      <c r="C38" s="48"/>
      <c r="D38" s="48"/>
      <c r="E38" s="48"/>
      <c r="I38" s="73"/>
      <c r="J38" s="51"/>
      <c r="K38" s="60"/>
      <c r="L38" s="56"/>
      <c r="M38" s="48"/>
      <c r="N38" s="47"/>
      <c r="O38" s="74"/>
      <c r="S38" s="55"/>
    </row>
    <row r="39" customFormat="false" ht="15" hidden="false" customHeight="false" outlineLevel="0" collapsed="false">
      <c r="A39" s="44"/>
      <c r="B39" s="45"/>
      <c r="C39" s="48"/>
      <c r="D39" s="48"/>
      <c r="E39" s="48"/>
      <c r="F39" s="59"/>
      <c r="G39" s="59"/>
      <c r="H39" s="73"/>
      <c r="I39" s="73"/>
      <c r="J39" s="51" t="n">
        <f aca="false">SUM(J5:J38)</f>
        <v>57120</v>
      </c>
      <c r="K39" s="60"/>
      <c r="L39" s="56" t="n">
        <f aca="false">SUM(L5:L38)</f>
        <v>44977</v>
      </c>
      <c r="M39" s="48"/>
      <c r="N39" s="55" t="n">
        <f aca="false">+J39-L39</f>
        <v>12143</v>
      </c>
      <c r="O39" s="75"/>
      <c r="P39" s="76" t="n">
        <f aca="false">SUM(P5:P38)</f>
        <v>29</v>
      </c>
      <c r="Q39" s="77" t="n">
        <f aca="false">SUM(Q5:Q38)/IF($L$39&gt;0,$L39,$J39)</f>
        <v>0.558865642439469</v>
      </c>
      <c r="R39" s="77" t="n">
        <f aca="false">SUM(R5:R38)/IF($L$39&gt;0,$L39,$J39)</f>
        <v>0.441134357560531</v>
      </c>
      <c r="S39" s="78" t="n">
        <f aca="false">Q41/(Q41+(R41-LOOKUP(J2,[1]!date,[1]!enaft)))</f>
        <v>0.584261540607131</v>
      </c>
    </row>
    <row r="40" customFormat="false" ht="15.75" hidden="false" customHeight="false" outlineLevel="0" collapsed="false">
      <c r="A40" s="44"/>
      <c r="B40" s="79"/>
      <c r="C40" s="80"/>
      <c r="D40" s="80"/>
      <c r="E40" s="80"/>
      <c r="F40" s="81"/>
      <c r="G40" s="81"/>
      <c r="H40" s="82"/>
      <c r="I40" s="82"/>
      <c r="J40" s="81"/>
      <c r="K40" s="80"/>
      <c r="L40" s="99"/>
      <c r="M40" s="80"/>
      <c r="N40" s="84" t="n">
        <f aca="false">1-(+L39/J39)</f>
        <v>0.212587535014006</v>
      </c>
      <c r="O40" s="85"/>
      <c r="S40" s="86" t="n">
        <f aca="false">SUM(Q41:R41)</f>
        <v>44977</v>
      </c>
    </row>
    <row r="41" customFormat="false" ht="15.75" hidden="false" customHeight="false" outlineLevel="0" collapsed="false">
      <c r="A41" s="44"/>
      <c r="B41" s="44"/>
      <c r="C41" s="44"/>
      <c r="D41" s="44"/>
      <c r="E41" s="44"/>
      <c r="F41" s="87"/>
      <c r="G41" s="87"/>
      <c r="H41" s="88"/>
      <c r="I41" s="88"/>
      <c r="J41" s="44"/>
      <c r="K41" s="44"/>
      <c r="L41" s="89"/>
      <c r="M41" s="44"/>
      <c r="N41" s="44"/>
      <c r="O41" s="90"/>
      <c r="P41" s="44"/>
      <c r="Q41" s="86" t="n">
        <f aca="false">SUM(Q5:Q38)</f>
        <v>25136.1</v>
      </c>
      <c r="R41" s="86" t="n">
        <f aca="false">SUM(R5:R38)</f>
        <v>19840.9</v>
      </c>
      <c r="S41" s="52" t="n">
        <f aca="false">SUMIF(Q$5:Q$38,0,R$5:R$38)</f>
        <v>15702</v>
      </c>
    </row>
    <row r="42" customFormat="false" ht="1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 t="s">
        <v>57</v>
      </c>
      <c r="J42" s="87" t="s">
        <v>58</v>
      </c>
      <c r="K42" s="44"/>
      <c r="L42" s="89" t="s">
        <v>59</v>
      </c>
      <c r="M42" s="44"/>
      <c r="N42" s="44"/>
      <c r="O42" s="90"/>
      <c r="P42" s="44"/>
      <c r="R42" s="91" t="e">
        <f aca="false">LOOKUP(J2,[1]!date,[1]!buysell)+[2]COH!$G$129</f>
        <v>#VALUE!</v>
      </c>
      <c r="S42" s="44" t="s">
        <v>60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61</v>
      </c>
      <c r="K43" s="44"/>
      <c r="L43" s="89" t="s">
        <v>62</v>
      </c>
      <c r="M43" s="44"/>
      <c r="N43" s="44"/>
      <c r="O43" s="90"/>
      <c r="P43" s="44"/>
      <c r="Q43" s="92"/>
      <c r="R43" s="93" t="n">
        <v>27835</v>
      </c>
      <c r="S43" s="44" t="s">
        <v>63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/>
      <c r="J44" s="87"/>
      <c r="K44" s="44"/>
      <c r="L44" s="89"/>
      <c r="M44" s="44"/>
      <c r="N44" s="44"/>
      <c r="O44" s="90"/>
      <c r="P44" s="44"/>
      <c r="R44" s="93" t="e">
        <f aca="false">((R41-R42-S41)/0.97816)+R43</f>
        <v>#VALUE!</v>
      </c>
      <c r="S44" s="87" t="s">
        <v>64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44"/>
      <c r="K48" s="44"/>
      <c r="L48" s="89"/>
      <c r="M48" s="44"/>
      <c r="N48" s="44"/>
      <c r="O48" s="90"/>
      <c r="P48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8"/>
  <sheetViews>
    <sheetView showFormulas="false" showGridLines="true" showRowColHeaders="true" showZeros="true" rightToLeft="false" tabSelected="false" showOutlineSymbols="true" defaultGridColor="true" view="normal" topLeftCell="A5" colorId="64" zoomScale="70" zoomScaleNormal="70" zoomScalePageLayoutView="100" workbookViewId="0">
      <pane xSplit="5" ySplit="0" topLeftCell="Q1" activePane="topRight" state="frozen"/>
      <selection pane="topLeft" activeCell="A5" activeCellId="0" sqref="A5"/>
      <selection pane="topRight" activeCell="Q41" activeCellId="0" sqref="Q41:S44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5" width="1.7"/>
    <col collapsed="false" customWidth="true" hidden="false" outlineLevel="0" max="2" min="2" style="15" width="11.56"/>
    <col collapsed="false" customWidth="true" hidden="false" outlineLevel="0" max="3" min="3" style="15" width="9.14"/>
    <col collapsed="false" customWidth="true" hidden="false" outlineLevel="0" max="4" min="4" style="15" width="8.14"/>
    <col collapsed="false" customWidth="true" hidden="false" outlineLevel="0" max="5" min="5" style="15" width="1.28"/>
    <col collapsed="false" customWidth="true" hidden="false" outlineLevel="0" max="6" min="6" style="16" width="6.28"/>
    <col collapsed="false" customWidth="true" hidden="false" outlineLevel="0" max="7" min="7" style="16" width="0.99"/>
    <col collapsed="false" customWidth="true" hidden="false" outlineLevel="0" max="8" min="8" style="17" width="5.85"/>
    <col collapsed="false" customWidth="true" hidden="false" outlineLevel="0" max="9" min="9" style="17" width="0.85"/>
    <col collapsed="false" customWidth="true" hidden="false" outlineLevel="0" max="10" min="10" style="16" width="15.7"/>
    <col collapsed="false" customWidth="true" hidden="false" outlineLevel="0" max="11" min="11" style="15" width="1.41"/>
    <col collapsed="false" customWidth="true" hidden="false" outlineLevel="0" max="12" min="12" style="18" width="15.85"/>
    <col collapsed="false" customWidth="true" hidden="false" outlineLevel="0" max="13" min="13" style="15" width="1.41"/>
    <col collapsed="false" customWidth="true" hidden="false" outlineLevel="0" max="14" min="14" style="15" width="15.7"/>
    <col collapsed="false" customWidth="true" hidden="false" outlineLevel="0" max="15" min="15" style="19" width="13.85"/>
    <col collapsed="false" customWidth="true" hidden="false" outlineLevel="0" max="16" min="16" style="15" width="13.7"/>
    <col collapsed="false" customWidth="true" hidden="false" outlineLevel="0" max="17" min="17" style="15" width="12.7"/>
    <col collapsed="false" customWidth="true" hidden="false" outlineLevel="0" max="18" min="18" style="15" width="9.99"/>
    <col collapsed="false" customWidth="true" hidden="false" outlineLevel="0" max="19" min="19" style="15" width="14.56"/>
    <col collapsed="false" customWidth="true" hidden="false" outlineLevel="0" max="20" min="20" style="15" width="11.13"/>
    <col collapsed="false" customWidth="false" hidden="false" outlineLevel="0" max="21" min="21" style="15" width="7.85"/>
    <col collapsed="false" customWidth="true" hidden="false" outlineLevel="0" max="22" min="22" style="15" width="11.28"/>
    <col collapsed="false" customWidth="false" hidden="false" outlineLevel="0" max="257" min="23" style="15" width="7.85"/>
  </cols>
  <sheetData>
    <row r="1" customFormat="false" ht="30" hidden="false" customHeight="true" outlineLevel="0" collapsed="false">
      <c r="A1" s="20"/>
      <c r="B1" s="20" t="s">
        <v>15</v>
      </c>
      <c r="C1" s="20"/>
      <c r="D1" s="20"/>
      <c r="E1" s="20"/>
      <c r="F1" s="21"/>
      <c r="G1" s="21"/>
      <c r="H1" s="22"/>
      <c r="I1" s="22"/>
      <c r="J1" s="21"/>
      <c r="K1" s="20"/>
      <c r="L1" s="23"/>
      <c r="M1" s="20"/>
      <c r="N1" s="24"/>
      <c r="O1" s="25" t="n">
        <f aca="true">NOW()</f>
        <v>45926.9141637322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30" hidden="false" customHeight="true" outlineLevel="0" collapsed="false">
      <c r="A2" s="20"/>
      <c r="B2" s="20" t="s">
        <v>16</v>
      </c>
      <c r="C2" s="20"/>
      <c r="D2" s="20"/>
      <c r="E2" s="20"/>
      <c r="F2" s="21"/>
      <c r="G2" s="21"/>
      <c r="H2" s="22"/>
      <c r="I2" s="22"/>
      <c r="J2" s="24" t="n">
        <v>36899</v>
      </c>
      <c r="K2" s="20"/>
      <c r="L2" s="23"/>
      <c r="M2" s="20"/>
      <c r="N2" s="20"/>
      <c r="O2" s="26" t="n">
        <f aca="true">NOW()</f>
        <v>45926.9141637325</v>
      </c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5" hidden="false" customHeight="true" outlineLevel="0" collapsed="false">
      <c r="A3" s="27"/>
      <c r="B3" s="28"/>
      <c r="C3" s="29" t="s">
        <v>17</v>
      </c>
      <c r="D3" s="30" t="s">
        <v>18</v>
      </c>
      <c r="E3" s="30"/>
      <c r="F3" s="31" t="s">
        <v>19</v>
      </c>
      <c r="G3" s="31"/>
      <c r="H3" s="32" t="s">
        <v>20</v>
      </c>
      <c r="I3" s="32"/>
      <c r="J3" s="31" t="s">
        <v>21</v>
      </c>
      <c r="K3" s="30"/>
      <c r="L3" s="29" t="s">
        <v>22</v>
      </c>
      <c r="M3" s="30"/>
      <c r="N3" s="30" t="s">
        <v>23</v>
      </c>
      <c r="O3" s="33" t="s">
        <v>24</v>
      </c>
      <c r="P3" s="34" t="s">
        <v>25</v>
      </c>
      <c r="Q3" s="35" t="s">
        <v>26</v>
      </c>
      <c r="R3" s="35" t="s">
        <v>27</v>
      </c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  <c r="IU3" s="27"/>
      <c r="IV3" s="27"/>
      <c r="IW3" s="27"/>
    </row>
    <row r="4" customFormat="false" ht="15" hidden="false" customHeight="true" outlineLevel="0" collapsed="false">
      <c r="A4" s="27"/>
      <c r="B4" s="36"/>
      <c r="C4" s="37"/>
      <c r="D4" s="38"/>
      <c r="E4" s="38"/>
      <c r="F4" s="39"/>
      <c r="G4" s="39"/>
      <c r="H4" s="40"/>
      <c r="I4" s="40"/>
      <c r="J4" s="41"/>
      <c r="K4" s="38"/>
      <c r="L4" s="37"/>
      <c r="M4" s="38"/>
      <c r="N4" s="38"/>
      <c r="O4" s="42"/>
      <c r="P4" s="27"/>
      <c r="Q4" s="43"/>
      <c r="R4" s="43"/>
      <c r="S4" s="27"/>
      <c r="T4" s="34" t="s">
        <v>28</v>
      </c>
      <c r="U4" s="34"/>
      <c r="V4" s="34" t="s">
        <v>29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</row>
    <row r="5" customFormat="false" ht="15" hidden="false" customHeight="true" outlineLevel="0" collapsed="false">
      <c r="A5" s="44"/>
      <c r="B5" s="45" t="s">
        <v>30</v>
      </c>
      <c r="C5" s="46" t="s">
        <v>31</v>
      </c>
      <c r="D5" s="47" t="n">
        <v>3342</v>
      </c>
      <c r="E5" s="48"/>
      <c r="F5" s="49" t="n">
        <f aca="false">T14</f>
        <v>32</v>
      </c>
      <c r="G5" s="49"/>
      <c r="H5" s="50" t="n">
        <f aca="false">V14</f>
        <v>27</v>
      </c>
      <c r="I5" s="49"/>
      <c r="J5" s="51" t="n">
        <v>881</v>
      </c>
      <c r="K5" s="51"/>
      <c r="L5" s="52" t="n">
        <v>881</v>
      </c>
      <c r="M5" s="50"/>
      <c r="N5" s="53" t="n">
        <v>67694</v>
      </c>
      <c r="O5" s="54" t="n">
        <f aca="false">$T$23</f>
        <v>0.9</v>
      </c>
      <c r="P5" s="55" t="str">
        <f aca="false">IF(Q5&lt;0,ABS(Q5),"")</f>
        <v/>
      </c>
      <c r="Q5" s="56" t="n">
        <f aca="false">IF(L$39&gt;0,L5-R5,J5-R5)</f>
        <v>793</v>
      </c>
      <c r="R5" s="56" t="n">
        <f aca="false">ROUND((1-O5)*J5,0)</f>
        <v>88</v>
      </c>
      <c r="S5" s="44"/>
      <c r="T5" s="57" t="n">
        <v>27</v>
      </c>
      <c r="U5" s="57" t="n">
        <v>1</v>
      </c>
      <c r="V5" s="57" t="n">
        <v>14</v>
      </c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</row>
    <row r="6" customFormat="false" ht="15" hidden="false" customHeight="true" outlineLevel="0" collapsed="false">
      <c r="A6" s="58"/>
      <c r="B6" s="45"/>
      <c r="C6" s="46"/>
      <c r="D6" s="47"/>
      <c r="E6" s="48"/>
      <c r="F6" s="59"/>
      <c r="G6" s="59"/>
      <c r="H6" s="48"/>
      <c r="I6" s="59"/>
      <c r="J6" s="51"/>
      <c r="K6" s="60"/>
      <c r="L6" s="52"/>
      <c r="M6" s="48"/>
      <c r="N6" s="61"/>
      <c r="O6" s="54"/>
      <c r="P6" s="62"/>
      <c r="Q6" s="56"/>
      <c r="R6" s="56"/>
      <c r="S6" s="44"/>
      <c r="T6" s="63" t="n">
        <v>28</v>
      </c>
      <c r="U6" s="63" t="n">
        <v>2</v>
      </c>
      <c r="V6" s="63" t="n">
        <v>20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  <c r="IQ6" s="44"/>
      <c r="IR6" s="44"/>
      <c r="IS6" s="44"/>
      <c r="IT6" s="44"/>
      <c r="IU6" s="44"/>
      <c r="IV6" s="44"/>
      <c r="IW6" s="44"/>
    </row>
    <row r="7" customFormat="false" ht="15" hidden="false" customHeight="true" outlineLevel="0" collapsed="false">
      <c r="A7" s="44"/>
      <c r="B7" s="45" t="s">
        <v>32</v>
      </c>
      <c r="C7" s="46" t="s">
        <v>33</v>
      </c>
      <c r="D7" s="47" t="n">
        <v>3343</v>
      </c>
      <c r="E7" s="48"/>
      <c r="F7" s="59" t="n">
        <f aca="false">T6</f>
        <v>28</v>
      </c>
      <c r="G7" s="59"/>
      <c r="H7" s="48" t="n">
        <f aca="false">V6</f>
        <v>20</v>
      </c>
      <c r="I7" s="59"/>
      <c r="J7" s="51" t="n">
        <v>5160</v>
      </c>
      <c r="K7" s="51"/>
      <c r="L7" s="52" t="n">
        <v>6124</v>
      </c>
      <c r="M7" s="48"/>
      <c r="N7" s="53" t="n">
        <v>67694</v>
      </c>
      <c r="O7" s="54" t="n">
        <f aca="false">$T$23</f>
        <v>0.9</v>
      </c>
      <c r="P7" s="55" t="str">
        <f aca="false">IF(Q7&lt;0,ABS(Q7),"")</f>
        <v/>
      </c>
      <c r="Q7" s="56" t="n">
        <f aca="false">IF(L$39&gt;0,L7-R7,J7-R7)</f>
        <v>5608</v>
      </c>
      <c r="R7" s="56" t="n">
        <f aca="false">ROUND((1-O7)*J7,0)</f>
        <v>516</v>
      </c>
      <c r="S7" s="44"/>
      <c r="T7" s="63" t="n">
        <v>27</v>
      </c>
      <c r="U7" s="63" t="n">
        <v>3</v>
      </c>
      <c r="V7" s="63" t="n">
        <v>16</v>
      </c>
      <c r="W7" s="44"/>
      <c r="X7" s="44"/>
      <c r="Y7" s="44" t="n">
        <v>15</v>
      </c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  <c r="IQ7" s="44"/>
      <c r="IR7" s="44"/>
      <c r="IS7" s="44"/>
      <c r="IT7" s="44"/>
      <c r="IU7" s="44"/>
      <c r="IV7" s="44"/>
      <c r="IW7" s="44"/>
    </row>
    <row r="8" customFormat="false" ht="15" hidden="false" customHeight="true" outlineLevel="0" collapsed="false">
      <c r="A8" s="44"/>
      <c r="B8" s="45"/>
      <c r="C8" s="46"/>
      <c r="D8" s="47"/>
      <c r="E8" s="48"/>
      <c r="F8" s="59"/>
      <c r="G8" s="59"/>
      <c r="H8" s="48"/>
      <c r="I8" s="59"/>
      <c r="J8" s="51" t="n">
        <v>7000</v>
      </c>
      <c r="K8" s="51"/>
      <c r="L8" s="52" t="n">
        <v>7000</v>
      </c>
      <c r="M8" s="48"/>
      <c r="N8" s="53" t="n">
        <v>68918</v>
      </c>
      <c r="O8" s="54" t="n">
        <v>0</v>
      </c>
      <c r="P8" s="55" t="str">
        <f aca="false">IF(Q8&lt;0,ABS(Q8),"")</f>
        <v/>
      </c>
      <c r="Q8" s="56" t="n">
        <f aca="false">IF(L$39&gt;0,L8-R8,J8-R8)</f>
        <v>0</v>
      </c>
      <c r="R8" s="56" t="n">
        <f aca="false">ROUND((1-O8)*J8,0)</f>
        <v>7000</v>
      </c>
      <c r="S8" s="44"/>
      <c r="T8" s="63" t="n">
        <v>28</v>
      </c>
      <c r="U8" s="63" t="n">
        <v>4</v>
      </c>
      <c r="V8" s="63" t="n">
        <v>19</v>
      </c>
      <c r="W8" s="44"/>
      <c r="X8" s="44"/>
      <c r="Y8" s="44" t="n">
        <v>23</v>
      </c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  <c r="GM8" s="44"/>
      <c r="GN8" s="44"/>
      <c r="GO8" s="44"/>
      <c r="GP8" s="44"/>
      <c r="GQ8" s="44"/>
      <c r="GR8" s="44"/>
      <c r="GS8" s="44"/>
      <c r="GT8" s="44"/>
      <c r="GU8" s="44"/>
      <c r="GV8" s="44"/>
      <c r="GW8" s="44"/>
      <c r="GX8" s="44"/>
      <c r="GY8" s="44"/>
      <c r="GZ8" s="44"/>
      <c r="HA8" s="44"/>
      <c r="HB8" s="44"/>
      <c r="HC8" s="44"/>
      <c r="HD8" s="44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  <c r="IQ8" s="44"/>
      <c r="IR8" s="44"/>
      <c r="IS8" s="44"/>
      <c r="IT8" s="44"/>
      <c r="IU8" s="44"/>
      <c r="IV8" s="44"/>
      <c r="IW8" s="44"/>
    </row>
    <row r="9" customFormat="false" ht="15" hidden="false" customHeight="true" outlineLevel="0" collapsed="false">
      <c r="A9" s="58"/>
      <c r="B9" s="45"/>
      <c r="C9" s="46"/>
      <c r="D9" s="47"/>
      <c r="E9" s="48"/>
      <c r="F9" s="59"/>
      <c r="G9" s="59"/>
      <c r="H9" s="48"/>
      <c r="I9" s="59"/>
      <c r="J9" s="51"/>
      <c r="K9" s="51"/>
      <c r="L9" s="52"/>
      <c r="M9" s="48"/>
      <c r="N9" s="61"/>
      <c r="O9" s="54"/>
      <c r="P9" s="62"/>
      <c r="Q9" s="56"/>
      <c r="R9" s="56"/>
      <c r="S9" s="44"/>
      <c r="T9" s="63" t="n">
        <v>28</v>
      </c>
      <c r="U9" s="63" t="n">
        <v>5</v>
      </c>
      <c r="V9" s="63" t="n">
        <v>21</v>
      </c>
      <c r="W9" s="44"/>
      <c r="X9" s="44"/>
      <c r="Y9" s="44" t="n">
        <v>15</v>
      </c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5" hidden="false" customHeight="true" outlineLevel="0" collapsed="false">
      <c r="A10" s="44"/>
      <c r="B10" s="45" t="s">
        <v>34</v>
      </c>
      <c r="C10" s="46" t="s">
        <v>35</v>
      </c>
      <c r="D10" s="47" t="n">
        <v>3344</v>
      </c>
      <c r="E10" s="48"/>
      <c r="F10" s="59" t="n">
        <f aca="false">T11</f>
        <v>28</v>
      </c>
      <c r="G10" s="59"/>
      <c r="H10" s="48" t="n">
        <f aca="false">V11</f>
        <v>17</v>
      </c>
      <c r="I10" s="59"/>
      <c r="J10" s="51" t="n">
        <v>1048</v>
      </c>
      <c r="K10" s="51"/>
      <c r="L10" s="52" t="n">
        <v>1684</v>
      </c>
      <c r="M10" s="48"/>
      <c r="N10" s="53" t="n">
        <v>67694</v>
      </c>
      <c r="O10" s="54" t="n">
        <f aca="false">$T$23</f>
        <v>0.9</v>
      </c>
      <c r="P10" s="55" t="str">
        <f aca="false">IF(Q10&lt;0,ABS(Q10),"")</f>
        <v/>
      </c>
      <c r="Q10" s="56" t="n">
        <f aca="false">IF(L$39&gt;0,L10-R10,J10-R10)</f>
        <v>1579</v>
      </c>
      <c r="R10" s="56" t="n">
        <f aca="false">ROUND((1-O10)*J10,0)</f>
        <v>105</v>
      </c>
      <c r="S10" s="44"/>
      <c r="T10" s="63" t="n">
        <v>26</v>
      </c>
      <c r="U10" s="63" t="n">
        <v>6</v>
      </c>
      <c r="V10" s="63" t="n">
        <v>19</v>
      </c>
      <c r="W10" s="44"/>
      <c r="X10" s="44"/>
      <c r="Y10" s="44" t="n">
        <v>22</v>
      </c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  <c r="IQ10" s="44"/>
      <c r="IR10" s="44"/>
      <c r="IS10" s="44"/>
      <c r="IT10" s="44"/>
      <c r="IU10" s="44"/>
      <c r="IV10" s="44"/>
      <c r="IW10" s="44"/>
    </row>
    <row r="11" customFormat="false" ht="15" hidden="false" customHeight="true" outlineLevel="0" collapsed="false">
      <c r="A11" s="44"/>
      <c r="B11" s="45"/>
      <c r="C11" s="46"/>
      <c r="D11" s="47"/>
      <c r="E11" s="48"/>
      <c r="F11" s="59"/>
      <c r="G11" s="59"/>
      <c r="H11" s="48"/>
      <c r="I11" s="59"/>
      <c r="J11" s="51" t="n">
        <v>2400</v>
      </c>
      <c r="K11" s="51"/>
      <c r="L11" s="52" t="n">
        <v>2400</v>
      </c>
      <c r="M11" s="48"/>
      <c r="N11" s="53" t="n">
        <v>68915</v>
      </c>
      <c r="O11" s="54" t="n">
        <v>0</v>
      </c>
      <c r="P11" s="55" t="str">
        <f aca="false">IF(Q11&lt;0,ABS(Q11),"")</f>
        <v/>
      </c>
      <c r="Q11" s="56" t="n">
        <f aca="false">IF(L$39&gt;0,L11-R11,J11-R11)</f>
        <v>0</v>
      </c>
      <c r="R11" s="56" t="n">
        <f aca="false">ROUND((1-O11)*J11,0)</f>
        <v>2400</v>
      </c>
      <c r="S11" s="44"/>
      <c r="T11" s="63" t="n">
        <v>28</v>
      </c>
      <c r="U11" s="63" t="n">
        <v>7</v>
      </c>
      <c r="V11" s="63" t="n">
        <v>17</v>
      </c>
      <c r="W11" s="44"/>
      <c r="X11" s="44"/>
      <c r="Y11" s="44" t="n">
        <v>15</v>
      </c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  <c r="IQ11" s="44"/>
      <c r="IR11" s="44"/>
      <c r="IS11" s="44"/>
      <c r="IT11" s="44"/>
      <c r="IU11" s="44"/>
      <c r="IV11" s="44"/>
      <c r="IW11" s="44"/>
    </row>
    <row r="12" customFormat="false" ht="15" hidden="false" customHeight="true" outlineLevel="0" collapsed="false">
      <c r="A12" s="44"/>
      <c r="B12" s="45"/>
      <c r="C12" s="46"/>
      <c r="D12" s="47"/>
      <c r="E12" s="48"/>
      <c r="F12" s="59"/>
      <c r="G12" s="59"/>
      <c r="H12" s="48"/>
      <c r="I12" s="59"/>
      <c r="J12" s="51" t="n">
        <v>500</v>
      </c>
      <c r="K12" s="51"/>
      <c r="L12" s="52" t="n">
        <v>500</v>
      </c>
      <c r="M12" s="48"/>
      <c r="N12" s="53" t="n">
        <v>69148</v>
      </c>
      <c r="O12" s="54" t="n">
        <v>0</v>
      </c>
      <c r="P12" s="55" t="str">
        <f aca="false">IF(Q12&lt;0,ABS(Q12),"")</f>
        <v/>
      </c>
      <c r="Q12" s="56" t="n">
        <f aca="false">IF(L$39&gt;0,L12-R12,J12-R12)</f>
        <v>0</v>
      </c>
      <c r="R12" s="56" t="n">
        <f aca="false">ROUND((1-O12)*J12,0)</f>
        <v>500</v>
      </c>
      <c r="S12" s="44"/>
      <c r="T12" s="63" t="n">
        <v>29</v>
      </c>
      <c r="U12" s="63" t="n">
        <v>8</v>
      </c>
      <c r="V12" s="63" t="n">
        <v>22</v>
      </c>
      <c r="W12" s="44"/>
      <c r="X12" s="44"/>
      <c r="Y12" s="44" t="n">
        <v>14</v>
      </c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15" hidden="false" customHeight="true" outlineLevel="0" collapsed="false">
      <c r="A13" s="44"/>
      <c r="B13" s="45"/>
      <c r="C13" s="46"/>
      <c r="D13" s="47"/>
      <c r="E13" s="48"/>
      <c r="F13" s="59"/>
      <c r="G13" s="59"/>
      <c r="H13" s="48"/>
      <c r="I13" s="59"/>
      <c r="J13" s="51" t="n">
        <v>1600</v>
      </c>
      <c r="K13" s="51"/>
      <c r="L13" s="52" t="n">
        <v>1600</v>
      </c>
      <c r="M13" s="48"/>
      <c r="N13" s="53" t="n">
        <v>69693</v>
      </c>
      <c r="O13" s="54" t="n">
        <v>0</v>
      </c>
      <c r="P13" s="55" t="str">
        <f aca="false">IF(Q13&lt;0,ABS(Q13),"")</f>
        <v/>
      </c>
      <c r="Q13" s="56" t="n">
        <f aca="false">IF(L$39&gt;0,L13-R13,J13-R13)</f>
        <v>0</v>
      </c>
      <c r="R13" s="56" t="n">
        <f aca="false">ROUND((1-O13)*J13,0)</f>
        <v>1600</v>
      </c>
      <c r="S13" s="44"/>
      <c r="T13" s="63" t="n">
        <v>28</v>
      </c>
      <c r="U13" s="63" t="n">
        <v>9</v>
      </c>
      <c r="V13" s="63" t="n">
        <v>23</v>
      </c>
      <c r="W13" s="44"/>
      <c r="X13" s="44"/>
      <c r="Y13" s="44" t="n">
        <v>20</v>
      </c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15" hidden="false" customHeight="true" outlineLevel="0" collapsed="false">
      <c r="A14" s="58"/>
      <c r="B14" s="45"/>
      <c r="C14" s="46"/>
      <c r="D14" s="47"/>
      <c r="E14" s="48"/>
      <c r="F14" s="59"/>
      <c r="G14" s="59"/>
      <c r="H14" s="48"/>
      <c r="I14" s="59"/>
      <c r="J14" s="51"/>
      <c r="K14" s="51"/>
      <c r="L14" s="52"/>
      <c r="M14" s="48"/>
      <c r="N14" s="61"/>
      <c r="O14" s="54"/>
      <c r="P14" s="62"/>
      <c r="Q14" s="56"/>
      <c r="R14" s="56"/>
      <c r="S14" s="44"/>
      <c r="T14" s="63" t="n">
        <v>32</v>
      </c>
      <c r="U14" s="63" t="n">
        <v>15</v>
      </c>
      <c r="V14" s="63" t="n">
        <v>27</v>
      </c>
      <c r="W14" s="44"/>
      <c r="X14" s="44"/>
      <c r="Y14" s="44" t="n">
        <v>16</v>
      </c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15" hidden="false" customHeight="true" outlineLevel="0" collapsed="false">
      <c r="A15" s="44"/>
      <c r="B15" s="45" t="s">
        <v>36</v>
      </c>
      <c r="C15" s="46" t="s">
        <v>37</v>
      </c>
      <c r="D15" s="47" t="n">
        <v>3788</v>
      </c>
      <c r="E15" s="48"/>
      <c r="F15" s="59" t="n">
        <f aca="false">T5</f>
        <v>27</v>
      </c>
      <c r="G15" s="59"/>
      <c r="H15" s="48" t="n">
        <f aca="false">V5</f>
        <v>14</v>
      </c>
      <c r="I15" s="59"/>
      <c r="J15" s="51" t="n">
        <v>14810</v>
      </c>
      <c r="K15" s="51"/>
      <c r="L15" s="52" t="n">
        <v>18702</v>
      </c>
      <c r="M15" s="48"/>
      <c r="N15" s="53" t="n">
        <v>67694</v>
      </c>
      <c r="O15" s="54" t="n">
        <f aca="false">$T$23</f>
        <v>0.9</v>
      </c>
      <c r="P15" s="55" t="str">
        <f aca="false">IF(Q15&lt;0,ABS(Q15),"")</f>
        <v/>
      </c>
      <c r="Q15" s="56" t="n">
        <f aca="false">IF(L$39&gt;0,L15-R15,J15-R15)</f>
        <v>17221</v>
      </c>
      <c r="R15" s="56" t="n">
        <f aca="false">ROUND((1-O15)*J15,0)</f>
        <v>1481</v>
      </c>
      <c r="S15" s="44"/>
      <c r="T15" s="63" t="n">
        <v>29</v>
      </c>
      <c r="U15" s="63" t="n">
        <v>35</v>
      </c>
      <c r="V15" s="63" t="n">
        <v>24</v>
      </c>
      <c r="W15" s="44"/>
      <c r="X15" s="44"/>
      <c r="Y15" s="44" t="n">
        <v>17</v>
      </c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15" hidden="false" customHeight="true" outlineLevel="0" collapsed="false">
      <c r="A16" s="44"/>
      <c r="B16" s="45"/>
      <c r="C16" s="46"/>
      <c r="D16" s="47"/>
      <c r="E16" s="48"/>
      <c r="F16" s="59"/>
      <c r="G16" s="59"/>
      <c r="H16" s="48"/>
      <c r="I16" s="59"/>
      <c r="J16" s="51" t="n">
        <v>85</v>
      </c>
      <c r="K16" s="51"/>
      <c r="L16" s="52" t="n">
        <v>85</v>
      </c>
      <c r="M16" s="48"/>
      <c r="N16" s="53" t="n">
        <v>68917</v>
      </c>
      <c r="O16" s="54" t="n">
        <v>0</v>
      </c>
      <c r="P16" s="55" t="str">
        <f aca="false">IF(Q16&lt;0,ABS(Q16),"")</f>
        <v/>
      </c>
      <c r="Q16" s="56" t="n">
        <f aca="false">IF(L$39&gt;0,L16-R16,J16-R16)</f>
        <v>0</v>
      </c>
      <c r="R16" s="56" t="n">
        <f aca="false">ROUND((1-O16)*J16,0)</f>
        <v>85</v>
      </c>
      <c r="S16" s="44"/>
      <c r="T16" s="64" t="n">
        <v>28</v>
      </c>
      <c r="U16" s="64" t="n">
        <v>39</v>
      </c>
      <c r="V16" s="64" t="n">
        <v>19</v>
      </c>
      <c r="W16" s="44"/>
      <c r="X16" s="44"/>
      <c r="Y16" s="44" t="n">
        <v>17</v>
      </c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15" hidden="false" customHeight="true" outlineLevel="0" collapsed="false">
      <c r="A17" s="44"/>
      <c r="B17" s="45"/>
      <c r="C17" s="46"/>
      <c r="D17" s="47"/>
      <c r="E17" s="48"/>
      <c r="F17" s="59"/>
      <c r="G17" s="59"/>
      <c r="H17" s="48"/>
      <c r="I17" s="59"/>
      <c r="J17" s="51" t="n">
        <v>1000</v>
      </c>
      <c r="K17" s="51"/>
      <c r="L17" s="52" t="n">
        <v>1000</v>
      </c>
      <c r="M17" s="48"/>
      <c r="N17" s="53" t="n">
        <v>69149</v>
      </c>
      <c r="O17" s="54" t="n">
        <v>0</v>
      </c>
      <c r="P17" s="55" t="str">
        <f aca="false">IF(Q17&lt;0,ABS(Q17),"")</f>
        <v/>
      </c>
      <c r="Q17" s="56" t="n">
        <f aca="false">IF(L$39&gt;0,L17-R17,J17-R17)</f>
        <v>0</v>
      </c>
      <c r="R17" s="56" t="n">
        <f aca="false">ROUND((1-O17)*J17,0)</f>
        <v>1000</v>
      </c>
      <c r="S17" s="44"/>
      <c r="T17" s="44"/>
      <c r="U17" s="44"/>
      <c r="V17" s="44"/>
      <c r="W17" s="44"/>
      <c r="X17" s="44"/>
      <c r="Y17" s="44" t="n">
        <v>17</v>
      </c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15" hidden="false" customHeight="true" outlineLevel="0" collapsed="false">
      <c r="A18" s="58"/>
      <c r="B18" s="45"/>
      <c r="C18" s="46"/>
      <c r="D18" s="65"/>
      <c r="E18" s="66"/>
      <c r="F18" s="59"/>
      <c r="G18" s="59"/>
      <c r="H18" s="48"/>
      <c r="I18" s="59"/>
      <c r="J18" s="51"/>
      <c r="K18" s="51"/>
      <c r="L18" s="52"/>
      <c r="M18" s="48"/>
      <c r="N18" s="61"/>
      <c r="O18" s="54"/>
      <c r="P18" s="44"/>
      <c r="Q18" s="56"/>
      <c r="R18" s="56"/>
      <c r="S18" s="44"/>
      <c r="T18" s="67" t="n">
        <f aca="false">AVERAGE(T5:T16)</f>
        <v>28.1666666666667</v>
      </c>
      <c r="U18" s="44"/>
      <c r="V18" s="67" t="n">
        <f aca="false">AVERAGE(V5:V16)</f>
        <v>20.0833333333333</v>
      </c>
      <c r="W18" s="44"/>
      <c r="X18" s="44"/>
      <c r="Y18" s="44" t="n">
        <v>22</v>
      </c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15" hidden="false" customHeight="true" outlineLevel="0" collapsed="false">
      <c r="A19" s="44"/>
      <c r="B19" s="45" t="s">
        <v>38</v>
      </c>
      <c r="C19" s="46" t="s">
        <v>39</v>
      </c>
      <c r="D19" s="47" t="n">
        <v>3789</v>
      </c>
      <c r="E19" s="48"/>
      <c r="F19" s="59" t="n">
        <f aca="false">T7</f>
        <v>27</v>
      </c>
      <c r="G19" s="59"/>
      <c r="H19" s="48" t="n">
        <f aca="false">V7</f>
        <v>16</v>
      </c>
      <c r="I19" s="59"/>
      <c r="J19" s="51" t="n">
        <v>2576</v>
      </c>
      <c r="K19" s="51"/>
      <c r="L19" s="52" t="n">
        <v>2974</v>
      </c>
      <c r="M19" s="48"/>
      <c r="N19" s="53" t="n">
        <v>67694</v>
      </c>
      <c r="O19" s="54" t="n">
        <f aca="false">$T$23</f>
        <v>0.9</v>
      </c>
      <c r="P19" s="55" t="str">
        <f aca="false">IF(Q19&lt;0,ABS(Q19),"")</f>
        <v/>
      </c>
      <c r="Q19" s="56" t="n">
        <f aca="false">IF(L$39&gt;0,L19-R19,J19-R19)</f>
        <v>2716</v>
      </c>
      <c r="R19" s="56" t="n">
        <f aca="false">ROUND((1-O19)*J19,0)</f>
        <v>258</v>
      </c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15" hidden="false" customHeight="true" outlineLevel="0" collapsed="false">
      <c r="A20" s="58"/>
      <c r="B20" s="45"/>
      <c r="C20" s="46"/>
      <c r="D20" s="47"/>
      <c r="E20" s="48"/>
      <c r="F20" s="44"/>
      <c r="G20" s="44"/>
      <c r="H20" s="44"/>
      <c r="I20" s="59"/>
      <c r="J20" s="51"/>
      <c r="K20" s="51"/>
      <c r="L20" s="52"/>
      <c r="M20" s="48"/>
      <c r="N20" s="61"/>
      <c r="O20" s="54"/>
      <c r="P20" s="44"/>
      <c r="Q20" s="56"/>
      <c r="R20" s="56"/>
      <c r="S20" s="44"/>
      <c r="T20" s="69" t="s">
        <v>40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15" hidden="false" customHeight="true" outlineLevel="0" collapsed="false">
      <c r="A21" s="58"/>
      <c r="B21" s="45" t="s">
        <v>41</v>
      </c>
      <c r="C21" s="46" t="s">
        <v>42</v>
      </c>
      <c r="D21" s="47" t="n">
        <v>3345</v>
      </c>
      <c r="E21" s="48"/>
      <c r="F21" s="59" t="n">
        <f aca="false">T8</f>
        <v>28</v>
      </c>
      <c r="G21" s="59"/>
      <c r="H21" s="48" t="n">
        <f aca="false">V8</f>
        <v>19</v>
      </c>
      <c r="I21" s="59"/>
      <c r="J21" s="51" t="n">
        <v>1503</v>
      </c>
      <c r="K21" s="51"/>
      <c r="L21" s="52" t="n">
        <v>1734</v>
      </c>
      <c r="M21" s="59"/>
      <c r="N21" s="53" t="n">
        <v>67694</v>
      </c>
      <c r="O21" s="54" t="n">
        <f aca="false">$T$23</f>
        <v>0.9</v>
      </c>
      <c r="P21" s="55" t="str">
        <f aca="false">IF(Q21&lt;0,ABS(Q21),"")</f>
        <v/>
      </c>
      <c r="Q21" s="56" t="n">
        <f aca="false">IF(L$39&gt;0,L21-R21,J21-R21)</f>
        <v>1584</v>
      </c>
      <c r="R21" s="56" t="n">
        <f aca="false">ROUND((1-O21)*J21,0)</f>
        <v>150</v>
      </c>
      <c r="S21" s="44"/>
      <c r="T21" s="70" t="s">
        <v>43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5" hidden="false" customHeight="true" outlineLevel="0" collapsed="false">
      <c r="A22" s="58"/>
      <c r="B22" s="45"/>
      <c r="C22" s="46"/>
      <c r="D22" s="47"/>
      <c r="E22" s="48"/>
      <c r="F22" s="59"/>
      <c r="G22" s="59"/>
      <c r="H22" s="48"/>
      <c r="I22" s="59"/>
      <c r="J22" s="51" t="n">
        <v>1915</v>
      </c>
      <c r="K22" s="51"/>
      <c r="L22" s="52" t="n">
        <v>1915</v>
      </c>
      <c r="M22" s="59"/>
      <c r="N22" s="53" t="n">
        <v>68916</v>
      </c>
      <c r="O22" s="54" t="n">
        <v>0</v>
      </c>
      <c r="P22" s="55" t="str">
        <f aca="false">IF(Q22&lt;0,ABS(Q22),"")</f>
        <v/>
      </c>
      <c r="Q22" s="56" t="n">
        <f aca="false">IF(L$39&gt;0,L22-R22,J22-R22)</f>
        <v>0</v>
      </c>
      <c r="R22" s="56" t="n">
        <f aca="false">ROUND((1-O22)*J22,0)</f>
        <v>1915</v>
      </c>
      <c r="S22" s="44"/>
      <c r="T22" s="70" t="s">
        <v>44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  <c r="IW22" s="44"/>
    </row>
    <row r="23" customFormat="false" ht="15" hidden="false" customHeight="true" outlineLevel="0" collapsed="false">
      <c r="A23" s="58"/>
      <c r="B23" s="45"/>
      <c r="C23" s="46"/>
      <c r="D23" s="65"/>
      <c r="E23" s="66"/>
      <c r="F23" s="59"/>
      <c r="G23" s="59"/>
      <c r="H23" s="48"/>
      <c r="I23" s="59"/>
      <c r="J23" s="51"/>
      <c r="K23" s="51"/>
      <c r="L23" s="52"/>
      <c r="M23" s="48"/>
      <c r="N23" s="61"/>
      <c r="O23" s="54"/>
      <c r="P23" s="44"/>
      <c r="Q23" s="56"/>
      <c r="R23" s="56"/>
      <c r="S23" s="44"/>
      <c r="T23" s="71" t="n">
        <v>0.9</v>
      </c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  <c r="IW23" s="44"/>
    </row>
    <row r="24" customFormat="false" ht="15" hidden="false" customHeight="true" outlineLevel="0" collapsed="false">
      <c r="A24" s="58"/>
      <c r="B24" s="45" t="s">
        <v>45</v>
      </c>
      <c r="C24" s="46" t="s">
        <v>46</v>
      </c>
      <c r="D24" s="47" t="n">
        <v>2777</v>
      </c>
      <c r="E24" s="48"/>
      <c r="F24" s="59" t="n">
        <f aca="false">T9</f>
        <v>28</v>
      </c>
      <c r="G24" s="59"/>
      <c r="H24" s="48" t="n">
        <f aca="false">V9</f>
        <v>21</v>
      </c>
      <c r="I24" s="59"/>
      <c r="J24" s="51" t="n">
        <v>13673</v>
      </c>
      <c r="K24" s="51"/>
      <c r="L24" s="52" t="n">
        <v>15529</v>
      </c>
      <c r="M24" s="48"/>
      <c r="N24" s="53" t="n">
        <v>67694</v>
      </c>
      <c r="O24" s="54" t="n">
        <f aca="false">$T$23</f>
        <v>0.9</v>
      </c>
      <c r="P24" s="55" t="str">
        <f aca="false">IF(Q24&lt;0,ABS(Q24),"")</f>
        <v/>
      </c>
      <c r="Q24" s="56" t="n">
        <f aca="false">IF(L$39&gt;0,L24-R24,J24-R24)</f>
        <v>14161.7</v>
      </c>
      <c r="R24" s="56" t="n">
        <f aca="false">(1-O24)*J24</f>
        <v>1367.3</v>
      </c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  <c r="IW24" s="44"/>
    </row>
    <row r="25" customFormat="false" ht="15" hidden="false" customHeight="true" outlineLevel="0" collapsed="false">
      <c r="A25" s="58"/>
      <c r="B25" s="45"/>
      <c r="C25" s="46"/>
      <c r="D25" s="47"/>
      <c r="E25" s="48"/>
      <c r="F25" s="59"/>
      <c r="G25" s="59"/>
      <c r="H25" s="48"/>
      <c r="I25" s="59"/>
      <c r="J25" s="51"/>
      <c r="K25" s="51"/>
      <c r="L25" s="52"/>
      <c r="M25" s="48"/>
      <c r="N25" s="61"/>
      <c r="O25" s="54"/>
      <c r="P25" s="44"/>
      <c r="Q25" s="56"/>
      <c r="R25" s="56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  <c r="IW25" s="44"/>
    </row>
    <row r="26" customFormat="false" ht="15" hidden="false" customHeight="true" outlineLevel="0" collapsed="false">
      <c r="A26" s="44"/>
      <c r="B26" s="45" t="s">
        <v>47</v>
      </c>
      <c r="C26" s="46" t="s">
        <v>48</v>
      </c>
      <c r="D26" s="47" t="n">
        <v>3346</v>
      </c>
      <c r="E26" s="48"/>
      <c r="F26" s="59" t="n">
        <f aca="false">T10</f>
        <v>26</v>
      </c>
      <c r="G26" s="59"/>
      <c r="H26" s="48" t="n">
        <f aca="false">V10</f>
        <v>19</v>
      </c>
      <c r="I26" s="59"/>
      <c r="J26" s="51" t="n">
        <v>4114</v>
      </c>
      <c r="K26" s="51"/>
      <c r="L26" s="52" t="n">
        <v>4434</v>
      </c>
      <c r="M26" s="48"/>
      <c r="N26" s="53" t="n">
        <v>67694</v>
      </c>
      <c r="O26" s="54" t="n">
        <f aca="false">$T$23</f>
        <v>0.9</v>
      </c>
      <c r="P26" s="55" t="str">
        <f aca="false">IF(Q26&lt;0,ABS(Q26),"")</f>
        <v/>
      </c>
      <c r="Q26" s="56" t="n">
        <f aca="false">IF(L$39&gt;0,L26-R26,J26-R26)</f>
        <v>4023</v>
      </c>
      <c r="R26" s="56" t="n">
        <f aca="false">ROUND((1-O26)*J26,0)</f>
        <v>411</v>
      </c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  <c r="IW26" s="44"/>
    </row>
    <row r="27" customFormat="false" ht="15" hidden="false" customHeight="false" outlineLevel="0" collapsed="false">
      <c r="A27" s="58"/>
      <c r="B27" s="45"/>
      <c r="C27" s="46"/>
      <c r="D27" s="47"/>
      <c r="E27" s="48"/>
      <c r="F27" s="59"/>
      <c r="G27" s="59"/>
      <c r="H27" s="48"/>
      <c r="I27" s="59"/>
      <c r="J27" s="51"/>
      <c r="K27" s="51"/>
      <c r="L27" s="52"/>
      <c r="M27" s="48"/>
      <c r="N27" s="61"/>
      <c r="O27" s="54"/>
      <c r="P27" s="44"/>
      <c r="Q27" s="56"/>
      <c r="R27" s="56"/>
      <c r="S27" s="44"/>
    </row>
    <row r="28" customFormat="false" ht="15" hidden="false" customHeight="false" outlineLevel="0" collapsed="false">
      <c r="A28" s="44"/>
      <c r="B28" s="45" t="s">
        <v>49</v>
      </c>
      <c r="C28" s="46" t="s">
        <v>50</v>
      </c>
      <c r="D28" s="47" t="n">
        <v>3790</v>
      </c>
      <c r="E28" s="48"/>
      <c r="F28" s="59" t="n">
        <f aca="false">T12</f>
        <v>29</v>
      </c>
      <c r="G28" s="59"/>
      <c r="H28" s="48" t="n">
        <f aca="false">V12</f>
        <v>22</v>
      </c>
      <c r="I28" s="59"/>
      <c r="J28" s="51" t="n">
        <v>3059</v>
      </c>
      <c r="K28" s="51"/>
      <c r="L28" s="52" t="n">
        <v>3287</v>
      </c>
      <c r="M28" s="48"/>
      <c r="N28" s="53" t="n">
        <v>67694</v>
      </c>
      <c r="O28" s="54" t="n">
        <f aca="false">$T$23</f>
        <v>0.9</v>
      </c>
      <c r="P28" s="55" t="str">
        <f aca="false">IF(Q28&lt;0,ABS(Q28),"")</f>
        <v/>
      </c>
      <c r="Q28" s="56" t="n">
        <f aca="false">IF(L$39&gt;0,L28-R28,J28-R28)</f>
        <v>2981</v>
      </c>
      <c r="R28" s="56" t="n">
        <f aca="false">ROUND((1-O28)*J28,0)</f>
        <v>306</v>
      </c>
      <c r="S28" s="44"/>
    </row>
    <row r="29" customFormat="false" ht="15" hidden="false" customHeight="false" outlineLevel="0" collapsed="false">
      <c r="A29" s="58"/>
      <c r="B29" s="45"/>
      <c r="C29" s="46"/>
      <c r="D29" s="47"/>
      <c r="E29" s="48"/>
      <c r="F29" s="59"/>
      <c r="G29" s="59"/>
      <c r="H29" s="48"/>
      <c r="I29" s="59"/>
      <c r="J29" s="51"/>
      <c r="K29" s="51"/>
      <c r="L29" s="52"/>
      <c r="M29" s="48"/>
      <c r="N29" s="61"/>
      <c r="O29" s="54"/>
      <c r="P29" s="44"/>
      <c r="Q29" s="56"/>
      <c r="R29" s="56"/>
    </row>
    <row r="30" customFormat="false" ht="15" hidden="false" customHeight="false" outlineLevel="0" collapsed="false">
      <c r="A30" s="44"/>
      <c r="B30" s="45" t="s">
        <v>51</v>
      </c>
      <c r="C30" s="46" t="s">
        <v>52</v>
      </c>
      <c r="D30" s="47" t="n">
        <v>3791</v>
      </c>
      <c r="E30" s="48"/>
      <c r="F30" s="59" t="n">
        <f aca="false">T13</f>
        <v>28</v>
      </c>
      <c r="G30" s="59"/>
      <c r="H30" s="48" t="n">
        <f aca="false">V13</f>
        <v>23</v>
      </c>
      <c r="I30" s="59"/>
      <c r="J30" s="51" t="n">
        <v>5333</v>
      </c>
      <c r="K30" s="51"/>
      <c r="L30" s="52" t="n">
        <v>5476</v>
      </c>
      <c r="M30" s="48"/>
      <c r="N30" s="53" t="n">
        <v>67694</v>
      </c>
      <c r="O30" s="54" t="n">
        <f aca="false">$T$23</f>
        <v>0.9</v>
      </c>
      <c r="P30" s="55" t="str">
        <f aca="false">IF(Q30&lt;0,ABS(Q30),"")</f>
        <v/>
      </c>
      <c r="Q30" s="56" t="n">
        <f aca="false">IF(L$39&gt;0,L30-R30,J30-R30)</f>
        <v>4943</v>
      </c>
      <c r="R30" s="56" t="n">
        <f aca="false">ROUND((1-O30)*J30,0)</f>
        <v>533</v>
      </c>
    </row>
    <row r="31" customFormat="false" ht="15" hidden="false" customHeight="false" outlineLevel="0" collapsed="false">
      <c r="A31" s="58"/>
      <c r="B31" s="45"/>
      <c r="C31" s="46"/>
      <c r="D31" s="47"/>
      <c r="E31" s="48"/>
      <c r="F31" s="59"/>
      <c r="G31" s="59"/>
      <c r="H31" s="48"/>
      <c r="I31" s="59"/>
      <c r="J31" s="51"/>
      <c r="K31" s="51"/>
      <c r="L31" s="52"/>
      <c r="M31" s="48"/>
      <c r="N31" s="61"/>
      <c r="O31" s="54"/>
      <c r="Q31" s="56"/>
      <c r="R31" s="72"/>
    </row>
    <row r="32" customFormat="false" ht="15" hidden="false" customHeight="false" outlineLevel="0" collapsed="false">
      <c r="A32" s="44"/>
      <c r="B32" s="45" t="s">
        <v>53</v>
      </c>
      <c r="C32" s="46" t="s">
        <v>54</v>
      </c>
      <c r="D32" s="47" t="n">
        <v>3348</v>
      </c>
      <c r="E32" s="48"/>
      <c r="F32" s="59" t="n">
        <f aca="false">T15</f>
        <v>29</v>
      </c>
      <c r="G32" s="59"/>
      <c r="H32" s="48" t="n">
        <f aca="false">V15</f>
        <v>24</v>
      </c>
      <c r="I32" s="59"/>
      <c r="J32" s="51" t="n">
        <v>1711</v>
      </c>
      <c r="K32" s="51"/>
      <c r="L32" s="52" t="n">
        <v>1945</v>
      </c>
      <c r="M32" s="48"/>
      <c r="N32" s="53" t="n">
        <v>67694</v>
      </c>
      <c r="O32" s="54" t="n">
        <f aca="false">$T$23</f>
        <v>0.9</v>
      </c>
      <c r="P32" s="55" t="str">
        <f aca="false">IF(Q32&lt;0,ABS(Q32),"")</f>
        <v/>
      </c>
      <c r="Q32" s="56" t="n">
        <f aca="false">IF(L$39&gt;0,L32-R32,J32-R32)</f>
        <v>1774</v>
      </c>
      <c r="R32" s="56" t="n">
        <f aca="false">ROUND((1-O32)*J32,0)</f>
        <v>171</v>
      </c>
    </row>
    <row r="33" customFormat="false" ht="15" hidden="false" customHeight="false" outlineLevel="0" collapsed="false">
      <c r="A33" s="44"/>
      <c r="B33" s="45"/>
      <c r="C33" s="46"/>
      <c r="D33" s="47"/>
      <c r="E33" s="48"/>
      <c r="F33" s="59"/>
      <c r="G33" s="59"/>
      <c r="H33" s="48"/>
      <c r="I33" s="59"/>
      <c r="J33" s="51" t="n">
        <v>200</v>
      </c>
      <c r="K33" s="51"/>
      <c r="L33" s="52" t="n">
        <v>200</v>
      </c>
      <c r="M33" s="48"/>
      <c r="N33" s="53" t="n">
        <v>69708</v>
      </c>
      <c r="O33" s="54" t="n">
        <v>0</v>
      </c>
      <c r="P33" s="55" t="str">
        <f aca="false">IF(Q33&lt;0,ABS(Q33),"")</f>
        <v/>
      </c>
      <c r="Q33" s="56" t="n">
        <f aca="false">IF(L$39&gt;0,L33-R33,J33-R33)</f>
        <v>0</v>
      </c>
      <c r="R33" s="56" t="n">
        <f aca="false">ROUND((1-O33)*J33,0)</f>
        <v>200</v>
      </c>
    </row>
    <row r="34" customFormat="false" ht="15" hidden="false" customHeight="false" outlineLevel="0" collapsed="false">
      <c r="A34" s="44"/>
      <c r="B34" s="45"/>
      <c r="C34" s="46"/>
      <c r="D34" s="47"/>
      <c r="E34" s="48"/>
      <c r="F34" s="59"/>
      <c r="G34" s="59"/>
      <c r="H34" s="48"/>
      <c r="I34" s="59"/>
      <c r="J34" s="51" t="n">
        <v>1000</v>
      </c>
      <c r="K34" s="51"/>
      <c r="L34" s="52" t="n">
        <v>1000</v>
      </c>
      <c r="M34" s="48"/>
      <c r="N34" s="53" t="n">
        <v>69823</v>
      </c>
      <c r="O34" s="54" t="n">
        <v>0</v>
      </c>
      <c r="P34" s="55" t="str">
        <f aca="false">IF(Q34&lt;0,ABS(Q34),"")</f>
        <v/>
      </c>
      <c r="Q34" s="56" t="n">
        <f aca="false">IF(L$39&gt;0,L34-R34,J34-R34)</f>
        <v>0</v>
      </c>
      <c r="R34" s="56" t="n">
        <f aca="false">ROUND((1-O34)*J34,0)</f>
        <v>1000</v>
      </c>
    </row>
    <row r="35" customFormat="false" ht="15" hidden="false" customHeight="false" outlineLevel="0" collapsed="false">
      <c r="A35" s="58"/>
      <c r="B35" s="45"/>
      <c r="C35" s="46"/>
      <c r="D35" s="47"/>
      <c r="E35" s="48"/>
      <c r="F35" s="59"/>
      <c r="G35" s="59"/>
      <c r="H35" s="48"/>
      <c r="I35" s="59"/>
      <c r="J35" s="51"/>
      <c r="K35" s="51"/>
      <c r="L35" s="52"/>
      <c r="M35" s="48"/>
      <c r="N35" s="61"/>
      <c r="O35" s="54"/>
      <c r="Q35" s="56"/>
      <c r="R35" s="72"/>
    </row>
    <row r="36" customFormat="false" ht="15" hidden="false" customHeight="false" outlineLevel="0" collapsed="false">
      <c r="A36" s="44"/>
      <c r="B36" s="45" t="s">
        <v>55</v>
      </c>
      <c r="C36" s="46" t="s">
        <v>56</v>
      </c>
      <c r="D36" s="47" t="n">
        <v>3792</v>
      </c>
      <c r="E36" s="48"/>
      <c r="F36" s="59" t="n">
        <f aca="false">T16</f>
        <v>28</v>
      </c>
      <c r="G36" s="59"/>
      <c r="H36" s="48" t="n">
        <f aca="false">V16</f>
        <v>19</v>
      </c>
      <c r="I36" s="59"/>
      <c r="J36" s="51" t="n">
        <v>44</v>
      </c>
      <c r="K36" s="51"/>
      <c r="L36" s="52" t="n">
        <v>47</v>
      </c>
      <c r="M36" s="48"/>
      <c r="N36" s="53" t="n">
        <v>67694</v>
      </c>
      <c r="O36" s="54" t="n">
        <v>1</v>
      </c>
      <c r="P36" s="55" t="str">
        <f aca="false">IF(Q36&lt;0,ABS(Q36),"")</f>
        <v/>
      </c>
      <c r="Q36" s="56" t="n">
        <f aca="false">IF(L$39&gt;0,L36-R36,J36-R36)</f>
        <v>47</v>
      </c>
      <c r="R36" s="56" t="n">
        <f aca="false">ROUND((1-O36)*J36,0)</f>
        <v>0</v>
      </c>
    </row>
    <row r="37" customFormat="false" ht="15" hidden="false" customHeight="false" outlineLevel="0" collapsed="false">
      <c r="A37" s="44"/>
      <c r="B37" s="45"/>
      <c r="C37" s="46"/>
      <c r="D37" s="47"/>
      <c r="E37" s="48"/>
      <c r="F37" s="59"/>
      <c r="G37" s="59"/>
      <c r="H37" s="48"/>
      <c r="I37" s="59"/>
      <c r="J37" s="51" t="n">
        <v>3</v>
      </c>
      <c r="K37" s="51"/>
      <c r="L37" s="52" t="n">
        <v>3</v>
      </c>
      <c r="M37" s="48"/>
      <c r="N37" s="53" t="n">
        <v>69708</v>
      </c>
      <c r="O37" s="54" t="n">
        <v>0</v>
      </c>
      <c r="P37" s="55" t="str">
        <f aca="false">IF(Q37&lt;0,ABS(Q37),"")</f>
        <v/>
      </c>
      <c r="Q37" s="56" t="n">
        <f aca="false">IF(L$39&gt;0,L37-R37,J37-R37)</f>
        <v>0</v>
      </c>
      <c r="R37" s="56" t="n">
        <f aca="false">ROUND((1-O37)*J37,0)</f>
        <v>3</v>
      </c>
    </row>
    <row r="38" customFormat="false" ht="15" hidden="false" customHeight="false" outlineLevel="0" collapsed="false">
      <c r="A38" s="44"/>
      <c r="B38" s="45"/>
      <c r="C38" s="48"/>
      <c r="D38" s="48"/>
      <c r="E38" s="48"/>
      <c r="I38" s="73"/>
      <c r="J38" s="51"/>
      <c r="K38" s="60"/>
      <c r="L38" s="56"/>
      <c r="M38" s="48"/>
      <c r="N38" s="47"/>
      <c r="O38" s="74"/>
      <c r="S38" s="55"/>
    </row>
    <row r="39" customFormat="false" ht="15" hidden="false" customHeight="false" outlineLevel="0" collapsed="false">
      <c r="A39" s="44"/>
      <c r="B39" s="45"/>
      <c r="C39" s="48"/>
      <c r="D39" s="48"/>
      <c r="E39" s="48"/>
      <c r="F39" s="59"/>
      <c r="G39" s="59"/>
      <c r="H39" s="73"/>
      <c r="I39" s="73"/>
      <c r="J39" s="51" t="n">
        <f aca="false">SUM(J5:J38)</f>
        <v>69615</v>
      </c>
      <c r="K39" s="60"/>
      <c r="L39" s="56" t="n">
        <f aca="false">SUM(L5:L38)</f>
        <v>78520</v>
      </c>
      <c r="M39" s="48"/>
      <c r="N39" s="55" t="n">
        <f aca="false">+J39-L39</f>
        <v>-8905</v>
      </c>
      <c r="O39" s="75"/>
      <c r="P39" s="76" t="n">
        <f aca="false">SUM(P5:P38)</f>
        <v>0</v>
      </c>
      <c r="Q39" s="77" t="n">
        <f aca="false">SUM(Q5:Q38)/IF($L$39&gt;0,$L39,$J39)</f>
        <v>0.731414926133469</v>
      </c>
      <c r="R39" s="77" t="n">
        <f aca="false">SUM(R5:R38)/IF($L$39&gt;0,$L39,$J39)</f>
        <v>0.268585073866531</v>
      </c>
      <c r="S39" s="78" t="n">
        <f aca="false">Q41/(Q41+(R41-LOOKUP(J2,[1]!date,[1]!enaft)))</f>
        <v>0.750090772546203</v>
      </c>
    </row>
    <row r="40" customFormat="false" ht="15.75" hidden="false" customHeight="false" outlineLevel="0" collapsed="false">
      <c r="A40" s="44"/>
      <c r="B40" s="79"/>
      <c r="C40" s="80"/>
      <c r="D40" s="80"/>
      <c r="E40" s="80"/>
      <c r="F40" s="81"/>
      <c r="G40" s="81"/>
      <c r="H40" s="82"/>
      <c r="I40" s="82"/>
      <c r="J40" s="81"/>
      <c r="K40" s="80"/>
      <c r="L40" s="83"/>
      <c r="M40" s="80"/>
      <c r="N40" s="84" t="n">
        <f aca="false">1-(+L39/J39)</f>
        <v>-0.127917833800187</v>
      </c>
      <c r="O40" s="85"/>
      <c r="S40" s="86" t="n">
        <f aca="false">SUM(Q41:R41)</f>
        <v>78520</v>
      </c>
    </row>
    <row r="41" customFormat="false" ht="15.75" hidden="false" customHeight="false" outlineLevel="0" collapsed="false">
      <c r="A41" s="44"/>
      <c r="B41" s="44"/>
      <c r="C41" s="44"/>
      <c r="D41" s="44"/>
      <c r="E41" s="44"/>
      <c r="F41" s="87"/>
      <c r="G41" s="87"/>
      <c r="H41" s="88"/>
      <c r="I41" s="88"/>
      <c r="J41" s="44"/>
      <c r="K41" s="44"/>
      <c r="L41" s="89"/>
      <c r="M41" s="44"/>
      <c r="N41" s="44"/>
      <c r="O41" s="90"/>
      <c r="P41" s="44"/>
      <c r="Q41" s="86" t="n">
        <f aca="false">SUM(Q5:Q38)</f>
        <v>57430.7</v>
      </c>
      <c r="R41" s="86" t="n">
        <f aca="false">SUM(R5:R38)</f>
        <v>21089.3</v>
      </c>
      <c r="S41" s="52" t="n">
        <f aca="false">SUMIF(Q$5:Q$38,0,R$5:R$38)</f>
        <v>15703</v>
      </c>
    </row>
    <row r="42" customFormat="false" ht="15" hidden="false" customHeight="false" outlineLevel="0" collapsed="false">
      <c r="A42" s="44"/>
      <c r="B42" s="44"/>
      <c r="C42" s="44"/>
      <c r="D42" s="44"/>
      <c r="E42" s="44"/>
      <c r="F42" s="87"/>
      <c r="G42" s="87"/>
      <c r="H42" s="88"/>
      <c r="I42" s="88" t="s">
        <v>57</v>
      </c>
      <c r="J42" s="87" t="s">
        <v>58</v>
      </c>
      <c r="K42" s="44"/>
      <c r="L42" s="89" t="s">
        <v>59</v>
      </c>
      <c r="M42" s="44"/>
      <c r="N42" s="44"/>
      <c r="O42" s="90"/>
      <c r="P42" s="44"/>
      <c r="R42" s="91" t="e">
        <f aca="false">LOOKUP(J2,[1]!date,[1]!buysell)+[2]COH!$G$129</f>
        <v>#VALUE!</v>
      </c>
      <c r="S42" s="44" t="s">
        <v>60</v>
      </c>
    </row>
    <row r="43" customFormat="false" ht="15" hidden="false" customHeight="false" outlineLevel="0" collapsed="false">
      <c r="A43" s="44"/>
      <c r="B43" s="44"/>
      <c r="C43" s="44"/>
      <c r="D43" s="44"/>
      <c r="E43" s="44"/>
      <c r="F43" s="87"/>
      <c r="G43" s="87"/>
      <c r="H43" s="88"/>
      <c r="I43" s="88" t="s">
        <v>57</v>
      </c>
      <c r="J43" s="87" t="s">
        <v>61</v>
      </c>
      <c r="K43" s="44"/>
      <c r="L43" s="89" t="s">
        <v>62</v>
      </c>
      <c r="M43" s="44"/>
      <c r="N43" s="44"/>
      <c r="O43" s="90"/>
      <c r="P43" s="44"/>
      <c r="Q43" s="92"/>
      <c r="R43" s="93" t="n">
        <v>27835</v>
      </c>
      <c r="S43" s="44" t="s">
        <v>63</v>
      </c>
    </row>
    <row r="44" customFormat="false" ht="15" hidden="false" customHeight="false" outlineLevel="0" collapsed="false">
      <c r="A44" s="44"/>
      <c r="B44" s="44"/>
      <c r="C44" s="44"/>
      <c r="D44" s="44"/>
      <c r="E44" s="44"/>
      <c r="F44" s="87"/>
      <c r="G44" s="87"/>
      <c r="H44" s="88"/>
      <c r="I44" s="88"/>
      <c r="J44" s="87"/>
      <c r="K44" s="44"/>
      <c r="L44" s="89"/>
      <c r="M44" s="44"/>
      <c r="N44" s="44"/>
      <c r="O44" s="90"/>
      <c r="P44" s="44"/>
      <c r="R44" s="93" t="e">
        <f aca="false">((R41-R42-S41)/0.97816)+R43</f>
        <v>#VALUE!</v>
      </c>
      <c r="S44" s="87" t="s">
        <v>64</v>
      </c>
    </row>
    <row r="45" customFormat="false" ht="15" hidden="false" customHeight="false" outlineLevel="0" collapsed="false">
      <c r="A45" s="44"/>
      <c r="B45" s="44"/>
      <c r="C45" s="44"/>
      <c r="D45" s="44"/>
      <c r="E45" s="44"/>
      <c r="F45" s="87"/>
      <c r="G45" s="87"/>
      <c r="H45" s="88"/>
      <c r="I45" s="88"/>
      <c r="J45" s="87"/>
      <c r="K45" s="44"/>
      <c r="L45" s="89"/>
      <c r="M45" s="44"/>
      <c r="N45" s="44"/>
      <c r="O45" s="90"/>
      <c r="P45" s="44"/>
    </row>
    <row r="46" customFormat="false" ht="15" hidden="false" customHeight="false" outlineLevel="0" collapsed="false">
      <c r="A46" s="44"/>
      <c r="B46" s="44"/>
      <c r="C46" s="44"/>
      <c r="D46" s="44"/>
      <c r="E46" s="44"/>
      <c r="F46" s="87"/>
      <c r="G46" s="87"/>
      <c r="H46" s="88"/>
      <c r="I46" s="88"/>
      <c r="J46" s="87"/>
      <c r="K46" s="44"/>
      <c r="L46" s="89"/>
      <c r="M46" s="44"/>
      <c r="N46" s="44"/>
      <c r="O46" s="90"/>
      <c r="P46" s="44"/>
    </row>
    <row r="47" customFormat="false" ht="15" hidden="false" customHeight="false" outlineLevel="0" collapsed="false">
      <c r="A47" s="44"/>
      <c r="B47" s="44"/>
      <c r="C47" s="44"/>
      <c r="D47" s="44"/>
      <c r="E47" s="44"/>
      <c r="F47" s="87"/>
      <c r="G47" s="87"/>
      <c r="H47" s="88"/>
      <c r="I47" s="88"/>
      <c r="J47" s="87"/>
      <c r="K47" s="44"/>
      <c r="L47" s="89"/>
      <c r="M47" s="44"/>
      <c r="N47" s="44"/>
      <c r="O47" s="90"/>
      <c r="P47" s="44"/>
    </row>
    <row r="48" customFormat="false" ht="15" hidden="false" customHeight="false" outlineLevel="0" collapsed="false">
      <c r="A48" s="44"/>
      <c r="B48" s="44"/>
      <c r="C48" s="44"/>
      <c r="D48" s="44"/>
      <c r="E48" s="44"/>
      <c r="F48" s="87"/>
      <c r="G48" s="87"/>
      <c r="H48" s="88"/>
      <c r="I48" s="88"/>
      <c r="J48" s="44"/>
      <c r="K48" s="44"/>
      <c r="L48" s="89"/>
      <c r="M48" s="44"/>
      <c r="N48" s="44"/>
      <c r="O48" s="90"/>
      <c r="P48" s="44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1999-10-04T12:50:07Z</dcterms:created>
  <dc:creator>Columbia Energy</dc:creator>
  <dc:description/>
  <dc:language>en-US</dc:language>
  <cp:lastModifiedBy>jporter2</cp:lastModifiedBy>
  <cp:lastPrinted>2001-01-11T16:47:53Z</cp:lastPrinted>
  <cp:revision>0</cp:revision>
  <dc:subject/>
  <dc:title>Actual Temperatures</dc:title>
</cp:coreProperties>
</file>