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5" authorId="0">
      <text>
        <r>
          <rPr>
            <sz val="10"/>
            <rFont val="Arial"/>
            <family val="2"/>
          </rPr>
          <t xml:space="preserve">This Number came from Theresa Kotrola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31</xdr:row>
                <xdr:rowOff>2</xdr:rowOff>
              </xdr:from>
              <xdr:to>
                <xdr:col>2</xdr:col>
                <xdr:colOff>-9</xdr:colOff>
                <xdr:row>33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<sst xmlns="http://schemas.openxmlformats.org/spreadsheetml/2006/main" count="15" uniqueCount="15">
  <si>
    <t xml:space="preserve">ENTEX TOTAL TARP (ACTUALS)</t>
  </si>
  <si>
    <t xml:space="preserve">ENTEX_TOTAL_ADJPA WW (ESTIMATES)</t>
  </si>
  <si>
    <t xml:space="preserve">ENTEX_TOT_PA WW  (ESTIMATES) </t>
  </si>
  <si>
    <t xml:space="preserve">TARP TOTAL/ ENTEX_TOT_PA</t>
  </si>
  <si>
    <t xml:space="preserve">Subtotal</t>
  </si>
  <si>
    <t xml:space="preserve">Vidor CG</t>
  </si>
  <si>
    <t xml:space="preserve">&lt;--- December 99 Number</t>
  </si>
  <si>
    <t xml:space="preserve"> </t>
  </si>
  <si>
    <t xml:space="preserve">Total</t>
  </si>
  <si>
    <t xml:space="preserve">    This equation was put into effect on</t>
  </si>
  <si>
    <t xml:space="preserve">January's Entex Factor is:</t>
  </si>
  <si>
    <t xml:space="preserve">1.619 * (x) + 37.698</t>
  </si>
  <si>
    <t xml:space="preserve">December's Entex Factor was:</t>
  </si>
  <si>
    <t xml:space="preserve">1.3115 * (x) + 45.00</t>
  </si>
  <si>
    <t xml:space="preserve">where x = Entex Unajusted Flow.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</si>
</sst>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"/>
    <numFmt numFmtId="166" formatCode="[$-409]d\-mmm\-yy"/>
    <numFmt numFmtId="167" formatCode="0.000"/>
    <numFmt numFmtId="168" formatCode="0.0000"/>
    <numFmt numFmtId="169" formatCode="0.000000"/>
    <numFmt numFmtId="170" formatCode="[$-409]d\-mmm"/>
    <numFmt numFmtId="171" formatCode="[$-409]m/d/yyyy"/>
    <numFmt numFmtId="172" formatCode="m/d"/>
    <numFmt numFmtId="173" formatCode="0.000000000"/>
    <numFmt numFmtId="174" formatCode="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Entex Factor, January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8983114978953"/>
          <c:y val="0.115678554886522"/>
          <c:w val="0.808021567421842"/>
          <c:h val="0.828450671607226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Sheet1!$D$3:$D$32</c:f>
              <c:numCache>
                <c:formatCode>0.000</c:formatCode>
                <c:ptCount val="30"/>
                <c:pt idx="0">
                  <c:v>34.050907</c:v>
                </c:pt>
                <c:pt idx="1">
                  <c:v>25.414886</c:v>
                </c:pt>
                <c:pt idx="2">
                  <c:v>20.586269</c:v>
                </c:pt>
                <c:pt idx="3">
                  <c:v>28.139471</c:v>
                </c:pt>
                <c:pt idx="4">
                  <c:v>86.64901</c:v>
                </c:pt>
                <c:pt idx="5">
                  <c:v>135.423477</c:v>
                </c:pt>
                <c:pt idx="6">
                  <c:v>55.993107</c:v>
                </c:pt>
                <c:pt idx="7">
                  <c:v>30.708639</c:v>
                </c:pt>
                <c:pt idx="8">
                  <c:v>66.703209</c:v>
                </c:pt>
                <c:pt idx="9">
                  <c:v>73.234955</c:v>
                </c:pt>
                <c:pt idx="10">
                  <c:v>42.09756</c:v>
                </c:pt>
                <c:pt idx="11">
                  <c:v>51.9556</c:v>
                </c:pt>
                <c:pt idx="12">
                  <c:v>114.5683</c:v>
                </c:pt>
                <c:pt idx="13">
                  <c:v>79.26188</c:v>
                </c:pt>
                <c:pt idx="14">
                  <c:v>151.5061</c:v>
                </c:pt>
                <c:pt idx="15">
                  <c:v>113.526</c:v>
                </c:pt>
                <c:pt idx="16">
                  <c:v>54.49028</c:v>
                </c:pt>
                <c:pt idx="17">
                  <c:v>83.12424</c:v>
                </c:pt>
                <c:pt idx="18">
                  <c:v>50.73915</c:v>
                </c:pt>
                <c:pt idx="19">
                  <c:v>131.6633</c:v>
                </c:pt>
                <c:pt idx="20">
                  <c:v>169.382</c:v>
                </c:pt>
                <c:pt idx="21">
                  <c:v>184.7927</c:v>
                </c:pt>
                <c:pt idx="22">
                  <c:v>159.7983</c:v>
                </c:pt>
                <c:pt idx="23">
                  <c:v>115.8504</c:v>
                </c:pt>
                <c:pt idx="24">
                  <c:v>143.062</c:v>
                </c:pt>
                <c:pt idx="25">
                  <c:v>110.8838</c:v>
                </c:pt>
                <c:pt idx="26">
                  <c:v>103.79</c:v>
                </c:pt>
                <c:pt idx="27">
                  <c:v>154.272</c:v>
                </c:pt>
                <c:pt idx="28">
                  <c:v>101.407</c:v>
                </c:pt>
                <c:pt idx="29">
                  <c:v>71.67276</c:v>
                </c:pt>
              </c:numCache>
            </c:numRef>
          </c:xVal>
          <c:yVal>
            <c:numRef>
              <c:f>Sheet1!$F$3:$F$32</c:f>
              <c:numCache>
                <c:formatCode>0.000</c:formatCode>
                <c:ptCount val="30"/>
                <c:pt idx="0">
                  <c:v>94.7010322580645</c:v>
                </c:pt>
                <c:pt idx="1">
                  <c:v>81.5720322580645</c:v>
                </c:pt>
                <c:pt idx="2">
                  <c:v>73.0350322580645</c:v>
                </c:pt>
                <c:pt idx="3">
                  <c:v>88.6530322580645</c:v>
                </c:pt>
                <c:pt idx="4">
                  <c:v>184.875032258065</c:v>
                </c:pt>
                <c:pt idx="5">
                  <c:v>260.416032258065</c:v>
                </c:pt>
                <c:pt idx="6">
                  <c:v>122.435032258065</c:v>
                </c:pt>
                <c:pt idx="7">
                  <c:v>87.5300322580645</c:v>
                </c:pt>
                <c:pt idx="8">
                  <c:v>141.665032258065</c:v>
                </c:pt>
                <c:pt idx="9">
                  <c:v>147.094032258065</c:v>
                </c:pt>
                <c:pt idx="10">
                  <c:v>100.282032258065</c:v>
                </c:pt>
                <c:pt idx="11">
                  <c:v>122.206032258065</c:v>
                </c:pt>
                <c:pt idx="12">
                  <c:v>227.402032258065</c:v>
                </c:pt>
                <c:pt idx="13">
                  <c:v>181.923032258065</c:v>
                </c:pt>
                <c:pt idx="14">
                  <c:v>309.191032258065</c:v>
                </c:pt>
                <c:pt idx="15">
                  <c:v>252.282032258065</c:v>
                </c:pt>
                <c:pt idx="16">
                  <c:v>150.740032258065</c:v>
                </c:pt>
                <c:pt idx="17">
                  <c:v>199.054032258065</c:v>
                </c:pt>
                <c:pt idx="18">
                  <c:v>142.980032258065</c:v>
                </c:pt>
                <c:pt idx="19">
                  <c:v>268.916032258065</c:v>
                </c:pt>
                <c:pt idx="20">
                  <c:v>350.551032258065</c:v>
                </c:pt>
                <c:pt idx="21">
                  <c:v>361.920032258065</c:v>
                </c:pt>
                <c:pt idx="22">
                  <c:v>327.958032258065</c:v>
                </c:pt>
                <c:pt idx="23">
                  <c:v>250.462032258065</c:v>
                </c:pt>
                <c:pt idx="24">
                  <c:v>284.903032258065</c:v>
                </c:pt>
                <c:pt idx="25">
                  <c:v>218.238032258065</c:v>
                </c:pt>
                <c:pt idx="26">
                  <c:v>212.825032258065</c:v>
                </c:pt>
                <c:pt idx="27">
                  <c:v>315.325032258065</c:v>
                </c:pt>
                <c:pt idx="28">
                  <c:v>210.096032258065</c:v>
                </c:pt>
                <c:pt idx="29">
                  <c:v>149.139032258065</c:v>
                </c:pt>
              </c:numCache>
            </c:numRef>
          </c:yVal>
          <c:smooth val="0"/>
        </c:ser>
        <c:axId val="72906216"/>
        <c:axId val="76143727"/>
      </c:scatterChart>
      <c:valAx>
        <c:axId val="72906216"/>
        <c:scaling>
          <c:orientation val="minMax"/>
          <c:max val="400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Entex Flow (uncalculated, Mmcf)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6143727"/>
        <c:crossesAt val="0"/>
        <c:crossBetween val="midCat"/>
        <c:majorUnit val="50"/>
      </c:valAx>
      <c:valAx>
        <c:axId val="76143727"/>
        <c:scaling>
          <c:orientation val="minMax"/>
          <c:max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Entex Flow (Actual, Mmcf)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2906216"/>
        <c:crossesAt val="0"/>
        <c:crossBetween val="midCat"/>
        <c:majorUnit val="50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19440</xdr:rowOff>
    </xdr:from>
    <xdr:to>
      <xdr:col>9</xdr:col>
      <xdr:colOff>656280</xdr:colOff>
      <xdr:row>34</xdr:row>
      <xdr:rowOff>97200</xdr:rowOff>
    </xdr:to>
    <xdr:graphicFrame>
      <xdr:nvGraphicFramePr>
        <xdr:cNvPr id="0" name=" 0"/>
        <xdr:cNvGraphicFramePr/>
      </xdr:nvGraphicFramePr>
      <xdr:xfrm>
        <a:off x="360360" y="205560"/>
        <a:ext cx="7611120" cy="621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41" activeCellId="0" sqref="C41 C4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12.85"/>
    <col collapsed="false" customWidth="true" hidden="false" outlineLevel="0" max="2" min="2" style="2" width="19.14"/>
    <col collapsed="false" customWidth="true" hidden="false" outlineLevel="0" max="3" min="3" style="3" width="22.42"/>
    <col collapsed="false" customWidth="true" hidden="false" outlineLevel="0" max="4" min="4" style="3" width="18.85"/>
    <col collapsed="false" customWidth="true" hidden="false" outlineLevel="0" max="5" min="5" style="4" width="15.56"/>
    <col collapsed="false" customWidth="true" hidden="false" outlineLevel="0" max="6" min="6" style="0" width="12.56"/>
    <col collapsed="false" customWidth="true" hidden="false" outlineLevel="0" max="7" min="7" style="5" width="10.41"/>
    <col collapsed="false" customWidth="true" hidden="false" outlineLevel="0" max="8" min="8" style="6" width="15.7"/>
    <col collapsed="false" customWidth="true" hidden="false" outlineLevel="0" max="9" min="9" style="6" width="10.28"/>
    <col collapsed="false" customWidth="true" hidden="false" outlineLevel="0" max="10" min="10" style="6" width="6.99"/>
    <col collapsed="false" customWidth="true" hidden="false" outlineLevel="0" max="11" min="11" style="5" width="9.14"/>
    <col collapsed="false" customWidth="true" hidden="false" outlineLevel="0" max="12" min="12" style="2" width="10.13"/>
  </cols>
  <sheetData>
    <row r="1" customFormat="false" ht="25.35" hidden="false" customHeight="false" outlineLevel="0" collapsed="false">
      <c r="B1" s="7" t="s">
        <v>0</v>
      </c>
      <c r="C1" s="8" t="s">
        <v>1</v>
      </c>
      <c r="D1" s="8" t="s">
        <v>2</v>
      </c>
      <c r="E1" s="9" t="s">
        <v>3</v>
      </c>
      <c r="F1" s="9"/>
      <c r="N1" s="10"/>
    </row>
    <row r="2" customFormat="false" ht="14.65" hidden="false" customHeight="false" outlineLevel="0" collapsed="false">
      <c r="H2" s="0"/>
      <c r="M2" s="6"/>
      <c r="N2" s="6"/>
    </row>
    <row r="3" customFormat="false" ht="14.65" hidden="false" customHeight="false" outlineLevel="0" collapsed="false">
      <c r="A3" s="11" t="n">
        <v>36495</v>
      </c>
      <c r="B3" s="0" t="n">
        <v>88.572</v>
      </c>
      <c r="C3" s="12" t="n">
        <v>67.339218</v>
      </c>
      <c r="D3" s="12" t="n">
        <v>34.050907</v>
      </c>
      <c r="E3" s="12" t="n">
        <f aca="false">B3/D3</f>
        <v>2.60116419219024</v>
      </c>
      <c r="F3" s="2" t="n">
        <f aca="false">B3+$B$37</f>
        <v>94.7010322580645</v>
      </c>
      <c r="H3" s="0"/>
      <c r="J3" s="0"/>
      <c r="K3" s="0"/>
      <c r="L3" s="11"/>
      <c r="P3" s="5"/>
      <c r="Q3" s="5"/>
      <c r="R3" s="13"/>
      <c r="S3" s="5"/>
      <c r="U3" s="5"/>
    </row>
    <row r="4" customFormat="false" ht="14.65" hidden="false" customHeight="false" outlineLevel="0" collapsed="false">
      <c r="A4" s="11" t="n">
        <v>36496</v>
      </c>
      <c r="B4" s="0" t="n">
        <v>75.443</v>
      </c>
      <c r="C4" s="12" t="n">
        <v>58.478733</v>
      </c>
      <c r="D4" s="12" t="n">
        <v>25.414886</v>
      </c>
      <c r="E4" s="12" t="n">
        <f aca="false">B4/D4</f>
        <v>2.96845714751583</v>
      </c>
      <c r="F4" s="2" t="n">
        <f aca="false">B4+$B$37</f>
        <v>81.5720322580645</v>
      </c>
      <c r="H4" s="0"/>
      <c r="J4" s="0"/>
      <c r="K4" s="0"/>
      <c r="L4" s="11"/>
      <c r="P4" s="5"/>
      <c r="Q4" s="5"/>
      <c r="R4" s="13"/>
      <c r="S4" s="5"/>
      <c r="U4" s="5"/>
    </row>
    <row r="5" customFormat="false" ht="14.65" hidden="false" customHeight="false" outlineLevel="0" collapsed="false">
      <c r="A5" s="11" t="n">
        <v>36497</v>
      </c>
      <c r="B5" s="0" t="n">
        <v>66.906</v>
      </c>
      <c r="C5" s="12" t="n">
        <v>53.524139</v>
      </c>
      <c r="D5" s="12" t="n">
        <v>20.586269</v>
      </c>
      <c r="E5" s="12" t="n">
        <f aca="false">B5/D5</f>
        <v>3.25003039647447</v>
      </c>
      <c r="F5" s="2" t="n">
        <f aca="false">B5+$B$37</f>
        <v>73.0350322580645</v>
      </c>
      <c r="H5" s="0"/>
      <c r="J5" s="0"/>
      <c r="K5" s="0"/>
      <c r="L5" s="11"/>
      <c r="P5" s="5"/>
      <c r="Q5" s="5"/>
      <c r="R5" s="13"/>
      <c r="S5" s="5"/>
      <c r="U5" s="5"/>
    </row>
    <row r="6" customFormat="false" ht="14.65" hidden="false" customHeight="false" outlineLevel="0" collapsed="false">
      <c r="A6" s="11" t="n">
        <v>36498</v>
      </c>
      <c r="B6" s="0" t="n">
        <v>82.524</v>
      </c>
      <c r="C6" s="12" t="n">
        <v>61.274872</v>
      </c>
      <c r="D6" s="12" t="n">
        <v>28.139471</v>
      </c>
      <c r="E6" s="12" t="n">
        <f aca="false">B6/D6</f>
        <v>2.93267773228573</v>
      </c>
      <c r="F6" s="2" t="n">
        <f aca="false">B6+$B$37</f>
        <v>88.6530322580645</v>
      </c>
      <c r="H6" s="0"/>
      <c r="J6" s="0"/>
      <c r="K6" s="0"/>
      <c r="L6" s="11"/>
      <c r="P6" s="5"/>
      <c r="Q6" s="5"/>
      <c r="R6" s="13"/>
      <c r="S6" s="5"/>
      <c r="U6" s="5"/>
    </row>
    <row r="7" customFormat="false" ht="14.65" hidden="false" customHeight="false" outlineLevel="0" collapsed="false">
      <c r="A7" s="11" t="n">
        <v>36499</v>
      </c>
      <c r="B7" s="0" t="n">
        <v>178.746</v>
      </c>
      <c r="C7" s="12" t="n">
        <v>121.305252</v>
      </c>
      <c r="D7" s="12" t="n">
        <v>86.64901</v>
      </c>
      <c r="E7" s="12" t="n">
        <f aca="false">B7/D7</f>
        <v>2.06287411708455</v>
      </c>
      <c r="F7" s="2" t="n">
        <f aca="false">B7+$B$37</f>
        <v>184.875032258065</v>
      </c>
      <c r="H7" s="0"/>
      <c r="J7" s="0"/>
      <c r="K7" s="0"/>
      <c r="L7" s="11"/>
      <c r="P7" s="5"/>
      <c r="Q7" s="5"/>
      <c r="R7" s="13"/>
      <c r="S7" s="5"/>
      <c r="U7" s="5"/>
    </row>
    <row r="8" customFormat="false" ht="14.65" hidden="false" customHeight="false" outlineLevel="0" collapsed="false">
      <c r="A8" s="11" t="n">
        <v>36500</v>
      </c>
      <c r="B8" s="0" t="n">
        <v>254.287</v>
      </c>
      <c r="C8" s="12" t="n">
        <v>171.348511</v>
      </c>
      <c r="D8" s="12" t="n">
        <v>135.423477</v>
      </c>
      <c r="E8" s="12" t="n">
        <f aca="false">B8/D8</f>
        <v>1.87771725872908</v>
      </c>
      <c r="F8" s="2" t="n">
        <f aca="false">B8+$B$37</f>
        <v>260.416032258065</v>
      </c>
      <c r="H8" s="0"/>
      <c r="J8" s="0"/>
      <c r="K8" s="0"/>
      <c r="L8" s="11"/>
      <c r="P8" s="5"/>
      <c r="Q8" s="5"/>
      <c r="R8" s="13"/>
      <c r="S8" s="5"/>
      <c r="U8" s="5"/>
    </row>
    <row r="9" customFormat="false" ht="14.65" hidden="false" customHeight="false" outlineLevel="0" collapsed="false">
      <c r="A9" s="11" t="n">
        <v>36501</v>
      </c>
      <c r="B9" s="0" t="n">
        <v>116.306</v>
      </c>
      <c r="C9" s="12" t="n">
        <v>89.850853</v>
      </c>
      <c r="D9" s="12" t="n">
        <v>55.993107</v>
      </c>
      <c r="E9" s="12" t="n">
        <f aca="false">B9/D9</f>
        <v>2.07714853187197</v>
      </c>
      <c r="F9" s="2" t="n">
        <f aca="false">B9+$B$37</f>
        <v>122.435032258065</v>
      </c>
      <c r="H9" s="0"/>
      <c r="J9" s="0"/>
      <c r="K9" s="0"/>
      <c r="L9" s="11"/>
      <c r="P9" s="5"/>
      <c r="Q9" s="5"/>
      <c r="R9" s="13"/>
      <c r="S9" s="5"/>
      <c r="U9" s="5"/>
    </row>
    <row r="10" customFormat="false" ht="14.65" hidden="false" customHeight="false" outlineLevel="0" collapsed="false">
      <c r="A10" s="11" t="n">
        <v>36502</v>
      </c>
      <c r="B10" s="0" t="n">
        <v>81.401</v>
      </c>
      <c r="C10" s="12" t="n">
        <v>63.911949</v>
      </c>
      <c r="D10" s="12" t="n">
        <v>30.708639</v>
      </c>
      <c r="E10" s="12" t="n">
        <f aca="false">B10/D10</f>
        <v>2.6507524478698</v>
      </c>
      <c r="F10" s="2" t="n">
        <f aca="false">B10+$B$37</f>
        <v>87.5300322580645</v>
      </c>
      <c r="H10" s="0"/>
      <c r="J10" s="0"/>
      <c r="K10" s="0"/>
      <c r="L10" s="11"/>
      <c r="P10" s="5"/>
      <c r="Q10" s="5"/>
      <c r="R10" s="13"/>
      <c r="S10" s="5"/>
      <c r="U10" s="5"/>
    </row>
    <row r="11" customFormat="false" ht="14.65" hidden="false" customHeight="false" outlineLevel="0" collapsed="false">
      <c r="A11" s="11" t="n">
        <v>36503</v>
      </c>
      <c r="B11" s="0" t="n">
        <v>135.536</v>
      </c>
      <c r="C11" s="12" t="n">
        <v>102.137764</v>
      </c>
      <c r="D11" s="12" t="n">
        <v>66.703209</v>
      </c>
      <c r="E11" s="12" t="n">
        <f aca="false">B11/D11</f>
        <v>2.03192623011586</v>
      </c>
      <c r="F11" s="2" t="n">
        <f aca="false">B11+$B$37</f>
        <v>141.665032258065</v>
      </c>
      <c r="H11" s="0"/>
      <c r="J11" s="0"/>
      <c r="K11" s="0"/>
      <c r="L11" s="11"/>
      <c r="P11" s="5"/>
      <c r="Q11" s="5"/>
      <c r="R11" s="13"/>
      <c r="S11" s="5"/>
      <c r="U11" s="5"/>
    </row>
    <row r="12" customFormat="false" ht="14.65" hidden="false" customHeight="false" outlineLevel="0" collapsed="false">
      <c r="A12" s="11" t="n">
        <v>36504</v>
      </c>
      <c r="B12" s="0" t="n">
        <v>140.965</v>
      </c>
      <c r="C12" s="12" t="n">
        <v>141.047729</v>
      </c>
      <c r="D12" s="12" t="n">
        <v>73.234955</v>
      </c>
      <c r="E12" s="12" t="n">
        <f aca="false">B12/D12</f>
        <v>1.92483220615074</v>
      </c>
      <c r="F12" s="2" t="n">
        <f aca="false">B12+$B$37</f>
        <v>147.094032258065</v>
      </c>
      <c r="H12" s="0"/>
      <c r="J12" s="0"/>
      <c r="K12" s="0"/>
      <c r="L12" s="11"/>
      <c r="P12" s="5"/>
      <c r="Q12" s="5"/>
      <c r="R12" s="13"/>
      <c r="S12" s="5"/>
      <c r="U12" s="5"/>
    </row>
    <row r="13" customFormat="false" ht="14.65" hidden="false" customHeight="false" outlineLevel="0" collapsed="false">
      <c r="A13" s="11" t="n">
        <v>36505</v>
      </c>
      <c r="B13" s="0" t="n">
        <v>94.153</v>
      </c>
      <c r="C13" s="12" t="n">
        <v>100.086</v>
      </c>
      <c r="D13" s="12" t="n">
        <v>42.09756</v>
      </c>
      <c r="E13" s="12" t="n">
        <f aca="false">B13/D13</f>
        <v>2.23654292552823</v>
      </c>
      <c r="F13" s="2" t="n">
        <f aca="false">B13+$B$37</f>
        <v>100.282032258065</v>
      </c>
      <c r="H13" s="0"/>
      <c r="J13" s="0"/>
      <c r="K13" s="0"/>
      <c r="L13" s="5"/>
      <c r="N13" s="6"/>
      <c r="P13" s="5"/>
      <c r="Q13" s="5"/>
      <c r="R13" s="13"/>
      <c r="S13" s="5"/>
      <c r="U13" s="5"/>
    </row>
    <row r="14" customFormat="false" ht="14.65" hidden="false" customHeight="false" outlineLevel="0" collapsed="false">
      <c r="A14" s="11" t="n">
        <v>36506</v>
      </c>
      <c r="B14" s="0" t="n">
        <v>116.077</v>
      </c>
      <c r="C14" s="12" t="n">
        <v>113.015</v>
      </c>
      <c r="D14" s="12" t="n">
        <v>51.9556</v>
      </c>
      <c r="E14" s="12" t="n">
        <f aca="false">B14/D14</f>
        <v>2.23415762689681</v>
      </c>
      <c r="F14" s="2" t="n">
        <f aca="false">B14+$B$37</f>
        <v>122.206032258065</v>
      </c>
      <c r="H14" s="0"/>
      <c r="J14" s="0"/>
      <c r="K14" s="0"/>
      <c r="L14" s="5"/>
      <c r="N14" s="6"/>
      <c r="P14" s="5"/>
      <c r="Q14" s="5"/>
      <c r="R14" s="13"/>
      <c r="S14" s="5"/>
      <c r="U14" s="5"/>
    </row>
    <row r="15" customFormat="false" ht="14.65" hidden="false" customHeight="false" outlineLevel="0" collapsed="false">
      <c r="A15" s="11" t="n">
        <v>36507</v>
      </c>
      <c r="B15" s="0" t="n">
        <v>221.273</v>
      </c>
      <c r="C15" s="12" t="n">
        <v>195.1313</v>
      </c>
      <c r="D15" s="12" t="n">
        <v>114.5683</v>
      </c>
      <c r="E15" s="12" t="n">
        <f aca="false">B15/D15</f>
        <v>1.93136321303537</v>
      </c>
      <c r="F15" s="2" t="n">
        <f aca="false">B15+$B$37</f>
        <v>227.402032258065</v>
      </c>
      <c r="H15" s="0"/>
      <c r="J15" s="0"/>
      <c r="K15" s="0"/>
      <c r="L15" s="5"/>
      <c r="N15" s="6"/>
      <c r="P15" s="5"/>
      <c r="Q15" s="5"/>
      <c r="R15" s="13"/>
      <c r="S15" s="5"/>
      <c r="U15" s="5"/>
    </row>
    <row r="16" customFormat="false" ht="14.65" hidden="false" customHeight="false" outlineLevel="0" collapsed="false">
      <c r="A16" s="11" t="n">
        <v>36508</v>
      </c>
      <c r="B16" s="0" t="n">
        <v>175.794</v>
      </c>
      <c r="C16" s="12" t="n">
        <v>148.827</v>
      </c>
      <c r="D16" s="12" t="n">
        <v>79.26188</v>
      </c>
      <c r="E16" s="12" t="n">
        <f aca="false">B16/D16</f>
        <v>2.21788834683205</v>
      </c>
      <c r="F16" s="2" t="n">
        <f aca="false">B16+$B$37</f>
        <v>181.923032258065</v>
      </c>
      <c r="H16" s="0"/>
      <c r="J16" s="0"/>
      <c r="K16" s="0"/>
      <c r="L16" s="14"/>
      <c r="M16" s="5"/>
      <c r="N16" s="6"/>
      <c r="P16" s="5"/>
      <c r="Q16" s="5"/>
      <c r="R16" s="13"/>
      <c r="S16" s="5"/>
      <c r="U16" s="5"/>
    </row>
    <row r="17" customFormat="false" ht="14.65" hidden="false" customHeight="false" outlineLevel="0" collapsed="false">
      <c r="A17" s="11" t="n">
        <v>36509</v>
      </c>
      <c r="B17" s="0" t="n">
        <v>303.062</v>
      </c>
      <c r="C17" s="12" t="n">
        <v>243.5752</v>
      </c>
      <c r="D17" s="12" t="n">
        <v>151.5061</v>
      </c>
      <c r="E17" s="12" t="n">
        <f aca="false">B17/D17</f>
        <v>2.00032869963652</v>
      </c>
      <c r="F17" s="2" t="n">
        <f aca="false">B17+$B$37</f>
        <v>309.191032258065</v>
      </c>
      <c r="H17" s="0"/>
      <c r="J17" s="0"/>
      <c r="K17" s="0"/>
      <c r="L17" s="14"/>
      <c r="M17" s="5"/>
      <c r="N17" s="6"/>
      <c r="P17" s="5"/>
      <c r="Q17" s="5"/>
      <c r="R17" s="13"/>
      <c r="S17" s="5"/>
      <c r="U17" s="5"/>
    </row>
    <row r="18" customFormat="false" ht="14.65" hidden="false" customHeight="false" outlineLevel="0" collapsed="false">
      <c r="A18" s="11" t="n">
        <v>36510</v>
      </c>
      <c r="B18" s="0" t="n">
        <v>246.153</v>
      </c>
      <c r="C18" s="12" t="n">
        <v>193.765</v>
      </c>
      <c r="D18" s="12" t="n">
        <v>113.526</v>
      </c>
      <c r="E18" s="12" t="n">
        <f aca="false">B18/D18</f>
        <v>2.16825220654299</v>
      </c>
      <c r="F18" s="2" t="n">
        <f aca="false">B18+$B$37</f>
        <v>252.282032258065</v>
      </c>
      <c r="H18" s="0"/>
      <c r="J18" s="0"/>
      <c r="K18" s="0"/>
      <c r="L18" s="14"/>
      <c r="M18" s="6"/>
      <c r="N18" s="6"/>
      <c r="P18" s="5"/>
      <c r="R18" s="5"/>
    </row>
    <row r="19" customFormat="false" ht="14.65" hidden="false" customHeight="false" outlineLevel="0" collapsed="false">
      <c r="A19" s="11" t="n">
        <v>36511</v>
      </c>
      <c r="B19" s="0" t="n">
        <v>144.611</v>
      </c>
      <c r="C19" s="12" t="n">
        <v>116.339</v>
      </c>
      <c r="D19" s="12" t="n">
        <v>54.49028</v>
      </c>
      <c r="E19" s="12" t="n">
        <f aca="false">B19/D19</f>
        <v>2.65388616098137</v>
      </c>
      <c r="F19" s="2" t="n">
        <f aca="false">B19+$B$37</f>
        <v>150.740032258065</v>
      </c>
      <c r="H19" s="0"/>
      <c r="J19" s="0"/>
      <c r="K19" s="0"/>
      <c r="L19" s="14"/>
      <c r="M19" s="6"/>
      <c r="N19" s="6"/>
      <c r="P19" s="5"/>
      <c r="R19" s="5"/>
    </row>
    <row r="20" customFormat="false" ht="14.65" hidden="false" customHeight="false" outlineLevel="0" collapsed="false">
      <c r="A20" s="11" t="n">
        <v>36512</v>
      </c>
      <c r="B20" s="0" t="n">
        <v>192.925</v>
      </c>
      <c r="C20" s="12" t="n">
        <v>153.8925</v>
      </c>
      <c r="D20" s="12" t="n">
        <v>83.12424</v>
      </c>
      <c r="E20" s="12" t="n">
        <f aca="false">B20/D20</f>
        <v>2.32092347551087</v>
      </c>
      <c r="F20" s="2" t="n">
        <f aca="false">B20+$B$37</f>
        <v>199.054032258065</v>
      </c>
      <c r="H20" s="0"/>
      <c r="J20" s="0"/>
      <c r="K20" s="0"/>
      <c r="L20" s="14"/>
      <c r="N20" s="10"/>
    </row>
    <row r="21" customFormat="false" ht="14.65" hidden="false" customHeight="false" outlineLevel="0" collapsed="false">
      <c r="A21" s="11" t="n">
        <v>36513</v>
      </c>
      <c r="B21" s="0" t="n">
        <v>136.851</v>
      </c>
      <c r="C21" s="12" t="n">
        <v>111.4194</v>
      </c>
      <c r="D21" s="12" t="n">
        <v>50.73915</v>
      </c>
      <c r="E21" s="12" t="n">
        <f aca="false">B21/D21</f>
        <v>2.69714806022568</v>
      </c>
      <c r="F21" s="2" t="n">
        <f aca="false">B21+$B$37</f>
        <v>142.980032258065</v>
      </c>
      <c r="H21" s="0"/>
      <c r="K21" s="0"/>
      <c r="N21" s="10"/>
    </row>
    <row r="22" customFormat="false" ht="14.65" hidden="false" customHeight="false" outlineLevel="0" collapsed="false">
      <c r="A22" s="11" t="n">
        <v>36514</v>
      </c>
      <c r="B22" s="0" t="n">
        <v>262.787</v>
      </c>
      <c r="C22" s="12" t="n">
        <v>217.5515</v>
      </c>
      <c r="D22" s="12" t="n">
        <v>131.6633</v>
      </c>
      <c r="E22" s="12" t="n">
        <f aca="false">B22/D22</f>
        <v>1.99590166735909</v>
      </c>
      <c r="F22" s="2" t="n">
        <f aca="false">B22+$B$37</f>
        <v>268.916032258065</v>
      </c>
      <c r="H22" s="0"/>
      <c r="K22" s="0"/>
      <c r="N22" s="10"/>
    </row>
    <row r="23" customFormat="false" ht="14.65" hidden="false" customHeight="false" outlineLevel="0" collapsed="false">
      <c r="A23" s="11" t="n">
        <v>36515</v>
      </c>
      <c r="B23" s="0" t="n">
        <v>344.422</v>
      </c>
      <c r="C23" s="12" t="n">
        <v>267.019</v>
      </c>
      <c r="D23" s="12" t="n">
        <v>169.382</v>
      </c>
      <c r="E23" s="12" t="n">
        <f aca="false">B23/D23</f>
        <v>2.03340378552621</v>
      </c>
      <c r="F23" s="2" t="n">
        <f aca="false">B23+$B$37</f>
        <v>350.551032258065</v>
      </c>
      <c r="H23" s="0"/>
      <c r="K23" s="0"/>
      <c r="N23" s="10"/>
    </row>
    <row r="24" customFormat="false" ht="14.65" hidden="false" customHeight="false" outlineLevel="0" collapsed="false">
      <c r="A24" s="11" t="n">
        <v>36516</v>
      </c>
      <c r="B24" s="0" t="n">
        <v>355.791</v>
      </c>
      <c r="C24" s="12" t="n">
        <v>287.2307</v>
      </c>
      <c r="D24" s="12" t="n">
        <v>184.7927</v>
      </c>
      <c r="E24" s="12" t="n">
        <f aca="false">B24/D24</f>
        <v>1.92535202959857</v>
      </c>
      <c r="F24" s="2" t="n">
        <f aca="false">B24+$B$37</f>
        <v>361.920032258065</v>
      </c>
      <c r="H24" s="0"/>
      <c r="K24" s="0"/>
      <c r="N24" s="10"/>
    </row>
    <row r="25" customFormat="false" ht="14.65" hidden="false" customHeight="false" outlineLevel="0" collapsed="false">
      <c r="A25" s="11" t="n">
        <v>36517</v>
      </c>
      <c r="B25" s="0" t="n">
        <v>321.829</v>
      </c>
      <c r="C25" s="12" t="n">
        <v>254.4505</v>
      </c>
      <c r="D25" s="12" t="n">
        <v>159.7983</v>
      </c>
      <c r="E25" s="12" t="n">
        <f aca="false">B25/D25</f>
        <v>2.01397011107127</v>
      </c>
      <c r="F25" s="2" t="n">
        <f aca="false">B25+$B$37</f>
        <v>327.958032258065</v>
      </c>
      <c r="H25" s="0"/>
      <c r="K25" s="0"/>
      <c r="N25" s="10"/>
    </row>
    <row r="26" customFormat="false" ht="14.65" hidden="false" customHeight="false" outlineLevel="0" collapsed="false">
      <c r="A26" s="11" t="n">
        <v>36518</v>
      </c>
      <c r="B26" s="0" t="n">
        <v>244.333</v>
      </c>
      <c r="C26" s="12" t="n">
        <v>196.8129</v>
      </c>
      <c r="D26" s="12" t="n">
        <v>115.8504</v>
      </c>
      <c r="E26" s="12" t="n">
        <f aca="false">B26/D26</f>
        <v>2.10903889844144</v>
      </c>
      <c r="F26" s="2" t="n">
        <f aca="false">B26+$B$37</f>
        <v>250.462032258065</v>
      </c>
      <c r="H26" s="0"/>
      <c r="K26" s="0"/>
      <c r="N26" s="10"/>
    </row>
    <row r="27" customFormat="false" ht="14.65" hidden="false" customHeight="false" outlineLevel="0" collapsed="false">
      <c r="A27" s="11" t="n">
        <v>36519</v>
      </c>
      <c r="B27" s="0" t="n">
        <v>278.774</v>
      </c>
      <c r="C27" s="12" t="n">
        <v>232.5008</v>
      </c>
      <c r="D27" s="12" t="n">
        <v>143.062</v>
      </c>
      <c r="E27" s="12" t="n">
        <f aca="false">B27/D27</f>
        <v>1.94862367365198</v>
      </c>
      <c r="F27" s="2" t="n">
        <f aca="false">B27+$B$37</f>
        <v>284.903032258065</v>
      </c>
      <c r="H27" s="0"/>
      <c r="N27" s="10"/>
    </row>
    <row r="28" customFormat="false" ht="14.65" hidden="false" customHeight="false" outlineLevel="0" collapsed="false">
      <c r="A28" s="11" t="n">
        <v>36520</v>
      </c>
      <c r="B28" s="0" t="n">
        <v>212.109</v>
      </c>
      <c r="C28" s="12" t="n">
        <v>190.2991</v>
      </c>
      <c r="D28" s="12" t="n">
        <v>110.8838</v>
      </c>
      <c r="E28" s="12" t="n">
        <f aca="false">B28/D28</f>
        <v>1.91289439936222</v>
      </c>
      <c r="F28" s="2" t="n">
        <f aca="false">B28+$B$37</f>
        <v>218.238032258065</v>
      </c>
      <c r="H28" s="0"/>
      <c r="N28" s="10"/>
    </row>
    <row r="29" customFormat="false" ht="14.65" hidden="false" customHeight="false" outlineLevel="0" collapsed="false">
      <c r="A29" s="11" t="n">
        <v>36521</v>
      </c>
      <c r="B29" s="0" t="n">
        <v>206.696</v>
      </c>
      <c r="C29" s="12" t="n">
        <v>180.996</v>
      </c>
      <c r="D29" s="12" t="n">
        <v>103.79</v>
      </c>
      <c r="E29" s="12" t="n">
        <f aca="false">B29/D29</f>
        <v>1.99148280181135</v>
      </c>
      <c r="F29" s="2" t="n">
        <f aca="false">B29+$B$37</f>
        <v>212.825032258065</v>
      </c>
      <c r="H29" s="0"/>
      <c r="N29" s="10"/>
    </row>
    <row r="30" customFormat="false" ht="14.65" hidden="false" customHeight="false" outlineLevel="0" collapsed="false">
      <c r="A30" s="11" t="n">
        <v>36522</v>
      </c>
      <c r="B30" s="0" t="n">
        <v>309.196</v>
      </c>
      <c r="C30" s="12" t="n">
        <v>247.203</v>
      </c>
      <c r="D30" s="12" t="n">
        <v>154.272</v>
      </c>
      <c r="E30" s="12" t="n">
        <f aca="false">B30/D30</f>
        <v>2.00422630159718</v>
      </c>
      <c r="F30" s="2" t="n">
        <f aca="false">B30+$B$37</f>
        <v>315.325032258065</v>
      </c>
      <c r="H30" s="0"/>
      <c r="N30" s="10"/>
    </row>
    <row r="31" customFormat="false" ht="14.65" hidden="false" customHeight="false" outlineLevel="0" collapsed="false">
      <c r="A31" s="11" t="n">
        <v>36523</v>
      </c>
      <c r="B31" s="0" t="n">
        <v>203.967</v>
      </c>
      <c r="C31" s="12" t="n">
        <v>177.871</v>
      </c>
      <c r="D31" s="12" t="n">
        <v>101.407</v>
      </c>
      <c r="E31" s="12" t="n">
        <f aca="false">B31/D31</f>
        <v>2.01137002376562</v>
      </c>
      <c r="F31" s="2" t="n">
        <f aca="false">B31+$B$37</f>
        <v>210.096032258065</v>
      </c>
      <c r="H31" s="0"/>
      <c r="I31" s="0"/>
      <c r="N31" s="10"/>
    </row>
    <row r="32" customFormat="false" ht="14.65" hidden="false" customHeight="false" outlineLevel="0" collapsed="false">
      <c r="A32" s="11" t="n">
        <v>36524</v>
      </c>
      <c r="B32" s="0" t="n">
        <v>143.01</v>
      </c>
      <c r="C32" s="12" t="n">
        <v>138.8738</v>
      </c>
      <c r="D32" s="12" t="n">
        <v>71.67276</v>
      </c>
      <c r="E32" s="12" t="n">
        <f aca="false">B32/D32</f>
        <v>1.99531872359876</v>
      </c>
      <c r="F32" s="2" t="n">
        <f aca="false">B32+$B$37</f>
        <v>149.139032258065</v>
      </c>
      <c r="H32" s="5"/>
      <c r="I32" s="0"/>
      <c r="N32" s="10"/>
    </row>
    <row r="33" customFormat="false" ht="14.65" hidden="false" customHeight="false" outlineLevel="0" collapsed="false">
      <c r="A33" s="11" t="n">
        <v>36525</v>
      </c>
      <c r="B33" s="0" t="n">
        <v>180.761</v>
      </c>
      <c r="C33" s="12" t="n">
        <v>173.2956</v>
      </c>
      <c r="D33" s="12" t="n">
        <v>97.91891</v>
      </c>
      <c r="E33" s="12" t="n">
        <f aca="false">B33/D33</f>
        <v>1.84602749356585</v>
      </c>
      <c r="F33" s="2"/>
      <c r="H33" s="5"/>
      <c r="I33" s="0"/>
      <c r="N33" s="10"/>
    </row>
    <row r="34" customFormat="false" ht="14.65" hidden="false" customHeight="false" outlineLevel="0" collapsed="false">
      <c r="A34" s="11" t="s">
        <v>4</v>
      </c>
      <c r="B34" s="15" t="n">
        <f aca="false">(SUM(B3:B33))</f>
        <v>5915.26</v>
      </c>
      <c r="C34" s="15" t="n">
        <f aca="false">(SUM(C3:C33))</f>
        <v>4870.37332</v>
      </c>
      <c r="D34" s="15" t="n">
        <f aca="false">(SUM(D3:D33))</f>
        <v>2842.66621</v>
      </c>
      <c r="E34" s="16" t="n">
        <f aca="false">B34/D34</f>
        <v>2.08088448062989</v>
      </c>
      <c r="F34" s="11"/>
      <c r="H34" s="5"/>
      <c r="I34" s="0"/>
      <c r="N34" s="10"/>
    </row>
    <row r="35" customFormat="false" ht="14.65" hidden="false" customHeight="false" outlineLevel="0" collapsed="false">
      <c r="A35" s="0" t="s">
        <v>5</v>
      </c>
      <c r="B35" s="2" t="n">
        <v>190</v>
      </c>
      <c r="C35" s="3" t="s">
        <v>6</v>
      </c>
      <c r="D35" s="3" t="s">
        <v>7</v>
      </c>
      <c r="E35" s="16"/>
      <c r="H35" s="5"/>
      <c r="I35" s="0"/>
    </row>
    <row r="36" customFormat="false" ht="14.65" hidden="false" customHeight="false" outlineLevel="0" collapsed="false">
      <c r="A36" s="17" t="s">
        <v>8</v>
      </c>
      <c r="B36" s="15" t="n">
        <f aca="false">B34+B35</f>
        <v>6105.26</v>
      </c>
      <c r="C36" s="18" t="n">
        <f aca="false">C34</f>
        <v>4870.37332</v>
      </c>
      <c r="D36" s="18" t="n">
        <f aca="false">D34</f>
        <v>2842.66621</v>
      </c>
      <c r="E36" s="16" t="n">
        <f aca="false">B36/D36</f>
        <v>2.14772314052307</v>
      </c>
      <c r="H36" s="5"/>
      <c r="I36" s="0"/>
    </row>
    <row r="37" customFormat="false" ht="14.65" hidden="false" customHeight="false" outlineLevel="0" collapsed="false">
      <c r="A37" s="0"/>
      <c r="B37" s="2" t="n">
        <f aca="false">B35/31</f>
        <v>6.12903225806452</v>
      </c>
      <c r="H37" s="5"/>
      <c r="I37" s="0"/>
    </row>
    <row r="38" customFormat="false" ht="14.65" hidden="false" customHeight="false" outlineLevel="0" collapsed="false">
      <c r="A38" s="1" t="s">
        <v>9</v>
      </c>
      <c r="B38" s="0"/>
      <c r="C38" s="19" t="n">
        <v>36538</v>
      </c>
      <c r="H38" s="5"/>
      <c r="I38" s="0"/>
    </row>
    <row r="39" customFormat="false" ht="15.8" hidden="false" customHeight="false" outlineLevel="0" collapsed="false">
      <c r="A39" s="0"/>
      <c r="B39" s="0"/>
      <c r="C39" s="0"/>
      <c r="E39" s="20"/>
      <c r="F39" s="21"/>
      <c r="H39" s="14"/>
      <c r="N39" s="21"/>
    </row>
    <row r="40" customFormat="false" ht="15.8" hidden="false" customHeight="false" outlineLevel="0" collapsed="false">
      <c r="A40" s="22" t="s">
        <v>10</v>
      </c>
      <c r="C40" s="0" t="s">
        <v>11</v>
      </c>
      <c r="E40" s="20" t="n">
        <f aca="false">E36*0.8</f>
        <v>1.71817851241845</v>
      </c>
      <c r="F40" s="23"/>
      <c r="H40" s="14"/>
    </row>
    <row r="41" customFormat="false" ht="15.8" hidden="false" customHeight="false" outlineLevel="0" collapsed="false">
      <c r="A41" s="22" t="s">
        <v>12</v>
      </c>
      <c r="C41" s="0" t="s">
        <v>13</v>
      </c>
      <c r="E41" s="20" t="n">
        <f aca="false">E36*0.9</f>
        <v>1.93295082647076</v>
      </c>
      <c r="H41" s="14"/>
    </row>
    <row r="42" customFormat="false" ht="15.8" hidden="false" customHeight="false" outlineLevel="0" collapsed="false">
      <c r="A42" s="1" t="s">
        <v>14</v>
      </c>
      <c r="E42" s="20" t="n">
        <f aca="false">E36*0.95</f>
        <v>2.04033698349691</v>
      </c>
      <c r="H42" s="11"/>
    </row>
    <row r="43" customFormat="false" ht="14.65" hidden="false" customHeight="false" outlineLevel="0" collapsed="false">
      <c r="H43" s="11"/>
    </row>
    <row r="44" customFormat="false" ht="14.65" hidden="false" customHeight="false" outlineLevel="0" collapsed="false">
      <c r="A44" s="0"/>
      <c r="H44" s="11"/>
    </row>
    <row r="45" customFormat="false" ht="14.65" hidden="false" customHeight="false" outlineLevel="0" collapsed="false">
      <c r="H45" s="11"/>
    </row>
    <row r="46" customFormat="false" ht="14.65" hidden="false" customHeight="false" outlineLevel="0" collapsed="false">
      <c r="A46" s="0"/>
      <c r="H46" s="11"/>
    </row>
    <row r="47" customFormat="false" ht="14.65" hidden="false" customHeight="false" outlineLevel="0" collapsed="false">
      <c r="H47" s="1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&amp;C&amp;D&amp;R&amp;F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