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East Power - January" sheetId="1" state="visible" r:id="rId3"/>
    <sheet name="SUMMARY BY COUNTERPARTY" sheetId="2" state="visible" r:id="rId4"/>
    <sheet name="SUMMARY BY REGION" sheetId="3" state="visible" r:id="rId5"/>
    <sheet name="NET POSITION REPORT" sheetId="4" state="visible" r:id="rId6"/>
  </sheets>
  <definedNames>
    <definedName function="false" hidden="false" localSheetId="1" name="_xlnm.Print_Area" vbProcedure="false">'SUMMARY BY COUNTERPARTY'!$A$1:$J$901</definedName>
    <definedName function="false" hidden="false" name="ALCO_SIG_OFF" vbProcedure="false">'SUMMARY BY COUNTERPARTY'!$C$838:$I$856</definedName>
    <definedName function="false" hidden="false" name="ALCO_SIG_PK" vbProcedure="false">'SUMMARY BY COUNTERPARTY'!$C$591:$I$609</definedName>
    <definedName function="false" hidden="false" name="AMRN_CIN_PK" vbProcedure="false">'SUMMARY BY COUNTERPARTY'!$C$282:$I$300</definedName>
    <definedName function="false" hidden="false" name="AMRN_ENT_PK" vbProcedure="false">'SUMMARY BY COUNTERPARTY'!$C$262:$I$280</definedName>
    <definedName function="false" hidden="false" name="AMRN_TVA_PK" vbProcedure="false">'SUMMARY BY COUNTERPARTY'!$C$302:$I$320</definedName>
    <definedName function="false" hidden="false" name="CARG_CIN_PK" vbProcedure="false">'SUMMARY BY COUNTERPARTY'!$C$345:$I$363</definedName>
    <definedName function="false" hidden="false" name="CARG_COM_PK" vbProcedure="false">'SUMMARY BY COUNTERPARTY'!$C$324:$I$342</definedName>
    <definedName function="false" hidden="false" name="CMP_NEP_PK" vbProcedure="false">'SUMMARY BY COUNTERPARTY'!$C$632:$I$650</definedName>
    <definedName function="false" hidden="false" name="CPL_CIN_PK" vbProcedure="false">'SUMMARY BY COUNTERPARTY'!$C$389:$I$407</definedName>
    <definedName function="false" hidden="false" name="CPL_PJM_PK" vbProcedure="false">'SUMMARY BY COUNTERPARTY'!$C$368:$I$386</definedName>
    <definedName function="false" hidden="false" name="FE_CIN_PK" vbProcedure="false">'SUMMARY BY COUNTERPARTY'!$C$411:$I$429</definedName>
    <definedName function="false" hidden="false" name="FE_PJM_PK" vbProcedure="false">'SUMMARY BY COUNTERPARTY'!$C$431:$I$449</definedName>
    <definedName function="false" hidden="false" name="GPU_PJM_PK" vbProcedure="false">'SUMMARY BY COUNTERPARTY'!$C$152:$I$170</definedName>
    <definedName function="false" hidden="false" name="HQ_NEP_OFF" vbProcedure="false">'SUMMARY BY COUNTERPARTY'!$C$776:$I$794</definedName>
    <definedName function="false" hidden="false" name="HQ_NEP_PK" vbProcedure="false">'SUMMARY BY COUNTERPARTY'!$C$194:$I$212</definedName>
    <definedName function="false" hidden="false" name="HQ_PJM_PK" vbProcedure="false">'SUMMARY BY COUNTERPARTY'!$C$173:$I$191</definedName>
    <definedName function="false" hidden="false" name="LEM_CIN_PK" vbProcedure="false">'SUMMARY BY COUNTERPARTY'!$C$236:$I$254</definedName>
    <definedName function="false" hidden="false" name="LEM_TVA_PK" vbProcedure="false">'SUMMARY BY COUNTERPARTY'!$C$215:$I$233</definedName>
    <definedName function="false" hidden="false" name="MPI_COMED_PK" vbProcedure="false">'SUMMARY BY COUNTERPARTY'!$C$471:$I$489</definedName>
    <definedName function="false" hidden="false" name="NSTAR_NEP_OFF" vbProcedure="false">'SUMMARY BY COUNTERPARTY'!$C$881:$I$899</definedName>
    <definedName function="false" hidden="false" name="NSTAR_NEP_PK" vbProcedure="false">'SUMMARY BY COUNTERPARTY'!$C$652:$I$670</definedName>
    <definedName function="false" hidden="false" name="SEL_CIN_PK" vbProcedure="false">'SUMMARY BY COUNTERPARTY'!$C$111:$I$129</definedName>
    <definedName function="false" hidden="false" name="SEL_NEP_OFF" vbProcedure="false">'SUMMARY BY COUNTERPARTY'!$C$797:$I$815</definedName>
    <definedName function="false" hidden="false" name="SEL_NEP_PK" vbProcedure="false">'SUMMARY BY COUNTERPARTY'!$C$131:$I$149</definedName>
    <definedName function="false" hidden="false" name="SEL_PJM_PK" vbProcedure="false">'SUMMARY BY COUNTERPARTY'!$C$90:$I$108</definedName>
    <definedName function="false" hidden="false" name="TAUNT_NEP_OFF" vbProcedure="false">'SUMMARY BY COUNTERPARTY'!$C$818:$I$836</definedName>
    <definedName function="false" hidden="false" name="TAUNT_NEP_PK" vbProcedure="false">'SUMMARY BY COUNTERPARTY'!$C$571:$I$589</definedName>
    <definedName function="false" hidden="false" name="TXU_CIN_PK" vbProcedure="false">'SUMMARY BY COUNTERPARTY'!$C$551:$I$569</definedName>
    <definedName function="false" hidden="false" name="TXU_NEP_PK" vbProcedure="false">'SUMMARY BY COUNTERPARTY'!$C$511:$I$529</definedName>
    <definedName function="false" hidden="false" name="TXU_PJM_OFF" vbProcedure="false">'SUMMARY BY COUNTERPARTY'!$C$755:$I$773</definedName>
    <definedName function="false" hidden="false" name="TXU_PJM_PK" vbProcedure="false">'SUMMARY BY COUNTERPARTY'!$C$531:$I$549</definedName>
    <definedName function="false" hidden="false" name="UI_NEP_OFF" vbProcedure="false">'SUMMARY BY COUNTERPARTY'!$C$859:$I$877</definedName>
    <definedName function="false" hidden="false" name="UI_NEP_PK" vbProcedure="false">'SUMMARY BY COUNTERPARTY'!$C$612:$I$630</definedName>
    <definedName function="false" hidden="false" name="VP_CIN_OFF" vbProcedure="false">'SUMMARY BY COUNTERPARTY'!$C$694:$I$712</definedName>
    <definedName function="false" hidden="false" name="VP_CIN_PK" vbProcedure="false">'SUMMARY BY COUNTERPARTY'!$C$47:$I$65</definedName>
    <definedName function="false" hidden="false" name="VP_ENT_PK" vbProcedure="false">'SUMMARY BY COUNTERPARTY'!$C$26:$I$44</definedName>
    <definedName function="false" hidden="false" name="VP_NEP_OFF" vbProcedure="false">'SUMMARY BY COUNTERPARTY'!$C$714:$I$732</definedName>
    <definedName function="false" hidden="false" name="VP_NEP_PK" vbProcedure="false">'SUMMARY BY COUNTERPARTY'!$C$68:$I$86</definedName>
    <definedName function="false" hidden="false" name="VP_PJM_OFF" vbProcedure="false">'SUMMARY BY COUNTERPARTY'!$C$674:$I$692</definedName>
    <definedName function="false" hidden="false" name="VP_PJM_PK" vbProcedure="false">'SUMMARY BY COUNTERPARTY'!$C$6:$I$24</definedName>
    <definedName function="false" hidden="false" name="WAB_CIN_OFF" vbProcedure="false">'SUMMARY BY COUNTERPARTY'!$C$734:$I$752</definedName>
    <definedName function="false" hidden="false" name="WAB_CIN_PK" vbProcedure="false">'SUMMARY BY COUNTERPARTY'!$C$451:$I$469</definedName>
    <definedName function="false" hidden="false" name="WEPC_COMED_PK" vbProcedure="false">'SUMMARY BY COUNTERPARTY'!$C$491:$I$509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15</xdr:row>
                <xdr:rowOff>6</xdr:rowOff>
              </xdr:from>
              <xdr:to>
                <xdr:col>2</xdr:col>
                <xdr:colOff>93</xdr:colOff>
                <xdr:row>19</xdr:row>
                <xdr:rowOff>10</xdr:rowOff>
              </xdr:to>
            </anchor>
          </commentPr>
        </mc:Choice>
        <mc:Fallback/>
      </mc:AlternateContent>
    </comment>
    <comment ref="B3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35</xdr:row>
                <xdr:rowOff>6</xdr:rowOff>
              </xdr:from>
              <xdr:to>
                <xdr:col>2</xdr:col>
                <xdr:colOff>92</xdr:colOff>
                <xdr:row>39</xdr:row>
                <xdr:rowOff>9</xdr:rowOff>
              </xdr:to>
            </anchor>
          </commentPr>
        </mc:Choice>
        <mc:Fallback/>
      </mc:AlternateContent>
    </comment>
    <comment ref="B5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56</xdr:row>
                <xdr:rowOff>6</xdr:rowOff>
              </xdr:from>
              <xdr:to>
                <xdr:col>2</xdr:col>
                <xdr:colOff>92</xdr:colOff>
                <xdr:row>60</xdr:row>
                <xdr:rowOff>10</xdr:rowOff>
              </xdr:to>
            </anchor>
          </commentPr>
        </mc:Choice>
        <mc:Fallback/>
      </mc:AlternateContent>
    </comment>
    <comment ref="B7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77</xdr:row>
                <xdr:rowOff>6</xdr:rowOff>
              </xdr:from>
              <xdr:to>
                <xdr:col>2</xdr:col>
                <xdr:colOff>92</xdr:colOff>
                <xdr:row>81</xdr:row>
                <xdr:rowOff>10</xdr:rowOff>
              </xdr:to>
            </anchor>
          </commentPr>
        </mc:Choice>
        <mc:Fallback/>
      </mc:AlternateContent>
    </comment>
    <comment ref="B10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99</xdr:row>
                <xdr:rowOff>6</xdr:rowOff>
              </xdr:from>
              <xdr:to>
                <xdr:col>2</xdr:col>
                <xdr:colOff>92</xdr:colOff>
                <xdr:row>103</xdr:row>
                <xdr:rowOff>10</xdr:rowOff>
              </xdr:to>
            </anchor>
          </commentPr>
        </mc:Choice>
        <mc:Fallback/>
      </mc:AlternateContent>
    </comment>
    <comment ref="B12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120</xdr:row>
                <xdr:rowOff>6</xdr:rowOff>
              </xdr:from>
              <xdr:to>
                <xdr:col>2</xdr:col>
                <xdr:colOff>92</xdr:colOff>
                <xdr:row>124</xdr:row>
                <xdr:rowOff>10</xdr:rowOff>
              </xdr:to>
            </anchor>
          </commentPr>
        </mc:Choice>
        <mc:Fallback/>
      </mc:AlternateContent>
    </comment>
    <comment ref="B14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140</xdr:row>
                <xdr:rowOff>6</xdr:rowOff>
              </xdr:from>
              <xdr:to>
                <xdr:col>2</xdr:col>
                <xdr:colOff>92</xdr:colOff>
                <xdr:row>144</xdr:row>
                <xdr:rowOff>10</xdr:rowOff>
              </xdr:to>
            </anchor>
          </commentPr>
        </mc:Choice>
        <mc:Fallback/>
      </mc:AlternateContent>
    </comment>
    <comment ref="B16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161</xdr:row>
                <xdr:rowOff>6</xdr:rowOff>
              </xdr:from>
              <xdr:to>
                <xdr:col>2</xdr:col>
                <xdr:colOff>92</xdr:colOff>
                <xdr:row>165</xdr:row>
                <xdr:rowOff>10</xdr:rowOff>
              </xdr:to>
            </anchor>
          </commentPr>
        </mc:Choice>
        <mc:Fallback/>
      </mc:AlternateContent>
    </comment>
    <comment ref="B18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182</xdr:row>
                <xdr:rowOff>6</xdr:rowOff>
              </xdr:from>
              <xdr:to>
                <xdr:col>2</xdr:col>
                <xdr:colOff>92</xdr:colOff>
                <xdr:row>186</xdr:row>
                <xdr:rowOff>10</xdr:rowOff>
              </xdr:to>
            </anchor>
          </commentPr>
        </mc:Choice>
        <mc:Fallback/>
      </mc:AlternateContent>
    </comment>
    <comment ref="B20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203</xdr:row>
                <xdr:rowOff>6</xdr:rowOff>
              </xdr:from>
              <xdr:to>
                <xdr:col>2</xdr:col>
                <xdr:colOff>92</xdr:colOff>
                <xdr:row>207</xdr:row>
                <xdr:rowOff>10</xdr:rowOff>
              </xdr:to>
            </anchor>
          </commentPr>
        </mc:Choice>
        <mc:Fallback/>
      </mc:AlternateContent>
    </comment>
    <comment ref="B22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224</xdr:row>
                <xdr:rowOff>6</xdr:rowOff>
              </xdr:from>
              <xdr:to>
                <xdr:col>2</xdr:col>
                <xdr:colOff>92</xdr:colOff>
                <xdr:row>228</xdr:row>
                <xdr:rowOff>9</xdr:rowOff>
              </xdr:to>
            </anchor>
          </commentPr>
        </mc:Choice>
        <mc:Fallback/>
      </mc:AlternateContent>
    </comment>
    <comment ref="B24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245</xdr:row>
                <xdr:rowOff>6</xdr:rowOff>
              </xdr:from>
              <xdr:to>
                <xdr:col>2</xdr:col>
                <xdr:colOff>92</xdr:colOff>
                <xdr:row>249</xdr:row>
                <xdr:rowOff>10</xdr:rowOff>
              </xdr:to>
            </anchor>
          </commentPr>
        </mc:Choice>
        <mc:Fallback/>
      </mc:AlternateContent>
    </comment>
    <comment ref="B27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271</xdr:row>
                <xdr:rowOff>6</xdr:rowOff>
              </xdr:from>
              <xdr:to>
                <xdr:col>2</xdr:col>
                <xdr:colOff>92</xdr:colOff>
                <xdr:row>275</xdr:row>
                <xdr:rowOff>10</xdr:rowOff>
              </xdr:to>
            </anchor>
          </commentPr>
        </mc:Choice>
        <mc:Fallback/>
      </mc:AlternateContent>
    </comment>
    <comment ref="B29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291</xdr:row>
                <xdr:rowOff>6</xdr:rowOff>
              </xdr:from>
              <xdr:to>
                <xdr:col>2</xdr:col>
                <xdr:colOff>92</xdr:colOff>
                <xdr:row>295</xdr:row>
                <xdr:rowOff>10</xdr:rowOff>
              </xdr:to>
            </anchor>
          </commentPr>
        </mc:Choice>
        <mc:Fallback/>
      </mc:AlternateContent>
    </comment>
    <comment ref="B31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311</xdr:row>
                <xdr:rowOff>6</xdr:rowOff>
              </xdr:from>
              <xdr:to>
                <xdr:col>2</xdr:col>
                <xdr:colOff>92</xdr:colOff>
                <xdr:row>315</xdr:row>
                <xdr:rowOff>9</xdr:rowOff>
              </xdr:to>
            </anchor>
          </commentPr>
        </mc:Choice>
        <mc:Fallback/>
      </mc:AlternateContent>
    </comment>
    <comment ref="B33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333</xdr:row>
                <xdr:rowOff>6</xdr:rowOff>
              </xdr:from>
              <xdr:to>
                <xdr:col>2</xdr:col>
                <xdr:colOff>92</xdr:colOff>
                <xdr:row>337</xdr:row>
                <xdr:rowOff>12</xdr:rowOff>
              </xdr:to>
            </anchor>
          </commentPr>
        </mc:Choice>
        <mc:Fallback/>
      </mc:AlternateContent>
    </comment>
    <comment ref="B35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354</xdr:row>
                <xdr:rowOff>6</xdr:rowOff>
              </xdr:from>
              <xdr:to>
                <xdr:col>2</xdr:col>
                <xdr:colOff>92</xdr:colOff>
                <xdr:row>358</xdr:row>
                <xdr:rowOff>12</xdr:rowOff>
              </xdr:to>
            </anchor>
          </commentPr>
        </mc:Choice>
        <mc:Fallback/>
      </mc:AlternateContent>
    </comment>
    <comment ref="B37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377</xdr:row>
                <xdr:rowOff>6</xdr:rowOff>
              </xdr:from>
              <xdr:to>
                <xdr:col>2</xdr:col>
                <xdr:colOff>92</xdr:colOff>
                <xdr:row>381</xdr:row>
                <xdr:rowOff>8</xdr:rowOff>
              </xdr:to>
            </anchor>
          </commentPr>
        </mc:Choice>
        <mc:Fallback/>
      </mc:AlternateContent>
    </comment>
    <comment ref="B4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398</xdr:row>
                <xdr:rowOff>6</xdr:rowOff>
              </xdr:from>
              <xdr:to>
                <xdr:col>2</xdr:col>
                <xdr:colOff>92</xdr:colOff>
                <xdr:row>402</xdr:row>
                <xdr:rowOff>6</xdr:rowOff>
              </xdr:to>
            </anchor>
          </commentPr>
        </mc:Choice>
        <mc:Fallback/>
      </mc:AlternateContent>
    </comment>
    <comment ref="B42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420</xdr:row>
                <xdr:rowOff>6</xdr:rowOff>
              </xdr:from>
              <xdr:to>
                <xdr:col>2</xdr:col>
                <xdr:colOff>92</xdr:colOff>
                <xdr:row>424</xdr:row>
                <xdr:rowOff>12</xdr:rowOff>
              </xdr:to>
            </anchor>
          </commentPr>
        </mc:Choice>
        <mc:Fallback/>
      </mc:AlternateContent>
    </comment>
    <comment ref="B44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440</xdr:row>
                <xdr:rowOff>6</xdr:rowOff>
              </xdr:from>
              <xdr:to>
                <xdr:col>2</xdr:col>
                <xdr:colOff>92</xdr:colOff>
                <xdr:row>444</xdr:row>
                <xdr:rowOff>12</xdr:rowOff>
              </xdr:to>
            </anchor>
          </commentPr>
        </mc:Choice>
        <mc:Fallback/>
      </mc:AlternateContent>
    </comment>
    <comment ref="B46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459</xdr:row>
                <xdr:rowOff>3</xdr:rowOff>
              </xdr:from>
              <xdr:to>
                <xdr:col>2</xdr:col>
                <xdr:colOff>92</xdr:colOff>
                <xdr:row>463</xdr:row>
                <xdr:rowOff>6</xdr:rowOff>
              </xdr:to>
            </anchor>
          </commentPr>
        </mc:Choice>
        <mc:Fallback/>
      </mc:AlternateContent>
    </comment>
    <comment ref="B48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480</xdr:row>
                <xdr:rowOff>6</xdr:rowOff>
              </xdr:from>
              <xdr:to>
                <xdr:col>2</xdr:col>
                <xdr:colOff>92</xdr:colOff>
                <xdr:row>484</xdr:row>
                <xdr:rowOff>12</xdr:rowOff>
              </xdr:to>
            </anchor>
          </commentPr>
        </mc:Choice>
        <mc:Fallback/>
      </mc:AlternateContent>
    </comment>
    <comment ref="B50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500</xdr:row>
                <xdr:rowOff>6</xdr:rowOff>
              </xdr:from>
              <xdr:to>
                <xdr:col>2</xdr:col>
                <xdr:colOff>92</xdr:colOff>
                <xdr:row>504</xdr:row>
                <xdr:rowOff>12</xdr:rowOff>
              </xdr:to>
            </anchor>
          </commentPr>
        </mc:Choice>
        <mc:Fallback/>
      </mc:AlternateContent>
    </comment>
    <comment ref="B52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520</xdr:row>
                <xdr:rowOff>6</xdr:rowOff>
              </xdr:from>
              <xdr:to>
                <xdr:col>2</xdr:col>
                <xdr:colOff>92</xdr:colOff>
                <xdr:row>524</xdr:row>
                <xdr:rowOff>12</xdr:rowOff>
              </xdr:to>
            </anchor>
          </commentPr>
        </mc:Choice>
        <mc:Fallback/>
      </mc:AlternateContent>
    </comment>
    <comment ref="B54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540</xdr:row>
                <xdr:rowOff>6</xdr:rowOff>
              </xdr:from>
              <xdr:to>
                <xdr:col>2</xdr:col>
                <xdr:colOff>92</xdr:colOff>
                <xdr:row>544</xdr:row>
                <xdr:rowOff>12</xdr:rowOff>
              </xdr:to>
            </anchor>
          </commentPr>
        </mc:Choice>
        <mc:Fallback/>
      </mc:AlternateContent>
    </comment>
    <comment ref="B56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560</xdr:row>
                <xdr:rowOff>6</xdr:rowOff>
              </xdr:from>
              <xdr:to>
                <xdr:col>2</xdr:col>
                <xdr:colOff>92</xdr:colOff>
                <xdr:row>564</xdr:row>
                <xdr:rowOff>12</xdr:rowOff>
              </xdr:to>
            </anchor>
          </commentPr>
        </mc:Choice>
        <mc:Fallback/>
      </mc:AlternateContent>
    </comment>
    <comment ref="B58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579</xdr:row>
                <xdr:rowOff>13</xdr:rowOff>
              </xdr:from>
              <xdr:to>
                <xdr:col>2</xdr:col>
                <xdr:colOff>92</xdr:colOff>
                <xdr:row>583</xdr:row>
                <xdr:rowOff>17</xdr:rowOff>
              </xdr:to>
            </anchor>
          </commentPr>
        </mc:Choice>
        <mc:Fallback/>
      </mc:AlternateContent>
    </comment>
    <comment ref="B60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600</xdr:row>
                <xdr:rowOff>6</xdr:rowOff>
              </xdr:from>
              <xdr:to>
                <xdr:col>2</xdr:col>
                <xdr:colOff>92</xdr:colOff>
                <xdr:row>604</xdr:row>
                <xdr:rowOff>12</xdr:rowOff>
              </xdr:to>
            </anchor>
          </commentPr>
        </mc:Choice>
        <mc:Fallback/>
      </mc:AlternateContent>
    </comment>
    <comment ref="B62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621</xdr:row>
                <xdr:rowOff>8</xdr:rowOff>
              </xdr:from>
              <xdr:to>
                <xdr:col>3</xdr:col>
                <xdr:colOff>47</xdr:colOff>
                <xdr:row>625</xdr:row>
                <xdr:rowOff>12</xdr:rowOff>
              </xdr:to>
            </anchor>
          </commentPr>
        </mc:Choice>
        <mc:Fallback/>
      </mc:AlternateContent>
    </comment>
    <comment ref="B64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640</xdr:row>
                <xdr:rowOff>12</xdr:rowOff>
              </xdr:from>
              <xdr:to>
                <xdr:col>2</xdr:col>
                <xdr:colOff>92</xdr:colOff>
                <xdr:row>644</xdr:row>
                <xdr:rowOff>15</xdr:rowOff>
              </xdr:to>
            </anchor>
          </commentPr>
        </mc:Choice>
        <mc:Fallback/>
      </mc:AlternateContent>
    </comment>
    <comment ref="B66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661</xdr:row>
                <xdr:rowOff>6</xdr:rowOff>
              </xdr:from>
              <xdr:to>
                <xdr:col>3</xdr:col>
                <xdr:colOff>47</xdr:colOff>
                <xdr:row>668</xdr:row>
                <xdr:rowOff>12</xdr:rowOff>
              </xdr:to>
            </anchor>
          </commentPr>
        </mc:Choice>
        <mc:Fallback/>
      </mc:AlternateContent>
    </comment>
    <comment ref="B68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683</xdr:row>
                <xdr:rowOff>12</xdr:rowOff>
              </xdr:from>
              <xdr:to>
                <xdr:col>2</xdr:col>
                <xdr:colOff>93</xdr:colOff>
                <xdr:row>700</xdr:row>
                <xdr:rowOff>6</xdr:rowOff>
              </xdr:to>
            </anchor>
          </commentPr>
        </mc:Choice>
        <mc:Fallback/>
      </mc:AlternateContent>
    </comment>
    <comment ref="B70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703</xdr:row>
                <xdr:rowOff>12</xdr:rowOff>
              </xdr:from>
              <xdr:to>
                <xdr:col>2</xdr:col>
                <xdr:colOff>93</xdr:colOff>
                <xdr:row>712</xdr:row>
                <xdr:rowOff>12</xdr:rowOff>
              </xdr:to>
            </anchor>
          </commentPr>
        </mc:Choice>
        <mc:Fallback/>
      </mc:AlternateContent>
    </comment>
    <comment ref="B72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723</xdr:row>
                <xdr:rowOff>12</xdr:rowOff>
              </xdr:from>
              <xdr:to>
                <xdr:col>2</xdr:col>
                <xdr:colOff>93</xdr:colOff>
                <xdr:row>732</xdr:row>
                <xdr:rowOff>12</xdr:rowOff>
              </xdr:to>
            </anchor>
          </commentPr>
        </mc:Choice>
        <mc:Fallback/>
      </mc:AlternateContent>
    </comment>
    <comment ref="B74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743</xdr:row>
                <xdr:rowOff>12</xdr:rowOff>
              </xdr:from>
              <xdr:to>
                <xdr:col>2</xdr:col>
                <xdr:colOff>93</xdr:colOff>
                <xdr:row>748</xdr:row>
                <xdr:rowOff>3</xdr:rowOff>
              </xdr:to>
            </anchor>
          </commentPr>
        </mc:Choice>
        <mc:Fallback/>
      </mc:AlternateContent>
    </comment>
    <comment ref="B7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764</xdr:row>
                <xdr:rowOff>12</xdr:rowOff>
              </xdr:from>
              <xdr:to>
                <xdr:col>2</xdr:col>
                <xdr:colOff>95</xdr:colOff>
                <xdr:row>769</xdr:row>
                <xdr:rowOff>3</xdr:rowOff>
              </xdr:to>
            </anchor>
          </commentPr>
        </mc:Choice>
        <mc:Fallback/>
      </mc:AlternateContent>
    </comment>
    <comment ref="B78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785</xdr:row>
                <xdr:rowOff>12</xdr:rowOff>
              </xdr:from>
              <xdr:to>
                <xdr:col>2</xdr:col>
                <xdr:colOff>93</xdr:colOff>
                <xdr:row>790</xdr:row>
                <xdr:rowOff>3</xdr:rowOff>
              </xdr:to>
            </anchor>
          </commentPr>
        </mc:Choice>
        <mc:Fallback/>
      </mc:AlternateContent>
    </comment>
    <comment ref="B80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806</xdr:row>
                <xdr:rowOff>12</xdr:rowOff>
              </xdr:from>
              <xdr:to>
                <xdr:col>2</xdr:col>
                <xdr:colOff>93</xdr:colOff>
                <xdr:row>810</xdr:row>
                <xdr:rowOff>12</xdr:rowOff>
              </xdr:to>
            </anchor>
          </commentPr>
        </mc:Choice>
        <mc:Fallback/>
      </mc:AlternateContent>
    </comment>
    <comment ref="B82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827</xdr:row>
                <xdr:rowOff>12</xdr:rowOff>
              </xdr:from>
              <xdr:to>
                <xdr:col>2</xdr:col>
                <xdr:colOff>93</xdr:colOff>
                <xdr:row>831</xdr:row>
                <xdr:rowOff>14</xdr:rowOff>
              </xdr:to>
            </anchor>
          </commentPr>
        </mc:Choice>
        <mc:Fallback/>
      </mc:AlternateContent>
    </comment>
    <comment ref="B8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205</xdr:colOff>
                <xdr:row>847</xdr:row>
                <xdr:rowOff>12</xdr:rowOff>
              </xdr:from>
              <xdr:to>
                <xdr:col>2</xdr:col>
                <xdr:colOff>93</xdr:colOff>
                <xdr:row>851</xdr:row>
                <xdr:rowOff>14</xdr:rowOff>
              </xdr:to>
            </anchor>
          </commentPr>
        </mc:Choice>
        <mc:Fallback/>
      </mc:AlternateContent>
    </comment>
    <comment ref="B87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868</xdr:row>
                <xdr:rowOff>6</xdr:rowOff>
              </xdr:from>
              <xdr:to>
                <xdr:col>3</xdr:col>
                <xdr:colOff>48</xdr:colOff>
                <xdr:row>872</xdr:row>
                <xdr:rowOff>9</xdr:rowOff>
              </xdr:to>
            </anchor>
          </commentPr>
        </mc:Choice>
        <mc:Fallback/>
      </mc:AlternateContent>
    </comment>
    <comment ref="B89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890</xdr:row>
                <xdr:rowOff>6</xdr:rowOff>
              </xdr:from>
              <xdr:to>
                <xdr:col>3</xdr:col>
                <xdr:colOff>48</xdr:colOff>
                <xdr:row>894</xdr:row>
                <xdr:rowOff>9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47</xdr:colOff>
                <xdr:row>17</xdr:row>
                <xdr:rowOff>11</xdr:rowOff>
              </xdr:to>
            </anchor>
          </commentPr>
        </mc:Choice>
        <mc:Fallback/>
      </mc:AlternateContent>
    </comment>
    <comment ref="B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</xdr:row>
                <xdr:rowOff>7</xdr:rowOff>
              </xdr:from>
              <xdr:to>
                <xdr:col>3</xdr:col>
                <xdr:colOff>47</xdr:colOff>
                <xdr:row>34</xdr:row>
                <xdr:rowOff>11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47</xdr:row>
                <xdr:rowOff>7</xdr:rowOff>
              </xdr:from>
              <xdr:to>
                <xdr:col>3</xdr:col>
                <xdr:colOff>47</xdr:colOff>
                <xdr:row>51</xdr:row>
                <xdr:rowOff>9</xdr:rowOff>
              </xdr:to>
            </anchor>
          </commentPr>
        </mc:Choice>
        <mc:Fallback/>
      </mc:AlternateContent>
    </comment>
    <comment ref="B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64</xdr:row>
                <xdr:rowOff>7</xdr:rowOff>
              </xdr:from>
              <xdr:to>
                <xdr:col>3</xdr:col>
                <xdr:colOff>47</xdr:colOff>
                <xdr:row>68</xdr:row>
                <xdr:rowOff>13</xdr:rowOff>
              </xdr:to>
            </anchor>
          </commentPr>
        </mc:Choice>
        <mc:Fallback/>
      </mc:AlternateContent>
    </comment>
    <comment ref="B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81</xdr:row>
                <xdr:rowOff>7</xdr:rowOff>
              </xdr:from>
              <xdr:to>
                <xdr:col>3</xdr:col>
                <xdr:colOff>47</xdr:colOff>
                <xdr:row>85</xdr:row>
                <xdr:rowOff>11</xdr:rowOff>
              </xdr:to>
            </anchor>
          </commentPr>
        </mc:Choice>
        <mc:Fallback/>
      </mc:AlternateContent>
    </comment>
    <comment ref="B1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98</xdr:row>
                <xdr:rowOff>7</xdr:rowOff>
              </xdr:from>
              <xdr:to>
                <xdr:col>3</xdr:col>
                <xdr:colOff>47</xdr:colOff>
                <xdr:row>102</xdr:row>
                <xdr:rowOff>9</xdr:rowOff>
              </xdr:to>
            </anchor>
          </commentPr>
        </mc:Choice>
        <mc:Fallback/>
      </mc:AlternateContent>
    </comment>
    <comment ref="B11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115</xdr:row>
                <xdr:rowOff>7</xdr:rowOff>
              </xdr:from>
              <xdr:to>
                <xdr:col>3</xdr:col>
                <xdr:colOff>47</xdr:colOff>
                <xdr:row>119</xdr:row>
                <xdr:rowOff>13</xdr:rowOff>
              </xdr:to>
            </anchor>
          </commentPr>
        </mc:Choice>
        <mc:Fallback/>
      </mc:AlternateContent>
    </comment>
    <comment ref="B14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138</xdr:row>
                <xdr:rowOff>7</xdr:rowOff>
              </xdr:from>
              <xdr:to>
                <xdr:col>3</xdr:col>
                <xdr:colOff>47</xdr:colOff>
                <xdr:row>142</xdr:row>
                <xdr:rowOff>11</xdr:rowOff>
              </xdr:to>
            </anchor>
          </commentPr>
        </mc:Choice>
        <mc:Fallback/>
      </mc:AlternateContent>
    </comment>
    <comment ref="B15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155</xdr:row>
                <xdr:rowOff>7</xdr:rowOff>
              </xdr:from>
              <xdr:to>
                <xdr:col>3</xdr:col>
                <xdr:colOff>47</xdr:colOff>
                <xdr:row>159</xdr:row>
                <xdr:rowOff>11</xdr:rowOff>
              </xdr:to>
            </anchor>
          </commentPr>
        </mc:Choice>
        <mc:Fallback/>
      </mc:AlternateContent>
    </comment>
    <comment ref="B17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175</xdr:row>
                <xdr:rowOff>7</xdr:rowOff>
              </xdr:from>
              <xdr:to>
                <xdr:col>3</xdr:col>
                <xdr:colOff>47</xdr:colOff>
                <xdr:row>179</xdr:row>
                <xdr:rowOff>11</xdr:rowOff>
              </xdr:to>
            </anchor>
          </commentPr>
        </mc:Choice>
        <mc:Fallback/>
      </mc:AlternateContent>
    </comment>
    <comment ref="B19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192</xdr:row>
                <xdr:rowOff>7</xdr:rowOff>
              </xdr:from>
              <xdr:to>
                <xdr:col>3</xdr:col>
                <xdr:colOff>47</xdr:colOff>
                <xdr:row>196</xdr:row>
                <xdr:rowOff>7</xdr:rowOff>
              </xdr:to>
            </anchor>
          </commentPr>
        </mc:Choice>
        <mc:Fallback/>
      </mc:AlternateContent>
    </comment>
    <comment ref="B21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209</xdr:row>
                <xdr:rowOff>7</xdr:rowOff>
              </xdr:from>
              <xdr:to>
                <xdr:col>3</xdr:col>
                <xdr:colOff>47</xdr:colOff>
                <xdr:row>213</xdr:row>
                <xdr:rowOff>13</xdr:rowOff>
              </xdr:to>
            </anchor>
          </commentPr>
        </mc:Choice>
        <mc:Fallback/>
      </mc:AlternateContent>
    </comment>
    <comment ref="B22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225</xdr:row>
                <xdr:rowOff>7</xdr:rowOff>
              </xdr:from>
              <xdr:to>
                <xdr:col>3</xdr:col>
                <xdr:colOff>47</xdr:colOff>
                <xdr:row>229</xdr:row>
                <xdr:rowOff>13</xdr:rowOff>
              </xdr:to>
            </anchor>
          </commentPr>
        </mc:Choice>
        <mc:Fallback/>
      </mc:AlternateContent>
    </comment>
    <comment ref="B24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242</xdr:row>
                <xdr:rowOff>7</xdr:rowOff>
              </xdr:from>
              <xdr:to>
                <xdr:col>3</xdr:col>
                <xdr:colOff>47</xdr:colOff>
                <xdr:row>246</xdr:row>
                <xdr:rowOff>11</xdr:rowOff>
              </xdr:to>
            </anchor>
          </commentPr>
        </mc:Choice>
        <mc:Fallback/>
      </mc:AlternateContent>
    </comment>
    <comment ref="B261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259</xdr:row>
                <xdr:rowOff>7</xdr:rowOff>
              </xdr:from>
              <xdr:to>
                <xdr:col>3</xdr:col>
                <xdr:colOff>47</xdr:colOff>
                <xdr:row>263</xdr:row>
                <xdr:rowOff>11</xdr:rowOff>
              </xdr:to>
            </anchor>
          </commentPr>
        </mc:Choice>
        <mc:Fallback/>
      </mc:AlternateContent>
    </comment>
    <comment ref="B278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276</xdr:row>
                <xdr:rowOff>7</xdr:rowOff>
              </xdr:from>
              <xdr:to>
                <xdr:col>3</xdr:col>
                <xdr:colOff>47</xdr:colOff>
                <xdr:row>280</xdr:row>
                <xdr:rowOff>13</xdr:rowOff>
              </xdr:to>
            </anchor>
          </commentPr>
        </mc:Choice>
        <mc:Fallback/>
      </mc:AlternateContent>
    </comment>
    <comment ref="B295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293</xdr:row>
                <xdr:rowOff>7</xdr:rowOff>
              </xdr:from>
              <xdr:to>
                <xdr:col>3</xdr:col>
                <xdr:colOff>47</xdr:colOff>
                <xdr:row>297</xdr:row>
                <xdr:rowOff>11</xdr:rowOff>
              </xdr:to>
            </anchor>
          </commentPr>
        </mc:Choice>
        <mc:Fallback/>
      </mc:AlternateContent>
    </comment>
    <comment ref="B31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310</xdr:row>
                <xdr:rowOff>7</xdr:rowOff>
              </xdr:from>
              <xdr:to>
                <xdr:col>3</xdr:col>
                <xdr:colOff>47</xdr:colOff>
                <xdr:row>314</xdr:row>
                <xdr:rowOff>11</xdr:rowOff>
              </xdr:to>
            </anchor>
          </commentPr>
        </mc:Choice>
        <mc:Fallback/>
      </mc:AlternateContent>
    </comment>
    <comment ref="B332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330</xdr:row>
                <xdr:rowOff>7</xdr:rowOff>
              </xdr:from>
              <xdr:to>
                <xdr:col>3</xdr:col>
                <xdr:colOff>47</xdr:colOff>
                <xdr:row>334</xdr:row>
                <xdr:rowOff>11</xdr:rowOff>
              </xdr:to>
            </anchor>
          </commentPr>
        </mc:Choice>
        <mc:Fallback/>
      </mc:AlternateContent>
    </comment>
    <comment ref="B3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347</xdr:row>
                <xdr:rowOff>7</xdr:rowOff>
              </xdr:from>
              <xdr:to>
                <xdr:col>3</xdr:col>
                <xdr:colOff>47</xdr:colOff>
                <xdr:row>351</xdr:row>
                <xdr:rowOff>11</xdr:rowOff>
              </xdr:to>
            </anchor>
          </commentPr>
        </mc:Choice>
        <mc:Fallback/>
      </mc:AlternateContent>
    </comment>
    <comment ref="B36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364</xdr:row>
                <xdr:rowOff>7</xdr:rowOff>
              </xdr:from>
              <xdr:to>
                <xdr:col>3</xdr:col>
                <xdr:colOff>47</xdr:colOff>
                <xdr:row>368</xdr:row>
                <xdr:rowOff>11</xdr:rowOff>
              </xdr:to>
            </anchor>
          </commentPr>
        </mc:Choice>
        <mc:Fallback/>
      </mc:AlternateContent>
    </comment>
    <comment ref="B38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381</xdr:row>
                <xdr:rowOff>7</xdr:rowOff>
              </xdr:from>
              <xdr:to>
                <xdr:col>3</xdr:col>
                <xdr:colOff>47</xdr:colOff>
                <xdr:row>385</xdr:row>
                <xdr:rowOff>11</xdr:rowOff>
              </xdr:to>
            </anchor>
          </commentPr>
        </mc:Choice>
        <mc:Fallback/>
      </mc:AlternateContent>
    </comment>
    <comment ref="B40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398</xdr:row>
                <xdr:rowOff>7</xdr:rowOff>
              </xdr:from>
              <xdr:to>
                <xdr:col>3</xdr:col>
                <xdr:colOff>47</xdr:colOff>
                <xdr:row>402</xdr:row>
                <xdr:rowOff>13</xdr:rowOff>
              </xdr:to>
            </anchor>
          </commentPr>
        </mc:Choice>
        <mc:Fallback/>
      </mc:AlternateContent>
    </comment>
    <comment ref="B41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416</xdr:row>
                <xdr:rowOff>1</xdr:rowOff>
              </xdr:from>
              <xdr:to>
                <xdr:col>3</xdr:col>
                <xdr:colOff>47</xdr:colOff>
                <xdr:row>420</xdr:row>
                <xdr:rowOff>5</xdr:rowOff>
              </xdr:to>
            </anchor>
          </commentPr>
        </mc:Choice>
        <mc:Fallback/>
      </mc:AlternateContent>
    </comment>
    <comment ref="B4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432</xdr:row>
                <xdr:rowOff>1</xdr:rowOff>
              </xdr:from>
              <xdr:to>
                <xdr:col>3</xdr:col>
                <xdr:colOff>47</xdr:colOff>
                <xdr:row>436</xdr:row>
                <xdr:rowOff>5</xdr:rowOff>
              </xdr:to>
            </anchor>
          </commentPr>
        </mc:Choice>
        <mc:Fallback/>
      </mc:AlternateContent>
    </comment>
    <comment ref="B44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446</xdr:row>
                <xdr:rowOff>13</xdr:rowOff>
              </xdr:from>
              <xdr:to>
                <xdr:col>3</xdr:col>
                <xdr:colOff>47</xdr:colOff>
                <xdr:row>451</xdr:row>
                <xdr:rowOff>17</xdr:rowOff>
              </xdr:to>
            </anchor>
          </commentPr>
        </mc:Choice>
        <mc:Fallback/>
      </mc:AlternateContent>
    </comment>
    <comment ref="B46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467</xdr:row>
                <xdr:rowOff>7</xdr:rowOff>
              </xdr:from>
              <xdr:to>
                <xdr:col>3</xdr:col>
                <xdr:colOff>47</xdr:colOff>
                <xdr:row>471</xdr:row>
                <xdr:rowOff>11</xdr:rowOff>
              </xdr:to>
            </anchor>
          </commentPr>
        </mc:Choice>
        <mc:Fallback/>
      </mc:AlternateContent>
    </comment>
    <comment ref="B48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484</xdr:row>
                <xdr:rowOff>7</xdr:rowOff>
              </xdr:from>
              <xdr:to>
                <xdr:col>3</xdr:col>
                <xdr:colOff>47</xdr:colOff>
                <xdr:row>488</xdr:row>
                <xdr:rowOff>11</xdr:rowOff>
              </xdr:to>
            </anchor>
          </commentPr>
        </mc:Choice>
        <mc:Fallback/>
      </mc:AlternateContent>
    </comment>
    <comment ref="B506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504</xdr:row>
                <xdr:rowOff>7</xdr:rowOff>
              </xdr:from>
              <xdr:to>
                <xdr:col>3</xdr:col>
                <xdr:colOff>47</xdr:colOff>
                <xdr:row>508</xdr:row>
                <xdr:rowOff>13</xdr:rowOff>
              </xdr:to>
            </anchor>
          </commentPr>
        </mc:Choice>
        <mc:Fallback/>
      </mc:AlternateContent>
    </comment>
    <comment ref="B52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521</xdr:row>
                <xdr:rowOff>7</xdr:rowOff>
              </xdr:from>
              <xdr:to>
                <xdr:col>3</xdr:col>
                <xdr:colOff>47</xdr:colOff>
                <xdr:row>525</xdr:row>
                <xdr:rowOff>13</xdr:rowOff>
              </xdr:to>
            </anchor>
          </commentPr>
        </mc:Choice>
        <mc:Fallback/>
      </mc:AlternateContent>
    </comment>
    <comment ref="B53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537</xdr:row>
                <xdr:rowOff>7</xdr:rowOff>
              </xdr:from>
              <xdr:to>
                <xdr:col>3</xdr:col>
                <xdr:colOff>47</xdr:colOff>
                <xdr:row>541</xdr:row>
                <xdr:rowOff>13</xdr:rowOff>
              </xdr:to>
            </anchor>
          </commentPr>
        </mc:Choice>
        <mc:Fallback/>
      </mc:AlternateContent>
    </comment>
    <comment ref="B559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557</xdr:row>
                <xdr:rowOff>7</xdr:rowOff>
              </xdr:from>
              <xdr:to>
                <xdr:col>3</xdr:col>
                <xdr:colOff>47</xdr:colOff>
                <xdr:row>561</xdr:row>
                <xdr:rowOff>13</xdr:rowOff>
              </xdr:to>
            </anchor>
          </commentPr>
        </mc:Choice>
        <mc:Fallback/>
      </mc:AlternateContent>
    </comment>
    <comment ref="B58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578</xdr:row>
                <xdr:rowOff>7</xdr:rowOff>
              </xdr:from>
              <xdr:to>
                <xdr:col>3</xdr:col>
                <xdr:colOff>50</xdr:colOff>
                <xdr:row>582</xdr:row>
                <xdr:rowOff>15</xdr:rowOff>
              </xdr:to>
            </anchor>
          </commentPr>
        </mc:Choice>
        <mc:Fallback/>
      </mc:AlternateContent>
    </comment>
    <comment ref="B59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595</xdr:row>
                <xdr:rowOff>7</xdr:rowOff>
              </xdr:from>
              <xdr:to>
                <xdr:col>3</xdr:col>
                <xdr:colOff>47</xdr:colOff>
                <xdr:row>624</xdr:row>
                <xdr:rowOff>7</xdr:rowOff>
              </xdr:to>
            </anchor>
          </commentPr>
        </mc:Choice>
        <mc:Fallback/>
      </mc:AlternateContent>
    </comment>
    <comment ref="B61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615</xdr:row>
                <xdr:rowOff>7</xdr:rowOff>
              </xdr:from>
              <xdr:to>
                <xdr:col>3</xdr:col>
                <xdr:colOff>47</xdr:colOff>
                <xdr:row>619</xdr:row>
                <xdr:rowOff>15</xdr:rowOff>
              </xdr:to>
            </anchor>
          </commentPr>
        </mc:Choice>
        <mc:Fallback/>
      </mc:AlternateContent>
    </comment>
    <comment ref="B63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631</xdr:row>
                <xdr:rowOff>7</xdr:rowOff>
              </xdr:from>
              <xdr:to>
                <xdr:col>3</xdr:col>
                <xdr:colOff>47</xdr:colOff>
                <xdr:row>641</xdr:row>
                <xdr:rowOff>3</xdr:rowOff>
              </xdr:to>
            </anchor>
          </commentPr>
        </mc:Choice>
        <mc:Fallback/>
      </mc:AlternateContent>
    </comment>
    <comment ref="B653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651</xdr:row>
                <xdr:rowOff>7</xdr:rowOff>
              </xdr:from>
              <xdr:to>
                <xdr:col>3</xdr:col>
                <xdr:colOff>47</xdr:colOff>
                <xdr:row>661</xdr:row>
                <xdr:rowOff>3</xdr:rowOff>
              </xdr:to>
            </anchor>
          </commentPr>
        </mc:Choice>
        <mc:Fallback/>
      </mc:AlternateContent>
    </comment>
    <comment ref="B670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668</xdr:row>
                <xdr:rowOff>7</xdr:rowOff>
              </xdr:from>
              <xdr:to>
                <xdr:col>3</xdr:col>
                <xdr:colOff>47</xdr:colOff>
                <xdr:row>672</xdr:row>
                <xdr:rowOff>15</xdr:rowOff>
              </xdr:to>
            </anchor>
          </commentPr>
        </mc:Choice>
        <mc:Fallback/>
      </mc:AlternateContent>
    </comment>
    <comment ref="B687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685</xdr:row>
                <xdr:rowOff>7</xdr:rowOff>
              </xdr:from>
              <xdr:to>
                <xdr:col>3</xdr:col>
                <xdr:colOff>47</xdr:colOff>
                <xdr:row>689</xdr:row>
                <xdr:rowOff>7</xdr:rowOff>
              </xdr:to>
            </anchor>
          </commentPr>
        </mc:Choice>
        <mc:Fallback/>
      </mc:AlternateContent>
    </comment>
    <comment ref="B704" authorId="0">
      <text>
        <r>
          <rPr>
            <b val="true"/>
            <sz val="8"/>
            <color rgb="FF000000"/>
            <rFont val="Tahoma"/>
            <family val="0"/>
          </rPr>
          <t xml:space="preserve">jmiller:
</t>
        </r>
        <r>
          <rPr>
            <sz val="8"/>
            <color rgb="FF000000"/>
            <rFont val="Tahoma"/>
            <family val="0"/>
          </rPr>
          <t xml:space="preserve">Position * Market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702</xdr:row>
                <xdr:rowOff>7</xdr:rowOff>
              </xdr:from>
              <xdr:to>
                <xdr:col>3</xdr:col>
                <xdr:colOff>47</xdr:colOff>
                <xdr:row>706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<sst xmlns="http://schemas.openxmlformats.org/spreadsheetml/2006/main" count="1530" uniqueCount="93">
  <si>
    <t xml:space="preserve">East Power Summary</t>
  </si>
  <si>
    <t xml:space="preserve">Positions by Counterparty</t>
  </si>
  <si>
    <t xml:space="preserve">Peak /</t>
  </si>
  <si>
    <t xml:space="preserve">Total</t>
  </si>
  <si>
    <t xml:space="preserve">Counterparty</t>
  </si>
  <si>
    <t xml:space="preserve">Region</t>
  </si>
  <si>
    <t xml:space="preserve">Off Peak</t>
  </si>
  <si>
    <t xml:space="preserve">Sales</t>
  </si>
  <si>
    <t xml:space="preserve">Purchases</t>
  </si>
  <si>
    <t xml:space="preserve">Net Cash</t>
  </si>
  <si>
    <t xml:space="preserve">VEPCO</t>
  </si>
  <si>
    <t xml:space="preserve">PJM</t>
  </si>
  <si>
    <t xml:space="preserve">Peak</t>
  </si>
  <si>
    <t xml:space="preserve">ENTERGY</t>
  </si>
  <si>
    <t xml:space="preserve">CINERGY</t>
  </si>
  <si>
    <t xml:space="preserve">NEPOOL</t>
  </si>
  <si>
    <t xml:space="preserve">SELECT</t>
  </si>
  <si>
    <t xml:space="preserve">TXU</t>
  </si>
  <si>
    <t xml:space="preserve">MPI</t>
  </si>
  <si>
    <t xml:space="preserve">COMED</t>
  </si>
  <si>
    <t xml:space="preserve">WEPCO</t>
  </si>
  <si>
    <t xml:space="preserve">TAUNTON</t>
  </si>
  <si>
    <t xml:space="preserve">ALCOA</t>
  </si>
  <si>
    <t xml:space="preserve">SIGECO</t>
  </si>
  <si>
    <t xml:space="preserve">GPU</t>
  </si>
  <si>
    <t xml:space="preserve">UI</t>
  </si>
  <si>
    <t xml:space="preserve">NSTAR</t>
  </si>
  <si>
    <t xml:space="preserve">HQ</t>
  </si>
  <si>
    <t xml:space="preserve">LEM</t>
  </si>
  <si>
    <t xml:space="preserve">TVA</t>
  </si>
  <si>
    <t xml:space="preserve">CMPC</t>
  </si>
  <si>
    <t xml:space="preserve">AMEREN</t>
  </si>
  <si>
    <t xml:space="preserve">CARGILL</t>
  </si>
  <si>
    <t xml:space="preserve">CP&amp;L</t>
  </si>
  <si>
    <t xml:space="preserve">FE</t>
  </si>
  <si>
    <t xml:space="preserve">WABASH</t>
  </si>
  <si>
    <t xml:space="preserve">East Power Total</t>
  </si>
  <si>
    <t xml:space="preserve">--Matches total on "SUMMARY BY COUNTERPARTY" Worksheet</t>
  </si>
  <si>
    <t xml:space="preserve">Total PJM</t>
  </si>
  <si>
    <t xml:space="preserve">Total NEPOOL</t>
  </si>
  <si>
    <t xml:space="preserve">Total Other</t>
  </si>
  <si>
    <t xml:space="preserve">Total Value</t>
  </si>
  <si>
    <t xml:space="preserve">Total Other w/out FE and TXU</t>
  </si>
  <si>
    <t xml:space="preserve">Total PJM, NEPOOL and Other w/o FE and TXU</t>
  </si>
  <si>
    <t xml:space="preserve">Off-Peak</t>
  </si>
  <si>
    <t xml:space="preserve">PEAK</t>
  </si>
  <si>
    <t xml:space="preserve">PJM Peak (HE 8-23)</t>
  </si>
  <si>
    <t xml:space="preserve">Avg Price</t>
  </si>
  <si>
    <t xml:space="preserve">Net Position</t>
  </si>
  <si>
    <t xml:space="preserve">Market Price</t>
  </si>
  <si>
    <t xml:space="preserve">Purchases * Avg Price</t>
  </si>
  <si>
    <t xml:space="preserve">Sales * Avg Price</t>
  </si>
  <si>
    <t xml:space="preserve">Net CP Position per hr</t>
  </si>
  <si>
    <t xml:space="preserve">Incremental Cost per hr</t>
  </si>
  <si>
    <t xml:space="preserve">Net Cash Flow per Hr</t>
  </si>
  <si>
    <t xml:space="preserve">Net Hrly Cash Flow * 16 Pk Hrs</t>
  </si>
  <si>
    <t xml:space="preserve">Purchases * 16 hrs</t>
  </si>
  <si>
    <t xml:space="preserve">Sales &amp; 16 hrs</t>
  </si>
  <si>
    <t xml:space="preserve">ENTERGY PK (HE 8-23)</t>
  </si>
  <si>
    <t xml:space="preserve">CINERGY PEAK (HE 7-22)</t>
  </si>
  <si>
    <t xml:space="preserve">NEPOOL PEAK (HE 8-23)</t>
  </si>
  <si>
    <t xml:space="preserve">CINERGY Peak (HE 7-22)</t>
  </si>
  <si>
    <t xml:space="preserve">NEPOOL Peak (HE 8-23)</t>
  </si>
  <si>
    <t xml:space="preserve">TVA PK (HE 8-23)</t>
  </si>
  <si>
    <t xml:space="preserve">ENTERGY Peak (HE 7-22)</t>
  </si>
  <si>
    <t xml:space="preserve">TVA Peak (HE 8-23)</t>
  </si>
  <si>
    <t xml:space="preserve">COMED Peak (HE 7-22)</t>
  </si>
  <si>
    <t xml:space="preserve">CINERGY Peak (HE 8-23)</t>
  </si>
  <si>
    <t xml:space="preserve">Net Cash Flow * Pk Hrs</t>
  </si>
  <si>
    <t xml:space="preserve">TAUNTONMUN</t>
  </si>
  <si>
    <t xml:space="preserve">SIGECO Peak (HE 7-22)</t>
  </si>
  <si>
    <t xml:space="preserve">OFF-PEAK</t>
  </si>
  <si>
    <t xml:space="preserve">PJM Off- Peak (HE 1-7,24)</t>
  </si>
  <si>
    <t xml:space="preserve">Net Hrly Cash Flow * 8 Off Pk Hrs</t>
  </si>
  <si>
    <t xml:space="preserve">Purchases * 8 hrs</t>
  </si>
  <si>
    <t xml:space="preserve">Sales * 8 hrs</t>
  </si>
  <si>
    <t xml:space="preserve">CINERGY Off- Peak (HE 1-6,23-24)</t>
  </si>
  <si>
    <t xml:space="preserve">NEPOOL Off- Peak (HE 1-7,24)</t>
  </si>
  <si>
    <t xml:space="preserve">PJM OFF PK (HE 1-7,24)</t>
  </si>
  <si>
    <t xml:space="preserve">NEPOOL Off-Peak (HE1-7,24)</t>
  </si>
  <si>
    <t xml:space="preserve">SIGECO Peak (HE 1-6, 23-24)</t>
  </si>
  <si>
    <t xml:space="preserve">NET PJM ON-PEAK POSITION</t>
  </si>
  <si>
    <t xml:space="preserve">NET ENTERGY PEAK POSITION</t>
  </si>
  <si>
    <t xml:space="preserve">NET CINERGY PEAK POSITION</t>
  </si>
  <si>
    <t xml:space="preserve">NET NEPOOL PEAK POSITION</t>
  </si>
  <si>
    <t xml:space="preserve">NET TVA PEAK POSITION</t>
  </si>
  <si>
    <t xml:space="preserve">NET COMED PEAK POSITION</t>
  </si>
  <si>
    <t xml:space="preserve">NET SIGECO PEAK POSITION</t>
  </si>
  <si>
    <t xml:space="preserve">NET PJM OFF PEAK POSITION</t>
  </si>
  <si>
    <t xml:space="preserve">NET CINERGY OFF PEAK POSITION</t>
  </si>
  <si>
    <t xml:space="preserve">NET NEPOOL OFF PEAK POSITION</t>
  </si>
  <si>
    <t xml:space="preserve">NET POSITIONS DEC 28 - JAN 7</t>
  </si>
  <si>
    <t xml:space="preserve">SOCO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</si>
</sst>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\$#,##0_);[RED]&quot;($&quot;#,##0\)"/>
    <numFmt numFmtId="168" formatCode="0_);[RED]\(0\)"/>
    <numFmt numFmtId="169" formatCode="[$-409]d\-mmm"/>
    <numFmt numFmtId="170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5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9.85"/>
    <col collapsed="false" customWidth="true" hidden="false" outlineLevel="0" max="3" min="3" style="1" width="9.41"/>
    <col collapsed="false" customWidth="true" hidden="false" outlineLevel="0" max="4" min="4" style="1" width="15.28"/>
    <col collapsed="false" customWidth="true" hidden="false" outlineLevel="0" max="5" min="5" style="1" width="15.99"/>
    <col collapsed="false" customWidth="true" hidden="false" outlineLevel="0" max="6" min="6" style="1" width="12.7"/>
    <col collapsed="false" customWidth="true" hidden="false" outlineLevel="0" max="7" min="7" style="1" width="15.7"/>
    <col collapsed="false" customWidth="true" hidden="false" outlineLevel="0" max="8" min="8" style="1" width="16.99"/>
    <col collapsed="false" customWidth="true" hidden="false" outlineLevel="0" max="9" min="9" style="1" width="13.41"/>
    <col collapsed="false" customWidth="true" hidden="false" outlineLevel="0" max="10" min="10" style="1" width="15.7"/>
    <col collapsed="false" customWidth="true" hidden="false" outlineLevel="0" max="11" min="11" style="1" width="16.99"/>
    <col collapsed="false" customWidth="true" hidden="false" outlineLevel="0" max="12" min="12" style="1" width="13.41"/>
    <col collapsed="false" customWidth="true" hidden="false" outlineLevel="0" max="13" min="13" style="1" width="15.7"/>
    <col collapsed="false" customWidth="true" hidden="false" outlineLevel="0" max="14" min="14" style="1" width="16.99"/>
    <col collapsed="false" customWidth="true" hidden="false" outlineLevel="0" max="15" min="15" style="1" width="13.41"/>
    <col collapsed="false" customWidth="true" hidden="false" outlineLevel="0" max="16" min="16" style="1" width="15.28"/>
    <col collapsed="false" customWidth="true" hidden="false" outlineLevel="0" max="17" min="17" style="1" width="15.99"/>
    <col collapsed="false" customWidth="true" hidden="false" outlineLevel="0" max="18" min="18" style="1" width="14.14"/>
    <col collapsed="false" customWidth="true" hidden="false" outlineLevel="0" max="19" min="19" style="1" width="15.28"/>
    <col collapsed="false" customWidth="true" hidden="false" outlineLevel="0" max="20" min="20" style="1" width="15.99"/>
    <col collapsed="false" customWidth="true" hidden="false" outlineLevel="0" max="21" min="21" style="1" width="14.14"/>
    <col collapsed="false" customWidth="true" hidden="false" outlineLevel="0" max="22" min="22" style="1" width="15.7"/>
    <col collapsed="false" customWidth="true" hidden="false" outlineLevel="0" max="23" min="23" style="1" width="16.99"/>
    <col collapsed="false" customWidth="true" hidden="false" outlineLevel="0" max="24" min="24" style="1" width="13.41"/>
    <col collapsed="false" customWidth="true" hidden="false" outlineLevel="0" max="25" min="25" style="1" width="17.42"/>
    <col collapsed="false" customWidth="true" hidden="false" outlineLevel="0" max="26" min="26" style="1" width="18.41"/>
    <col collapsed="false" customWidth="true" hidden="false" outlineLevel="0" max="27" min="27" style="1" width="15.56"/>
    <col collapsed="false" customWidth="false" hidden="false" outlineLevel="0" max="28" min="28" style="1" width="9.14"/>
    <col collapsed="false" customWidth="true" hidden="false" outlineLevel="0" max="29" min="29" style="1" width="15.13"/>
    <col collapsed="false" customWidth="false" hidden="false" outlineLevel="0" max="257" min="30" style="1" width="9.14"/>
  </cols>
  <sheetData>
    <row r="1" customFormat="false" ht="23.25" hidden="false" customHeight="false" outlineLevel="0" collapsed="false">
      <c r="A1" s="2" t="s">
        <v>0</v>
      </c>
      <c r="B1" s="0"/>
      <c r="C1" s="0"/>
      <c r="V1" s="0"/>
      <c r="W1" s="0"/>
      <c r="X1" s="0"/>
      <c r="Y1" s="0"/>
      <c r="Z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75" hidden="false" customHeight="false" outlineLevel="0" collapsed="false">
      <c r="A2" s="3" t="s">
        <v>1</v>
      </c>
      <c r="B2" s="0"/>
      <c r="C2" s="0"/>
      <c r="V2" s="0"/>
      <c r="W2" s="0"/>
      <c r="X2" s="0"/>
      <c r="Y2" s="0"/>
      <c r="Z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4"/>
      <c r="B3" s="0"/>
      <c r="C3" s="0"/>
      <c r="V3" s="0"/>
      <c r="W3" s="0"/>
      <c r="X3" s="0"/>
      <c r="Y3" s="0"/>
      <c r="Z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4"/>
      <c r="B4" s="4"/>
      <c r="C4" s="5" t="s">
        <v>2</v>
      </c>
      <c r="D4" s="6" t="n">
        <v>37257</v>
      </c>
      <c r="E4" s="6"/>
      <c r="F4" s="6"/>
      <c r="G4" s="7" t="n">
        <v>37258</v>
      </c>
      <c r="H4" s="7"/>
      <c r="I4" s="7"/>
      <c r="J4" s="7" t="n">
        <v>37259</v>
      </c>
      <c r="K4" s="7"/>
      <c r="L4" s="7"/>
      <c r="M4" s="7" t="n">
        <v>37260</v>
      </c>
      <c r="N4" s="7"/>
      <c r="O4" s="7"/>
      <c r="P4" s="6" t="n">
        <v>37261</v>
      </c>
      <c r="Q4" s="6"/>
      <c r="R4" s="6"/>
      <c r="S4" s="6" t="n">
        <v>37262</v>
      </c>
      <c r="T4" s="6"/>
      <c r="U4" s="6"/>
      <c r="V4" s="7" t="n">
        <v>37263</v>
      </c>
      <c r="W4" s="7"/>
      <c r="X4" s="7"/>
      <c r="Y4" s="7" t="s">
        <v>3</v>
      </c>
      <c r="Z4" s="7"/>
      <c r="AA4" s="7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11" t="s">
        <v>9</v>
      </c>
      <c r="G5" s="12" t="s">
        <v>7</v>
      </c>
      <c r="H5" s="8" t="s">
        <v>8</v>
      </c>
      <c r="I5" s="13" t="s">
        <v>9</v>
      </c>
      <c r="J5" s="12" t="s">
        <v>7</v>
      </c>
      <c r="K5" s="8" t="s">
        <v>8</v>
      </c>
      <c r="L5" s="13" t="s">
        <v>9</v>
      </c>
      <c r="M5" s="12" t="s">
        <v>7</v>
      </c>
      <c r="N5" s="8" t="s">
        <v>8</v>
      </c>
      <c r="O5" s="13" t="s">
        <v>9</v>
      </c>
      <c r="P5" s="14" t="s">
        <v>7</v>
      </c>
      <c r="Q5" s="15" t="s">
        <v>8</v>
      </c>
      <c r="R5" s="16" t="s">
        <v>9</v>
      </c>
      <c r="S5" s="14" t="s">
        <v>7</v>
      </c>
      <c r="T5" s="15" t="s">
        <v>8</v>
      </c>
      <c r="U5" s="16" t="s">
        <v>9</v>
      </c>
      <c r="V5" s="12" t="s">
        <v>7</v>
      </c>
      <c r="W5" s="8" t="s">
        <v>8</v>
      </c>
      <c r="X5" s="13" t="s">
        <v>9</v>
      </c>
      <c r="Y5" s="12" t="s">
        <v>7</v>
      </c>
      <c r="Z5" s="8" t="s">
        <v>8</v>
      </c>
      <c r="AA5" s="17" t="s">
        <v>9</v>
      </c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0" t="s">
        <v>10</v>
      </c>
      <c r="B6" s="0" t="s">
        <v>11</v>
      </c>
      <c r="C6" s="0" t="s">
        <v>12</v>
      </c>
      <c r="D6" s="18" t="n">
        <f aca="false">HLOOKUP($D$4,VP_PJM_PK,18,FALSE())</f>
        <v>19080</v>
      </c>
      <c r="E6" s="19" t="n">
        <f aca="false">HLOOKUP($D$4,VP_PJM_PK,17,FALSE())</f>
        <v>-19000</v>
      </c>
      <c r="F6" s="20" t="n">
        <f aca="false">SUM(D6:E6)</f>
        <v>80</v>
      </c>
      <c r="G6" s="21" t="n">
        <f aca="false">HLOOKUP($G$4,VP_PJM_PK,18,FALSE())</f>
        <v>590112</v>
      </c>
      <c r="H6" s="22" t="n">
        <f aca="false">HLOOKUP($G$4,VP_PJM_PK,17,FALSE())</f>
        <v>-539880</v>
      </c>
      <c r="I6" s="23" t="n">
        <f aca="false">SUM(G6:H6)</f>
        <v>50232</v>
      </c>
      <c r="J6" s="21" t="n">
        <f aca="false">HLOOKUP($J$4,VP_PJM_PK,18,FALSE())</f>
        <v>590112</v>
      </c>
      <c r="K6" s="22" t="n">
        <f aca="false">HLOOKUP($J$4,VP_PJM_PK,17,FALSE())</f>
        <v>-539880</v>
      </c>
      <c r="L6" s="23" t="n">
        <f aca="false">SUM(J6:K6)</f>
        <v>50232</v>
      </c>
      <c r="M6" s="21" t="n">
        <f aca="false">HLOOKUP($M$4,VP_PJM_PK,18,FALSE())</f>
        <v>590112</v>
      </c>
      <c r="N6" s="22" t="n">
        <f aca="false">HLOOKUP($M$4,VP_PJM_PK,17,FALSE())</f>
        <v>-539880</v>
      </c>
      <c r="O6" s="23" t="n">
        <f aca="false">SUM(M6:N6)</f>
        <v>50232</v>
      </c>
      <c r="P6" s="18" t="n">
        <f aca="false">HLOOKUP($P$4,VP_PJM_PK,18,FALSE())</f>
        <v>19080</v>
      </c>
      <c r="Q6" s="19" t="n">
        <f aca="false">HLOOKUP($P$4,VP_PJM_PK,17,FALSE())</f>
        <v>-19000</v>
      </c>
      <c r="R6" s="20" t="n">
        <f aca="false">F6</f>
        <v>80</v>
      </c>
      <c r="S6" s="18" t="n">
        <f aca="false">HLOOKUP($S$4,VP_PJM_PK,18,FALSE())</f>
        <v>19080</v>
      </c>
      <c r="T6" s="19" t="n">
        <f aca="false">HLOOKUP($S$4,VP_PJM_PK,17,FALSE())</f>
        <v>-19000</v>
      </c>
      <c r="U6" s="20" t="n">
        <f aca="false">R6</f>
        <v>80</v>
      </c>
      <c r="V6" s="21" t="n">
        <f aca="false">HLOOKUP($V$4,VP_PJM_PK,18,FALSE())</f>
        <v>590112</v>
      </c>
      <c r="W6" s="22" t="n">
        <f aca="false">HLOOKUP($V$4,VP_PJM_PK,17,FALSE())</f>
        <v>-539880</v>
      </c>
      <c r="X6" s="23" t="n">
        <f aca="false">SUM(V6:W6)</f>
        <v>50232</v>
      </c>
      <c r="Y6" s="21" t="n">
        <f aca="false">SUM(D6,G6,J6,M6,P6,S6,V6)</f>
        <v>2417688</v>
      </c>
      <c r="Z6" s="22" t="n">
        <f aca="false">SUM(E6,H6,K6,N6,Q6,T6,W6)</f>
        <v>-2216520</v>
      </c>
      <c r="AA6" s="23" t="n">
        <f aca="false">SUM(Y6:Z6)</f>
        <v>201168</v>
      </c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 t="s">
        <v>10</v>
      </c>
      <c r="B7" s="0" t="s">
        <v>11</v>
      </c>
      <c r="C7" s="0" t="s">
        <v>6</v>
      </c>
      <c r="D7" s="24" t="n">
        <f aca="false">HLOOKUP($D$4,VP_PJM_OFF,18,FALSE())</f>
        <v>9540</v>
      </c>
      <c r="E7" s="25" t="n">
        <f aca="false">HLOOKUP($D$4,VP_PJM_OFF,17,FALSE())</f>
        <v>-9500</v>
      </c>
      <c r="F7" s="26" t="n">
        <f aca="false">SUM(D7:E7)</f>
        <v>40</v>
      </c>
      <c r="G7" s="27" t="n">
        <f aca="false">HLOOKUP($G$4,VP_PJM_OFF,18,FALSE())</f>
        <v>9540</v>
      </c>
      <c r="H7" s="28" t="n">
        <f aca="false">HLOOKUP($G$4,VP_PJM_OFF,17,FALSE())</f>
        <v>-9500</v>
      </c>
      <c r="I7" s="29" t="n">
        <f aca="false">SUM(G7:H7)</f>
        <v>40</v>
      </c>
      <c r="J7" s="27" t="n">
        <f aca="false">HLOOKUP($J$4,VP_PJM_OFF,18,FALSE())</f>
        <v>9540</v>
      </c>
      <c r="K7" s="28" t="n">
        <f aca="false">HLOOKUP($J$4,VP_PJM_OFF,17,FALSE())</f>
        <v>-9500</v>
      </c>
      <c r="L7" s="29" t="n">
        <f aca="false">SUM(J7:K7)</f>
        <v>40</v>
      </c>
      <c r="M7" s="27" t="n">
        <f aca="false">HLOOKUP($M$4,VP_PJM_OFF,18,FALSE())</f>
        <v>9540</v>
      </c>
      <c r="N7" s="28" t="n">
        <f aca="false">HLOOKUP($M$4,VP_PJM_OFF,17,FALSE())</f>
        <v>-9500</v>
      </c>
      <c r="O7" s="29" t="n">
        <f aca="false">SUM(M7:N7)</f>
        <v>40</v>
      </c>
      <c r="P7" s="24" t="n">
        <f aca="false">HLOOKUP($P$4,VP_PJM_OFF,18,FALSE())</f>
        <v>9540</v>
      </c>
      <c r="Q7" s="25" t="n">
        <f aca="false">HLOOKUP($P$4,VP_PJM_OFF,17,FALSE())</f>
        <v>-9500</v>
      </c>
      <c r="R7" s="26" t="n">
        <f aca="false">F7</f>
        <v>40</v>
      </c>
      <c r="S7" s="24" t="n">
        <f aca="false">HLOOKUP($S$4,VP_PJM_OFF,18,FALSE())</f>
        <v>9540</v>
      </c>
      <c r="T7" s="25" t="n">
        <f aca="false">HLOOKUP($S$4,VP_PJM_OFF,17,FALSE())</f>
        <v>-9500</v>
      </c>
      <c r="U7" s="26" t="n">
        <f aca="false">R7</f>
        <v>40</v>
      </c>
      <c r="V7" s="27" t="n">
        <f aca="false">HLOOKUP($V$4,VP_PJM_OFF,18,FALSE())</f>
        <v>9540</v>
      </c>
      <c r="W7" s="28" t="n">
        <f aca="false">HLOOKUP($V$4,VP_PJM_OFF,17,FALSE())</f>
        <v>-9500</v>
      </c>
      <c r="X7" s="29" t="n">
        <f aca="false">SUM(V7:W7)</f>
        <v>40</v>
      </c>
      <c r="Y7" s="27" t="n">
        <f aca="false">SUM(D7,G7,J7,M7,P7,S7,V7)</f>
        <v>66780</v>
      </c>
      <c r="Z7" s="28" t="n">
        <f aca="false">SUM(E7,H7,K7,N7,Q7,T7,W7)</f>
        <v>-66500</v>
      </c>
      <c r="AA7" s="29" t="n">
        <f aca="false">SUM(Y7:Z7)</f>
        <v>280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 t="s">
        <v>10</v>
      </c>
      <c r="B8" s="0" t="s">
        <v>13</v>
      </c>
      <c r="C8" s="0" t="s">
        <v>12</v>
      </c>
      <c r="D8" s="24" t="n">
        <f aca="false">HLOOKUP($D$4,VP_ENT_PK,18,FALSE())</f>
        <v>0</v>
      </c>
      <c r="E8" s="25" t="n">
        <f aca="false">HLOOKUP($D$4,VP_ENT_PK,17,FALSE())</f>
        <v>0</v>
      </c>
      <c r="F8" s="26" t="n">
        <f aca="false">SUM(D8:E8)</f>
        <v>0</v>
      </c>
      <c r="G8" s="27" t="n">
        <f aca="false">HLOOKUP($G$4,VP_ENT_PK,18,FALSE())</f>
        <v>19400</v>
      </c>
      <c r="H8" s="28" t="n">
        <f aca="false">HLOOKUP($G$4,VP_ENT_PK,17,FALSE())</f>
        <v>-18632</v>
      </c>
      <c r="I8" s="29" t="n">
        <f aca="false">SUM(G8:H8)</f>
        <v>768</v>
      </c>
      <c r="J8" s="27" t="n">
        <f aca="false">HLOOKUP($J$4,VP_ENT_PK,18,FALSE())</f>
        <v>19400</v>
      </c>
      <c r="K8" s="28" t="n">
        <f aca="false">HLOOKUP($J$4,VP_ENT_PK,17,FALSE())</f>
        <v>-18632</v>
      </c>
      <c r="L8" s="29" t="n">
        <f aca="false">SUM(J8:K8)</f>
        <v>768</v>
      </c>
      <c r="M8" s="27" t="n">
        <f aca="false">HLOOKUP($M$4,VP_ENT_PK,18,FALSE())</f>
        <v>19400</v>
      </c>
      <c r="N8" s="28" t="n">
        <f aca="false">HLOOKUP($M$4,VP_ENT_PK,17,FALSE())</f>
        <v>-18632</v>
      </c>
      <c r="O8" s="29" t="n">
        <f aca="false">SUM(M8:N8)</f>
        <v>768</v>
      </c>
      <c r="P8" s="24" t="n">
        <f aca="false">HLOOKUP($P$4,VP_ENT_PK,18,FALSE())</f>
        <v>0</v>
      </c>
      <c r="Q8" s="25" t="n">
        <f aca="false">HLOOKUP($P$4,VP_ENT_PK,17,FALSE())</f>
        <v>0</v>
      </c>
      <c r="R8" s="26" t="n">
        <f aca="false">F8</f>
        <v>0</v>
      </c>
      <c r="S8" s="24" t="n">
        <f aca="false">HLOOKUP($S$4,VP_ENT_PK,18,FALSE())</f>
        <v>0</v>
      </c>
      <c r="T8" s="25" t="n">
        <f aca="false">HLOOKUP($S$4,VP_ENT_PK,17,FALSE())</f>
        <v>0</v>
      </c>
      <c r="U8" s="26" t="n">
        <f aca="false">R8</f>
        <v>0</v>
      </c>
      <c r="V8" s="27" t="n">
        <f aca="false">HLOOKUP($V$4,VP_ENT_PK,18,FALSE())</f>
        <v>19400</v>
      </c>
      <c r="W8" s="28" t="n">
        <f aca="false">HLOOKUP($V$4,VP_ENT_PK,17,FALSE())</f>
        <v>-18632</v>
      </c>
      <c r="X8" s="29" t="n">
        <f aca="false">SUM(V8:W8)</f>
        <v>768</v>
      </c>
      <c r="Y8" s="27" t="n">
        <f aca="false">SUM(D8,G8,J8,M8,P8,S8,V8)</f>
        <v>77600</v>
      </c>
      <c r="Z8" s="28" t="n">
        <f aca="false">SUM(E8,H8,K8,N8,Q8,T8,W8)</f>
        <v>-74528</v>
      </c>
      <c r="AA8" s="29" t="n">
        <f aca="false">SUM(Y8:Z8)</f>
        <v>3072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 t="s">
        <v>10</v>
      </c>
      <c r="B9" s="0" t="s">
        <v>14</v>
      </c>
      <c r="C9" s="0" t="s">
        <v>12</v>
      </c>
      <c r="D9" s="24" t="n">
        <f aca="false">HLOOKUP($D$4,VP_CIN_PK,18,FALSE())</f>
        <v>14600</v>
      </c>
      <c r="E9" s="25" t="n">
        <f aca="false">HLOOKUP($D$4,VP_CIN_PK,17,FALSE())</f>
        <v>-17600</v>
      </c>
      <c r="F9" s="26" t="n">
        <f aca="false">SUM(D9:E9)</f>
        <v>-3000</v>
      </c>
      <c r="G9" s="27" t="n">
        <f aca="false">HLOOKUP($G$4,VP_CIN_PK,18,FALSE())</f>
        <v>710000</v>
      </c>
      <c r="H9" s="28" t="n">
        <f aca="false">HLOOKUP($G$4,VP_CIN_PK,17,FALSE())</f>
        <v>-590976</v>
      </c>
      <c r="I9" s="29" t="n">
        <f aca="false">SUM(G9:H9)</f>
        <v>119024</v>
      </c>
      <c r="J9" s="27" t="n">
        <f aca="false">HLOOKUP($J$4,VP_CIN_PK,18,FALSE())</f>
        <v>710000</v>
      </c>
      <c r="K9" s="28" t="n">
        <f aca="false">HLOOKUP($J$4,VP_CIN_PK,17,FALSE())</f>
        <v>-590976</v>
      </c>
      <c r="L9" s="29" t="n">
        <f aca="false">SUM(J9:K9)</f>
        <v>119024</v>
      </c>
      <c r="M9" s="27" t="n">
        <f aca="false">HLOOKUP($M$4,VP_CIN_PK,18,FALSE())</f>
        <v>710000</v>
      </c>
      <c r="N9" s="28" t="n">
        <f aca="false">HLOOKUP($M$4,VP_CIN_PK,17,FALSE())</f>
        <v>-590976</v>
      </c>
      <c r="O9" s="29" t="n">
        <f aca="false">SUM(M9:N9)</f>
        <v>119024</v>
      </c>
      <c r="P9" s="24" t="n">
        <f aca="false">HLOOKUP($P$4,VP_CIN_PK,18,FALSE())</f>
        <v>14600</v>
      </c>
      <c r="Q9" s="25" t="n">
        <f aca="false">HLOOKUP($P$4,VP_CIN_PK,17,FALSE())</f>
        <v>-17600</v>
      </c>
      <c r="R9" s="26" t="n">
        <f aca="false">F9</f>
        <v>-3000</v>
      </c>
      <c r="S9" s="24" t="n">
        <f aca="false">HLOOKUP($S$4,VP_CIN_PK,18,FALSE())</f>
        <v>14600</v>
      </c>
      <c r="T9" s="25" t="n">
        <f aca="false">HLOOKUP($S$4,VP_CIN_PK,17,FALSE())</f>
        <v>-17600</v>
      </c>
      <c r="U9" s="26" t="n">
        <f aca="false">R9</f>
        <v>-3000</v>
      </c>
      <c r="V9" s="27" t="n">
        <f aca="false">HLOOKUP($V$4,VP_CIN_PK,18,FALSE())</f>
        <v>710000</v>
      </c>
      <c r="W9" s="28" t="n">
        <f aca="false">HLOOKUP($V$4,VP_CIN_PK,17,FALSE())</f>
        <v>-590976</v>
      </c>
      <c r="X9" s="29" t="n">
        <f aca="false">SUM(V9:W9)</f>
        <v>119024</v>
      </c>
      <c r="Y9" s="27" t="n">
        <f aca="false">SUM(D9,G9,J9,M9,P9,S9,V9)</f>
        <v>2883800</v>
      </c>
      <c r="Z9" s="28" t="n">
        <f aca="false">SUM(E9,H9,K9,N9,Q9,T9,W9)</f>
        <v>-2416704</v>
      </c>
      <c r="AA9" s="29" t="n">
        <f aca="false">SUM(Y9:Z9)</f>
        <v>467096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 t="s">
        <v>10</v>
      </c>
      <c r="B10" s="0" t="s">
        <v>14</v>
      </c>
      <c r="C10" s="0" t="s">
        <v>6</v>
      </c>
      <c r="D10" s="24" t="n">
        <f aca="false">HLOOKUP($D$4,VP_CIN_OFF,18,FALSE())</f>
        <v>7300</v>
      </c>
      <c r="E10" s="25" t="n">
        <f aca="false">HLOOKUP($D$4,VP_CIN_OFF,17,FALSE())</f>
        <v>-8800</v>
      </c>
      <c r="F10" s="26" t="n">
        <f aca="false">SUM(D10:E10)</f>
        <v>-1500</v>
      </c>
      <c r="G10" s="27" t="n">
        <f aca="false">HLOOKUP($G$4,VP_CIN_OFF,18,FALSE())</f>
        <v>7300</v>
      </c>
      <c r="H10" s="28" t="n">
        <f aca="false">HLOOKUP($G$4,VP_CIN_OFF,17,FALSE())</f>
        <v>-8800</v>
      </c>
      <c r="I10" s="29" t="n">
        <f aca="false">SUM(G10:H10)</f>
        <v>-1500</v>
      </c>
      <c r="J10" s="27" t="n">
        <f aca="false">HLOOKUP($J$4,VP_CIN_OFF,18,FALSE())</f>
        <v>7300</v>
      </c>
      <c r="K10" s="28" t="n">
        <f aca="false">HLOOKUP($J$4,VP_CIN_OFF,17,FALSE())</f>
        <v>-8800</v>
      </c>
      <c r="L10" s="29" t="n">
        <f aca="false">SUM(J10:K10)</f>
        <v>-1500</v>
      </c>
      <c r="M10" s="27" t="n">
        <f aca="false">HLOOKUP($M$4,VP_CIN_OFF,18,FALSE())</f>
        <v>7300</v>
      </c>
      <c r="N10" s="28" t="n">
        <f aca="false">HLOOKUP($M$4,VP_CIN_OFF,17,FALSE())</f>
        <v>-8800</v>
      </c>
      <c r="O10" s="29" t="n">
        <f aca="false">SUM(M10:N10)</f>
        <v>-1500</v>
      </c>
      <c r="P10" s="24" t="n">
        <f aca="false">HLOOKUP($P$4,VP_CIN_OFF,18,FALSE())</f>
        <v>7300</v>
      </c>
      <c r="Q10" s="25" t="n">
        <f aca="false">HLOOKUP($P$4,VP_CIN_OFF,17,FALSE())</f>
        <v>-8800</v>
      </c>
      <c r="R10" s="26" t="n">
        <f aca="false">F10</f>
        <v>-1500</v>
      </c>
      <c r="S10" s="24" t="n">
        <f aca="false">HLOOKUP($S$4,VP_CIN_OFF,18,FALSE())</f>
        <v>7300</v>
      </c>
      <c r="T10" s="25" t="n">
        <f aca="false">HLOOKUP($S$4,VP_CIN_OFF,17,FALSE())</f>
        <v>-8800</v>
      </c>
      <c r="U10" s="26" t="n">
        <f aca="false">R10</f>
        <v>-1500</v>
      </c>
      <c r="V10" s="27" t="n">
        <f aca="false">HLOOKUP($V$4,VP_CIN_OFF,18,FALSE())</f>
        <v>7300</v>
      </c>
      <c r="W10" s="28" t="n">
        <f aca="false">HLOOKUP($V$4,VP_CIN_OFF,17,FALSE())</f>
        <v>-8800</v>
      </c>
      <c r="X10" s="29" t="n">
        <f aca="false">SUM(V10:W10)</f>
        <v>-1500</v>
      </c>
      <c r="Y10" s="27" t="n">
        <f aca="false">SUM(D10,G10,J10,M10,P10,S10,V10)</f>
        <v>51100</v>
      </c>
      <c r="Z10" s="28" t="n">
        <f aca="false">SUM(E10,H10,K10,N10,Q10,T10,W10)</f>
        <v>-61600</v>
      </c>
      <c r="AA10" s="29" t="n">
        <f aca="false">SUM(Y10:Z10)</f>
        <v>-10500</v>
      </c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 t="s">
        <v>10</v>
      </c>
      <c r="B11" s="0" t="s">
        <v>15</v>
      </c>
      <c r="C11" s="0" t="s">
        <v>12</v>
      </c>
      <c r="D11" s="24" t="n">
        <f aca="false">HLOOKUP($D$4,VP_NEP_PK,18,FALSE())</f>
        <v>54400</v>
      </c>
      <c r="E11" s="25" t="n">
        <f aca="false">HLOOKUP($D$4,VP_NEP_PK,17,FALSE())</f>
        <v>-59200</v>
      </c>
      <c r="F11" s="26" t="n">
        <f aca="false">SUM(D11:E11)</f>
        <v>-4800</v>
      </c>
      <c r="G11" s="27" t="n">
        <f aca="false">HLOOKUP($G$4,VP_NEP_PK,18,FALSE())</f>
        <v>864512</v>
      </c>
      <c r="H11" s="28" t="n">
        <f aca="false">HLOOKUP($G$4,VP_NEP_PK,17,FALSE())</f>
        <v>-807904</v>
      </c>
      <c r="I11" s="29" t="n">
        <f aca="false">SUM(G11:H11)</f>
        <v>56608</v>
      </c>
      <c r="J11" s="27" t="n">
        <f aca="false">HLOOKUP($J$4,VP_NEP_PK,18,FALSE())</f>
        <v>864512</v>
      </c>
      <c r="K11" s="28" t="n">
        <f aca="false">HLOOKUP($J$4,VP_NEP_PK,17,FALSE())</f>
        <v>-807904</v>
      </c>
      <c r="L11" s="29" t="n">
        <f aca="false">SUM(J11:K11)</f>
        <v>56608</v>
      </c>
      <c r="M11" s="27" t="n">
        <f aca="false">HLOOKUP($M$4,VP_NEP_PK,18,FALSE())</f>
        <v>864512</v>
      </c>
      <c r="N11" s="28" t="n">
        <f aca="false">HLOOKUP($M$4,VP_NEP_PK,17,FALSE())</f>
        <v>-807904</v>
      </c>
      <c r="O11" s="29" t="n">
        <f aca="false">SUM(M11:N11)</f>
        <v>56608</v>
      </c>
      <c r="P11" s="24" t="n">
        <f aca="false">HLOOKUP($P$4,VP_NEP_PK,18,FALSE())</f>
        <v>54400</v>
      </c>
      <c r="Q11" s="25" t="n">
        <f aca="false">HLOOKUP($P$4,VP_NEP_PK,17,FALSE())</f>
        <v>-59200</v>
      </c>
      <c r="R11" s="26" t="n">
        <f aca="false">F11</f>
        <v>-4800</v>
      </c>
      <c r="S11" s="24" t="n">
        <f aca="false">HLOOKUP($S$4,VP_NEP_PK,18,FALSE())</f>
        <v>54400</v>
      </c>
      <c r="T11" s="25" t="n">
        <f aca="false">HLOOKUP($S$4,VP_NEP_PK,17,FALSE())</f>
        <v>-59200</v>
      </c>
      <c r="U11" s="26" t="n">
        <f aca="false">R11</f>
        <v>-4800</v>
      </c>
      <c r="V11" s="27" t="n">
        <f aca="false">HLOOKUP($V$4,VP_NEP_PK,18,FALSE())</f>
        <v>864512</v>
      </c>
      <c r="W11" s="28" t="n">
        <f aca="false">HLOOKUP($V$4,VP_NEP_PK,17,FALSE())</f>
        <v>-807904</v>
      </c>
      <c r="X11" s="29" t="n">
        <f aca="false">SUM(V11:W11)</f>
        <v>56608</v>
      </c>
      <c r="Y11" s="27" t="n">
        <f aca="false">SUM(D11,G11,J11,M11,P11,S11,V11)</f>
        <v>3621248</v>
      </c>
      <c r="Z11" s="28" t="n">
        <f aca="false">SUM(E11,H11,K11,N11,Q11,T11,W11)</f>
        <v>-3409216</v>
      </c>
      <c r="AA11" s="29" t="n">
        <f aca="false">SUM(Y11:Z11)</f>
        <v>212032</v>
      </c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 t="s">
        <v>10</v>
      </c>
      <c r="B12" s="0" t="s">
        <v>15</v>
      </c>
      <c r="C12" s="0" t="s">
        <v>6</v>
      </c>
      <c r="D12" s="24" t="n">
        <f aca="false">HLOOKUP($D$4,VP_NEP_OFF,18,FALSE())</f>
        <v>27200</v>
      </c>
      <c r="E12" s="25" t="n">
        <f aca="false">HLOOKUP($D$4,VP_NEP_OFF,17,FALSE())</f>
        <v>-29600</v>
      </c>
      <c r="F12" s="26" t="n">
        <f aca="false">SUM(D12:E12)</f>
        <v>-2400</v>
      </c>
      <c r="G12" s="27" t="n">
        <f aca="false">HLOOKUP($G$4,VP_NEP_OFF,18,FALSE())</f>
        <v>27200</v>
      </c>
      <c r="H12" s="28" t="n">
        <f aca="false">HLOOKUP($G$4,VP_NEP_OFF,17,FALSE())</f>
        <v>-29600</v>
      </c>
      <c r="I12" s="29" t="n">
        <f aca="false">SUM(G12:H12)</f>
        <v>-2400</v>
      </c>
      <c r="J12" s="27" t="n">
        <f aca="false">HLOOKUP($J$4,VP_NEP_OFF,18,FALSE())</f>
        <v>27200</v>
      </c>
      <c r="K12" s="28" t="n">
        <f aca="false">HLOOKUP($J$4,VP_NEP_OFF,17,FALSE())</f>
        <v>-29600</v>
      </c>
      <c r="L12" s="29" t="n">
        <f aca="false">SUM(J12:K12)</f>
        <v>-2400</v>
      </c>
      <c r="M12" s="27" t="n">
        <f aca="false">HLOOKUP($M$4,VP_NEP_OFF,18,FALSE())</f>
        <v>27200</v>
      </c>
      <c r="N12" s="28" t="n">
        <f aca="false">HLOOKUP($M$4,VP_NEP_OFF,17,FALSE())</f>
        <v>-29600</v>
      </c>
      <c r="O12" s="29" t="n">
        <f aca="false">SUM(M12:N12)</f>
        <v>-2400</v>
      </c>
      <c r="P12" s="24" t="n">
        <f aca="false">HLOOKUP($P$4,VP_NEP_OFF,18,FALSE())</f>
        <v>27200</v>
      </c>
      <c r="Q12" s="25" t="n">
        <f aca="false">HLOOKUP($P$4,VP_NEP_OFF,17,FALSE())</f>
        <v>-29600</v>
      </c>
      <c r="R12" s="26" t="n">
        <f aca="false">F12</f>
        <v>-2400</v>
      </c>
      <c r="S12" s="24" t="n">
        <f aca="false">HLOOKUP($S$4,VP_NEP_OFF,18,FALSE())</f>
        <v>27200</v>
      </c>
      <c r="T12" s="25" t="n">
        <f aca="false">HLOOKUP($S$4,VP_NEP_OFF,17,FALSE())</f>
        <v>-29600</v>
      </c>
      <c r="U12" s="26" t="n">
        <f aca="false">R12</f>
        <v>-2400</v>
      </c>
      <c r="V12" s="27" t="n">
        <f aca="false">HLOOKUP($V$4,VP_NEP_OFF,18,FALSE())</f>
        <v>27200</v>
      </c>
      <c r="W12" s="28" t="n">
        <f aca="false">HLOOKUP($V$4,VP_NEP_OFF,17,FALSE())</f>
        <v>-29600</v>
      </c>
      <c r="X12" s="29" t="n">
        <f aca="false">SUM(V12:W12)</f>
        <v>-2400</v>
      </c>
      <c r="Y12" s="27" t="n">
        <f aca="false">SUM(D12,G12,J12,M12,P12,S12,V12)</f>
        <v>190400</v>
      </c>
      <c r="Z12" s="28" t="n">
        <f aca="false">SUM(E12,H12,K12,N12,Q12,T12,W12)</f>
        <v>-207200</v>
      </c>
      <c r="AA12" s="29" t="n">
        <f aca="false">SUM(Y12:Z12)</f>
        <v>-16800</v>
      </c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6" hidden="false" customHeight="true" outlineLevel="0" collapsed="false">
      <c r="A13" s="0"/>
      <c r="B13" s="0"/>
      <c r="C13" s="0"/>
      <c r="D13" s="30"/>
      <c r="E13" s="31"/>
      <c r="F13" s="32"/>
      <c r="G13" s="33"/>
      <c r="H13" s="34"/>
      <c r="I13" s="35"/>
      <c r="J13" s="33"/>
      <c r="K13" s="34"/>
      <c r="L13" s="35"/>
      <c r="M13" s="33"/>
      <c r="N13" s="34"/>
      <c r="O13" s="35"/>
      <c r="P13" s="30"/>
      <c r="Q13" s="31"/>
      <c r="R13" s="32"/>
      <c r="S13" s="30"/>
      <c r="T13" s="31"/>
      <c r="U13" s="32"/>
      <c r="V13" s="33"/>
      <c r="W13" s="34"/>
      <c r="X13" s="35"/>
      <c r="Y13" s="33"/>
      <c r="Z13" s="34"/>
      <c r="AA13" s="35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5" t="s">
        <v>10</v>
      </c>
      <c r="B14" s="4" t="s">
        <v>3</v>
      </c>
      <c r="C14" s="0"/>
      <c r="D14" s="24" t="n">
        <f aca="false">SUM(D6:D11)</f>
        <v>104920</v>
      </c>
      <c r="E14" s="25" t="n">
        <f aca="false">SUM(E6:E11)</f>
        <v>-114100</v>
      </c>
      <c r="F14" s="26" t="n">
        <f aca="false">SUM(F6:F11)</f>
        <v>-9180</v>
      </c>
      <c r="G14" s="27" t="n">
        <f aca="false">SUM(G6:G11)</f>
        <v>2200864</v>
      </c>
      <c r="H14" s="28" t="n">
        <f aca="false">SUM(H6:H11)</f>
        <v>-1975692</v>
      </c>
      <c r="I14" s="29" t="n">
        <f aca="false">SUM(I6:I11)</f>
        <v>225172</v>
      </c>
      <c r="J14" s="27" t="n">
        <f aca="false">SUM(J6:J11)</f>
        <v>2200864</v>
      </c>
      <c r="K14" s="28" t="n">
        <f aca="false">SUM(K6:K11)</f>
        <v>-1975692</v>
      </c>
      <c r="L14" s="29" t="n">
        <f aca="false">SUM(L6:L11)</f>
        <v>225172</v>
      </c>
      <c r="M14" s="27" t="n">
        <f aca="false">SUM(M6:M11)</f>
        <v>2200864</v>
      </c>
      <c r="N14" s="28" t="n">
        <f aca="false">SUM(N6:N11)</f>
        <v>-1975692</v>
      </c>
      <c r="O14" s="29" t="n">
        <f aca="false">SUM(O6:O11)</f>
        <v>225172</v>
      </c>
      <c r="P14" s="24" t="n">
        <f aca="false">SUM(P6:P11)</f>
        <v>104920</v>
      </c>
      <c r="Q14" s="25" t="n">
        <f aca="false">SUM(Q6:Q11)</f>
        <v>-114100</v>
      </c>
      <c r="R14" s="26" t="n">
        <f aca="false">SUM(R6:R11)</f>
        <v>-9180</v>
      </c>
      <c r="S14" s="24" t="n">
        <f aca="false">SUM(S6:S11)</f>
        <v>104920</v>
      </c>
      <c r="T14" s="25" t="n">
        <f aca="false">SUM(T6:T11)</f>
        <v>-114100</v>
      </c>
      <c r="U14" s="26" t="n">
        <f aca="false">SUM(U6:U11)</f>
        <v>-9180</v>
      </c>
      <c r="V14" s="27" t="n">
        <f aca="false">SUM(V6:V11)</f>
        <v>2200864</v>
      </c>
      <c r="W14" s="28" t="n">
        <f aca="false">SUM(W6:W11)</f>
        <v>-1975692</v>
      </c>
      <c r="X14" s="29" t="n">
        <f aca="false">SUM(X6:X11)</f>
        <v>225172</v>
      </c>
      <c r="Y14" s="27" t="n">
        <f aca="false">SUM(Y6:Y13)</f>
        <v>9308616</v>
      </c>
      <c r="Z14" s="28" t="n">
        <f aca="false">SUM(Z6:Z13)</f>
        <v>-8452268</v>
      </c>
      <c r="AA14" s="29" t="n">
        <f aca="false">SUM(AA6:AA12)</f>
        <v>856348</v>
      </c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D15" s="18"/>
      <c r="E15" s="19"/>
      <c r="F15" s="20"/>
      <c r="G15" s="21"/>
      <c r="H15" s="22"/>
      <c r="I15" s="23"/>
      <c r="J15" s="21"/>
      <c r="K15" s="22"/>
      <c r="L15" s="23"/>
      <c r="M15" s="21"/>
      <c r="N15" s="22"/>
      <c r="O15" s="23"/>
      <c r="P15" s="18"/>
      <c r="Q15" s="19"/>
      <c r="R15" s="20"/>
      <c r="S15" s="18"/>
      <c r="T15" s="19"/>
      <c r="U15" s="20"/>
      <c r="V15" s="21"/>
      <c r="W15" s="22"/>
      <c r="X15" s="23"/>
      <c r="Y15" s="21"/>
      <c r="Z15" s="22"/>
      <c r="AA15" s="23"/>
    </row>
    <row r="16" customFormat="false" ht="12.75" hidden="false" customHeight="false" outlineLevel="0" collapsed="false">
      <c r="A16" s="0" t="s">
        <v>16</v>
      </c>
      <c r="B16" s="0" t="s">
        <v>11</v>
      </c>
      <c r="C16" s="0" t="s">
        <v>12</v>
      </c>
      <c r="D16" s="24" t="n">
        <f aca="false">HLOOKUP($D$4,SEL_PJM_PK,18,FALSE())</f>
        <v>0</v>
      </c>
      <c r="E16" s="25" t="n">
        <f aca="false">HLOOKUP($D$4,SEL_PJM_PK,17,FALSE())</f>
        <v>0</v>
      </c>
      <c r="F16" s="26" t="n">
        <f aca="false">SUM(D16:E16)</f>
        <v>0</v>
      </c>
      <c r="G16" s="27" t="n">
        <f aca="false">HLOOKUP($G$4,SEL_PJM_PK,18,FALSE())</f>
        <v>373984</v>
      </c>
      <c r="H16" s="28" t="n">
        <f aca="false">HLOOKUP($G$4,SEL_PJM_PK,17,FALSE())</f>
        <v>-404896</v>
      </c>
      <c r="I16" s="29" t="n">
        <f aca="false">SUM(G16:H16)</f>
        <v>-30912</v>
      </c>
      <c r="J16" s="27" t="n">
        <f aca="false">HLOOKUP($J$4,SEL_PJM_PK,18,FALSE())</f>
        <v>373984</v>
      </c>
      <c r="K16" s="28" t="n">
        <f aca="false">HLOOKUP($J$4,SEL_PJM_PK,17,FALSE())</f>
        <v>-404896</v>
      </c>
      <c r="L16" s="29" t="n">
        <f aca="false">SUM(J16:K16)</f>
        <v>-30912</v>
      </c>
      <c r="M16" s="27" t="n">
        <f aca="false">HLOOKUP($M$4,SEL_PJM_PK,18,FALSE())</f>
        <v>373984</v>
      </c>
      <c r="N16" s="28" t="n">
        <f aca="false">HLOOKUP($M$4,SEL_PJM_PK,17,FALSE())</f>
        <v>-404896</v>
      </c>
      <c r="O16" s="29" t="n">
        <f aca="false">SUM(M16:N16)</f>
        <v>-30912</v>
      </c>
      <c r="P16" s="24" t="n">
        <f aca="false">HLOOKUP($P$4,SEL_PJM_PK,18,FALSE())</f>
        <v>0</v>
      </c>
      <c r="Q16" s="25" t="n">
        <f aca="false">HLOOKUP($P$4,SEL_PJM_PK,17,FALSE())</f>
        <v>0</v>
      </c>
      <c r="R16" s="26" t="n">
        <f aca="false">F16</f>
        <v>0</v>
      </c>
      <c r="S16" s="24" t="n">
        <f aca="false">HLOOKUP($S$4,SEL_PJM_PK,18,FALSE())</f>
        <v>0</v>
      </c>
      <c r="T16" s="25" t="n">
        <f aca="false">HLOOKUP($S$4,SEL_PJM_PK,17,FALSE())</f>
        <v>0</v>
      </c>
      <c r="U16" s="26" t="n">
        <f aca="false">R16</f>
        <v>0</v>
      </c>
      <c r="V16" s="27" t="n">
        <f aca="false">HLOOKUP($V$4,SEL_PJM_PK,18,FALSE())</f>
        <v>373984</v>
      </c>
      <c r="W16" s="28" t="n">
        <f aca="false">HLOOKUP($V$4,SEL_PJM_PK,17,FALSE())</f>
        <v>-404896</v>
      </c>
      <c r="X16" s="29" t="n">
        <f aca="false">SUM(V16:W16)</f>
        <v>-30912</v>
      </c>
      <c r="Y16" s="27" t="n">
        <f aca="false">SUM(D16,G16,J16,M16,P16,S16,V16)</f>
        <v>1495936</v>
      </c>
      <c r="Z16" s="28" t="n">
        <f aca="false">SUM(E16,H16,K16,N16,Q16,T16,W16)</f>
        <v>-1619584</v>
      </c>
      <c r="AA16" s="29" t="n">
        <f aca="false">SUM(Y16:Z16)</f>
        <v>-123648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 t="s">
        <v>16</v>
      </c>
      <c r="B17" s="0" t="s">
        <v>14</v>
      </c>
      <c r="C17" s="0" t="s">
        <v>12</v>
      </c>
      <c r="D17" s="24" t="n">
        <f aca="false">HLOOKUP($D$4,SEL_CIN_PK,18,FALSE())</f>
        <v>0</v>
      </c>
      <c r="E17" s="25" t="n">
        <f aca="false">HLOOKUP($D$4,SEL_CIN_PK,17,FALSE())</f>
        <v>0</v>
      </c>
      <c r="F17" s="26" t="n">
        <f aca="false">SUM(D17:E17)</f>
        <v>0</v>
      </c>
      <c r="G17" s="27" t="n">
        <f aca="false">HLOOKUP($G$4,SEL_CIN_PK,18,FALSE())</f>
        <v>244728</v>
      </c>
      <c r="H17" s="28" t="n">
        <f aca="false">HLOOKUP($G$4,SEL_CIN_PK,17,FALSE())</f>
        <v>-246752</v>
      </c>
      <c r="I17" s="29" t="n">
        <f aca="false">SUM(G17:H17)</f>
        <v>-2024</v>
      </c>
      <c r="J17" s="27" t="n">
        <f aca="false">HLOOKUP($J$4,SEL_CIN_PK,18,FALSE())</f>
        <v>244728</v>
      </c>
      <c r="K17" s="28" t="n">
        <f aca="false">HLOOKUP($J$4,SEL_CIN_PK,17,FALSE())</f>
        <v>-246752</v>
      </c>
      <c r="L17" s="29" t="n">
        <f aca="false">SUM(J17:K17)</f>
        <v>-2024</v>
      </c>
      <c r="M17" s="27" t="n">
        <f aca="false">HLOOKUP($M$4,SEL_CIN_PK,18,FALSE())</f>
        <v>244728</v>
      </c>
      <c r="N17" s="28" t="n">
        <f aca="false">HLOOKUP($M$4,SEL_CIN_PK,17,FALSE())</f>
        <v>-246752</v>
      </c>
      <c r="O17" s="29" t="n">
        <f aca="false">SUM(M17:N17)</f>
        <v>-2024</v>
      </c>
      <c r="P17" s="24" t="n">
        <f aca="false">HLOOKUP($P$4,SEL_CIN_PK,18,FALSE())</f>
        <v>0</v>
      </c>
      <c r="Q17" s="25" t="n">
        <f aca="false">HLOOKUP($P$4,SEL_CIN_PK,17,FALSE())</f>
        <v>0</v>
      </c>
      <c r="R17" s="26" t="n">
        <f aca="false">F17</f>
        <v>0</v>
      </c>
      <c r="S17" s="24" t="n">
        <f aca="false">HLOOKUP($S$4,SEL_CIN_PK,18,FALSE())</f>
        <v>0</v>
      </c>
      <c r="T17" s="25" t="n">
        <f aca="false">HLOOKUP($S$4,SEL_CIN_PK,17,FALSE())</f>
        <v>0</v>
      </c>
      <c r="U17" s="26" t="n">
        <f aca="false">R17</f>
        <v>0</v>
      </c>
      <c r="V17" s="27" t="n">
        <f aca="false">HLOOKUP($V$4,SEL_CIN_PK,18,FALSE())</f>
        <v>244728</v>
      </c>
      <c r="W17" s="28" t="n">
        <f aca="false">HLOOKUP($V$4,SEL_CIN_PK,17,FALSE())</f>
        <v>-246752</v>
      </c>
      <c r="X17" s="29" t="n">
        <f aca="false">SUM(V17:W17)</f>
        <v>-2024</v>
      </c>
      <c r="Y17" s="27" t="n">
        <f aca="false">SUM(D17,G17,J17,M17,P17,S17,V17)</f>
        <v>978912</v>
      </c>
      <c r="Z17" s="28" t="n">
        <f aca="false">SUM(E17,H17,K17,N17,Q17,T17,W17)</f>
        <v>-987008</v>
      </c>
      <c r="AA17" s="29" t="n">
        <f aca="false">SUM(Y17:Z17)</f>
        <v>-8096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 t="s">
        <v>16</v>
      </c>
      <c r="B18" s="0" t="s">
        <v>15</v>
      </c>
      <c r="C18" s="0" t="s">
        <v>12</v>
      </c>
      <c r="D18" s="24" t="n">
        <f aca="false">HLOOKUP($D$4,SEL_NEP_PK,18,FALSE())</f>
        <v>170744</v>
      </c>
      <c r="E18" s="25" t="n">
        <f aca="false">HLOOKUP($D$4,SEL_NEP_PK,17,FALSE())</f>
        <v>-168000</v>
      </c>
      <c r="F18" s="26" t="n">
        <f aca="false">SUM(D18:E18)</f>
        <v>2744</v>
      </c>
      <c r="G18" s="27" t="n">
        <f aca="false">HLOOKUP($G$4,SEL_NEP_PK,18,FALSE())</f>
        <v>452732</v>
      </c>
      <c r="H18" s="28" t="n">
        <f aca="false">HLOOKUP($G$4,SEL_NEP_PK,17,FALSE())</f>
        <v>-424112</v>
      </c>
      <c r="I18" s="29" t="n">
        <f aca="false">SUM(G18:H18)</f>
        <v>28620</v>
      </c>
      <c r="J18" s="27" t="n">
        <f aca="false">HLOOKUP($J$4,SEL_NEP_PK,18,FALSE())</f>
        <v>452732</v>
      </c>
      <c r="K18" s="28" t="n">
        <f aca="false">HLOOKUP($J$4,SEL_NEP_PK,17,FALSE())</f>
        <v>-424112</v>
      </c>
      <c r="L18" s="29" t="n">
        <f aca="false">SUM(J18:K18)</f>
        <v>28620</v>
      </c>
      <c r="M18" s="27" t="n">
        <f aca="false">HLOOKUP($M$4,SEL_NEP_PK,18,FALSE())</f>
        <v>452732</v>
      </c>
      <c r="N18" s="28" t="n">
        <f aca="false">HLOOKUP($M$4,SEL_NEP_PK,17,FALSE())</f>
        <v>-424112</v>
      </c>
      <c r="O18" s="29" t="n">
        <f aca="false">SUM(M18:N18)</f>
        <v>28620</v>
      </c>
      <c r="P18" s="24" t="n">
        <f aca="false">HLOOKUP($P$4,SEL_NEP_PK,18,FALSE())</f>
        <v>170744</v>
      </c>
      <c r="Q18" s="25" t="n">
        <f aca="false">HLOOKUP($P$4,SEL_NEP_PK,17,FALSE())</f>
        <v>-168000</v>
      </c>
      <c r="R18" s="26" t="n">
        <f aca="false">F18</f>
        <v>2744</v>
      </c>
      <c r="S18" s="24" t="n">
        <f aca="false">HLOOKUP($S$4,SEL_NEP_PK,18,FALSE())</f>
        <v>170744</v>
      </c>
      <c r="T18" s="25" t="n">
        <f aca="false">HLOOKUP($S$4,SEL_NEP_PK,17,FALSE())</f>
        <v>-168000</v>
      </c>
      <c r="U18" s="26" t="n">
        <f aca="false">R18</f>
        <v>2744</v>
      </c>
      <c r="V18" s="27" t="n">
        <f aca="false">HLOOKUP($V$4,SEL_NEP_PK,18,FALSE())</f>
        <v>452732</v>
      </c>
      <c r="W18" s="28" t="n">
        <f aca="false">HLOOKUP($V$4,SEL_NEP_PK,17,FALSE())</f>
        <v>-424112</v>
      </c>
      <c r="X18" s="29" t="n">
        <f aca="false">SUM(V18:W18)</f>
        <v>28620</v>
      </c>
      <c r="Y18" s="27" t="n">
        <f aca="false">SUM(D18,G18,J18,M18,P18,S18,V18)</f>
        <v>2323160</v>
      </c>
      <c r="Z18" s="28" t="n">
        <f aca="false">SUM(E18,H18,K18,N18,Q18,T18,W18)</f>
        <v>-2200448</v>
      </c>
      <c r="AA18" s="29" t="n">
        <f aca="false">SUM(Y18:Z18)</f>
        <v>122712</v>
      </c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 t="s">
        <v>16</v>
      </c>
      <c r="B19" s="0" t="s">
        <v>15</v>
      </c>
      <c r="C19" s="0" t="s">
        <v>6</v>
      </c>
      <c r="D19" s="24" t="n">
        <f aca="false">HLOOKUP($D$4,SEL_NEP_OFF,18,FALSE())</f>
        <v>85372</v>
      </c>
      <c r="E19" s="25" t="n">
        <f aca="false">HLOOKUP($D$4,SEL_NEP_OFF,17,FALSE())</f>
        <v>-84000</v>
      </c>
      <c r="F19" s="26" t="n">
        <f aca="false">SUM(D19:E19)</f>
        <v>1372</v>
      </c>
      <c r="G19" s="27" t="n">
        <f aca="false">HLOOKUP($G$4,SEL_NEP_OFF,18,FALSE())</f>
        <v>85372</v>
      </c>
      <c r="H19" s="28" t="n">
        <f aca="false">HLOOKUP($G$4,SEL_NEP_OFF,17,FALSE())</f>
        <v>-84000</v>
      </c>
      <c r="I19" s="29" t="n">
        <f aca="false">SUM(G19:H19)</f>
        <v>1372</v>
      </c>
      <c r="J19" s="27" t="n">
        <f aca="false">HLOOKUP($J$4,SEL_NEP_OFF,18,FALSE())</f>
        <v>85372</v>
      </c>
      <c r="K19" s="28" t="n">
        <f aca="false">HLOOKUP($J$4,SEL_NEP_OFF,17,FALSE())</f>
        <v>-84000</v>
      </c>
      <c r="L19" s="29" t="n">
        <f aca="false">SUM(J19:K19)</f>
        <v>1372</v>
      </c>
      <c r="M19" s="27" t="n">
        <f aca="false">HLOOKUP($M$4,SEL_NEP_OFF,18,FALSE())</f>
        <v>85372</v>
      </c>
      <c r="N19" s="28" t="n">
        <f aca="false">HLOOKUP($M$4,SEL_NEP_OFF,17,FALSE())</f>
        <v>-84000</v>
      </c>
      <c r="O19" s="29" t="n">
        <f aca="false">SUM(M19:N19)</f>
        <v>1372</v>
      </c>
      <c r="P19" s="24" t="n">
        <f aca="false">HLOOKUP($P$4,SEL_NEP_OFF,18,FALSE())</f>
        <v>85372</v>
      </c>
      <c r="Q19" s="25" t="n">
        <f aca="false">HLOOKUP($P$4,SEL_NEP_OFF,17,FALSE())</f>
        <v>-84000</v>
      </c>
      <c r="R19" s="26" t="n">
        <f aca="false">F19</f>
        <v>1372</v>
      </c>
      <c r="S19" s="24" t="n">
        <f aca="false">HLOOKUP($S$4,SEL_NEP_OFF,18,FALSE())</f>
        <v>85372</v>
      </c>
      <c r="T19" s="25" t="n">
        <f aca="false">HLOOKUP($S$4,SEL_NEP_OFF,17,FALSE())</f>
        <v>-84000</v>
      </c>
      <c r="U19" s="26" t="n">
        <f aca="false">R19</f>
        <v>1372</v>
      </c>
      <c r="V19" s="27" t="n">
        <f aca="false">HLOOKUP($V$4,SEL_NEP_OFF,18,FALSE())</f>
        <v>85372</v>
      </c>
      <c r="W19" s="28" t="n">
        <f aca="false">HLOOKUP($V$4,SEL_NEP_OFF,17,FALSE())</f>
        <v>-84000</v>
      </c>
      <c r="X19" s="29" t="n">
        <f aca="false">SUM(V19:W19)</f>
        <v>1372</v>
      </c>
      <c r="Y19" s="27" t="n">
        <f aca="false">SUM(D19,G19,J19,M19,P19,S19,V19)</f>
        <v>597604</v>
      </c>
      <c r="Z19" s="28" t="n">
        <f aca="false">SUM(E19,H19,K19,N19,Q19,T19,W19)</f>
        <v>-588000</v>
      </c>
      <c r="AA19" s="29" t="n">
        <f aca="false">SUM(Y19:Z19)</f>
        <v>9604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6" hidden="false" customHeight="true" outlineLevel="0" collapsed="false">
      <c r="A20" s="0"/>
      <c r="B20" s="0"/>
      <c r="C20" s="0"/>
      <c r="D20" s="30"/>
      <c r="E20" s="31"/>
      <c r="F20" s="32"/>
      <c r="G20" s="33"/>
      <c r="H20" s="34"/>
      <c r="I20" s="35"/>
      <c r="J20" s="33"/>
      <c r="K20" s="34"/>
      <c r="L20" s="35"/>
      <c r="M20" s="33"/>
      <c r="N20" s="34"/>
      <c r="O20" s="35"/>
      <c r="P20" s="30"/>
      <c r="Q20" s="31"/>
      <c r="R20" s="32"/>
      <c r="S20" s="30"/>
      <c r="T20" s="31"/>
      <c r="U20" s="32"/>
      <c r="V20" s="33"/>
      <c r="W20" s="34"/>
      <c r="X20" s="35"/>
      <c r="Y20" s="33"/>
      <c r="Z20" s="34"/>
      <c r="AA20" s="35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5" t="s">
        <v>16</v>
      </c>
      <c r="B21" s="4" t="s">
        <v>3</v>
      </c>
      <c r="C21" s="0"/>
      <c r="D21" s="24" t="n">
        <f aca="false">SUM(D16:D19)</f>
        <v>256116</v>
      </c>
      <c r="E21" s="25" t="n">
        <f aca="false">SUM(E16:E19)</f>
        <v>-252000</v>
      </c>
      <c r="F21" s="26" t="n">
        <f aca="false">SUM(F16:F19)</f>
        <v>4116</v>
      </c>
      <c r="G21" s="27" t="n">
        <f aca="false">SUM(G16:G19)</f>
        <v>1156816</v>
      </c>
      <c r="H21" s="28" t="n">
        <f aca="false">SUM(H16:H19)</f>
        <v>-1159760</v>
      </c>
      <c r="I21" s="29" t="n">
        <f aca="false">SUM(I16:I19)</f>
        <v>-2944</v>
      </c>
      <c r="J21" s="27" t="n">
        <f aca="false">SUM(J16:J19)</f>
        <v>1156816</v>
      </c>
      <c r="K21" s="28" t="n">
        <f aca="false">SUM(K16:K19)</f>
        <v>-1159760</v>
      </c>
      <c r="L21" s="29" t="n">
        <f aca="false">SUM(L16:L19)</f>
        <v>-2944</v>
      </c>
      <c r="M21" s="27" t="n">
        <f aca="false">SUM(M16:M19)</f>
        <v>1156816</v>
      </c>
      <c r="N21" s="28" t="n">
        <f aca="false">SUM(N16:N19)</f>
        <v>-1159760</v>
      </c>
      <c r="O21" s="29" t="n">
        <f aca="false">SUM(O16:O19)</f>
        <v>-2944</v>
      </c>
      <c r="P21" s="24" t="n">
        <f aca="false">SUM(P16:P19)</f>
        <v>256116</v>
      </c>
      <c r="Q21" s="25" t="n">
        <f aca="false">SUM(Q16:Q19)</f>
        <v>-252000</v>
      </c>
      <c r="R21" s="26" t="n">
        <f aca="false">SUM(R16:R19)</f>
        <v>4116</v>
      </c>
      <c r="S21" s="24" t="n">
        <f aca="false">SUM(S16:S19)</f>
        <v>256116</v>
      </c>
      <c r="T21" s="25" t="n">
        <f aca="false">SUM(T16:T19)</f>
        <v>-252000</v>
      </c>
      <c r="U21" s="26" t="n">
        <f aca="false">SUM(U16:U19)</f>
        <v>4116</v>
      </c>
      <c r="V21" s="27" t="n">
        <f aca="false">SUM(V16:V19)</f>
        <v>1156816</v>
      </c>
      <c r="W21" s="28" t="n">
        <f aca="false">SUM(W16:W19)</f>
        <v>-1159760</v>
      </c>
      <c r="X21" s="29" t="n">
        <f aca="false">SUM(X16:X19)</f>
        <v>-2944</v>
      </c>
      <c r="Y21" s="27" t="n">
        <f aca="false">SUM(Y16:Y19)</f>
        <v>5395612</v>
      </c>
      <c r="Z21" s="28" t="n">
        <f aca="false">SUM(Z16:Z19)</f>
        <v>-5395040</v>
      </c>
      <c r="AA21" s="29" t="n">
        <f aca="false">SUM(AA16:AA19)</f>
        <v>572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0"/>
      <c r="C22" s="0"/>
      <c r="D22" s="18"/>
      <c r="E22" s="19"/>
      <c r="F22" s="20"/>
      <c r="G22" s="21"/>
      <c r="H22" s="22"/>
      <c r="I22" s="23"/>
      <c r="J22" s="21"/>
      <c r="K22" s="22"/>
      <c r="L22" s="23"/>
      <c r="M22" s="21"/>
      <c r="N22" s="22"/>
      <c r="O22" s="23"/>
      <c r="P22" s="18"/>
      <c r="Q22" s="19"/>
      <c r="R22" s="20"/>
      <c r="S22" s="18"/>
      <c r="T22" s="19"/>
      <c r="U22" s="20"/>
      <c r="V22" s="21"/>
      <c r="W22" s="22"/>
      <c r="X22" s="23"/>
      <c r="Y22" s="21"/>
      <c r="Z22" s="22"/>
      <c r="AA22" s="23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 t="s">
        <v>17</v>
      </c>
      <c r="B23" s="0" t="s">
        <v>11</v>
      </c>
      <c r="C23" s="0" t="s">
        <v>12</v>
      </c>
      <c r="D23" s="24" t="n">
        <f aca="false">HLOOKUP($D$4,TXU_PJM_PK,18,FALSE())</f>
        <v>0</v>
      </c>
      <c r="E23" s="25" t="n">
        <f aca="false">HLOOKUP($D$4,TXU_PJM_PK,17,FALSE())</f>
        <v>-1600</v>
      </c>
      <c r="F23" s="26" t="n">
        <f aca="false">SUM(D23:E23)</f>
        <v>-1600</v>
      </c>
      <c r="G23" s="27" t="n">
        <f aca="false">HLOOKUP($G$4,TXU_PJM_PK,18,FALSE())</f>
        <v>167160</v>
      </c>
      <c r="H23" s="28" t="n">
        <f aca="false">HLOOKUP($G$4,TXU_PJM_PK,17,FALSE())</f>
        <v>-221728</v>
      </c>
      <c r="I23" s="29" t="n">
        <f aca="false">SUM(G23:H23)</f>
        <v>-54568</v>
      </c>
      <c r="J23" s="27" t="n">
        <f aca="false">HLOOKUP($J$4,TXU_PJM_PK,18,FALSE())</f>
        <v>167160</v>
      </c>
      <c r="K23" s="28" t="n">
        <f aca="false">HLOOKUP($J$4,TXU_PJM_PK,17,FALSE())</f>
        <v>-221728</v>
      </c>
      <c r="L23" s="29" t="n">
        <f aca="false">SUM(J23:K23)</f>
        <v>-54568</v>
      </c>
      <c r="M23" s="27" t="n">
        <f aca="false">HLOOKUP($M$4,TXU_PJM_PK,18,FALSE())</f>
        <v>167160</v>
      </c>
      <c r="N23" s="28" t="n">
        <f aca="false">HLOOKUP($M$4,TXU_PJM_PK,17,FALSE())</f>
        <v>-221728</v>
      </c>
      <c r="O23" s="29" t="n">
        <f aca="false">SUM(M23:N23)</f>
        <v>-54568</v>
      </c>
      <c r="P23" s="24" t="n">
        <f aca="false">HLOOKUP($P$4,TXU_PJM_PK,18,FALSE())</f>
        <v>0</v>
      </c>
      <c r="Q23" s="25" t="n">
        <f aca="false">HLOOKUP($P$4,TXU_PJM_PK,17,FALSE())</f>
        <v>-1600</v>
      </c>
      <c r="R23" s="26" t="n">
        <f aca="false">F23</f>
        <v>-1600</v>
      </c>
      <c r="S23" s="24" t="n">
        <f aca="false">HLOOKUP($S$4,TXU_PJM_PK,18,FALSE())</f>
        <v>0</v>
      </c>
      <c r="T23" s="25" t="n">
        <f aca="false">HLOOKUP($S$4,TXU_PJM_PK,17,FALSE())</f>
        <v>-1600</v>
      </c>
      <c r="U23" s="26" t="n">
        <f aca="false">R23</f>
        <v>-1600</v>
      </c>
      <c r="V23" s="27" t="n">
        <f aca="false">HLOOKUP($V$4,TXU_PJM_PK,18,FALSE())</f>
        <v>167160</v>
      </c>
      <c r="W23" s="28" t="n">
        <f aca="false">HLOOKUP($V$4,TXU_PJM_PK,17,FALSE())</f>
        <v>-221728</v>
      </c>
      <c r="X23" s="29" t="n">
        <f aca="false">SUM(V23:W23)</f>
        <v>-54568</v>
      </c>
      <c r="Y23" s="27" t="n">
        <f aca="false">SUM(D23,G23,J23,M23,P23,S23,V23)</f>
        <v>668640</v>
      </c>
      <c r="Z23" s="28" t="n">
        <f aca="false">SUM(E23,H23,K23,N23,Q23,T23,W23)</f>
        <v>-891712</v>
      </c>
      <c r="AA23" s="29" t="n">
        <f aca="false">SUM(Y23:Z23)</f>
        <v>-223072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 t="s">
        <v>17</v>
      </c>
      <c r="B24" s="0" t="s">
        <v>11</v>
      </c>
      <c r="C24" s="0" t="s">
        <v>6</v>
      </c>
      <c r="D24" s="24" t="n">
        <f aca="false">HLOOKUP($D$4,TXU_PJM_OFF,18,FALSE())</f>
        <v>0</v>
      </c>
      <c r="E24" s="25" t="n">
        <f aca="false">HLOOKUP($D$4,TXU_PJM_OFF,17,FALSE())</f>
        <v>-800</v>
      </c>
      <c r="F24" s="26" t="n">
        <f aca="false">SUM(D24:E24)</f>
        <v>-800</v>
      </c>
      <c r="G24" s="27" t="n">
        <f aca="false">HLOOKUP($G$4,TXU_PJM_OFF,18,FALSE())</f>
        <v>0</v>
      </c>
      <c r="H24" s="28" t="n">
        <f aca="false">HLOOKUP($G$4,TXU_PJM_OFF,17,FALSE())</f>
        <v>-800</v>
      </c>
      <c r="I24" s="29" t="n">
        <f aca="false">SUM(G24:H24)</f>
        <v>-800</v>
      </c>
      <c r="J24" s="27" t="n">
        <f aca="false">HLOOKUP($J$4,TXU_PJM_OFF,18,FALSE())</f>
        <v>0</v>
      </c>
      <c r="K24" s="28" t="n">
        <f aca="false">HLOOKUP($J$4,TXU_PJM_OFF,17,FALSE())</f>
        <v>-800</v>
      </c>
      <c r="L24" s="29" t="n">
        <f aca="false">SUM(J24:K24)</f>
        <v>-800</v>
      </c>
      <c r="M24" s="27" t="n">
        <f aca="false">HLOOKUP($M$4,TXU_PJM_OFF,18,FALSE())</f>
        <v>0</v>
      </c>
      <c r="N24" s="28" t="n">
        <f aca="false">HLOOKUP($M$4,TXU_PJM_OFF,17,FALSE())</f>
        <v>-800</v>
      </c>
      <c r="O24" s="29" t="n">
        <f aca="false">SUM(M24:N24)</f>
        <v>-800</v>
      </c>
      <c r="P24" s="24" t="n">
        <f aca="false">HLOOKUP($P$4,TXU_PJM_OFF,18,FALSE())</f>
        <v>0</v>
      </c>
      <c r="Q24" s="25" t="n">
        <f aca="false">HLOOKUP($P$4,TXU_PJM_OFF,17,FALSE())</f>
        <v>-800</v>
      </c>
      <c r="R24" s="26" t="n">
        <f aca="false">F24</f>
        <v>-800</v>
      </c>
      <c r="S24" s="24" t="n">
        <f aca="false">HLOOKUP($S$4,TXU_PJM_OFF,18,FALSE())</f>
        <v>0</v>
      </c>
      <c r="T24" s="25" t="n">
        <f aca="false">HLOOKUP($S$4,TXU_PJM_OFF,17,FALSE())</f>
        <v>-800</v>
      </c>
      <c r="U24" s="26" t="n">
        <f aca="false">R24</f>
        <v>-800</v>
      </c>
      <c r="V24" s="27" t="n">
        <f aca="false">HLOOKUP($V$4,TXU_PJM_OFF,18,FALSE())</f>
        <v>0</v>
      </c>
      <c r="W24" s="28" t="n">
        <f aca="false">HLOOKUP($V$4,TXU_PJM_OFF,17,FALSE())</f>
        <v>-800</v>
      </c>
      <c r="X24" s="29" t="n">
        <f aca="false">SUM(V24:W24)</f>
        <v>-800</v>
      </c>
      <c r="Y24" s="27" t="n">
        <f aca="false">SUM(D24,G24,J24,M24,P24,S24,V24)</f>
        <v>0</v>
      </c>
      <c r="Z24" s="28" t="n">
        <f aca="false">SUM(E24,H24,K24,N24,Q24,T24,W24)</f>
        <v>-5600</v>
      </c>
      <c r="AA24" s="29" t="n">
        <f aca="false">SUM(Y24:Z24)</f>
        <v>-5600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 t="s">
        <v>17</v>
      </c>
      <c r="B25" s="0" t="s">
        <v>15</v>
      </c>
      <c r="C25" s="0" t="s">
        <v>12</v>
      </c>
      <c r="D25" s="24" t="n">
        <f aca="false">HLOOKUP($D$4,TXU_NEP_PK,18,FALSE())</f>
        <v>0</v>
      </c>
      <c r="E25" s="25" t="n">
        <f aca="false">HLOOKUP($D$4,TXU_NEP_PK,17,FALSE())</f>
        <v>0</v>
      </c>
      <c r="F25" s="26" t="n">
        <f aca="false">SUM(D25:E25)</f>
        <v>0</v>
      </c>
      <c r="G25" s="27" t="n">
        <f aca="false">HLOOKUP($G$4,TXU_NEP_PK,18,FALSE())</f>
        <v>108192</v>
      </c>
      <c r="H25" s="28" t="n">
        <f aca="false">HLOOKUP($G$4,TXU_NEP_PK,17,FALSE())</f>
        <v>-129408</v>
      </c>
      <c r="I25" s="29" t="n">
        <f aca="false">SUM(G25:H25)</f>
        <v>-21216</v>
      </c>
      <c r="J25" s="27" t="n">
        <f aca="false">HLOOKUP($J$4,TXU_NEP_PK,18,FALSE())</f>
        <v>108192</v>
      </c>
      <c r="K25" s="28" t="n">
        <f aca="false">HLOOKUP($J$4,TXU_NEP_PK,17,FALSE())</f>
        <v>-129408</v>
      </c>
      <c r="L25" s="29" t="n">
        <f aca="false">SUM(J25:K25)</f>
        <v>-21216</v>
      </c>
      <c r="M25" s="27" t="n">
        <f aca="false">HLOOKUP($M$4,TXU_NEP_PK,18,FALSE())</f>
        <v>108192</v>
      </c>
      <c r="N25" s="28" t="n">
        <f aca="false">HLOOKUP($M$4,TXU_NEP_PK,17,FALSE())</f>
        <v>-129408</v>
      </c>
      <c r="O25" s="29" t="n">
        <f aca="false">SUM(M25:N25)</f>
        <v>-21216</v>
      </c>
      <c r="P25" s="24" t="n">
        <f aca="false">HLOOKUP($P$4,TXU_NEP_PK,18,FALSE())</f>
        <v>0</v>
      </c>
      <c r="Q25" s="25" t="n">
        <f aca="false">HLOOKUP($P$4,TXU_NEP_PK,17,FALSE())</f>
        <v>0</v>
      </c>
      <c r="R25" s="26" t="n">
        <f aca="false">F25</f>
        <v>0</v>
      </c>
      <c r="S25" s="24" t="n">
        <f aca="false">HLOOKUP($S$4,TXU_NEP_PK,18,FALSE())</f>
        <v>0</v>
      </c>
      <c r="T25" s="25" t="n">
        <f aca="false">HLOOKUP($S$4,TXU_NEP_PK,17,FALSE())</f>
        <v>0</v>
      </c>
      <c r="U25" s="26" t="n">
        <f aca="false">R25</f>
        <v>0</v>
      </c>
      <c r="V25" s="27" t="n">
        <f aca="false">HLOOKUP($V$4,TXU_NEP_PK,18,FALSE())</f>
        <v>108192</v>
      </c>
      <c r="W25" s="28" t="n">
        <f aca="false">HLOOKUP($V$4,TXU_NEP_PK,17,FALSE())</f>
        <v>-129408</v>
      </c>
      <c r="X25" s="29" t="n">
        <f aca="false">SUM(V25:W25)</f>
        <v>-21216</v>
      </c>
      <c r="Y25" s="27" t="n">
        <f aca="false">SUM(D25,G25,J25,M25,P25,S25,V25)</f>
        <v>432768</v>
      </c>
      <c r="Z25" s="28" t="n">
        <f aca="false">SUM(E25,H25,K25,N25,Q25,T25,W25)</f>
        <v>-517632</v>
      </c>
      <c r="AA25" s="29" t="n">
        <f aca="false">SUM(Y25:Z25)</f>
        <v>-84864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 t="s">
        <v>17</v>
      </c>
      <c r="B26" s="0" t="s">
        <v>14</v>
      </c>
      <c r="C26" s="0" t="s">
        <v>12</v>
      </c>
      <c r="D26" s="24" t="n">
        <f aca="false">HLOOKUP($D$4,TXU_CIN_PK,18,FALSE())</f>
        <v>0</v>
      </c>
      <c r="E26" s="25" t="n">
        <f aca="false">HLOOKUP($D$4,TXU_CIN_PK,17,FALSE())</f>
        <v>0</v>
      </c>
      <c r="F26" s="26" t="n">
        <f aca="false">SUM(D26:E26)</f>
        <v>0</v>
      </c>
      <c r="G26" s="27" t="n">
        <f aca="false">HLOOKUP($G$4,TXU_CIN_PK,18,FALSE())</f>
        <v>158480</v>
      </c>
      <c r="H26" s="28" t="n">
        <f aca="false">HLOOKUP($G$4,TXU_CIN_PK,17,FALSE())</f>
        <v>-163200</v>
      </c>
      <c r="I26" s="29" t="n">
        <f aca="false">SUM(G26:H26)</f>
        <v>-4720</v>
      </c>
      <c r="J26" s="27" t="n">
        <f aca="false">HLOOKUP($J$4,TXU_CIN_PK,18,FALSE())</f>
        <v>158480</v>
      </c>
      <c r="K26" s="28" t="n">
        <f aca="false">HLOOKUP($J$4,TXU_CIN_PK,17,FALSE())</f>
        <v>-163200</v>
      </c>
      <c r="L26" s="29" t="n">
        <f aca="false">SUM(J26:K26)</f>
        <v>-4720</v>
      </c>
      <c r="M26" s="27" t="n">
        <f aca="false">HLOOKUP($M$4,TXU_CIN_PK,18,FALSE())</f>
        <v>158480</v>
      </c>
      <c r="N26" s="28" t="n">
        <f aca="false">HLOOKUP($M$4,TXU_CIN_PK,17,FALSE())</f>
        <v>-163200</v>
      </c>
      <c r="O26" s="29" t="n">
        <f aca="false">SUM(M26:N26)</f>
        <v>-4720</v>
      </c>
      <c r="P26" s="24" t="n">
        <f aca="false">HLOOKUP($P$4,TXU_CIN_PK,18,FALSE())</f>
        <v>0</v>
      </c>
      <c r="Q26" s="25" t="n">
        <f aca="false">HLOOKUP($P$4,TXU_CIN_PK,17,FALSE())</f>
        <v>0</v>
      </c>
      <c r="R26" s="26" t="n">
        <f aca="false">F26</f>
        <v>0</v>
      </c>
      <c r="S26" s="24" t="n">
        <f aca="false">HLOOKUP($S$4,TXU_CIN_PK,18,FALSE())</f>
        <v>0</v>
      </c>
      <c r="T26" s="25" t="n">
        <f aca="false">HLOOKUP($S$4,TXU_CIN_PK,17,FALSE())</f>
        <v>0</v>
      </c>
      <c r="U26" s="26" t="n">
        <f aca="false">R26</f>
        <v>0</v>
      </c>
      <c r="V26" s="27" t="n">
        <f aca="false">HLOOKUP($V$4,TXU_CIN_PK,18,FALSE())</f>
        <v>158480</v>
      </c>
      <c r="W26" s="28" t="n">
        <f aca="false">HLOOKUP($V$4,TXU_CIN_PK,17,FALSE())</f>
        <v>-163200</v>
      </c>
      <c r="X26" s="29" t="n">
        <f aca="false">SUM(V26:W26)</f>
        <v>-4720</v>
      </c>
      <c r="Y26" s="27" t="n">
        <f aca="false">SUM(D26,G26,J26,M26,P26,S26,V26)</f>
        <v>633920</v>
      </c>
      <c r="Z26" s="28" t="n">
        <f aca="false">SUM(E26,H26,K26,N26,Q26,T26,W26)</f>
        <v>-652800</v>
      </c>
      <c r="AA26" s="29" t="n">
        <f aca="false">SUM(Y26:Z26)</f>
        <v>-18880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6" hidden="false" customHeight="true" outlineLevel="0" collapsed="false">
      <c r="A27" s="0"/>
      <c r="B27" s="0"/>
      <c r="C27" s="0"/>
      <c r="D27" s="30"/>
      <c r="E27" s="31"/>
      <c r="F27" s="32"/>
      <c r="G27" s="33"/>
      <c r="H27" s="34"/>
      <c r="I27" s="35"/>
      <c r="J27" s="33"/>
      <c r="K27" s="34"/>
      <c r="L27" s="35"/>
      <c r="M27" s="33"/>
      <c r="N27" s="34"/>
      <c r="O27" s="35"/>
      <c r="P27" s="30"/>
      <c r="Q27" s="31"/>
      <c r="R27" s="32"/>
      <c r="S27" s="30"/>
      <c r="T27" s="31"/>
      <c r="U27" s="32"/>
      <c r="V27" s="33"/>
      <c r="W27" s="34"/>
      <c r="X27" s="35"/>
      <c r="Y27" s="33"/>
      <c r="Z27" s="34"/>
      <c r="AA27" s="35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5" t="s">
        <v>17</v>
      </c>
      <c r="B28" s="4" t="s">
        <v>3</v>
      </c>
      <c r="C28" s="0"/>
      <c r="D28" s="24" t="n">
        <f aca="false">SUM(D23:D26)</f>
        <v>0</v>
      </c>
      <c r="E28" s="25" t="n">
        <f aca="false">SUM(E23:E26)</f>
        <v>-2400</v>
      </c>
      <c r="F28" s="26" t="n">
        <f aca="false">SUM(F23:F26)</f>
        <v>-2400</v>
      </c>
      <c r="G28" s="27" t="n">
        <f aca="false">SUM(G23:G26)</f>
        <v>433832</v>
      </c>
      <c r="H28" s="28" t="n">
        <f aca="false">SUM(H23:H26)</f>
        <v>-515136</v>
      </c>
      <c r="I28" s="29" t="n">
        <f aca="false">SUM(I23:I26)</f>
        <v>-81304</v>
      </c>
      <c r="J28" s="27" t="n">
        <f aca="false">SUM(J23:J26)</f>
        <v>433832</v>
      </c>
      <c r="K28" s="28" t="n">
        <f aca="false">SUM(K23:K26)</f>
        <v>-515136</v>
      </c>
      <c r="L28" s="29" t="n">
        <f aca="false">SUM(L23:L26)</f>
        <v>-81304</v>
      </c>
      <c r="M28" s="27" t="n">
        <f aca="false">SUM(M23:M26)</f>
        <v>433832</v>
      </c>
      <c r="N28" s="28" t="n">
        <f aca="false">SUM(N23:N26)</f>
        <v>-515136</v>
      </c>
      <c r="O28" s="29" t="n">
        <f aca="false">SUM(O23:O26)</f>
        <v>-81304</v>
      </c>
      <c r="P28" s="24" t="n">
        <f aca="false">SUM(P23:P26)</f>
        <v>0</v>
      </c>
      <c r="Q28" s="25" t="n">
        <f aca="false">SUM(Q23:Q26)</f>
        <v>-2400</v>
      </c>
      <c r="R28" s="26" t="n">
        <f aca="false">SUM(R23:R26)</f>
        <v>-2400</v>
      </c>
      <c r="S28" s="24" t="n">
        <f aca="false">SUM(S23:S26)</f>
        <v>0</v>
      </c>
      <c r="T28" s="25" t="n">
        <f aca="false">SUM(T23:T26)</f>
        <v>-2400</v>
      </c>
      <c r="U28" s="26" t="n">
        <f aca="false">SUM(U23:U26)</f>
        <v>-2400</v>
      </c>
      <c r="V28" s="27" t="n">
        <f aca="false">SUM(V23:V26)</f>
        <v>433832</v>
      </c>
      <c r="W28" s="28" t="n">
        <f aca="false">SUM(W23:W26)</f>
        <v>-515136</v>
      </c>
      <c r="X28" s="29" t="n">
        <f aca="false">SUM(X23:X26)</f>
        <v>-81304</v>
      </c>
      <c r="Y28" s="27" t="n">
        <f aca="false">SUM(Y23:Y26)</f>
        <v>1735328</v>
      </c>
      <c r="Z28" s="28" t="n">
        <f aca="false">SUM(Z23:Z26)</f>
        <v>-2067744</v>
      </c>
      <c r="AA28" s="29" t="n">
        <f aca="false">SUM(AA23:AA26)</f>
        <v>-332416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0"/>
      <c r="C29" s="0"/>
      <c r="D29" s="18"/>
      <c r="E29" s="19"/>
      <c r="F29" s="20"/>
      <c r="G29" s="21"/>
      <c r="H29" s="22"/>
      <c r="I29" s="23"/>
      <c r="J29" s="21"/>
      <c r="K29" s="22"/>
      <c r="L29" s="23"/>
      <c r="M29" s="21"/>
      <c r="N29" s="22"/>
      <c r="O29" s="23"/>
      <c r="P29" s="18"/>
      <c r="Q29" s="19"/>
      <c r="R29" s="20"/>
      <c r="S29" s="18"/>
      <c r="T29" s="19"/>
      <c r="U29" s="20"/>
      <c r="V29" s="21"/>
      <c r="W29" s="22"/>
      <c r="X29" s="23"/>
      <c r="Y29" s="21"/>
      <c r="Z29" s="22"/>
      <c r="AA29" s="23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 t="s">
        <v>18</v>
      </c>
      <c r="B30" s="0" t="s">
        <v>19</v>
      </c>
      <c r="C30" s="0" t="s">
        <v>12</v>
      </c>
      <c r="D30" s="24" t="n">
        <f aca="false">HLOOKUP($D$4,MPI_COMED_PK,18,FALSE())</f>
        <v>0</v>
      </c>
      <c r="E30" s="25" t="n">
        <f aca="false">HLOOKUP($D$4,MPI_COMED_PK,17,FALSE())</f>
        <v>0</v>
      </c>
      <c r="F30" s="26" t="n">
        <f aca="false">SUM(D30:E30)</f>
        <v>0</v>
      </c>
      <c r="G30" s="27" t="n">
        <f aca="false">HLOOKUP($G$4,MPI_COMED_PK,18,FALSE())</f>
        <v>30600</v>
      </c>
      <c r="H30" s="28" t="n">
        <f aca="false">HLOOKUP($G$4,MPI_COMED_PK,17,FALSE())</f>
        <v>-21600</v>
      </c>
      <c r="I30" s="29" t="n">
        <f aca="false">SUM(G30:H30)</f>
        <v>9000</v>
      </c>
      <c r="J30" s="27" t="n">
        <f aca="false">HLOOKUP($J$4,MPI_COMED_PK,18,FALSE())</f>
        <v>30600</v>
      </c>
      <c r="K30" s="28" t="n">
        <f aca="false">HLOOKUP($J$4,MPI_COMED_PK,17,FALSE())</f>
        <v>-21600</v>
      </c>
      <c r="L30" s="29" t="n">
        <f aca="false">SUM(J30:K30)</f>
        <v>9000</v>
      </c>
      <c r="M30" s="27" t="n">
        <f aca="false">HLOOKUP($M$4,MPI_COMED_PK,18,FALSE())</f>
        <v>30600</v>
      </c>
      <c r="N30" s="28" t="n">
        <f aca="false">HLOOKUP($M$4,MPI_COMED_PK,17,FALSE())</f>
        <v>-21600</v>
      </c>
      <c r="O30" s="29" t="n">
        <f aca="false">SUM(M30:N30)</f>
        <v>9000</v>
      </c>
      <c r="P30" s="24" t="n">
        <f aca="false">HLOOKUP($P$4,MPI_COMED_PK,18,FALSE())</f>
        <v>0</v>
      </c>
      <c r="Q30" s="25" t="n">
        <f aca="false">HLOOKUP($P$4,MPI_COMED_PK,17,FALSE())</f>
        <v>0</v>
      </c>
      <c r="R30" s="26" t="n">
        <f aca="false">F30</f>
        <v>0</v>
      </c>
      <c r="S30" s="24" t="n">
        <f aca="false">HLOOKUP($S$4,MPI_COMED_PK,18,FALSE())</f>
        <v>0</v>
      </c>
      <c r="T30" s="25" t="n">
        <f aca="false">HLOOKUP($S$4,MPI_COMED_PK,17,FALSE())</f>
        <v>0</v>
      </c>
      <c r="U30" s="26" t="n">
        <f aca="false">R30</f>
        <v>0</v>
      </c>
      <c r="V30" s="27" t="n">
        <f aca="false">HLOOKUP($V$4,MPI_COMED_PK,18,FALSE())</f>
        <v>30600</v>
      </c>
      <c r="W30" s="28" t="n">
        <f aca="false">HLOOKUP($V$4,MPI_COMED_PK,17,FALSE())</f>
        <v>-21600</v>
      </c>
      <c r="X30" s="29" t="n">
        <f aca="false">SUM(V30:W30)</f>
        <v>9000</v>
      </c>
      <c r="Y30" s="27" t="n">
        <f aca="false">SUM(D30,G30,J30,M30,P30,S30,V30)</f>
        <v>122400</v>
      </c>
      <c r="Z30" s="28" t="n">
        <f aca="false">SUM(E30,H30,K30,N30,Q30,T30,W30)</f>
        <v>-86400</v>
      </c>
      <c r="AA30" s="29" t="n">
        <f aca="false">SUM(Y30:Z30)</f>
        <v>36000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6" hidden="false" customHeight="true" outlineLevel="0" collapsed="false">
      <c r="A31" s="0"/>
      <c r="B31" s="0"/>
      <c r="C31" s="0"/>
      <c r="D31" s="30"/>
      <c r="E31" s="31"/>
      <c r="F31" s="32"/>
      <c r="G31" s="33"/>
      <c r="H31" s="34"/>
      <c r="I31" s="35"/>
      <c r="J31" s="33"/>
      <c r="K31" s="34"/>
      <c r="L31" s="35"/>
      <c r="M31" s="33"/>
      <c r="N31" s="34"/>
      <c r="O31" s="35"/>
      <c r="P31" s="30"/>
      <c r="Q31" s="31"/>
      <c r="R31" s="32"/>
      <c r="S31" s="30"/>
      <c r="T31" s="31"/>
      <c r="U31" s="32"/>
      <c r="V31" s="33"/>
      <c r="W31" s="34"/>
      <c r="X31" s="35"/>
      <c r="Y31" s="33"/>
      <c r="Z31" s="34"/>
      <c r="AA31" s="35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5" t="s">
        <v>18</v>
      </c>
      <c r="B32" s="4" t="s">
        <v>3</v>
      </c>
      <c r="C32" s="0"/>
      <c r="D32" s="24" t="n">
        <f aca="false">SUM(D30)</f>
        <v>0</v>
      </c>
      <c r="E32" s="25" t="n">
        <f aca="false">SUM(E30)</f>
        <v>0</v>
      </c>
      <c r="F32" s="26" t="n">
        <f aca="false">SUM(F30)</f>
        <v>0</v>
      </c>
      <c r="G32" s="27" t="n">
        <f aca="false">SUM(G30)</f>
        <v>30600</v>
      </c>
      <c r="H32" s="28" t="n">
        <f aca="false">SUM(H30)</f>
        <v>-21600</v>
      </c>
      <c r="I32" s="29" t="n">
        <f aca="false">SUM(I30)</f>
        <v>9000</v>
      </c>
      <c r="J32" s="27" t="n">
        <f aca="false">SUM(J30)</f>
        <v>30600</v>
      </c>
      <c r="K32" s="28" t="n">
        <f aca="false">SUM(K30)</f>
        <v>-21600</v>
      </c>
      <c r="L32" s="29" t="n">
        <f aca="false">SUM(L30)</f>
        <v>9000</v>
      </c>
      <c r="M32" s="27" t="n">
        <f aca="false">SUM(M30)</f>
        <v>30600</v>
      </c>
      <c r="N32" s="28" t="n">
        <f aca="false">SUM(N30)</f>
        <v>-21600</v>
      </c>
      <c r="O32" s="29" t="n">
        <f aca="false">SUM(O30)</f>
        <v>9000</v>
      </c>
      <c r="P32" s="24" t="n">
        <f aca="false">SUM(P30)</f>
        <v>0</v>
      </c>
      <c r="Q32" s="25" t="n">
        <f aca="false">SUM(Q30)</f>
        <v>0</v>
      </c>
      <c r="R32" s="26" t="n">
        <f aca="false">SUM(R30)</f>
        <v>0</v>
      </c>
      <c r="S32" s="24" t="n">
        <f aca="false">SUM(S30)</f>
        <v>0</v>
      </c>
      <c r="T32" s="25" t="n">
        <f aca="false">SUM(T30)</f>
        <v>0</v>
      </c>
      <c r="U32" s="26" t="n">
        <f aca="false">SUM(U30)</f>
        <v>0</v>
      </c>
      <c r="V32" s="27" t="n">
        <f aca="false">SUM(V30)</f>
        <v>30600</v>
      </c>
      <c r="W32" s="28" t="n">
        <f aca="false">SUM(W30)</f>
        <v>-21600</v>
      </c>
      <c r="X32" s="29" t="n">
        <f aca="false">SUM(X30)</f>
        <v>9000</v>
      </c>
      <c r="Y32" s="27" t="n">
        <f aca="false">SUM(Y30)</f>
        <v>122400</v>
      </c>
      <c r="Z32" s="28" t="n">
        <f aca="false">SUM(Z30)</f>
        <v>-86400</v>
      </c>
      <c r="AA32" s="29" t="n">
        <f aca="false">SUM(AA30)</f>
        <v>36000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18"/>
      <c r="E33" s="19"/>
      <c r="F33" s="20"/>
      <c r="G33" s="21"/>
      <c r="H33" s="22"/>
      <c r="I33" s="23"/>
      <c r="J33" s="21"/>
      <c r="K33" s="22"/>
      <c r="L33" s="23"/>
      <c r="M33" s="21"/>
      <c r="N33" s="22"/>
      <c r="O33" s="23"/>
      <c r="P33" s="18"/>
      <c r="Q33" s="19"/>
      <c r="R33" s="20"/>
      <c r="S33" s="18"/>
      <c r="T33" s="19"/>
      <c r="U33" s="20"/>
      <c r="V33" s="21"/>
      <c r="W33" s="22"/>
      <c r="X33" s="23"/>
      <c r="Y33" s="21"/>
      <c r="Z33" s="22"/>
      <c r="AA33" s="23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0" t="s">
        <v>20</v>
      </c>
      <c r="B34" s="0" t="s">
        <v>19</v>
      </c>
      <c r="C34" s="0" t="s">
        <v>12</v>
      </c>
      <c r="D34" s="24" t="n">
        <f aca="false">HLOOKUP($D$4,WEPC_COMED_PK,18,FALSE())</f>
        <v>0</v>
      </c>
      <c r="E34" s="25" t="n">
        <f aca="false">HLOOKUP($D$4,WEPC_COMED_PK,17,FALSE())</f>
        <v>0</v>
      </c>
      <c r="F34" s="26" t="n">
        <f aca="false">SUM(D34:E34)</f>
        <v>0</v>
      </c>
      <c r="G34" s="27" t="n">
        <f aca="false">HLOOKUP($G$4,WEPC_COMED_PK,18,FALSE())</f>
        <v>27800</v>
      </c>
      <c r="H34" s="28" t="n">
        <f aca="false">HLOOKUP($G$4,WEPC_COMED_PK,17,FALSE())</f>
        <v>-21600</v>
      </c>
      <c r="I34" s="29" t="n">
        <f aca="false">SUM(G34:H34)</f>
        <v>6200</v>
      </c>
      <c r="J34" s="27" t="n">
        <f aca="false">HLOOKUP($J$4,WEPC_COMED_PK,18,FALSE())</f>
        <v>27800</v>
      </c>
      <c r="K34" s="28" t="n">
        <f aca="false">HLOOKUP($J$4,WEPC_COMED_PK,17,FALSE())</f>
        <v>-21600</v>
      </c>
      <c r="L34" s="29" t="n">
        <f aca="false">SUM(J34:K34)</f>
        <v>6200</v>
      </c>
      <c r="M34" s="27" t="n">
        <f aca="false">HLOOKUP($M$4,WEPC_COMED_PK,18,FALSE())</f>
        <v>27800</v>
      </c>
      <c r="N34" s="28" t="n">
        <f aca="false">HLOOKUP($M$4,WEPC_COMED_PK,17,FALSE())</f>
        <v>-21600</v>
      </c>
      <c r="O34" s="29" t="n">
        <f aca="false">SUM(M34:N34)</f>
        <v>6200</v>
      </c>
      <c r="P34" s="24" t="n">
        <f aca="false">HLOOKUP($P$4,WEPC_COMED_PK,18,FALSE())</f>
        <v>0</v>
      </c>
      <c r="Q34" s="25" t="n">
        <f aca="false">HLOOKUP($P$4,WEPC_COMED_PK,17,FALSE())</f>
        <v>0</v>
      </c>
      <c r="R34" s="26" t="n">
        <f aca="false">F34</f>
        <v>0</v>
      </c>
      <c r="S34" s="24" t="n">
        <f aca="false">HLOOKUP($S$4,WEPC_COMED_PK,18,FALSE())</f>
        <v>0</v>
      </c>
      <c r="T34" s="25" t="n">
        <f aca="false">HLOOKUP($S$4,WEPC_COMED_PK,17,FALSE())</f>
        <v>0</v>
      </c>
      <c r="U34" s="26" t="n">
        <f aca="false">R34</f>
        <v>0</v>
      </c>
      <c r="V34" s="27" t="n">
        <f aca="false">HLOOKUP($V$4,WEPC_COMED_PK,18,FALSE())</f>
        <v>27800</v>
      </c>
      <c r="W34" s="28" t="n">
        <f aca="false">HLOOKUP($V$4,WEPC_COMED_PK,17,FALSE())</f>
        <v>-21600</v>
      </c>
      <c r="X34" s="29" t="n">
        <f aca="false">SUM(V34:W34)</f>
        <v>6200</v>
      </c>
      <c r="Y34" s="27" t="n">
        <f aca="false">SUM(D34,G34,J34,M34,P34,S34,V34)</f>
        <v>111200</v>
      </c>
      <c r="Z34" s="28" t="n">
        <f aca="false">SUM(E34,H34,K34,N34,Q34,T34,W34)</f>
        <v>-86400</v>
      </c>
      <c r="AA34" s="29" t="n">
        <f aca="false">SUM(Y34:Z34)</f>
        <v>24800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6" hidden="false" customHeight="true" outlineLevel="0" collapsed="false">
      <c r="A35" s="0"/>
      <c r="B35" s="0"/>
      <c r="C35" s="0"/>
      <c r="D35" s="30"/>
      <c r="E35" s="31"/>
      <c r="F35" s="32"/>
      <c r="G35" s="33"/>
      <c r="H35" s="34"/>
      <c r="I35" s="35"/>
      <c r="J35" s="33"/>
      <c r="K35" s="34"/>
      <c r="L35" s="35"/>
      <c r="M35" s="33"/>
      <c r="N35" s="34"/>
      <c r="O35" s="35"/>
      <c r="P35" s="30"/>
      <c r="Q35" s="31"/>
      <c r="R35" s="32"/>
      <c r="S35" s="30"/>
      <c r="T35" s="31"/>
      <c r="U35" s="32"/>
      <c r="V35" s="33"/>
      <c r="W35" s="34"/>
      <c r="X35" s="35"/>
      <c r="Y35" s="33"/>
      <c r="Z35" s="34"/>
      <c r="AA35" s="35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5" t="s">
        <v>20</v>
      </c>
      <c r="B36" s="4" t="s">
        <v>3</v>
      </c>
      <c r="C36" s="0"/>
      <c r="D36" s="24" t="n">
        <f aca="false">SUM(D34)</f>
        <v>0</v>
      </c>
      <c r="E36" s="25" t="n">
        <f aca="false">SUM(E34)</f>
        <v>0</v>
      </c>
      <c r="F36" s="26" t="n">
        <f aca="false">SUM(F34)</f>
        <v>0</v>
      </c>
      <c r="G36" s="27" t="n">
        <f aca="false">SUM(G34)</f>
        <v>27800</v>
      </c>
      <c r="H36" s="28" t="n">
        <f aca="false">SUM(H34)</f>
        <v>-21600</v>
      </c>
      <c r="I36" s="29" t="n">
        <f aca="false">SUM(I34)</f>
        <v>6200</v>
      </c>
      <c r="J36" s="27" t="n">
        <f aca="false">SUM(J34)</f>
        <v>27800</v>
      </c>
      <c r="K36" s="28" t="n">
        <f aca="false">SUM(K34)</f>
        <v>-21600</v>
      </c>
      <c r="L36" s="29" t="n">
        <f aca="false">SUM(L34)</f>
        <v>6200</v>
      </c>
      <c r="M36" s="27" t="n">
        <f aca="false">SUM(M34)</f>
        <v>27800</v>
      </c>
      <c r="N36" s="28" t="n">
        <f aca="false">SUM(N34)</f>
        <v>-21600</v>
      </c>
      <c r="O36" s="29" t="n">
        <f aca="false">SUM(O34)</f>
        <v>6200</v>
      </c>
      <c r="P36" s="24" t="n">
        <f aca="false">SUM(P34)</f>
        <v>0</v>
      </c>
      <c r="Q36" s="25" t="n">
        <f aca="false">SUM(Q34)</f>
        <v>0</v>
      </c>
      <c r="R36" s="26" t="n">
        <f aca="false">SUM(R34)</f>
        <v>0</v>
      </c>
      <c r="S36" s="24" t="n">
        <f aca="false">SUM(S34)</f>
        <v>0</v>
      </c>
      <c r="T36" s="25" t="n">
        <f aca="false">SUM(T34)</f>
        <v>0</v>
      </c>
      <c r="U36" s="26" t="n">
        <f aca="false">SUM(U34)</f>
        <v>0</v>
      </c>
      <c r="V36" s="27" t="n">
        <f aca="false">SUM(V34)</f>
        <v>27800</v>
      </c>
      <c r="W36" s="28" t="n">
        <f aca="false">SUM(W34)</f>
        <v>-21600</v>
      </c>
      <c r="X36" s="29" t="n">
        <f aca="false">SUM(X34)</f>
        <v>6200</v>
      </c>
      <c r="Y36" s="27" t="n">
        <f aca="false">SUM(Y34)</f>
        <v>111200</v>
      </c>
      <c r="Z36" s="28" t="n">
        <f aca="false">SUM(Z34)</f>
        <v>-86400</v>
      </c>
      <c r="AA36" s="29" t="n">
        <f aca="false">SUM(AA34)</f>
        <v>24800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0"/>
      <c r="B37" s="0"/>
      <c r="C37" s="0"/>
      <c r="D37" s="18"/>
      <c r="E37" s="19"/>
      <c r="F37" s="20"/>
      <c r="G37" s="21"/>
      <c r="H37" s="22"/>
      <c r="I37" s="23"/>
      <c r="J37" s="21"/>
      <c r="K37" s="22"/>
      <c r="L37" s="23"/>
      <c r="M37" s="21"/>
      <c r="N37" s="22"/>
      <c r="O37" s="23"/>
      <c r="P37" s="18"/>
      <c r="Q37" s="19"/>
      <c r="R37" s="20"/>
      <c r="S37" s="18"/>
      <c r="T37" s="19"/>
      <c r="U37" s="20"/>
      <c r="V37" s="21"/>
      <c r="W37" s="22"/>
      <c r="X37" s="23"/>
      <c r="Y37" s="21"/>
      <c r="Z37" s="22"/>
      <c r="AA37" s="23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0" t="s">
        <v>21</v>
      </c>
      <c r="B38" s="0" t="s">
        <v>15</v>
      </c>
      <c r="C38" s="0" t="s">
        <v>12</v>
      </c>
      <c r="D38" s="24" t="n">
        <f aca="false">HLOOKUP($D$4,TAUNT_NEP_PK,18,FALSE())</f>
        <v>15380</v>
      </c>
      <c r="E38" s="25" t="n">
        <f aca="false">HLOOKUP($D$4,TAUNT_NEP_PK,17,FALSE())</f>
        <v>-12000</v>
      </c>
      <c r="F38" s="26" t="n">
        <f aca="false">SUM(D38:E38)</f>
        <v>3380</v>
      </c>
      <c r="G38" s="27" t="n">
        <f aca="false">HLOOKUP($G$4,TAUNT_NEP_PK,18,FALSE())</f>
        <v>15380</v>
      </c>
      <c r="H38" s="28" t="n">
        <f aca="false">HLOOKUP($G$4,TAUNT_NEP_PK,17,FALSE())</f>
        <v>-16000</v>
      </c>
      <c r="I38" s="29" t="n">
        <f aca="false">SUM(G38:H38)</f>
        <v>-619.999999999998</v>
      </c>
      <c r="J38" s="27" t="n">
        <f aca="false">HLOOKUP($J$4,TAUNT_NEP_PK,18,FALSE())</f>
        <v>15380</v>
      </c>
      <c r="K38" s="28" t="n">
        <f aca="false">HLOOKUP($J$4,TAUNT_NEP_PK,17,FALSE())</f>
        <v>-16000</v>
      </c>
      <c r="L38" s="29" t="n">
        <f aca="false">SUM(J38:K38)</f>
        <v>-619.999999999998</v>
      </c>
      <c r="M38" s="27" t="n">
        <f aca="false">HLOOKUP($M$4,TAUNT_NEP_PK,18,FALSE())</f>
        <v>15380</v>
      </c>
      <c r="N38" s="28" t="n">
        <f aca="false">HLOOKUP($M$4,TAUNT_NEP_PK,17,FALSE())</f>
        <v>-16000</v>
      </c>
      <c r="O38" s="29" t="n">
        <f aca="false">SUM(M38:N38)</f>
        <v>-619.999999999998</v>
      </c>
      <c r="P38" s="24" t="n">
        <f aca="false">HLOOKUP($P$4,TAUNT_NEP_PK,18,FALSE())</f>
        <v>15380</v>
      </c>
      <c r="Q38" s="25" t="n">
        <f aca="false">HLOOKUP($P$4,TAUNT_NEP_PK,17,FALSE())</f>
        <v>-12000</v>
      </c>
      <c r="R38" s="26" t="n">
        <f aca="false">F38</f>
        <v>3380</v>
      </c>
      <c r="S38" s="24" t="n">
        <f aca="false">HLOOKUP($S$4,TAUNT_NEP_PK,18,FALSE())</f>
        <v>15380</v>
      </c>
      <c r="T38" s="25" t="n">
        <f aca="false">HLOOKUP($S$4,TAUNT_NEP_PK,17,FALSE())</f>
        <v>-12000</v>
      </c>
      <c r="U38" s="26" t="n">
        <f aca="false">R38</f>
        <v>3380</v>
      </c>
      <c r="V38" s="27" t="n">
        <f aca="false">HLOOKUP($V$4,TAUNT_NEP_PK,18,FALSE())</f>
        <v>15380</v>
      </c>
      <c r="W38" s="28" t="n">
        <f aca="false">HLOOKUP($V$4,TAUNT_NEP_PK,17,FALSE())</f>
        <v>-16000</v>
      </c>
      <c r="X38" s="29" t="n">
        <f aca="false">SUM(V38:W38)</f>
        <v>-619.999999999998</v>
      </c>
      <c r="Y38" s="27" t="n">
        <f aca="false">SUM(D38,G38,J38,M38,P38,S38,V38)</f>
        <v>107660</v>
      </c>
      <c r="Z38" s="28" t="n">
        <f aca="false">SUM(E38,H38,K38,N38,Q38,T38,W38)</f>
        <v>-100000</v>
      </c>
      <c r="AA38" s="29" t="n">
        <f aca="false">SUM(Y38:Z38)</f>
        <v>7660.00000000002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0" t="s">
        <v>21</v>
      </c>
      <c r="B39" s="0" t="s">
        <v>15</v>
      </c>
      <c r="C39" s="0" t="s">
        <v>6</v>
      </c>
      <c r="D39" s="24" t="n">
        <f aca="false">HLOOKUP($D$4,TAUNT_NEP_OFF,18,FALSE())</f>
        <v>7690</v>
      </c>
      <c r="E39" s="25" t="n">
        <f aca="false">HLOOKUP($D$4,TAUNT_NEP_OFF,17,FALSE())</f>
        <v>-6000</v>
      </c>
      <c r="F39" s="26" t="n">
        <f aca="false">SUM(D39:E39)</f>
        <v>1690</v>
      </c>
      <c r="G39" s="27" t="n">
        <f aca="false">HLOOKUP($G$4,TAUNT_NEP_OFF,18,FALSE())</f>
        <v>7690</v>
      </c>
      <c r="H39" s="28" t="n">
        <f aca="false">HLOOKUP($G$4,TAUNT_NEP_OFF,17,FALSE())</f>
        <v>-6000</v>
      </c>
      <c r="I39" s="29" t="n">
        <f aca="false">SUM(G39:H39)</f>
        <v>1690</v>
      </c>
      <c r="J39" s="27" t="n">
        <f aca="false">HLOOKUP($J$4,TAUNT_NEP_OFF,18,FALSE())</f>
        <v>7690</v>
      </c>
      <c r="K39" s="28" t="n">
        <f aca="false">HLOOKUP($J$4,TAUNT_NEP_OFF,17,FALSE())</f>
        <v>-6000</v>
      </c>
      <c r="L39" s="29" t="n">
        <f aca="false">SUM(J39:K39)</f>
        <v>1690</v>
      </c>
      <c r="M39" s="27" t="n">
        <f aca="false">HLOOKUP($M$4,TAUNT_NEP_OFF,18,FALSE())</f>
        <v>7690</v>
      </c>
      <c r="N39" s="28" t="n">
        <f aca="false">HLOOKUP($M$4,TAUNT_NEP_OFF,17,FALSE())</f>
        <v>-6000</v>
      </c>
      <c r="O39" s="29" t="n">
        <f aca="false">SUM(M39:N39)</f>
        <v>1690</v>
      </c>
      <c r="P39" s="24" t="n">
        <f aca="false">HLOOKUP($P$4,TAUNT_NEP_OFF,18,FALSE())</f>
        <v>7690</v>
      </c>
      <c r="Q39" s="25" t="n">
        <f aca="false">HLOOKUP($P$4,TAUNT_NEP_OFF,17,FALSE())</f>
        <v>-6000</v>
      </c>
      <c r="R39" s="26" t="n">
        <f aca="false">F39</f>
        <v>1690</v>
      </c>
      <c r="S39" s="24" t="n">
        <f aca="false">HLOOKUP($S$4,TAUNT_NEP_OFF,18,FALSE())</f>
        <v>7690</v>
      </c>
      <c r="T39" s="25" t="n">
        <f aca="false">HLOOKUP($S$4,TAUNT_NEP_OFF,17,FALSE())</f>
        <v>-6000</v>
      </c>
      <c r="U39" s="26" t="n">
        <f aca="false">R39</f>
        <v>1690</v>
      </c>
      <c r="V39" s="27" t="n">
        <f aca="false">HLOOKUP($V$4,TAUNT_NEP_OFF,18,FALSE())</f>
        <v>7690</v>
      </c>
      <c r="W39" s="28" t="n">
        <f aca="false">HLOOKUP($V$4,TAUNT_NEP_OFF,17,FALSE())</f>
        <v>-6000</v>
      </c>
      <c r="X39" s="29" t="n">
        <f aca="false">SUM(V39:W39)</f>
        <v>1690</v>
      </c>
      <c r="Y39" s="27" t="n">
        <f aca="false">SUM(D39,G39,J39,M39,P39,S39,V39)</f>
        <v>53830</v>
      </c>
      <c r="Z39" s="28" t="n">
        <f aca="false">SUM(E39,H39,K39,N39,Q39,T39,W39)</f>
        <v>-42000</v>
      </c>
      <c r="AA39" s="29" t="n">
        <f aca="false">SUM(Y39:Z39)</f>
        <v>11830</v>
      </c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6" hidden="false" customHeight="true" outlineLevel="0" collapsed="false">
      <c r="A40" s="0"/>
      <c r="B40" s="0"/>
      <c r="C40" s="0"/>
      <c r="D40" s="30"/>
      <c r="E40" s="31"/>
      <c r="F40" s="32"/>
      <c r="G40" s="33"/>
      <c r="H40" s="34"/>
      <c r="I40" s="35"/>
      <c r="J40" s="33"/>
      <c r="K40" s="34"/>
      <c r="L40" s="35"/>
      <c r="M40" s="33"/>
      <c r="N40" s="34"/>
      <c r="O40" s="35"/>
      <c r="P40" s="30"/>
      <c r="Q40" s="31"/>
      <c r="R40" s="32"/>
      <c r="S40" s="30"/>
      <c r="T40" s="31"/>
      <c r="U40" s="32"/>
      <c r="V40" s="33"/>
      <c r="W40" s="34"/>
      <c r="X40" s="35"/>
      <c r="Y40" s="33"/>
      <c r="Z40" s="34"/>
      <c r="AA40" s="35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5" t="s">
        <v>21</v>
      </c>
      <c r="B41" s="4" t="s">
        <v>3</v>
      </c>
      <c r="C41" s="0"/>
      <c r="D41" s="24" t="n">
        <f aca="false">SUM(D36:D39)</f>
        <v>23070</v>
      </c>
      <c r="E41" s="25" t="n">
        <f aca="false">SUM(E36:E39)</f>
        <v>-18000</v>
      </c>
      <c r="F41" s="26" t="n">
        <f aca="false">SUM(F36:F39)</f>
        <v>5070</v>
      </c>
      <c r="G41" s="27" t="n">
        <f aca="false">SUM(G36:G39)</f>
        <v>50870</v>
      </c>
      <c r="H41" s="28" t="n">
        <f aca="false">SUM(H36:H39)</f>
        <v>-43600</v>
      </c>
      <c r="I41" s="29" t="n">
        <f aca="false">SUM(I36:I39)</f>
        <v>7270</v>
      </c>
      <c r="J41" s="27" t="n">
        <f aca="false">SUM(J36:J39)</f>
        <v>50870</v>
      </c>
      <c r="K41" s="28" t="n">
        <f aca="false">SUM(K36:K39)</f>
        <v>-43600</v>
      </c>
      <c r="L41" s="29" t="n">
        <f aca="false">SUM(L36:L39)</f>
        <v>7270</v>
      </c>
      <c r="M41" s="27" t="n">
        <f aca="false">SUM(M36:M39)</f>
        <v>50870</v>
      </c>
      <c r="N41" s="28" t="n">
        <f aca="false">SUM(N36:N39)</f>
        <v>-43600</v>
      </c>
      <c r="O41" s="29" t="n">
        <f aca="false">SUM(O36:O39)</f>
        <v>7270</v>
      </c>
      <c r="P41" s="24" t="n">
        <f aca="false">SUM(P36:P39)</f>
        <v>23070</v>
      </c>
      <c r="Q41" s="25" t="n">
        <f aca="false">SUM(Q36:Q39)</f>
        <v>-18000</v>
      </c>
      <c r="R41" s="26" t="n">
        <f aca="false">SUM(R36:R39)</f>
        <v>5070</v>
      </c>
      <c r="S41" s="24" t="n">
        <f aca="false">SUM(S36:S39)</f>
        <v>23070</v>
      </c>
      <c r="T41" s="25" t="n">
        <f aca="false">SUM(T36:T39)</f>
        <v>-18000</v>
      </c>
      <c r="U41" s="26" t="n">
        <f aca="false">SUM(U36:U39)</f>
        <v>5070</v>
      </c>
      <c r="V41" s="27" t="n">
        <f aca="false">SUM(V36:V39)</f>
        <v>50870</v>
      </c>
      <c r="W41" s="28" t="n">
        <f aca="false">SUM(W36:W39)</f>
        <v>-43600</v>
      </c>
      <c r="X41" s="29" t="n">
        <f aca="false">SUM(X36:X39)</f>
        <v>7270</v>
      </c>
      <c r="Y41" s="27" t="n">
        <f aca="false">SUM(Y38:Y40)</f>
        <v>161490</v>
      </c>
      <c r="Z41" s="28" t="n">
        <f aca="false">SUM(Z38:Z40)</f>
        <v>-142000</v>
      </c>
      <c r="AA41" s="29" t="n">
        <f aca="false">SUM(AA38:AA39)</f>
        <v>19490</v>
      </c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0"/>
      <c r="B42" s="0"/>
      <c r="C42" s="0"/>
      <c r="D42" s="18"/>
      <c r="E42" s="19"/>
      <c r="F42" s="20"/>
      <c r="G42" s="21"/>
      <c r="H42" s="22"/>
      <c r="I42" s="23"/>
      <c r="J42" s="21"/>
      <c r="K42" s="22"/>
      <c r="L42" s="23"/>
      <c r="M42" s="21"/>
      <c r="N42" s="22"/>
      <c r="O42" s="23"/>
      <c r="P42" s="18"/>
      <c r="Q42" s="19"/>
      <c r="R42" s="20"/>
      <c r="S42" s="18"/>
      <c r="T42" s="19"/>
      <c r="U42" s="20"/>
      <c r="V42" s="21"/>
      <c r="W42" s="22"/>
      <c r="X42" s="23"/>
      <c r="Y42" s="21"/>
      <c r="Z42" s="22"/>
      <c r="AA42" s="2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0"/>
      <c r="B43" s="0"/>
      <c r="C43" s="0"/>
      <c r="D43" s="24"/>
      <c r="E43" s="25"/>
      <c r="F43" s="26"/>
      <c r="G43" s="27"/>
      <c r="H43" s="28"/>
      <c r="I43" s="29"/>
      <c r="J43" s="27"/>
      <c r="K43" s="28"/>
      <c r="L43" s="29"/>
      <c r="M43" s="27"/>
      <c r="N43" s="28"/>
      <c r="O43" s="29"/>
      <c r="P43" s="24"/>
      <c r="Q43" s="25"/>
      <c r="R43" s="26"/>
      <c r="S43" s="24"/>
      <c r="T43" s="25"/>
      <c r="U43" s="26"/>
      <c r="V43" s="27"/>
      <c r="W43" s="28"/>
      <c r="X43" s="29"/>
      <c r="Y43" s="27"/>
      <c r="Z43" s="28"/>
      <c r="AA43" s="29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0" t="s">
        <v>22</v>
      </c>
      <c r="B44" s="0" t="s">
        <v>23</v>
      </c>
      <c r="C44" s="0" t="s">
        <v>12</v>
      </c>
      <c r="D44" s="24" t="n">
        <f aca="false">HLOOKUP($D$4,ALCO_SIG_PK,18,FALSE())</f>
        <v>30480</v>
      </c>
      <c r="E44" s="25" t="n">
        <f aca="false">HLOOKUP($D$4,ALCO_SIG_PK,17,FALSE())</f>
        <v>-24000</v>
      </c>
      <c r="F44" s="26" t="n">
        <f aca="false">SUM(D44:E44)</f>
        <v>6480</v>
      </c>
      <c r="G44" s="27" t="n">
        <f aca="false">HLOOKUP($G$4,ALCO_SIG_PK,18,FALSE())</f>
        <v>0</v>
      </c>
      <c r="H44" s="28" t="n">
        <f aca="false">HLOOKUP($G$4,ALCO_SIG_PK,17,FALSE())</f>
        <v>0</v>
      </c>
      <c r="I44" s="29" t="n">
        <f aca="false">SUM(G44:H44)</f>
        <v>0</v>
      </c>
      <c r="J44" s="27" t="n">
        <f aca="false">HLOOKUP($J$4,ALCO_SIG_PK,18,FALSE())</f>
        <v>0</v>
      </c>
      <c r="K44" s="28" t="n">
        <f aca="false">HLOOKUP($J$4,ALCO_SIG_PK,17,FALSE())</f>
        <v>0</v>
      </c>
      <c r="L44" s="29" t="n">
        <f aca="false">SUM(J44:K44)</f>
        <v>0</v>
      </c>
      <c r="M44" s="27" t="n">
        <f aca="false">HLOOKUP($M$4,ALCO_SIG_PK,18,FALSE())</f>
        <v>0</v>
      </c>
      <c r="N44" s="28" t="n">
        <f aca="false">HLOOKUP($M$4,ALCO_SIG_PK,17,FALSE())</f>
        <v>0</v>
      </c>
      <c r="O44" s="29" t="n">
        <f aca="false">SUM(M44:N44)</f>
        <v>0</v>
      </c>
      <c r="P44" s="24" t="n">
        <f aca="false">HLOOKUP($P$4,ALCO_SIG_PK,18,FALSE())</f>
        <v>30480</v>
      </c>
      <c r="Q44" s="25" t="n">
        <f aca="false">HLOOKUP($P$4,ALCO_SIG_PK,17,FALSE())</f>
        <v>-24000</v>
      </c>
      <c r="R44" s="26" t="n">
        <f aca="false">F44</f>
        <v>6480</v>
      </c>
      <c r="S44" s="24" t="n">
        <f aca="false">HLOOKUP($S$4,ALCO_SIG_PK,18,FALSE())</f>
        <v>30480</v>
      </c>
      <c r="T44" s="25" t="n">
        <f aca="false">HLOOKUP($S$4,ALCO_SIG_PK,17,FALSE())</f>
        <v>-24000</v>
      </c>
      <c r="U44" s="26" t="n">
        <f aca="false">R44</f>
        <v>6480</v>
      </c>
      <c r="V44" s="27" t="n">
        <f aca="false">HLOOKUP($V$4,ALCO_SIG_PK,18,FALSE())</f>
        <v>0</v>
      </c>
      <c r="W44" s="28" t="n">
        <f aca="false">HLOOKUP($V$4,ALCO_SIG_PK,17,FALSE())</f>
        <v>0</v>
      </c>
      <c r="X44" s="29" t="n">
        <f aca="false">SUM(V44:W44)</f>
        <v>0</v>
      </c>
      <c r="Y44" s="27" t="n">
        <f aca="false">SUM(D44,G44,J44,M44,P44,S44,V44)</f>
        <v>91440</v>
      </c>
      <c r="Z44" s="28" t="n">
        <f aca="false">SUM(E44,H44,K44,N44,Q44,T44,W44)</f>
        <v>-72000</v>
      </c>
      <c r="AA44" s="29" t="n">
        <f aca="false">SUM(Y44:Z44)</f>
        <v>19440</v>
      </c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0" t="s">
        <v>22</v>
      </c>
      <c r="B45" s="0" t="s">
        <v>23</v>
      </c>
      <c r="C45" s="0" t="s">
        <v>6</v>
      </c>
      <c r="D45" s="24" t="n">
        <f aca="false">HLOOKUP($D$4,ALCO_SIG_OFF,18,FALSE())</f>
        <v>15240</v>
      </c>
      <c r="E45" s="25" t="n">
        <f aca="false">HLOOKUP($D$4,ALCO_SIG_OFF,17,FALSE())</f>
        <v>-12000</v>
      </c>
      <c r="F45" s="26" t="n">
        <f aca="false">SUM(D45:E45)</f>
        <v>3240</v>
      </c>
      <c r="G45" s="27" t="n">
        <f aca="false">HLOOKUP($G$4,ALCO_SIG_OFF,18,FALSE())</f>
        <v>0</v>
      </c>
      <c r="H45" s="28" t="n">
        <f aca="false">HLOOKUP($G$4,ALCO_SIG_OFF,17,FALSE())</f>
        <v>0</v>
      </c>
      <c r="I45" s="29" t="n">
        <f aca="false">SUM(G45:H45)</f>
        <v>0</v>
      </c>
      <c r="J45" s="27" t="n">
        <f aca="false">HLOOKUP($J$4,ALCO_SIG_OFF,18,FALSE())</f>
        <v>0</v>
      </c>
      <c r="K45" s="28" t="n">
        <f aca="false">HLOOKUP($J$4,ALCO_SIG_OFF,17,FALSE())</f>
        <v>0</v>
      </c>
      <c r="L45" s="29" t="n">
        <f aca="false">SUM(J45:K45)</f>
        <v>0</v>
      </c>
      <c r="M45" s="27" t="n">
        <f aca="false">HLOOKUP($M$4,ALCO_SIG_OFF,18,FALSE())</f>
        <v>0</v>
      </c>
      <c r="N45" s="28" t="n">
        <f aca="false">HLOOKUP($M$4,ALCO_SIG_OFF,17,FALSE())</f>
        <v>0</v>
      </c>
      <c r="O45" s="29" t="n">
        <f aca="false">SUM(M45:N45)</f>
        <v>0</v>
      </c>
      <c r="P45" s="24" t="n">
        <f aca="false">HLOOKUP($P$4,ALCO_SIG_OFF,18,FALSE())</f>
        <v>15240</v>
      </c>
      <c r="Q45" s="25" t="n">
        <f aca="false">HLOOKUP($P$4,ALCO_SIG_OFF,17,FALSE())</f>
        <v>-12000</v>
      </c>
      <c r="R45" s="26" t="n">
        <f aca="false">F45</f>
        <v>3240</v>
      </c>
      <c r="S45" s="24" t="n">
        <f aca="false">HLOOKUP($S$4,ALCO_SIG_OFF,18,FALSE())</f>
        <v>15240</v>
      </c>
      <c r="T45" s="25" t="n">
        <f aca="false">HLOOKUP($S$4,ALCO_SIG_OFF,17,FALSE())</f>
        <v>-12000</v>
      </c>
      <c r="U45" s="26" t="n">
        <f aca="false">R45</f>
        <v>3240</v>
      </c>
      <c r="V45" s="27" t="n">
        <f aca="false">HLOOKUP($V$4,ALCO_SIG_OFF,18,FALSE())</f>
        <v>0</v>
      </c>
      <c r="W45" s="28" t="n">
        <f aca="false">HLOOKUP($V$4,ALCO_SIG_OFF,17,FALSE())</f>
        <v>0</v>
      </c>
      <c r="X45" s="29" t="n">
        <f aca="false">SUM(V45:W45)</f>
        <v>0</v>
      </c>
      <c r="Y45" s="27" t="n">
        <f aca="false">SUM(D45,G45,J45,M45,P45,S45,V45)</f>
        <v>45720</v>
      </c>
      <c r="Z45" s="28" t="n">
        <f aca="false">SUM(E45,H45,K45,N45,Q45,T45,W45)</f>
        <v>-36000</v>
      </c>
      <c r="AA45" s="29" t="n">
        <f aca="false">SUM(Y45:Z45)</f>
        <v>9720</v>
      </c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6" hidden="false" customHeight="true" outlineLevel="0" collapsed="false">
      <c r="A46" s="0"/>
      <c r="B46" s="0"/>
      <c r="C46" s="0"/>
      <c r="D46" s="30"/>
      <c r="E46" s="31"/>
      <c r="F46" s="32"/>
      <c r="G46" s="33"/>
      <c r="H46" s="34"/>
      <c r="I46" s="35"/>
      <c r="J46" s="33"/>
      <c r="K46" s="34"/>
      <c r="L46" s="35"/>
      <c r="M46" s="33"/>
      <c r="N46" s="34"/>
      <c r="O46" s="35"/>
      <c r="P46" s="30"/>
      <c r="Q46" s="31"/>
      <c r="R46" s="32"/>
      <c r="S46" s="30"/>
      <c r="T46" s="31"/>
      <c r="U46" s="32"/>
      <c r="V46" s="33"/>
      <c r="W46" s="34"/>
      <c r="X46" s="35"/>
      <c r="Y46" s="33"/>
      <c r="Z46" s="34"/>
      <c r="AA46" s="35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5" t="s">
        <v>22</v>
      </c>
      <c r="B47" s="4" t="s">
        <v>3</v>
      </c>
      <c r="C47" s="0"/>
      <c r="D47" s="24" t="n">
        <f aca="false">SUM(D42:D45)</f>
        <v>45720</v>
      </c>
      <c r="E47" s="25" t="n">
        <f aca="false">SUM(E42:E45)</f>
        <v>-36000</v>
      </c>
      <c r="F47" s="26" t="n">
        <f aca="false">SUM(F42:F45)</f>
        <v>9720</v>
      </c>
      <c r="G47" s="27" t="n">
        <f aca="false">SUM(G42:G45)</f>
        <v>0</v>
      </c>
      <c r="H47" s="28" t="n">
        <f aca="false">SUM(H42:H45)</f>
        <v>0</v>
      </c>
      <c r="I47" s="29" t="n">
        <f aca="false">SUM(I42:I45)</f>
        <v>0</v>
      </c>
      <c r="J47" s="27" t="n">
        <f aca="false">SUM(J42:J45)</f>
        <v>0</v>
      </c>
      <c r="K47" s="28" t="n">
        <f aca="false">SUM(K42:K45)</f>
        <v>0</v>
      </c>
      <c r="L47" s="29" t="n">
        <f aca="false">SUM(L42:L45)</f>
        <v>0</v>
      </c>
      <c r="M47" s="27" t="n">
        <f aca="false">SUM(M42:M45)</f>
        <v>0</v>
      </c>
      <c r="N47" s="28" t="n">
        <f aca="false">SUM(N42:N45)</f>
        <v>0</v>
      </c>
      <c r="O47" s="29" t="n">
        <f aca="false">SUM(O42:O45)</f>
        <v>0</v>
      </c>
      <c r="P47" s="24" t="n">
        <f aca="false">SUM(P42:P45)</f>
        <v>45720</v>
      </c>
      <c r="Q47" s="25" t="n">
        <f aca="false">SUM(Q42:Q45)</f>
        <v>-36000</v>
      </c>
      <c r="R47" s="26" t="n">
        <f aca="false">SUM(R42:R45)</f>
        <v>9720</v>
      </c>
      <c r="S47" s="24" t="n">
        <f aca="false">SUM(S42:S45)</f>
        <v>45720</v>
      </c>
      <c r="T47" s="25" t="n">
        <f aca="false">SUM(T42:T45)</f>
        <v>-36000</v>
      </c>
      <c r="U47" s="26" t="n">
        <f aca="false">SUM(U42:U45)</f>
        <v>9720</v>
      </c>
      <c r="V47" s="27" t="n">
        <f aca="false">SUM(V42:V45)</f>
        <v>0</v>
      </c>
      <c r="W47" s="28" t="n">
        <f aca="false">SUM(W42:W45)</f>
        <v>0</v>
      </c>
      <c r="X47" s="29" t="n">
        <f aca="false">SUM(X42:X45)</f>
        <v>0</v>
      </c>
      <c r="Y47" s="27" t="n">
        <f aca="false">SUM(Y42:Y45)</f>
        <v>137160</v>
      </c>
      <c r="Z47" s="28" t="n">
        <f aca="false">SUM(Z42:Z45)</f>
        <v>-108000</v>
      </c>
      <c r="AA47" s="29" t="n">
        <f aca="false">SUM(AA42:AA45)</f>
        <v>29160</v>
      </c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/>
      <c r="B48" s="0"/>
      <c r="C48" s="0"/>
      <c r="D48" s="18"/>
      <c r="E48" s="19"/>
      <c r="F48" s="20"/>
      <c r="G48" s="21"/>
      <c r="H48" s="22"/>
      <c r="I48" s="23"/>
      <c r="J48" s="21"/>
      <c r="K48" s="22"/>
      <c r="L48" s="23"/>
      <c r="M48" s="21"/>
      <c r="N48" s="22"/>
      <c r="O48" s="23"/>
      <c r="P48" s="18"/>
      <c r="Q48" s="19"/>
      <c r="R48" s="20"/>
      <c r="S48" s="18"/>
      <c r="T48" s="19"/>
      <c r="U48" s="20"/>
      <c r="V48" s="21"/>
      <c r="W48" s="22"/>
      <c r="X48" s="23"/>
      <c r="Y48" s="21"/>
      <c r="Z48" s="22"/>
      <c r="AA48" s="23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0" t="s">
        <v>24</v>
      </c>
      <c r="B49" s="0" t="s">
        <v>11</v>
      </c>
      <c r="C49" s="0" t="s">
        <v>12</v>
      </c>
      <c r="D49" s="24" t="n">
        <f aca="false">HLOOKUP($D$4,GPU_PJM_PK,18,FALSE())</f>
        <v>0</v>
      </c>
      <c r="E49" s="25" t="n">
        <f aca="false">HLOOKUP($D$4,GPU_PJM_PK,17,FALSE())</f>
        <v>0</v>
      </c>
      <c r="F49" s="26" t="n">
        <f aca="false">SUM(D49:E49)</f>
        <v>0</v>
      </c>
      <c r="G49" s="27" t="n">
        <f aca="false">HLOOKUP($G$4,GPU_PJM_PK,18,FALSE())</f>
        <v>233280</v>
      </c>
      <c r="H49" s="28" t="n">
        <f aca="false">HLOOKUP($G$4,GPU_PJM_PK,17,FALSE())</f>
        <v>-134400</v>
      </c>
      <c r="I49" s="29" t="n">
        <f aca="false">SUM(G49:H49)</f>
        <v>98880</v>
      </c>
      <c r="J49" s="27" t="n">
        <f aca="false">HLOOKUP($J$4,GPU_PJM_PK,18,FALSE())</f>
        <v>233280</v>
      </c>
      <c r="K49" s="28" t="n">
        <f aca="false">HLOOKUP($J$4,GPU_PJM_PK,17,FALSE())</f>
        <v>-134400</v>
      </c>
      <c r="L49" s="29" t="n">
        <f aca="false">SUM(J49:K49)</f>
        <v>98880</v>
      </c>
      <c r="M49" s="27" t="n">
        <f aca="false">HLOOKUP($M$4,GPU_PJM_PK,18,FALSE())</f>
        <v>233280</v>
      </c>
      <c r="N49" s="28" t="n">
        <f aca="false">HLOOKUP($M$4,GPU_PJM_PK,17,FALSE())</f>
        <v>-134400</v>
      </c>
      <c r="O49" s="29" t="n">
        <f aca="false">SUM(M49:N49)</f>
        <v>98880</v>
      </c>
      <c r="P49" s="24" t="n">
        <f aca="false">HLOOKUP($P$4,GPU_PJM_PK,18,FALSE())</f>
        <v>0</v>
      </c>
      <c r="Q49" s="25" t="n">
        <f aca="false">HLOOKUP($P$4,GPU_PJM_PK,17,FALSE())</f>
        <v>0</v>
      </c>
      <c r="R49" s="26" t="n">
        <f aca="false">F49</f>
        <v>0</v>
      </c>
      <c r="S49" s="24" t="n">
        <f aca="false">HLOOKUP($S$4,GPU_PJM_PK,18,FALSE())</f>
        <v>0</v>
      </c>
      <c r="T49" s="25" t="n">
        <f aca="false">HLOOKUP($S$4,GPU_PJM_PK,17,FALSE())</f>
        <v>0</v>
      </c>
      <c r="U49" s="26" t="n">
        <f aca="false">R49</f>
        <v>0</v>
      </c>
      <c r="V49" s="27" t="n">
        <f aca="false">HLOOKUP($V$4,GPU_PJM_PK,18,FALSE())</f>
        <v>233280</v>
      </c>
      <c r="W49" s="28" t="n">
        <f aca="false">HLOOKUP($V$4,GPU_PJM_PK,17,FALSE())</f>
        <v>-134400</v>
      </c>
      <c r="X49" s="29" t="n">
        <f aca="false">SUM(V49:W49)</f>
        <v>98880</v>
      </c>
      <c r="Y49" s="27" t="n">
        <f aca="false">SUM(D49,G49,J49,M49,P49,S49,V49)</f>
        <v>933120</v>
      </c>
      <c r="Z49" s="28" t="n">
        <f aca="false">SUM(E49,H49,K49,N49,Q49,T49,W49)</f>
        <v>-537600</v>
      </c>
      <c r="AA49" s="29" t="n">
        <f aca="false">SUM(Y49:Z49)</f>
        <v>395520</v>
      </c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5.25" hidden="false" customHeight="true" outlineLevel="0" collapsed="false">
      <c r="A50" s="0"/>
      <c r="B50" s="0"/>
      <c r="C50" s="0"/>
      <c r="D50" s="30"/>
      <c r="E50" s="31"/>
      <c r="F50" s="32"/>
      <c r="G50" s="33"/>
      <c r="H50" s="34"/>
      <c r="I50" s="35"/>
      <c r="J50" s="33"/>
      <c r="K50" s="34"/>
      <c r="L50" s="35"/>
      <c r="M50" s="33"/>
      <c r="N50" s="34"/>
      <c r="O50" s="35"/>
      <c r="P50" s="30"/>
      <c r="Q50" s="31"/>
      <c r="R50" s="32"/>
      <c r="S50" s="30"/>
      <c r="T50" s="31"/>
      <c r="U50" s="32"/>
      <c r="V50" s="33"/>
      <c r="W50" s="34"/>
      <c r="X50" s="35"/>
      <c r="Y50" s="33"/>
      <c r="Z50" s="34"/>
      <c r="AA50" s="35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5" t="s">
        <v>24</v>
      </c>
      <c r="B51" s="4" t="s">
        <v>3</v>
      </c>
      <c r="C51" s="0"/>
      <c r="D51" s="24" t="n">
        <f aca="false">SUM(D49)</f>
        <v>0</v>
      </c>
      <c r="E51" s="25" t="n">
        <f aca="false">SUM(E49)</f>
        <v>0</v>
      </c>
      <c r="F51" s="26" t="n">
        <f aca="false">SUM(F49)</f>
        <v>0</v>
      </c>
      <c r="G51" s="27" t="n">
        <f aca="false">SUM(G49)</f>
        <v>233280</v>
      </c>
      <c r="H51" s="28" t="n">
        <f aca="false">SUM(H49)</f>
        <v>-134400</v>
      </c>
      <c r="I51" s="29" t="n">
        <f aca="false">SUM(I49)</f>
        <v>98880</v>
      </c>
      <c r="J51" s="27" t="n">
        <f aca="false">SUM(J49)</f>
        <v>233280</v>
      </c>
      <c r="K51" s="28" t="n">
        <f aca="false">SUM(K49)</f>
        <v>-134400</v>
      </c>
      <c r="L51" s="29" t="n">
        <f aca="false">SUM(L49)</f>
        <v>98880</v>
      </c>
      <c r="M51" s="27" t="n">
        <f aca="false">SUM(M49)</f>
        <v>233280</v>
      </c>
      <c r="N51" s="28" t="n">
        <f aca="false">SUM(N49)</f>
        <v>-134400</v>
      </c>
      <c r="O51" s="29" t="n">
        <f aca="false">SUM(O49)</f>
        <v>98880</v>
      </c>
      <c r="P51" s="24" t="n">
        <f aca="false">SUM(P49)</f>
        <v>0</v>
      </c>
      <c r="Q51" s="25" t="n">
        <f aca="false">SUM(Q49)</f>
        <v>0</v>
      </c>
      <c r="R51" s="26" t="n">
        <f aca="false">SUM(R49)</f>
        <v>0</v>
      </c>
      <c r="S51" s="24" t="n">
        <f aca="false">SUM(S49)</f>
        <v>0</v>
      </c>
      <c r="T51" s="25" t="n">
        <f aca="false">SUM(T49)</f>
        <v>0</v>
      </c>
      <c r="U51" s="26" t="n">
        <f aca="false">SUM(U49)</f>
        <v>0</v>
      </c>
      <c r="V51" s="27" t="n">
        <f aca="false">SUM(V49)</f>
        <v>233280</v>
      </c>
      <c r="W51" s="28" t="n">
        <f aca="false">SUM(W49)</f>
        <v>-134400</v>
      </c>
      <c r="X51" s="29" t="n">
        <f aca="false">SUM(X49)</f>
        <v>98880</v>
      </c>
      <c r="Y51" s="27" t="n">
        <f aca="false">SUM(Y49)</f>
        <v>933120</v>
      </c>
      <c r="Z51" s="28" t="n">
        <f aca="false">SUM(Z49)</f>
        <v>-537600</v>
      </c>
      <c r="AA51" s="29" t="n">
        <f aca="false">SUM(AA49)</f>
        <v>395520</v>
      </c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0"/>
      <c r="B52" s="0"/>
      <c r="C52" s="0"/>
      <c r="D52" s="18"/>
      <c r="E52" s="19"/>
      <c r="F52" s="20"/>
      <c r="G52" s="21"/>
      <c r="H52" s="22"/>
      <c r="I52" s="23"/>
      <c r="J52" s="21"/>
      <c r="K52" s="22"/>
      <c r="L52" s="23"/>
      <c r="M52" s="21"/>
      <c r="N52" s="22"/>
      <c r="O52" s="23"/>
      <c r="P52" s="18"/>
      <c r="Q52" s="19"/>
      <c r="R52" s="20"/>
      <c r="S52" s="18"/>
      <c r="T52" s="19"/>
      <c r="U52" s="20"/>
      <c r="V52" s="21"/>
      <c r="W52" s="22"/>
      <c r="X52" s="23"/>
      <c r="Y52" s="21"/>
      <c r="Z52" s="22"/>
      <c r="AA52" s="23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0" t="s">
        <v>25</v>
      </c>
      <c r="B53" s="0" t="s">
        <v>15</v>
      </c>
      <c r="C53" s="0" t="s">
        <v>12</v>
      </c>
      <c r="D53" s="24" t="n">
        <f aca="false">HLOOKUP($D$4,UI_NEP_PK,18,FALSE())</f>
        <v>469820</v>
      </c>
      <c r="E53" s="25" t="n">
        <f aca="false">HLOOKUP($D$4,UI_NEP_PK,17,FALSE())</f>
        <v>-333600</v>
      </c>
      <c r="F53" s="26" t="n">
        <f aca="false">SUM(D53:E53)</f>
        <v>136220</v>
      </c>
      <c r="G53" s="27" t="n">
        <f aca="false">HLOOKUP($G$4,UI_NEP_PK,18,FALSE())</f>
        <v>469820</v>
      </c>
      <c r="H53" s="28" t="n">
        <f aca="false">HLOOKUP($G$4,UI_NEP_PK,17,FALSE())</f>
        <v>-444800</v>
      </c>
      <c r="I53" s="29" t="n">
        <f aca="false">SUM(G53:H53)</f>
        <v>25020</v>
      </c>
      <c r="J53" s="27" t="n">
        <f aca="false">HLOOKUP($J$4,UI_NEP_PK,18,FALSE())</f>
        <v>469820</v>
      </c>
      <c r="K53" s="28" t="n">
        <f aca="false">HLOOKUP($J$4,UI_NEP_PK,17,FALSE())</f>
        <v>-444800</v>
      </c>
      <c r="L53" s="29" t="n">
        <f aca="false">SUM(J53:K53)</f>
        <v>25020</v>
      </c>
      <c r="M53" s="27" t="n">
        <f aca="false">HLOOKUP($M$4,UI_NEP_PK,18,FALSE())</f>
        <v>469820</v>
      </c>
      <c r="N53" s="28" t="n">
        <f aca="false">HLOOKUP($M$4,UI_NEP_PK,17,FALSE())</f>
        <v>-444800</v>
      </c>
      <c r="O53" s="29" t="n">
        <f aca="false">SUM(M53:N53)</f>
        <v>25020</v>
      </c>
      <c r="P53" s="24" t="n">
        <f aca="false">HLOOKUP($P$4,UI_NEP_PK,18,FALSE())</f>
        <v>469820</v>
      </c>
      <c r="Q53" s="25" t="n">
        <f aca="false">HLOOKUP($P$4,UI_NEP_PK,17,FALSE())</f>
        <v>-333600</v>
      </c>
      <c r="R53" s="26" t="n">
        <f aca="false">F53</f>
        <v>136220</v>
      </c>
      <c r="S53" s="24" t="n">
        <f aca="false">HLOOKUP($S$4,UI_NEP_PK,18,FALSE())</f>
        <v>469820</v>
      </c>
      <c r="T53" s="25" t="n">
        <f aca="false">HLOOKUP($S$4,UI_NEP_PK,17,FALSE())</f>
        <v>-333600</v>
      </c>
      <c r="U53" s="26" t="n">
        <f aca="false">R53</f>
        <v>136220</v>
      </c>
      <c r="V53" s="27" t="n">
        <f aca="false">HLOOKUP($V$4,UI_NEP_PK,18,FALSE())</f>
        <v>469820</v>
      </c>
      <c r="W53" s="28" t="n">
        <f aca="false">HLOOKUP($V$4,UI_NEP_PK,17,FALSE())</f>
        <v>-444800</v>
      </c>
      <c r="X53" s="29" t="n">
        <f aca="false">SUM(V53:W53)</f>
        <v>25020</v>
      </c>
      <c r="Y53" s="27" t="n">
        <f aca="false">SUM(D53,G53,J53,M53,P53,S53,V53)</f>
        <v>3288740</v>
      </c>
      <c r="Z53" s="28" t="n">
        <f aca="false">SUM(E53,H53,K53,N53,Q53,T53,W53)</f>
        <v>-2780000</v>
      </c>
      <c r="AA53" s="29" t="n">
        <f aca="false">SUM(Y53:Z53)</f>
        <v>508740</v>
      </c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 t="s">
        <v>25</v>
      </c>
      <c r="B54" s="0" t="s">
        <v>15</v>
      </c>
      <c r="C54" s="0" t="s">
        <v>6</v>
      </c>
      <c r="D54" s="24" t="n">
        <f aca="false">HLOOKUP($D$4,UI_NEP_OFF,18,FALSE())</f>
        <v>234910</v>
      </c>
      <c r="E54" s="25" t="n">
        <f aca="false">HLOOKUP($D$4,UI_NEP_OFF,17,FALSE())</f>
        <v>-166800</v>
      </c>
      <c r="F54" s="26" t="n">
        <f aca="false">SUM(D54:E54)</f>
        <v>68110</v>
      </c>
      <c r="G54" s="27" t="n">
        <f aca="false">HLOOKUP($G$4,UI_NEP_OFF,18,FALSE())</f>
        <v>234910</v>
      </c>
      <c r="H54" s="28" t="n">
        <f aca="false">HLOOKUP($G$4,UI_NEP_OFF,17,FALSE())</f>
        <v>-166800</v>
      </c>
      <c r="I54" s="29" t="n">
        <f aca="false">SUM(G54:H54)</f>
        <v>68110</v>
      </c>
      <c r="J54" s="27" t="n">
        <f aca="false">HLOOKUP($J$4,UI_NEP_OFF,18,FALSE())</f>
        <v>234910</v>
      </c>
      <c r="K54" s="28" t="n">
        <f aca="false">HLOOKUP($J$4,UI_NEP_OFF,17,FALSE())</f>
        <v>-166800</v>
      </c>
      <c r="L54" s="29" t="n">
        <f aca="false">SUM(J54:K54)</f>
        <v>68110</v>
      </c>
      <c r="M54" s="27" t="n">
        <f aca="false">HLOOKUP($M$4,UI_NEP_OFF,18,FALSE())</f>
        <v>234910</v>
      </c>
      <c r="N54" s="28" t="n">
        <f aca="false">HLOOKUP($M$4,UI_NEP_OFF,17,FALSE())</f>
        <v>-166800</v>
      </c>
      <c r="O54" s="29" t="n">
        <f aca="false">SUM(M54:N54)</f>
        <v>68110</v>
      </c>
      <c r="P54" s="24" t="n">
        <f aca="false">HLOOKUP($P$4,UI_NEP_OFF,18,FALSE())</f>
        <v>234910</v>
      </c>
      <c r="Q54" s="25" t="n">
        <f aca="false">HLOOKUP($P$4,UI_NEP_OFF,17,FALSE())</f>
        <v>-166800</v>
      </c>
      <c r="R54" s="26" t="n">
        <f aca="false">F54</f>
        <v>68110</v>
      </c>
      <c r="S54" s="24" t="n">
        <f aca="false">HLOOKUP($S$4,UI_NEP_OFF,18,FALSE())</f>
        <v>234910</v>
      </c>
      <c r="T54" s="25" t="n">
        <f aca="false">HLOOKUP($S$4,UI_NEP_OFF,17,FALSE())</f>
        <v>-166800</v>
      </c>
      <c r="U54" s="26" t="n">
        <f aca="false">R54</f>
        <v>68110</v>
      </c>
      <c r="V54" s="27" t="n">
        <f aca="false">HLOOKUP($V$4,UI_NEP_OFF,18,FALSE())</f>
        <v>234910</v>
      </c>
      <c r="W54" s="28" t="n">
        <f aca="false">HLOOKUP($V$4,UI_NEP_OFF,17,FALSE())</f>
        <v>-166800</v>
      </c>
      <c r="X54" s="29" t="n">
        <f aca="false">SUM(V54:W54)</f>
        <v>68110</v>
      </c>
      <c r="Y54" s="27" t="n">
        <f aca="false">SUM(D54,G54,J54,M54,P54,S54,V54)</f>
        <v>1644370</v>
      </c>
      <c r="Z54" s="28" t="n">
        <f aca="false">SUM(E54,H54,K54,N54,Q54,T54,W54)</f>
        <v>-1167600</v>
      </c>
      <c r="AA54" s="29" t="n">
        <f aca="false">SUM(Y54:Z54)</f>
        <v>476770</v>
      </c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6" hidden="false" customHeight="true" outlineLevel="0" collapsed="false">
      <c r="A55" s="0"/>
      <c r="B55" s="0"/>
      <c r="C55" s="0"/>
      <c r="D55" s="30"/>
      <c r="E55" s="31"/>
      <c r="F55" s="32"/>
      <c r="G55" s="33"/>
      <c r="H55" s="34"/>
      <c r="I55" s="35"/>
      <c r="J55" s="33"/>
      <c r="K55" s="34"/>
      <c r="L55" s="35"/>
      <c r="M55" s="33"/>
      <c r="N55" s="34"/>
      <c r="O55" s="35"/>
      <c r="P55" s="30"/>
      <c r="Q55" s="31"/>
      <c r="R55" s="32"/>
      <c r="S55" s="30"/>
      <c r="T55" s="31"/>
      <c r="U55" s="32"/>
      <c r="V55" s="33"/>
      <c r="W55" s="34"/>
      <c r="X55" s="35"/>
      <c r="Y55" s="33"/>
      <c r="Z55" s="34"/>
      <c r="AA55" s="35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5" t="s">
        <v>25</v>
      </c>
      <c r="B56" s="4" t="s">
        <v>3</v>
      </c>
      <c r="C56" s="0"/>
      <c r="D56" s="24" t="n">
        <f aca="false">SUM(D51:D54)</f>
        <v>704730</v>
      </c>
      <c r="E56" s="25" t="n">
        <f aca="false">SUM(E51:E54)</f>
        <v>-500400</v>
      </c>
      <c r="F56" s="26" t="n">
        <f aca="false">SUM(F51:F54)</f>
        <v>204330</v>
      </c>
      <c r="G56" s="27" t="n">
        <f aca="false">SUM(G51:G54)</f>
        <v>938010</v>
      </c>
      <c r="H56" s="28" t="n">
        <f aca="false">SUM(H51:H54)</f>
        <v>-746000</v>
      </c>
      <c r="I56" s="29" t="n">
        <f aca="false">SUM(I51:I54)</f>
        <v>192010</v>
      </c>
      <c r="J56" s="27" t="n">
        <f aca="false">SUM(J51:J54)</f>
        <v>938010</v>
      </c>
      <c r="K56" s="28" t="n">
        <f aca="false">SUM(K51:K54)</f>
        <v>-746000</v>
      </c>
      <c r="L56" s="29" t="n">
        <f aca="false">SUM(L51:L54)</f>
        <v>192010</v>
      </c>
      <c r="M56" s="27" t="n">
        <f aca="false">SUM(M51:M54)</f>
        <v>938010</v>
      </c>
      <c r="N56" s="28" t="n">
        <f aca="false">SUM(N51:N54)</f>
        <v>-746000</v>
      </c>
      <c r="O56" s="29" t="n">
        <f aca="false">SUM(O51:O54)</f>
        <v>192010</v>
      </c>
      <c r="P56" s="24" t="n">
        <f aca="false">SUM(P51:P54)</f>
        <v>704730</v>
      </c>
      <c r="Q56" s="25" t="n">
        <f aca="false">SUM(Q51:Q54)</f>
        <v>-500400</v>
      </c>
      <c r="R56" s="26" t="n">
        <f aca="false">SUM(R51:R54)</f>
        <v>204330</v>
      </c>
      <c r="S56" s="24" t="n">
        <f aca="false">SUM(S51:S54)</f>
        <v>704730</v>
      </c>
      <c r="T56" s="25" t="n">
        <f aca="false">SUM(T51:T54)</f>
        <v>-500400</v>
      </c>
      <c r="U56" s="26" t="n">
        <f aca="false">SUM(U51:U54)</f>
        <v>204330</v>
      </c>
      <c r="V56" s="27" t="n">
        <f aca="false">SUM(V51:V54)</f>
        <v>938010</v>
      </c>
      <c r="W56" s="28" t="n">
        <f aca="false">SUM(W51:W54)</f>
        <v>-746000</v>
      </c>
      <c r="X56" s="29" t="n">
        <f aca="false">SUM(X51:X54)</f>
        <v>192010</v>
      </c>
      <c r="Y56" s="27" t="n">
        <f aca="false">SUM(Y53:Y55)</f>
        <v>4933110</v>
      </c>
      <c r="Z56" s="28" t="n">
        <f aca="false">SUM(Z53:Z55)</f>
        <v>-3947600</v>
      </c>
      <c r="AA56" s="29" t="n">
        <f aca="false">SUM(AA53:AA54)</f>
        <v>985510</v>
      </c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18"/>
      <c r="E57" s="19"/>
      <c r="F57" s="20"/>
      <c r="G57" s="21"/>
      <c r="H57" s="22"/>
      <c r="I57" s="23"/>
      <c r="J57" s="21"/>
      <c r="K57" s="22"/>
      <c r="L57" s="23"/>
      <c r="M57" s="21"/>
      <c r="N57" s="22"/>
      <c r="O57" s="23"/>
      <c r="P57" s="18"/>
      <c r="Q57" s="19"/>
      <c r="R57" s="20"/>
      <c r="S57" s="18"/>
      <c r="T57" s="19"/>
      <c r="U57" s="20"/>
      <c r="V57" s="21"/>
      <c r="W57" s="22"/>
      <c r="X57" s="23"/>
      <c r="Y57" s="21"/>
      <c r="Z57" s="22"/>
      <c r="AA57" s="23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 t="s">
        <v>26</v>
      </c>
      <c r="B58" s="0" t="s">
        <v>15</v>
      </c>
      <c r="C58" s="0" t="s">
        <v>12</v>
      </c>
      <c r="D58" s="24" t="n">
        <f aca="false">HLOOKUP($D$4,NSTAR_NEP_PK,18,FALSE())</f>
        <v>76582.4</v>
      </c>
      <c r="E58" s="25" t="n">
        <f aca="false">HLOOKUP($D$4,NSTAR_NEP_PK,17,FALSE())</f>
        <v>-29760</v>
      </c>
      <c r="F58" s="26" t="n">
        <f aca="false">SUM(D58:E58)</f>
        <v>46822.4</v>
      </c>
      <c r="G58" s="27" t="n">
        <f aca="false">HLOOKUP($G$4,NSTAR_NEP_PK,18,FALSE())</f>
        <v>76582.4</v>
      </c>
      <c r="H58" s="28" t="n">
        <f aca="false">HLOOKUP($G$4,NSTAR_NEP_PK,17,FALSE())</f>
        <v>-39680</v>
      </c>
      <c r="I58" s="29" t="n">
        <f aca="false">SUM(G58:H58)</f>
        <v>36902.4</v>
      </c>
      <c r="J58" s="27" t="n">
        <f aca="false">HLOOKUP($J$4,NSTAR_NEP_PK,18,FALSE())</f>
        <v>76582.4</v>
      </c>
      <c r="K58" s="28" t="n">
        <f aca="false">HLOOKUP($J$4,NSTAR_NEP_PK,17,FALSE())</f>
        <v>-39680</v>
      </c>
      <c r="L58" s="29" t="n">
        <f aca="false">SUM(J58:K58)</f>
        <v>36902.4</v>
      </c>
      <c r="M58" s="27" t="n">
        <f aca="false">HLOOKUP($M$4,NSTAR_NEP_PK,18,FALSE())</f>
        <v>76582.4</v>
      </c>
      <c r="N58" s="28" t="n">
        <f aca="false">HLOOKUP($M$4,NSTAR_NEP_PK,17,FALSE())</f>
        <v>-39680</v>
      </c>
      <c r="O58" s="29" t="n">
        <f aca="false">SUM(M58:N58)</f>
        <v>36902.4</v>
      </c>
      <c r="P58" s="24" t="n">
        <f aca="false">HLOOKUP($P$4,NSTAR_NEP_PK,18,FALSE())</f>
        <v>76582.4</v>
      </c>
      <c r="Q58" s="25" t="n">
        <f aca="false">HLOOKUP($P$4,NSTAR_NEP_PK,17,FALSE())</f>
        <v>-29760</v>
      </c>
      <c r="R58" s="26" t="n">
        <f aca="false">F58</f>
        <v>46822.4</v>
      </c>
      <c r="S58" s="24" t="n">
        <f aca="false">HLOOKUP($S$4,NSTAR_NEP_PK,18,FALSE())</f>
        <v>76582.4</v>
      </c>
      <c r="T58" s="25" t="n">
        <f aca="false">HLOOKUP($S$4,NSTAR_NEP_PK,17,FALSE())</f>
        <v>-29760</v>
      </c>
      <c r="U58" s="26" t="n">
        <f aca="false">R58</f>
        <v>46822.4</v>
      </c>
      <c r="V58" s="27" t="n">
        <f aca="false">HLOOKUP($V$4,NSTAR_NEP_PK,18,FALSE())</f>
        <v>76582.4</v>
      </c>
      <c r="W58" s="28" t="n">
        <f aca="false">HLOOKUP($V$4,NSTAR_NEP_PK,17,FALSE())</f>
        <v>-39680</v>
      </c>
      <c r="X58" s="29" t="n">
        <f aca="false">SUM(V58:W58)</f>
        <v>36902.4</v>
      </c>
      <c r="Y58" s="27" t="n">
        <f aca="false">SUM(D58,G58,J58,M58,P58,S58,V58)</f>
        <v>536076.8</v>
      </c>
      <c r="Z58" s="28" t="n">
        <f aca="false">SUM(E58,H58,K58,N58,Q58,T58,W58)</f>
        <v>-248000</v>
      </c>
      <c r="AA58" s="29" t="n">
        <f aca="false">SUM(Y58:Z58)</f>
        <v>288076.8</v>
      </c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 t="s">
        <v>26</v>
      </c>
      <c r="B59" s="0" t="s">
        <v>15</v>
      </c>
      <c r="C59" s="0" t="s">
        <v>6</v>
      </c>
      <c r="D59" s="24" t="n">
        <f aca="false">HLOOKUP($D$4,NSTAR_NEP_OFF,18,FALSE())</f>
        <v>38291.2</v>
      </c>
      <c r="E59" s="25" t="n">
        <f aca="false">HLOOKUP($D$4,NSTAR_NEP_OFF,17,FALSE())</f>
        <v>-14880</v>
      </c>
      <c r="F59" s="26" t="n">
        <f aca="false">SUM(D59:E59)</f>
        <v>23411.2</v>
      </c>
      <c r="G59" s="27" t="n">
        <f aca="false">HLOOKUP($G$4,NSTAR_NEP_OFF,18,FALSE())</f>
        <v>38291.2</v>
      </c>
      <c r="H59" s="28" t="n">
        <f aca="false">HLOOKUP($G$4,NSTAR_NEP_OFF,17,FALSE())</f>
        <v>-14880</v>
      </c>
      <c r="I59" s="29" t="n">
        <f aca="false">SUM(G59:H59)</f>
        <v>23411.2</v>
      </c>
      <c r="J59" s="27" t="n">
        <f aca="false">HLOOKUP($J$4,NSTAR_NEP_OFF,18,FALSE())</f>
        <v>38291.2</v>
      </c>
      <c r="K59" s="28" t="n">
        <f aca="false">HLOOKUP($J$4,NSTAR_NEP_OFF,17,FALSE())</f>
        <v>-14880</v>
      </c>
      <c r="L59" s="29" t="n">
        <f aca="false">SUM(J59:K59)</f>
        <v>23411.2</v>
      </c>
      <c r="M59" s="27" t="n">
        <f aca="false">HLOOKUP($M$4,NSTAR_NEP_OFF,18,FALSE())</f>
        <v>38291.2</v>
      </c>
      <c r="N59" s="28" t="n">
        <f aca="false">HLOOKUP($M$4,NSTAR_NEP_OFF,17,FALSE())</f>
        <v>-14880</v>
      </c>
      <c r="O59" s="29" t="n">
        <f aca="false">SUM(M59:N59)</f>
        <v>23411.2</v>
      </c>
      <c r="P59" s="24" t="n">
        <f aca="false">HLOOKUP($P$4,NSTAR_NEP_OFF,18,FALSE())</f>
        <v>38291.2</v>
      </c>
      <c r="Q59" s="25" t="n">
        <f aca="false">HLOOKUP($P$4,NSTAR_NEP_OFF,17,FALSE())</f>
        <v>-14880</v>
      </c>
      <c r="R59" s="26" t="n">
        <f aca="false">F59</f>
        <v>23411.2</v>
      </c>
      <c r="S59" s="24" t="n">
        <f aca="false">HLOOKUP($S$4,NSTAR_NEP_OFF,18,FALSE())</f>
        <v>38291.2</v>
      </c>
      <c r="T59" s="25" t="n">
        <f aca="false">HLOOKUP($S$4,NSTAR_NEP_OFF,17,FALSE())</f>
        <v>-14880</v>
      </c>
      <c r="U59" s="26" t="n">
        <f aca="false">R59</f>
        <v>23411.2</v>
      </c>
      <c r="V59" s="27" t="n">
        <f aca="false">HLOOKUP($V$4,NSTAR_NEP_OFF,18,FALSE())</f>
        <v>38291.2</v>
      </c>
      <c r="W59" s="28" t="n">
        <f aca="false">HLOOKUP($V$4,NSTAR_NEP_OFF,17,FALSE())</f>
        <v>-14880</v>
      </c>
      <c r="X59" s="29" t="n">
        <f aca="false">SUM(V59:W59)</f>
        <v>23411.2</v>
      </c>
      <c r="Y59" s="27" t="n">
        <f aca="false">SUM(D59,G59,J59,M59,P59,S59,V59)</f>
        <v>268038.4</v>
      </c>
      <c r="Z59" s="28" t="n">
        <f aca="false">SUM(E59,H59,K59,N59,Q59,T59,W59)</f>
        <v>-104160</v>
      </c>
      <c r="AA59" s="29" t="n">
        <f aca="false">SUM(Y59:Z59)</f>
        <v>163878.4</v>
      </c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6" hidden="false" customHeight="true" outlineLevel="0" collapsed="false">
      <c r="A60" s="0"/>
      <c r="B60" s="0"/>
      <c r="C60" s="0"/>
      <c r="D60" s="30"/>
      <c r="E60" s="31"/>
      <c r="F60" s="32"/>
      <c r="G60" s="33"/>
      <c r="H60" s="34"/>
      <c r="I60" s="35"/>
      <c r="J60" s="33"/>
      <c r="K60" s="34"/>
      <c r="L60" s="35"/>
      <c r="M60" s="33"/>
      <c r="N60" s="34"/>
      <c r="O60" s="35"/>
      <c r="P60" s="30"/>
      <c r="Q60" s="31"/>
      <c r="R60" s="32"/>
      <c r="S60" s="30"/>
      <c r="T60" s="31"/>
      <c r="U60" s="32"/>
      <c r="V60" s="33"/>
      <c r="W60" s="34"/>
      <c r="X60" s="35"/>
      <c r="Y60" s="33"/>
      <c r="Z60" s="34"/>
      <c r="AA60" s="35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5" t="s">
        <v>26</v>
      </c>
      <c r="B61" s="4" t="s">
        <v>3</v>
      </c>
      <c r="C61" s="0"/>
      <c r="D61" s="24" t="n">
        <f aca="false">SUM(D56:D59)</f>
        <v>819603.6</v>
      </c>
      <c r="E61" s="25" t="n">
        <f aca="false">SUM(E56:E59)</f>
        <v>-545040</v>
      </c>
      <c r="F61" s="26" t="n">
        <f aca="false">SUM(F56:F59)</f>
        <v>274563.6</v>
      </c>
      <c r="G61" s="27" t="n">
        <f aca="false">SUM(G56:G59)</f>
        <v>1052883.6</v>
      </c>
      <c r="H61" s="28" t="n">
        <f aca="false">SUM(H56:H59)</f>
        <v>-800560</v>
      </c>
      <c r="I61" s="29" t="n">
        <f aca="false">SUM(I56:I59)</f>
        <v>252323.6</v>
      </c>
      <c r="J61" s="27" t="n">
        <f aca="false">SUM(J56:J59)</f>
        <v>1052883.6</v>
      </c>
      <c r="K61" s="28" t="n">
        <f aca="false">SUM(K56:K59)</f>
        <v>-800560</v>
      </c>
      <c r="L61" s="29" t="n">
        <f aca="false">SUM(L56:L59)</f>
        <v>252323.6</v>
      </c>
      <c r="M61" s="27" t="n">
        <f aca="false">SUM(M56:M59)</f>
        <v>1052883.6</v>
      </c>
      <c r="N61" s="28" t="n">
        <f aca="false">SUM(N56:N59)</f>
        <v>-800560</v>
      </c>
      <c r="O61" s="29" t="n">
        <f aca="false">SUM(O56:O59)</f>
        <v>252323.6</v>
      </c>
      <c r="P61" s="24" t="n">
        <f aca="false">SUM(P56:P59)</f>
        <v>819603.6</v>
      </c>
      <c r="Q61" s="25" t="n">
        <f aca="false">SUM(Q56:Q59)</f>
        <v>-545040</v>
      </c>
      <c r="R61" s="26" t="n">
        <f aca="false">SUM(R56:R59)</f>
        <v>274563.6</v>
      </c>
      <c r="S61" s="24" t="n">
        <f aca="false">SUM(S56:S59)</f>
        <v>819603.6</v>
      </c>
      <c r="T61" s="25" t="n">
        <f aca="false">SUM(T56:T59)</f>
        <v>-545040</v>
      </c>
      <c r="U61" s="26" t="n">
        <f aca="false">SUM(U56:U59)</f>
        <v>274563.6</v>
      </c>
      <c r="V61" s="27" t="n">
        <f aca="false">SUM(V56:V59)</f>
        <v>1052883.6</v>
      </c>
      <c r="W61" s="28" t="n">
        <f aca="false">SUM(W56:W59)</f>
        <v>-800560</v>
      </c>
      <c r="X61" s="29" t="n">
        <f aca="false">SUM(X56:X59)</f>
        <v>252323.6</v>
      </c>
      <c r="Y61" s="27" t="n">
        <f aca="false">SUM(Y58:Y59)</f>
        <v>804115.2</v>
      </c>
      <c r="Z61" s="28" t="n">
        <f aca="false">SUM(Z58:Z60)</f>
        <v>-352160</v>
      </c>
      <c r="AA61" s="29" t="n">
        <f aca="false">SUM(AA58:AA59)</f>
        <v>451955.2</v>
      </c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18"/>
      <c r="E62" s="19"/>
      <c r="F62" s="20"/>
      <c r="G62" s="21"/>
      <c r="H62" s="22"/>
      <c r="I62" s="23"/>
      <c r="J62" s="21"/>
      <c r="K62" s="22"/>
      <c r="L62" s="23"/>
      <c r="M62" s="21"/>
      <c r="N62" s="22"/>
      <c r="O62" s="23"/>
      <c r="P62" s="18"/>
      <c r="Q62" s="19"/>
      <c r="R62" s="20"/>
      <c r="S62" s="18"/>
      <c r="T62" s="19"/>
      <c r="U62" s="20"/>
      <c r="V62" s="21"/>
      <c r="W62" s="22"/>
      <c r="X62" s="23"/>
      <c r="Y62" s="21"/>
      <c r="Z62" s="22"/>
      <c r="AA62" s="23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 t="s">
        <v>27</v>
      </c>
      <c r="B63" s="0" t="s">
        <v>11</v>
      </c>
      <c r="C63" s="0" t="s">
        <v>12</v>
      </c>
      <c r="D63" s="24" t="n">
        <f aca="false">HLOOKUP($D$4,HQ_PJM_PK,18,FALSE())</f>
        <v>0</v>
      </c>
      <c r="E63" s="25" t="n">
        <f aca="false">HLOOKUP($D$4,HQ_PJM_PK,17,FALSE())</f>
        <v>0</v>
      </c>
      <c r="F63" s="26" t="n">
        <f aca="false">SUM(D63:E63)</f>
        <v>0</v>
      </c>
      <c r="G63" s="27" t="n">
        <f aca="false">HLOOKUP($G$4,HQ_PJM_PK,18,FALSE())</f>
        <v>63968</v>
      </c>
      <c r="H63" s="28" t="n">
        <f aca="false">HLOOKUP($G$4,HQ_PJM_PK,17,FALSE())</f>
        <v>-60080</v>
      </c>
      <c r="I63" s="29" t="n">
        <f aca="false">SUM(G63:H63)</f>
        <v>3888</v>
      </c>
      <c r="J63" s="27" t="n">
        <f aca="false">HLOOKUP($J$4,HQ_PJM_PK,18,FALSE())</f>
        <v>63968</v>
      </c>
      <c r="K63" s="28" t="n">
        <f aca="false">HLOOKUP($J$4,HQ_PJM_PK,17,FALSE())</f>
        <v>-60080</v>
      </c>
      <c r="L63" s="29" t="n">
        <f aca="false">SUM(J63:K63)</f>
        <v>3888</v>
      </c>
      <c r="M63" s="27" t="n">
        <f aca="false">HLOOKUP($M$4,HQ_PJM_PK,18,FALSE())</f>
        <v>63968</v>
      </c>
      <c r="N63" s="28" t="n">
        <f aca="false">HLOOKUP($M$4,HQ_PJM_PK,17,FALSE())</f>
        <v>-60080</v>
      </c>
      <c r="O63" s="29" t="n">
        <f aca="false">SUM(M63:N63)</f>
        <v>3888</v>
      </c>
      <c r="P63" s="24" t="n">
        <f aca="false">HLOOKUP($P$4,HQ_PJM_PK,18,FALSE())</f>
        <v>0</v>
      </c>
      <c r="Q63" s="25" t="n">
        <f aca="false">HLOOKUP($P$4,HQ_PJM_PK,17,FALSE())</f>
        <v>0</v>
      </c>
      <c r="R63" s="26" t="n">
        <f aca="false">F63</f>
        <v>0</v>
      </c>
      <c r="S63" s="24" t="n">
        <f aca="false">HLOOKUP($S$4,HQ_PJM_PK,18,FALSE())</f>
        <v>0</v>
      </c>
      <c r="T63" s="25" t="n">
        <f aca="false">HLOOKUP($S$4,HQ_PJM_PK,17,FALSE())</f>
        <v>0</v>
      </c>
      <c r="U63" s="26" t="n">
        <f aca="false">R63</f>
        <v>0</v>
      </c>
      <c r="V63" s="27" t="n">
        <f aca="false">HLOOKUP($V$4,HQ_PJM_PK,18,FALSE())</f>
        <v>63968</v>
      </c>
      <c r="W63" s="28" t="n">
        <f aca="false">HLOOKUP($V$4,HQ_PJM_PK,17,FALSE())</f>
        <v>-60080</v>
      </c>
      <c r="X63" s="29" t="n">
        <f aca="false">SUM(V63:W63)</f>
        <v>3888</v>
      </c>
      <c r="Y63" s="27" t="n">
        <f aca="false">SUM(D63,G63,J63,M63,P63,S63,V63)</f>
        <v>255872</v>
      </c>
      <c r="Z63" s="28" t="n">
        <f aca="false">SUM(E63,H63,K63,N63,Q63,T63,W63)</f>
        <v>-240320</v>
      </c>
      <c r="AA63" s="29" t="n">
        <f aca="false">SUM(Y63:Z63)</f>
        <v>15552</v>
      </c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 t="s">
        <v>27</v>
      </c>
      <c r="B64" s="0" t="s">
        <v>15</v>
      </c>
      <c r="C64" s="0" t="s">
        <v>12</v>
      </c>
      <c r="D64" s="24" t="n">
        <f aca="false">HLOOKUP($D$4,HQ_NEP_PK,18,FALSE())</f>
        <v>96312</v>
      </c>
      <c r="E64" s="25" t="n">
        <f aca="false">HLOOKUP($D$4,HQ_NEP_PK,17,FALSE())</f>
        <v>-73968</v>
      </c>
      <c r="F64" s="26" t="n">
        <f aca="false">SUM(D64:E64)</f>
        <v>22344</v>
      </c>
      <c r="G64" s="27" t="n">
        <f aca="false">HLOOKUP($G$4,HQ_NEP_PK,18,FALSE())</f>
        <v>450720</v>
      </c>
      <c r="H64" s="28" t="n">
        <f aca="false">HLOOKUP($G$4,HQ_NEP_PK,17,FALSE())</f>
        <v>-458624</v>
      </c>
      <c r="I64" s="29" t="n">
        <f aca="false">SUM(G64:H64)</f>
        <v>-7904</v>
      </c>
      <c r="J64" s="27" t="n">
        <f aca="false">HLOOKUP($J$4,HQ_NEP_PK,18,FALSE())</f>
        <v>450720</v>
      </c>
      <c r="K64" s="28" t="n">
        <f aca="false">HLOOKUP($J$4,HQ_NEP_PK,17,FALSE())</f>
        <v>-458624</v>
      </c>
      <c r="L64" s="29" t="n">
        <f aca="false">SUM(J64:K64)</f>
        <v>-7904</v>
      </c>
      <c r="M64" s="27" t="n">
        <f aca="false">HLOOKUP($M$4,HQ_NEP_PK,18,FALSE())</f>
        <v>450720</v>
      </c>
      <c r="N64" s="28" t="n">
        <f aca="false">HLOOKUP($M$4,HQ_NEP_PK,17,FALSE())</f>
        <v>-458624</v>
      </c>
      <c r="O64" s="29" t="n">
        <f aca="false">SUM(M64:N64)</f>
        <v>-7904</v>
      </c>
      <c r="P64" s="24" t="n">
        <f aca="false">HLOOKUP($P$4,HQ_NEP_PK,18,FALSE())</f>
        <v>96312</v>
      </c>
      <c r="Q64" s="25" t="n">
        <f aca="false">HLOOKUP($P$4,HQ_NEP_PK,17,FALSE())</f>
        <v>-73968</v>
      </c>
      <c r="R64" s="26" t="n">
        <f aca="false">F64</f>
        <v>22344</v>
      </c>
      <c r="S64" s="24" t="n">
        <f aca="false">HLOOKUP($S$4,HQ_NEP_PK,18,FALSE())</f>
        <v>96312</v>
      </c>
      <c r="T64" s="25" t="n">
        <f aca="false">HLOOKUP($S$4,HQ_NEP_PK,17,FALSE())</f>
        <v>-73968</v>
      </c>
      <c r="U64" s="26" t="n">
        <f aca="false">R64</f>
        <v>22344</v>
      </c>
      <c r="V64" s="27" t="n">
        <f aca="false">HLOOKUP($V$4,HQ_NEP_PK,18,FALSE())</f>
        <v>450720</v>
      </c>
      <c r="W64" s="28" t="n">
        <f aca="false">HLOOKUP($V$4,HQ_NEP_PK,17,FALSE())</f>
        <v>-458624</v>
      </c>
      <c r="X64" s="29" t="n">
        <f aca="false">SUM(V64:W64)</f>
        <v>-7904</v>
      </c>
      <c r="Y64" s="27" t="n">
        <f aca="false">SUM(D64,G64,J64,M64,P64,S64,V64)</f>
        <v>2091816</v>
      </c>
      <c r="Z64" s="28" t="n">
        <f aca="false">SUM(E64,H64,K64,N64,Q64,T64,W64)</f>
        <v>-2056400</v>
      </c>
      <c r="AA64" s="29" t="n">
        <f aca="false">SUM(Y64:Z64)</f>
        <v>35416</v>
      </c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 t="s">
        <v>27</v>
      </c>
      <c r="B65" s="0" t="s">
        <v>15</v>
      </c>
      <c r="C65" s="0" t="s">
        <v>6</v>
      </c>
      <c r="D65" s="24" t="n">
        <f aca="false">HLOOKUP($D$4,HQ_NEP_OFF,18,FALSE())</f>
        <v>48156</v>
      </c>
      <c r="E65" s="25" t="n">
        <f aca="false">HLOOKUP($D$4,HQ_NEP_OFF,17,FALSE())</f>
        <v>-36984</v>
      </c>
      <c r="F65" s="26" t="n">
        <f aca="false">SUM(D65:E65)</f>
        <v>11172</v>
      </c>
      <c r="G65" s="27" t="n">
        <f aca="false">HLOOKUP($G$4,HQ_NEP_OFF,18,FALSE())</f>
        <v>48156</v>
      </c>
      <c r="H65" s="28" t="n">
        <f aca="false">HLOOKUP($G$4,HQ_NEP_OFF,17,FALSE())</f>
        <v>-36984</v>
      </c>
      <c r="I65" s="29" t="n">
        <f aca="false">SUM(G65:H65)</f>
        <v>11172</v>
      </c>
      <c r="J65" s="27" t="n">
        <f aca="false">HLOOKUP($J$4,HQ_NEP_OFF,18,FALSE())</f>
        <v>48156</v>
      </c>
      <c r="K65" s="28" t="n">
        <f aca="false">HLOOKUP($J$4,HQ_NEP_OFF,17,FALSE())</f>
        <v>-36984</v>
      </c>
      <c r="L65" s="29" t="n">
        <f aca="false">SUM(J65:K65)</f>
        <v>11172</v>
      </c>
      <c r="M65" s="27" t="n">
        <f aca="false">HLOOKUP($M$4,HQ_NEP_OFF,18,FALSE())</f>
        <v>48156</v>
      </c>
      <c r="N65" s="28" t="n">
        <f aca="false">HLOOKUP($M$4,HQ_NEP_OFF,17,FALSE())</f>
        <v>-36984</v>
      </c>
      <c r="O65" s="29" t="n">
        <f aca="false">SUM(M65:N65)</f>
        <v>11172</v>
      </c>
      <c r="P65" s="24" t="n">
        <f aca="false">HLOOKUP($P$4,HQ_NEP_OFF,18,FALSE())</f>
        <v>48156</v>
      </c>
      <c r="Q65" s="25" t="n">
        <f aca="false">HLOOKUP($P$4,HQ_NEP_OFF,17,FALSE())</f>
        <v>-36984</v>
      </c>
      <c r="R65" s="26" t="n">
        <f aca="false">F65</f>
        <v>11172</v>
      </c>
      <c r="S65" s="24" t="n">
        <f aca="false">HLOOKUP($S$4,HQ_NEP_OFF,18,FALSE())</f>
        <v>48156</v>
      </c>
      <c r="T65" s="25" t="n">
        <f aca="false">HLOOKUP($S$4,HQ_NEP_OFF,17,FALSE())</f>
        <v>-36984</v>
      </c>
      <c r="U65" s="26" t="n">
        <f aca="false">R65</f>
        <v>11172</v>
      </c>
      <c r="V65" s="27" t="n">
        <f aca="false">HLOOKUP($V$4,HQ_NEP_OFF,18,FALSE())</f>
        <v>48156</v>
      </c>
      <c r="W65" s="28" t="n">
        <f aca="false">HLOOKUP($V$4,HQ_NEP_OFF,17,FALSE())</f>
        <v>-36984</v>
      </c>
      <c r="X65" s="29" t="n">
        <f aca="false">SUM(V65:W65)</f>
        <v>11172</v>
      </c>
      <c r="Y65" s="27" t="n">
        <f aca="false">SUM(D65,G65,J65,M65,P65,S65,V65)</f>
        <v>337092</v>
      </c>
      <c r="Z65" s="28" t="n">
        <f aca="false">SUM(E65,H65,K65,N65,Q65,T65,W65)</f>
        <v>-258888</v>
      </c>
      <c r="AA65" s="29" t="n">
        <f aca="false">SUM(Y65:Z65)</f>
        <v>78204</v>
      </c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6" hidden="false" customHeight="true" outlineLevel="0" collapsed="false">
      <c r="A66" s="0"/>
      <c r="B66" s="0"/>
      <c r="C66" s="0"/>
      <c r="D66" s="30"/>
      <c r="E66" s="31"/>
      <c r="F66" s="32"/>
      <c r="G66" s="33"/>
      <c r="H66" s="34"/>
      <c r="I66" s="35"/>
      <c r="J66" s="33"/>
      <c r="K66" s="34"/>
      <c r="L66" s="35"/>
      <c r="M66" s="33"/>
      <c r="N66" s="34"/>
      <c r="O66" s="35"/>
      <c r="P66" s="30"/>
      <c r="Q66" s="31"/>
      <c r="R66" s="32"/>
      <c r="S66" s="30"/>
      <c r="T66" s="31"/>
      <c r="U66" s="32"/>
      <c r="V66" s="33"/>
      <c r="W66" s="34"/>
      <c r="X66" s="35"/>
      <c r="Y66" s="33"/>
      <c r="Z66" s="34"/>
      <c r="AA66" s="35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" t="s">
        <v>27</v>
      </c>
      <c r="B67" s="4" t="s">
        <v>3</v>
      </c>
      <c r="C67" s="0"/>
      <c r="D67" s="24" t="n">
        <f aca="false">SUM(D63:D65)</f>
        <v>144468</v>
      </c>
      <c r="E67" s="25" t="n">
        <f aca="false">SUM(E63:E65)</f>
        <v>-110952</v>
      </c>
      <c r="F67" s="26" t="n">
        <f aca="false">SUM(F63:F65)</f>
        <v>33516</v>
      </c>
      <c r="G67" s="27" t="n">
        <f aca="false">SUM(G63:G65)</f>
        <v>562844</v>
      </c>
      <c r="H67" s="28" t="n">
        <f aca="false">SUM(H63:H65)</f>
        <v>-555688</v>
      </c>
      <c r="I67" s="29" t="n">
        <f aca="false">SUM(I63:I65)</f>
        <v>7156</v>
      </c>
      <c r="J67" s="27" t="n">
        <f aca="false">SUM(J63:J65)</f>
        <v>562844</v>
      </c>
      <c r="K67" s="28" t="n">
        <f aca="false">SUM(K63:K65)</f>
        <v>-555688</v>
      </c>
      <c r="L67" s="29" t="n">
        <f aca="false">SUM(L63:L65)</f>
        <v>7156</v>
      </c>
      <c r="M67" s="27" t="n">
        <f aca="false">SUM(M63:M65)</f>
        <v>562844</v>
      </c>
      <c r="N67" s="28" t="n">
        <f aca="false">SUM(N63:N65)</f>
        <v>-555688</v>
      </c>
      <c r="O67" s="29" t="n">
        <f aca="false">SUM(O63:O65)</f>
        <v>7156</v>
      </c>
      <c r="P67" s="24" t="n">
        <f aca="false">SUM(P63:P65)</f>
        <v>144468</v>
      </c>
      <c r="Q67" s="25" t="n">
        <f aca="false">SUM(Q63:Q65)</f>
        <v>-110952</v>
      </c>
      <c r="R67" s="26" t="n">
        <f aca="false">SUM(R63:R65)</f>
        <v>33516</v>
      </c>
      <c r="S67" s="24" t="n">
        <f aca="false">SUM(S63:S65)</f>
        <v>144468</v>
      </c>
      <c r="T67" s="25" t="n">
        <f aca="false">SUM(T63:T65)</f>
        <v>-110952</v>
      </c>
      <c r="U67" s="26" t="n">
        <f aca="false">SUM(U63:U65)</f>
        <v>33516</v>
      </c>
      <c r="V67" s="27" t="n">
        <f aca="false">SUM(V63:V65)</f>
        <v>562844</v>
      </c>
      <c r="W67" s="28" t="n">
        <f aca="false">SUM(W63:W65)</f>
        <v>-555688</v>
      </c>
      <c r="X67" s="29" t="n">
        <f aca="false">SUM(X63:X65)</f>
        <v>7156</v>
      </c>
      <c r="Y67" s="27" t="n">
        <f aca="false">SUM(Y63:Y66)</f>
        <v>2684780</v>
      </c>
      <c r="Z67" s="28" t="n">
        <f aca="false">SUM(Z63:Z66)</f>
        <v>-2555608</v>
      </c>
      <c r="AA67" s="29" t="n">
        <f aca="false">SUM(AA63:AA65)</f>
        <v>129172</v>
      </c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18"/>
      <c r="E68" s="19"/>
      <c r="F68" s="20"/>
      <c r="G68" s="21"/>
      <c r="H68" s="22"/>
      <c r="I68" s="23"/>
      <c r="J68" s="21"/>
      <c r="K68" s="22"/>
      <c r="L68" s="23"/>
      <c r="M68" s="21"/>
      <c r="N68" s="22"/>
      <c r="O68" s="23"/>
      <c r="P68" s="18"/>
      <c r="Q68" s="19"/>
      <c r="R68" s="20"/>
      <c r="S68" s="18"/>
      <c r="T68" s="19"/>
      <c r="U68" s="20"/>
      <c r="V68" s="21"/>
      <c r="W68" s="22"/>
      <c r="X68" s="23"/>
      <c r="Y68" s="21"/>
      <c r="Z68" s="22"/>
      <c r="AA68" s="23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 t="s">
        <v>28</v>
      </c>
      <c r="B69" s="0" t="s">
        <v>29</v>
      </c>
      <c r="C69" s="0" t="s">
        <v>12</v>
      </c>
      <c r="D69" s="24" t="n">
        <f aca="false">HLOOKUP($D$4,LEM_TVA_PK,18,FALSE())</f>
        <v>0</v>
      </c>
      <c r="E69" s="25" t="n">
        <f aca="false">HLOOKUP($D$4,LEM_TVA_PK,17,FALSE())</f>
        <v>0</v>
      </c>
      <c r="F69" s="26" t="n">
        <f aca="false">SUM(D69:E69)</f>
        <v>0</v>
      </c>
      <c r="G69" s="27" t="n">
        <f aca="false">HLOOKUP($G$4,LEM_TVA_PK,18,FALSE())</f>
        <v>25600</v>
      </c>
      <c r="H69" s="28" t="n">
        <f aca="false">HLOOKUP($G$4,LEM_TVA_PK,17,FALSE())</f>
        <v>-22400</v>
      </c>
      <c r="I69" s="29" t="n">
        <f aca="false">SUM(G69:H69)</f>
        <v>3200</v>
      </c>
      <c r="J69" s="27" t="n">
        <f aca="false">HLOOKUP($J$4,LEM_TVA_PK,18,FALSE())</f>
        <v>25600</v>
      </c>
      <c r="K69" s="28" t="n">
        <f aca="false">HLOOKUP($J$4,LEM_TVA_PK,17,FALSE())</f>
        <v>-22400</v>
      </c>
      <c r="L69" s="29" t="n">
        <f aca="false">SUM(J69:K69)</f>
        <v>3200</v>
      </c>
      <c r="M69" s="27" t="n">
        <f aca="false">HLOOKUP($M$4,LEM_TVA_PK,18,FALSE())</f>
        <v>25600</v>
      </c>
      <c r="N69" s="28" t="n">
        <f aca="false">HLOOKUP($M$4,LEM_TVA_PK,17,FALSE())</f>
        <v>-22400</v>
      </c>
      <c r="O69" s="29" t="n">
        <f aca="false">SUM(M69:N69)</f>
        <v>3200</v>
      </c>
      <c r="P69" s="24" t="n">
        <f aca="false">HLOOKUP($P$4,LEM_TVA_PK,18,FALSE())</f>
        <v>0</v>
      </c>
      <c r="Q69" s="25" t="n">
        <f aca="false">HLOOKUP($P$4,LEM_TVA_PK,17,FALSE())</f>
        <v>0</v>
      </c>
      <c r="R69" s="26" t="n">
        <f aca="false">F69</f>
        <v>0</v>
      </c>
      <c r="S69" s="24" t="n">
        <f aca="false">HLOOKUP($S$4,LEM_TVA_PK,18,FALSE())</f>
        <v>0</v>
      </c>
      <c r="T69" s="25" t="n">
        <f aca="false">HLOOKUP($S$4,LEM_TVA_PK,17,FALSE())</f>
        <v>0</v>
      </c>
      <c r="U69" s="26" t="n">
        <f aca="false">R69</f>
        <v>0</v>
      </c>
      <c r="V69" s="27" t="n">
        <f aca="false">HLOOKUP($V$4,LEM_TVA_PK,18,FALSE())</f>
        <v>25600</v>
      </c>
      <c r="W69" s="28" t="n">
        <f aca="false">HLOOKUP($V$4,LEM_TVA_PK,17,FALSE())</f>
        <v>-22400</v>
      </c>
      <c r="X69" s="29" t="n">
        <f aca="false">SUM(V69:W69)</f>
        <v>3200</v>
      </c>
      <c r="Y69" s="27" t="n">
        <f aca="false">SUM(D69,G69,J69,M69,P69,S69,V69)</f>
        <v>102400</v>
      </c>
      <c r="Z69" s="28" t="n">
        <f aca="false">SUM(E69,H69,K69,N69,Q69,T69,W69)</f>
        <v>-89600</v>
      </c>
      <c r="AA69" s="29" t="n">
        <f aca="false">SUM(Y69:Z69)</f>
        <v>12800</v>
      </c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 t="s">
        <v>28</v>
      </c>
      <c r="B70" s="0" t="s">
        <v>14</v>
      </c>
      <c r="C70" s="0" t="s">
        <v>12</v>
      </c>
      <c r="D70" s="24" t="n">
        <f aca="false">HLOOKUP($D$4,LEM_CIN_PK,18,FALSE())</f>
        <v>0</v>
      </c>
      <c r="E70" s="25" t="n">
        <f aca="false">HLOOKUP($D$4,LEM_CIN_PK,17,FALSE())</f>
        <v>0</v>
      </c>
      <c r="F70" s="26" t="n">
        <f aca="false">SUM(D70:E70)</f>
        <v>0</v>
      </c>
      <c r="G70" s="27" t="n">
        <f aca="false">HLOOKUP($G$4,LEM_CIN_PK,18,FALSE())</f>
        <v>104800</v>
      </c>
      <c r="H70" s="28" t="n">
        <f aca="false">HLOOKUP($G$4,LEM_CIN_PK,17,FALSE())</f>
        <v>-89600</v>
      </c>
      <c r="I70" s="29" t="n">
        <f aca="false">SUM(G70:H70)</f>
        <v>15200</v>
      </c>
      <c r="J70" s="27" t="n">
        <f aca="false">HLOOKUP($J$4,LEM_CIN_PK,18,FALSE())</f>
        <v>104800</v>
      </c>
      <c r="K70" s="28" t="n">
        <f aca="false">HLOOKUP($J$4,LEM_CIN_PK,17,FALSE())</f>
        <v>-89600</v>
      </c>
      <c r="L70" s="29" t="n">
        <f aca="false">SUM(J70:K70)</f>
        <v>15200</v>
      </c>
      <c r="M70" s="27" t="n">
        <f aca="false">HLOOKUP($M$4,LEM_CIN_PK,18,FALSE())</f>
        <v>104800</v>
      </c>
      <c r="N70" s="28" t="n">
        <f aca="false">HLOOKUP($M$4,LEM_CIN_PK,17,FALSE())</f>
        <v>-89600</v>
      </c>
      <c r="O70" s="29" t="n">
        <f aca="false">SUM(M70:N70)</f>
        <v>15200</v>
      </c>
      <c r="P70" s="24" t="n">
        <f aca="false">HLOOKUP($P$4,LEM_CIN_PK,18,FALSE())</f>
        <v>0</v>
      </c>
      <c r="Q70" s="25" t="n">
        <f aca="false">HLOOKUP($P$4,LEM_CIN_PK,17,FALSE())</f>
        <v>0</v>
      </c>
      <c r="R70" s="26" t="n">
        <f aca="false">F70</f>
        <v>0</v>
      </c>
      <c r="S70" s="24" t="n">
        <f aca="false">HLOOKUP($S$4,LEM_CIN_PK,18,FALSE())</f>
        <v>0</v>
      </c>
      <c r="T70" s="25" t="n">
        <f aca="false">HLOOKUP($S$4,LEM_CIN_PK,17,FALSE())</f>
        <v>0</v>
      </c>
      <c r="U70" s="26" t="n">
        <f aca="false">R70</f>
        <v>0</v>
      </c>
      <c r="V70" s="27" t="n">
        <f aca="false">HLOOKUP($V$4,LEM_CIN_PK,18,FALSE())</f>
        <v>104800</v>
      </c>
      <c r="W70" s="28" t="n">
        <f aca="false">HLOOKUP($V$4,LEM_CIN_PK,17,FALSE())</f>
        <v>-89600</v>
      </c>
      <c r="X70" s="29" t="n">
        <f aca="false">SUM(V70:W70)</f>
        <v>15200</v>
      </c>
      <c r="Y70" s="27" t="n">
        <f aca="false">SUM(D70,G70,J70,M70,P70,S70,V70)</f>
        <v>419200</v>
      </c>
      <c r="Z70" s="28" t="n">
        <f aca="false">SUM(E70,H70,K70,N70,Q70,T70,W70)</f>
        <v>-358400</v>
      </c>
      <c r="AA70" s="29" t="n">
        <f aca="false">SUM(Y70:Z70)</f>
        <v>60800</v>
      </c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6" hidden="false" customHeight="true" outlineLevel="0" collapsed="false">
      <c r="A71" s="0"/>
      <c r="B71" s="0"/>
      <c r="C71" s="0"/>
      <c r="D71" s="30"/>
      <c r="E71" s="31"/>
      <c r="F71" s="32"/>
      <c r="G71" s="33"/>
      <c r="H71" s="34"/>
      <c r="I71" s="35"/>
      <c r="J71" s="33"/>
      <c r="K71" s="34"/>
      <c r="L71" s="35"/>
      <c r="M71" s="33"/>
      <c r="N71" s="34"/>
      <c r="O71" s="35"/>
      <c r="P71" s="30"/>
      <c r="Q71" s="31"/>
      <c r="R71" s="32"/>
      <c r="S71" s="30"/>
      <c r="T71" s="31"/>
      <c r="U71" s="32"/>
      <c r="V71" s="33"/>
      <c r="W71" s="34"/>
      <c r="X71" s="35"/>
      <c r="Y71" s="33"/>
      <c r="Z71" s="34"/>
      <c r="AA71" s="35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5" t="s">
        <v>28</v>
      </c>
      <c r="B72" s="4" t="s">
        <v>3</v>
      </c>
      <c r="C72" s="0"/>
      <c r="D72" s="24" t="n">
        <f aca="false">SUM(D69:D70)</f>
        <v>0</v>
      </c>
      <c r="E72" s="25" t="n">
        <f aca="false">SUM(E69:E70)</f>
        <v>0</v>
      </c>
      <c r="F72" s="26" t="n">
        <f aca="false">SUM(F69:F70)</f>
        <v>0</v>
      </c>
      <c r="G72" s="27" t="n">
        <f aca="false">SUM(G69:G70)</f>
        <v>130400</v>
      </c>
      <c r="H72" s="28" t="n">
        <f aca="false">SUM(H69:H70)</f>
        <v>-112000</v>
      </c>
      <c r="I72" s="29" t="n">
        <f aca="false">SUM(I69:I70)</f>
        <v>18400</v>
      </c>
      <c r="J72" s="27" t="n">
        <f aca="false">SUM(J69:J70)</f>
        <v>130400</v>
      </c>
      <c r="K72" s="28" t="n">
        <f aca="false">SUM(K69:K70)</f>
        <v>-112000</v>
      </c>
      <c r="L72" s="29" t="n">
        <f aca="false">SUM(L69:L70)</f>
        <v>18400</v>
      </c>
      <c r="M72" s="27" t="n">
        <f aca="false">SUM(M69:M70)</f>
        <v>130400</v>
      </c>
      <c r="N72" s="28" t="n">
        <f aca="false">SUM(N69:N70)</f>
        <v>-112000</v>
      </c>
      <c r="O72" s="29" t="n">
        <f aca="false">SUM(O69:O70)</f>
        <v>18400</v>
      </c>
      <c r="P72" s="24" t="n">
        <f aca="false">SUM(P69:P70)</f>
        <v>0</v>
      </c>
      <c r="Q72" s="25" t="n">
        <f aca="false">SUM(Q69:Q70)</f>
        <v>0</v>
      </c>
      <c r="R72" s="26" t="n">
        <f aca="false">SUM(R69:R70)</f>
        <v>0</v>
      </c>
      <c r="S72" s="24" t="n">
        <f aca="false">SUM(S69:S70)</f>
        <v>0</v>
      </c>
      <c r="T72" s="25" t="n">
        <f aca="false">SUM(T69:T70)</f>
        <v>0</v>
      </c>
      <c r="U72" s="26" t="n">
        <f aca="false">SUM(U69:U70)</f>
        <v>0</v>
      </c>
      <c r="V72" s="27" t="n">
        <f aca="false">SUM(V69:V70)</f>
        <v>130400</v>
      </c>
      <c r="W72" s="28" t="n">
        <f aca="false">SUM(W69:W70)</f>
        <v>-112000</v>
      </c>
      <c r="X72" s="29" t="n">
        <f aca="false">SUM(X69:X70)</f>
        <v>18400</v>
      </c>
      <c r="Y72" s="27" t="n">
        <f aca="false">SUM(Y69:Y71)</f>
        <v>521600</v>
      </c>
      <c r="Z72" s="28" t="n">
        <f aca="false">SUM(Z69:Z71)</f>
        <v>-448000</v>
      </c>
      <c r="AA72" s="29" t="n">
        <f aca="false">SUM(AA69:AA70)</f>
        <v>73600</v>
      </c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18"/>
      <c r="E73" s="19"/>
      <c r="F73" s="20"/>
      <c r="G73" s="21"/>
      <c r="H73" s="22"/>
      <c r="I73" s="23"/>
      <c r="J73" s="21"/>
      <c r="K73" s="22"/>
      <c r="L73" s="23"/>
      <c r="M73" s="21"/>
      <c r="N73" s="22"/>
      <c r="O73" s="23"/>
      <c r="P73" s="18"/>
      <c r="Q73" s="19"/>
      <c r="R73" s="20"/>
      <c r="S73" s="18"/>
      <c r="T73" s="19"/>
      <c r="U73" s="20"/>
      <c r="V73" s="21"/>
      <c r="W73" s="22"/>
      <c r="X73" s="23"/>
      <c r="Y73" s="21"/>
      <c r="Z73" s="22"/>
      <c r="AA73" s="23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36" t="s">
        <v>30</v>
      </c>
      <c r="B74" s="0" t="s">
        <v>15</v>
      </c>
      <c r="C74" s="0" t="s">
        <v>12</v>
      </c>
      <c r="D74" s="24" t="n">
        <f aca="false">HLOOKUP($D$4,CMP_NEP_PK,18,FALSE())</f>
        <v>342320</v>
      </c>
      <c r="E74" s="25" t="n">
        <f aca="false">HLOOKUP($D$4,CMP_NEP_PK,17,FALSE())</f>
        <v>-132000</v>
      </c>
      <c r="F74" s="26" t="n">
        <f aca="false">SUM(D74:E74)</f>
        <v>210320</v>
      </c>
      <c r="G74" s="27" t="n">
        <f aca="false">HLOOKUP($G$4,CMP_NEP_PK,18,FALSE())</f>
        <v>342320</v>
      </c>
      <c r="H74" s="28" t="n">
        <f aca="false">HLOOKUP($G$4,CMP_NEP_PK,17,FALSE())</f>
        <v>-176000</v>
      </c>
      <c r="I74" s="29" t="n">
        <f aca="false">SUM(G74:H74)</f>
        <v>166320</v>
      </c>
      <c r="J74" s="27" t="n">
        <f aca="false">HLOOKUP($J$4,CMP_NEP_PK,18,FALSE())</f>
        <v>342320</v>
      </c>
      <c r="K74" s="28" t="n">
        <f aca="false">HLOOKUP($J$4,CMP_NEP_PK,17,FALSE())</f>
        <v>-176000</v>
      </c>
      <c r="L74" s="29" t="n">
        <f aca="false">SUM(J74:K74)</f>
        <v>166320</v>
      </c>
      <c r="M74" s="27" t="n">
        <f aca="false">HLOOKUP($M$4,CMP_NEP_PK,18,FALSE())</f>
        <v>342320</v>
      </c>
      <c r="N74" s="28" t="n">
        <f aca="false">HLOOKUP($M$4,CMP_NEP_PK,17,FALSE())</f>
        <v>-176000</v>
      </c>
      <c r="O74" s="29" t="n">
        <f aca="false">SUM(M74:N74)</f>
        <v>166320</v>
      </c>
      <c r="P74" s="24" t="n">
        <f aca="false">HLOOKUP($P$4,CMP_NEP_PK,18,FALSE())</f>
        <v>342320</v>
      </c>
      <c r="Q74" s="25" t="n">
        <f aca="false">HLOOKUP($P$4,CMP_NEP_PK,17,FALSE())</f>
        <v>-132000</v>
      </c>
      <c r="R74" s="26" t="n">
        <f aca="false">F74</f>
        <v>210320</v>
      </c>
      <c r="S74" s="24" t="n">
        <f aca="false">HLOOKUP($S$4,CMP_NEP_PK,18,FALSE())</f>
        <v>342320</v>
      </c>
      <c r="T74" s="25" t="n">
        <f aca="false">HLOOKUP($S$4,CMP_NEP_PK,17,FALSE())</f>
        <v>-132000</v>
      </c>
      <c r="U74" s="26" t="n">
        <f aca="false">R74</f>
        <v>210320</v>
      </c>
      <c r="V74" s="27" t="n">
        <f aca="false">HLOOKUP($V$4,CMP_NEP_PK,18,FALSE())</f>
        <v>342320</v>
      </c>
      <c r="W74" s="28" t="n">
        <f aca="false">HLOOKUP($V$4,CMP_NEP_PK,17,FALSE())</f>
        <v>-176000</v>
      </c>
      <c r="X74" s="29" t="n">
        <f aca="false">SUM(V74:W74)</f>
        <v>166320</v>
      </c>
      <c r="Y74" s="27" t="n">
        <f aca="false">SUM(D74,G74,J74,M74,P74,S74,V74)</f>
        <v>2396240</v>
      </c>
      <c r="Z74" s="28" t="n">
        <f aca="false">SUM(E74,H74,K74,N74,Q74,T74,W74)</f>
        <v>-1100000</v>
      </c>
      <c r="AA74" s="29" t="n">
        <f aca="false">SUM(Y74:Z74)</f>
        <v>1296240</v>
      </c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6" hidden="false" customHeight="true" outlineLevel="0" collapsed="false">
      <c r="A75" s="0"/>
      <c r="B75" s="0"/>
      <c r="C75" s="0"/>
      <c r="D75" s="30"/>
      <c r="E75" s="31"/>
      <c r="F75" s="32"/>
      <c r="G75" s="33"/>
      <c r="H75" s="34"/>
      <c r="I75" s="35"/>
      <c r="J75" s="33"/>
      <c r="K75" s="34"/>
      <c r="L75" s="35"/>
      <c r="M75" s="33"/>
      <c r="N75" s="34"/>
      <c r="O75" s="35"/>
      <c r="P75" s="30"/>
      <c r="Q75" s="31"/>
      <c r="R75" s="32"/>
      <c r="S75" s="30"/>
      <c r="T75" s="31"/>
      <c r="U75" s="32"/>
      <c r="V75" s="33"/>
      <c r="W75" s="34"/>
      <c r="X75" s="35"/>
      <c r="Y75" s="33"/>
      <c r="Z75" s="34"/>
      <c r="AA75" s="35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5" t="s">
        <v>30</v>
      </c>
      <c r="B76" s="4" t="s">
        <v>3</v>
      </c>
      <c r="C76" s="0"/>
      <c r="D76" s="24" t="n">
        <f aca="false">SUM(D73:D74)</f>
        <v>342320</v>
      </c>
      <c r="E76" s="25" t="n">
        <f aca="false">SUM(E73:E74)</f>
        <v>-132000</v>
      </c>
      <c r="F76" s="26" t="n">
        <f aca="false">SUM(F73:F74)</f>
        <v>210320</v>
      </c>
      <c r="G76" s="27" t="n">
        <f aca="false">SUM(G73:G74)</f>
        <v>342320</v>
      </c>
      <c r="H76" s="28" t="n">
        <f aca="false">SUM(H73:H74)</f>
        <v>-176000</v>
      </c>
      <c r="I76" s="29" t="n">
        <f aca="false">SUM(I73:I74)</f>
        <v>166320</v>
      </c>
      <c r="J76" s="27" t="n">
        <f aca="false">SUM(J73:J74)</f>
        <v>342320</v>
      </c>
      <c r="K76" s="28" t="n">
        <f aca="false">SUM(K73:K74)</f>
        <v>-176000</v>
      </c>
      <c r="L76" s="29" t="n">
        <f aca="false">SUM(L73:L74)</f>
        <v>166320</v>
      </c>
      <c r="M76" s="27" t="n">
        <f aca="false">SUM(M73:M74)</f>
        <v>342320</v>
      </c>
      <c r="N76" s="28" t="n">
        <f aca="false">SUM(N73:N74)</f>
        <v>-176000</v>
      </c>
      <c r="O76" s="29" t="n">
        <f aca="false">SUM(O73:O74)</f>
        <v>166320</v>
      </c>
      <c r="P76" s="24" t="n">
        <f aca="false">SUM(P73:P74)</f>
        <v>342320</v>
      </c>
      <c r="Q76" s="25" t="n">
        <f aca="false">SUM(Q73:Q74)</f>
        <v>-132000</v>
      </c>
      <c r="R76" s="26" t="n">
        <f aca="false">SUM(R73:R74)</f>
        <v>210320</v>
      </c>
      <c r="S76" s="24" t="n">
        <f aca="false">SUM(S73:S74)</f>
        <v>342320</v>
      </c>
      <c r="T76" s="25" t="n">
        <f aca="false">SUM(T73:T74)</f>
        <v>-132000</v>
      </c>
      <c r="U76" s="26" t="n">
        <f aca="false">SUM(U73:U74)</f>
        <v>210320</v>
      </c>
      <c r="V76" s="27" t="n">
        <f aca="false">SUM(V73:V74)</f>
        <v>342320</v>
      </c>
      <c r="W76" s="28" t="n">
        <f aca="false">SUM(W73:W74)</f>
        <v>-176000</v>
      </c>
      <c r="X76" s="29" t="n">
        <f aca="false">SUM(X73:X74)</f>
        <v>166320</v>
      </c>
      <c r="Y76" s="27" t="n">
        <f aca="false">SUM(Y73:Y75)</f>
        <v>2396240</v>
      </c>
      <c r="Z76" s="28" t="n">
        <f aca="false">SUM(Z73:Z75)</f>
        <v>-1100000</v>
      </c>
      <c r="AA76" s="29" t="n">
        <f aca="false">SUM(AA73:AA74)</f>
        <v>1296240</v>
      </c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18"/>
      <c r="E77" s="19"/>
      <c r="F77" s="20"/>
      <c r="G77" s="21"/>
      <c r="H77" s="22"/>
      <c r="I77" s="23"/>
      <c r="J77" s="21"/>
      <c r="K77" s="22"/>
      <c r="L77" s="23"/>
      <c r="M77" s="21"/>
      <c r="N77" s="22"/>
      <c r="O77" s="23"/>
      <c r="P77" s="18"/>
      <c r="Q77" s="19"/>
      <c r="R77" s="20"/>
      <c r="S77" s="18"/>
      <c r="T77" s="19"/>
      <c r="U77" s="20"/>
      <c r="V77" s="21"/>
      <c r="W77" s="22"/>
      <c r="X77" s="23"/>
      <c r="Y77" s="21"/>
      <c r="Z77" s="22"/>
      <c r="AA77" s="23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 t="s">
        <v>31</v>
      </c>
      <c r="B78" s="0" t="s">
        <v>29</v>
      </c>
      <c r="C78" s="0" t="s">
        <v>12</v>
      </c>
      <c r="D78" s="24" t="n">
        <f aca="false">HLOOKUP($D$4,AMRN_TVA_PK,18,FALSE())</f>
        <v>0</v>
      </c>
      <c r="E78" s="25" t="n">
        <f aca="false">HLOOKUP($D$4,AMRN_TVA_PK,17,FALSE())</f>
        <v>0</v>
      </c>
      <c r="F78" s="26" t="n">
        <f aca="false">SUM(D78:E78)</f>
        <v>0</v>
      </c>
      <c r="G78" s="27" t="n">
        <f aca="false">HLOOKUP($G$4,AMRN_TVA_PK,18,FALSE())</f>
        <v>0</v>
      </c>
      <c r="H78" s="28" t="n">
        <f aca="false">HLOOKUP($G$4,AMRN_TVA_PK,17,FALSE())</f>
        <v>-4800</v>
      </c>
      <c r="I78" s="29" t="n">
        <f aca="false">SUM(G78:H78)</f>
        <v>-4800</v>
      </c>
      <c r="J78" s="27" t="n">
        <f aca="false">HLOOKUP($J$4,AMRN_TVA_PK,18,FALSE())</f>
        <v>0</v>
      </c>
      <c r="K78" s="28" t="n">
        <f aca="false">HLOOKUP($J$4,AMRN_TVA_PK,17,FALSE())</f>
        <v>-4800</v>
      </c>
      <c r="L78" s="29" t="n">
        <f aca="false">SUM(J78:K78)</f>
        <v>-4800</v>
      </c>
      <c r="M78" s="27" t="n">
        <f aca="false">HLOOKUP($M$4,AMRN_TVA_PK,18,FALSE())</f>
        <v>0</v>
      </c>
      <c r="N78" s="28" t="n">
        <f aca="false">HLOOKUP($M$4,AMRN_TVA_PK,17,FALSE())</f>
        <v>-4800</v>
      </c>
      <c r="O78" s="29" t="n">
        <f aca="false">SUM(M78:N78)</f>
        <v>-4800</v>
      </c>
      <c r="P78" s="24" t="n">
        <f aca="false">HLOOKUP($P$4,AMRN_TVA_PK,18,FALSE())</f>
        <v>0</v>
      </c>
      <c r="Q78" s="25" t="n">
        <f aca="false">HLOOKUP($P$4,AMRN_TVA_PK,17,FALSE())</f>
        <v>0</v>
      </c>
      <c r="R78" s="26" t="n">
        <f aca="false">F78</f>
        <v>0</v>
      </c>
      <c r="S78" s="24" t="n">
        <f aca="false">HLOOKUP($S$4,AMRN_TVA_PK,18,FALSE())</f>
        <v>0</v>
      </c>
      <c r="T78" s="25" t="n">
        <f aca="false">HLOOKUP($S$4,AMRN_TVA_PK,17,FALSE())</f>
        <v>0</v>
      </c>
      <c r="U78" s="26" t="n">
        <f aca="false">R78</f>
        <v>0</v>
      </c>
      <c r="V78" s="27" t="n">
        <f aca="false">HLOOKUP($V$4,AMRN_TVA_PK,18,FALSE())</f>
        <v>0</v>
      </c>
      <c r="W78" s="28" t="n">
        <f aca="false">HLOOKUP($V$4,AMRN_TVA_PK,17,FALSE())</f>
        <v>-4800</v>
      </c>
      <c r="X78" s="29" t="n">
        <f aca="false">SUM(V78:W78)</f>
        <v>-4800</v>
      </c>
      <c r="Y78" s="27" t="n">
        <f aca="false">SUM(D78,G78,J78,M78,P78,S78,V78)</f>
        <v>0</v>
      </c>
      <c r="Z78" s="28" t="n">
        <f aca="false">SUM(E78,H78,K78,N78,Q78,T78,W78)</f>
        <v>-19200</v>
      </c>
      <c r="AA78" s="29" t="n">
        <f aca="false">SUM(Y78:Z78)</f>
        <v>-19200</v>
      </c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 t="s">
        <v>31</v>
      </c>
      <c r="B79" s="0" t="s">
        <v>13</v>
      </c>
      <c r="C79" s="0" t="s">
        <v>12</v>
      </c>
      <c r="D79" s="24" t="n">
        <f aca="false">HLOOKUP($D$4,AMRN_ENT_PK,18,FALSE())</f>
        <v>0</v>
      </c>
      <c r="E79" s="25" t="n">
        <f aca="false">HLOOKUP($D$4,AMRN_ENT_PK,17,FALSE())</f>
        <v>0</v>
      </c>
      <c r="F79" s="26" t="n">
        <f aca="false">SUM(D79:E79)</f>
        <v>0</v>
      </c>
      <c r="G79" s="27" t="n">
        <f aca="false">HLOOKUP($G$4,AMRN_ENT_PK,18,FALSE())</f>
        <v>126656</v>
      </c>
      <c r="H79" s="28" t="n">
        <f aca="false">HLOOKUP($G$4,AMRN_ENT_PK,17,FALSE())</f>
        <v>-83600</v>
      </c>
      <c r="I79" s="29" t="n">
        <f aca="false">SUM(G79:H79)</f>
        <v>43056</v>
      </c>
      <c r="J79" s="27" t="n">
        <f aca="false">HLOOKUP($J$4,AMRN_ENT_PK,18,FALSE())</f>
        <v>126656</v>
      </c>
      <c r="K79" s="28" t="n">
        <f aca="false">HLOOKUP($J$4,AMRN_ENT_PK,17,FALSE())</f>
        <v>-83600</v>
      </c>
      <c r="L79" s="29" t="n">
        <f aca="false">SUM(J79:K79)</f>
        <v>43056</v>
      </c>
      <c r="M79" s="27" t="n">
        <f aca="false">HLOOKUP($M$4,AMRN_ENT_PK,18,FALSE())</f>
        <v>126656</v>
      </c>
      <c r="N79" s="28" t="n">
        <f aca="false">HLOOKUP($M$4,AMRN_ENT_PK,17,FALSE())</f>
        <v>-83600</v>
      </c>
      <c r="O79" s="29" t="n">
        <f aca="false">SUM(M79:N79)</f>
        <v>43056</v>
      </c>
      <c r="P79" s="24" t="n">
        <f aca="false">HLOOKUP($P$4,AMRN_ENT_PK,18,FALSE())</f>
        <v>0</v>
      </c>
      <c r="Q79" s="25" t="n">
        <f aca="false">HLOOKUP($P$4,AMRN_ENT_PK,17,FALSE())</f>
        <v>0</v>
      </c>
      <c r="R79" s="26" t="n">
        <f aca="false">F79</f>
        <v>0</v>
      </c>
      <c r="S79" s="24" t="n">
        <f aca="false">HLOOKUP($S$4,AMRN_ENT_PK,18,FALSE())</f>
        <v>0</v>
      </c>
      <c r="T79" s="25" t="n">
        <f aca="false">HLOOKUP($S$4,AMRN_ENT_PK,17,FALSE())</f>
        <v>0</v>
      </c>
      <c r="U79" s="26" t="n">
        <f aca="false">R79</f>
        <v>0</v>
      </c>
      <c r="V79" s="27" t="n">
        <f aca="false">HLOOKUP($V$4,AMRN_ENT_PK,18,FALSE())</f>
        <v>126656</v>
      </c>
      <c r="W79" s="28" t="n">
        <f aca="false">HLOOKUP($V$4,AMRN_ENT_PK,17,FALSE())</f>
        <v>-83600</v>
      </c>
      <c r="X79" s="29" t="n">
        <f aca="false">SUM(V79:W79)</f>
        <v>43056</v>
      </c>
      <c r="Y79" s="27" t="n">
        <f aca="false">SUM(D79,G79,J79,M79,P79,S79,V79)</f>
        <v>506624</v>
      </c>
      <c r="Z79" s="28" t="n">
        <f aca="false">SUM(E79,H79,K79,N79,Q79,T79,W79)</f>
        <v>-334400</v>
      </c>
      <c r="AA79" s="29" t="n">
        <f aca="false">SUM(Y79:Z79)</f>
        <v>172224</v>
      </c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 t="s">
        <v>31</v>
      </c>
      <c r="B80" s="0" t="s">
        <v>14</v>
      </c>
      <c r="C80" s="0" t="s">
        <v>12</v>
      </c>
      <c r="D80" s="24" t="n">
        <f aca="false">HLOOKUP($D$4,AMRN_CIN_PK,18,FALSE())</f>
        <v>0</v>
      </c>
      <c r="E80" s="25" t="n">
        <f aca="false">HLOOKUP($D$4,AMRN_CIN_PK,17,FALSE())</f>
        <v>0</v>
      </c>
      <c r="F80" s="26" t="n">
        <f aca="false">SUM(D80:E80)</f>
        <v>0</v>
      </c>
      <c r="G80" s="27" t="n">
        <f aca="false">HLOOKUP($G$4,AMRN_CIN_PK,18,FALSE())</f>
        <v>376064</v>
      </c>
      <c r="H80" s="28" t="n">
        <f aca="false">HLOOKUP($G$4,AMRN_CIN_PK,17,FALSE())</f>
        <v>-405488</v>
      </c>
      <c r="I80" s="29" t="n">
        <f aca="false">SUM(G80:H80)</f>
        <v>-29424</v>
      </c>
      <c r="J80" s="27" t="n">
        <f aca="false">HLOOKUP($J$4,AMRN_CIN_PK,18,FALSE())</f>
        <v>376064</v>
      </c>
      <c r="K80" s="28" t="n">
        <f aca="false">HLOOKUP($J$4,AMRN_CIN_PK,17,FALSE())</f>
        <v>-405488</v>
      </c>
      <c r="L80" s="29" t="n">
        <f aca="false">SUM(J80:K80)</f>
        <v>-29424</v>
      </c>
      <c r="M80" s="27" t="n">
        <f aca="false">HLOOKUP($M$4,AMRN_CIN_PK,18,FALSE())</f>
        <v>376064</v>
      </c>
      <c r="N80" s="28" t="n">
        <f aca="false">HLOOKUP($M$4,AMRN_CIN_PK,17,FALSE())</f>
        <v>-405488</v>
      </c>
      <c r="O80" s="29" t="n">
        <f aca="false">SUM(M80:N80)</f>
        <v>-29424</v>
      </c>
      <c r="P80" s="24" t="n">
        <f aca="false">HLOOKUP($P$4,AMRN_CIN_PK,18,FALSE())</f>
        <v>0</v>
      </c>
      <c r="Q80" s="25" t="n">
        <f aca="false">HLOOKUP($P$4,AMRN_CIN_PK,17,FALSE())</f>
        <v>0</v>
      </c>
      <c r="R80" s="26" t="n">
        <f aca="false">F80</f>
        <v>0</v>
      </c>
      <c r="S80" s="24" t="n">
        <f aca="false">HLOOKUP($S$4,AMRN_CIN_PK,18,FALSE())</f>
        <v>0</v>
      </c>
      <c r="T80" s="25" t="n">
        <f aca="false">HLOOKUP($S$4,AMRN_CIN_PK,17,FALSE())</f>
        <v>0</v>
      </c>
      <c r="U80" s="26" t="n">
        <f aca="false">R80</f>
        <v>0</v>
      </c>
      <c r="V80" s="27" t="n">
        <f aca="false">HLOOKUP($V$4,AMRN_CIN_PK,18,FALSE())</f>
        <v>376064</v>
      </c>
      <c r="W80" s="28" t="n">
        <f aca="false">HLOOKUP($V$4,AMRN_CIN_PK,17,FALSE())</f>
        <v>-405488</v>
      </c>
      <c r="X80" s="29" t="n">
        <f aca="false">SUM(V80:W80)</f>
        <v>-29424</v>
      </c>
      <c r="Y80" s="27" t="n">
        <f aca="false">SUM(D80,G80,J80,M80,P80,S80,V80)</f>
        <v>1504256</v>
      </c>
      <c r="Z80" s="28" t="n">
        <f aca="false">SUM(E80,H80,K80,N80,Q80,T80,W80)</f>
        <v>-1621952</v>
      </c>
      <c r="AA80" s="29" t="n">
        <f aca="false">SUM(Y80:Z80)</f>
        <v>-117696</v>
      </c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6" hidden="false" customHeight="true" outlineLevel="0" collapsed="false">
      <c r="A81" s="0"/>
      <c r="B81" s="0"/>
      <c r="C81" s="0"/>
      <c r="D81" s="30"/>
      <c r="E81" s="31"/>
      <c r="F81" s="32"/>
      <c r="G81" s="33"/>
      <c r="H81" s="34"/>
      <c r="I81" s="35"/>
      <c r="J81" s="33"/>
      <c r="K81" s="34"/>
      <c r="L81" s="35"/>
      <c r="M81" s="33"/>
      <c r="N81" s="34"/>
      <c r="O81" s="35"/>
      <c r="P81" s="30"/>
      <c r="Q81" s="31"/>
      <c r="R81" s="32"/>
      <c r="S81" s="30"/>
      <c r="T81" s="31"/>
      <c r="U81" s="32"/>
      <c r="V81" s="33"/>
      <c r="W81" s="34"/>
      <c r="X81" s="35"/>
      <c r="Y81" s="33"/>
      <c r="Z81" s="34"/>
      <c r="AA81" s="35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5" t="s">
        <v>31</v>
      </c>
      <c r="B82" s="4" t="s">
        <v>3</v>
      </c>
      <c r="C82" s="0"/>
      <c r="D82" s="24" t="n">
        <f aca="false">SUM(D78:D80)</f>
        <v>0</v>
      </c>
      <c r="E82" s="25" t="n">
        <f aca="false">SUM(E78:E80)</f>
        <v>0</v>
      </c>
      <c r="F82" s="26" t="n">
        <f aca="false">SUM(F78:F80)</f>
        <v>0</v>
      </c>
      <c r="G82" s="27" t="n">
        <f aca="false">SUM(G78:G80)</f>
        <v>502720</v>
      </c>
      <c r="H82" s="28" t="n">
        <f aca="false">SUM(H78:H80)</f>
        <v>-493888</v>
      </c>
      <c r="I82" s="29" t="n">
        <f aca="false">SUM(I78:I80)</f>
        <v>8832</v>
      </c>
      <c r="J82" s="27" t="n">
        <f aca="false">SUM(J78:J80)</f>
        <v>502720</v>
      </c>
      <c r="K82" s="28" t="n">
        <f aca="false">SUM(K78:K80)</f>
        <v>-493888</v>
      </c>
      <c r="L82" s="29" t="n">
        <f aca="false">SUM(L78:L80)</f>
        <v>8832</v>
      </c>
      <c r="M82" s="27" t="n">
        <f aca="false">SUM(M78:M80)</f>
        <v>502720</v>
      </c>
      <c r="N82" s="28" t="n">
        <f aca="false">SUM(N78:N80)</f>
        <v>-493888</v>
      </c>
      <c r="O82" s="29" t="n">
        <f aca="false">SUM(O78:O80)</f>
        <v>8832</v>
      </c>
      <c r="P82" s="24" t="n">
        <f aca="false">SUM(P78:P80)</f>
        <v>0</v>
      </c>
      <c r="Q82" s="25" t="n">
        <f aca="false">SUM(Q78:Q80)</f>
        <v>0</v>
      </c>
      <c r="R82" s="26" t="n">
        <f aca="false">SUM(R78:R80)</f>
        <v>0</v>
      </c>
      <c r="S82" s="24" t="n">
        <f aca="false">SUM(S78:S80)</f>
        <v>0</v>
      </c>
      <c r="T82" s="25" t="n">
        <f aca="false">SUM(T78:T80)</f>
        <v>0</v>
      </c>
      <c r="U82" s="26" t="n">
        <f aca="false">SUM(U78:U80)</f>
        <v>0</v>
      </c>
      <c r="V82" s="27" t="n">
        <f aca="false">SUM(V78:V80)</f>
        <v>502720</v>
      </c>
      <c r="W82" s="28" t="n">
        <f aca="false">SUM(W78:W80)</f>
        <v>-493888</v>
      </c>
      <c r="X82" s="29" t="n">
        <f aca="false">SUM(X78:X80)</f>
        <v>8832</v>
      </c>
      <c r="Y82" s="27" t="n">
        <f aca="false">SUM(Y78:Y80)</f>
        <v>2010880</v>
      </c>
      <c r="Z82" s="28" t="n">
        <f aca="false">SUM(Z78:Z80)</f>
        <v>-1975552</v>
      </c>
      <c r="AA82" s="29" t="n">
        <f aca="false">SUM(AA78:AA80)</f>
        <v>35328</v>
      </c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18"/>
      <c r="E83" s="19"/>
      <c r="F83" s="20"/>
      <c r="G83" s="21"/>
      <c r="H83" s="22"/>
      <c r="I83" s="23"/>
      <c r="J83" s="21"/>
      <c r="K83" s="22"/>
      <c r="L83" s="23"/>
      <c r="M83" s="21"/>
      <c r="N83" s="22"/>
      <c r="O83" s="23"/>
      <c r="P83" s="18"/>
      <c r="Q83" s="19"/>
      <c r="R83" s="20"/>
      <c r="S83" s="18"/>
      <c r="T83" s="19"/>
      <c r="U83" s="20"/>
      <c r="V83" s="21"/>
      <c r="W83" s="22"/>
      <c r="X83" s="23"/>
      <c r="Y83" s="21"/>
      <c r="Z83" s="22"/>
      <c r="AA83" s="23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 t="s">
        <v>32</v>
      </c>
      <c r="B84" s="0" t="s">
        <v>19</v>
      </c>
      <c r="C84" s="0" t="s">
        <v>12</v>
      </c>
      <c r="D84" s="24" t="n">
        <f aca="false">HLOOKUP($D$4,CARG_COM_PK,18,FALSE())</f>
        <v>0</v>
      </c>
      <c r="E84" s="25" t="n">
        <f aca="false">HLOOKUP($D$4,CARG_COM_PK,17,FALSE())</f>
        <v>0</v>
      </c>
      <c r="F84" s="26" t="n">
        <f aca="false">SUM(D84:E84)</f>
        <v>0</v>
      </c>
      <c r="G84" s="27" t="n">
        <f aca="false">HLOOKUP($G$4,CARG_COM_PK,18,FALSE())</f>
        <v>74560</v>
      </c>
      <c r="H84" s="28" t="n">
        <f aca="false">HLOOKUP($G$4,CARG_COM_PK,17,FALSE())</f>
        <v>-108000</v>
      </c>
      <c r="I84" s="29" t="n">
        <f aca="false">SUM(G84:H84)</f>
        <v>-33440</v>
      </c>
      <c r="J84" s="27" t="n">
        <f aca="false">HLOOKUP($J$4,CARG_COM_PK,18,FALSE())</f>
        <v>74560</v>
      </c>
      <c r="K84" s="28" t="n">
        <f aca="false">HLOOKUP($J$4,CARG_COM_PK,17,FALSE())</f>
        <v>-108000</v>
      </c>
      <c r="L84" s="29" t="n">
        <f aca="false">SUM(J84:K84)</f>
        <v>-33440</v>
      </c>
      <c r="M84" s="27" t="n">
        <f aca="false">HLOOKUP($M$4,CARG_COM_PK,18,FALSE())</f>
        <v>74560</v>
      </c>
      <c r="N84" s="28" t="n">
        <f aca="false">HLOOKUP($M$4,CARG_COM_PK,17,FALSE())</f>
        <v>-108000</v>
      </c>
      <c r="O84" s="29" t="n">
        <f aca="false">SUM(M84:N84)</f>
        <v>-33440</v>
      </c>
      <c r="P84" s="24" t="n">
        <f aca="false">HLOOKUP($P$4,CARG_COM_PK,18,FALSE())</f>
        <v>0</v>
      </c>
      <c r="Q84" s="25" t="n">
        <f aca="false">HLOOKUP($P$4,CARG_COM_PK,17,FALSE())</f>
        <v>0</v>
      </c>
      <c r="R84" s="26" t="n">
        <f aca="false">F84</f>
        <v>0</v>
      </c>
      <c r="S84" s="24" t="n">
        <f aca="false">HLOOKUP($S$4,CARG_COM_PK,18,FALSE())</f>
        <v>0</v>
      </c>
      <c r="T84" s="25" t="n">
        <f aca="false">HLOOKUP($S$4,CARG_COM_PK,17,FALSE())</f>
        <v>0</v>
      </c>
      <c r="U84" s="26" t="n">
        <f aca="false">R84</f>
        <v>0</v>
      </c>
      <c r="V84" s="27" t="n">
        <f aca="false">HLOOKUP($V$4,CARG_COM_PK,18,FALSE())</f>
        <v>74560</v>
      </c>
      <c r="W84" s="28" t="n">
        <f aca="false">HLOOKUP($V$4,CARG_COM_PK,17,FALSE())</f>
        <v>-108000</v>
      </c>
      <c r="X84" s="29" t="n">
        <f aca="false">SUM(V84:W84)</f>
        <v>-33440</v>
      </c>
      <c r="Y84" s="27" t="n">
        <f aca="false">SUM(D84,G84,J84,M84,P84,S84,V84)</f>
        <v>298240</v>
      </c>
      <c r="Z84" s="28" t="n">
        <f aca="false">SUM(E84,H84,K84,N84,Q84,T84,W84)</f>
        <v>-432000</v>
      </c>
      <c r="AA84" s="29" t="n">
        <f aca="false">SUM(Y84:Z84)</f>
        <v>-133760</v>
      </c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 t="s">
        <v>32</v>
      </c>
      <c r="B85" s="0" t="s">
        <v>14</v>
      </c>
      <c r="C85" s="0" t="s">
        <v>12</v>
      </c>
      <c r="D85" s="24" t="n">
        <f aca="false">HLOOKUP($D$4,CARG_CIN_PK,18,FALSE())</f>
        <v>0</v>
      </c>
      <c r="E85" s="25" t="n">
        <f aca="false">HLOOKUP($D$4,CARG_CIN_PK,17,FALSE())</f>
        <v>0</v>
      </c>
      <c r="F85" s="26" t="n">
        <f aca="false">SUM(D85:E85)</f>
        <v>0</v>
      </c>
      <c r="G85" s="27" t="n">
        <f aca="false">HLOOKUP($G$4,CARG_CIN_PK,18,FALSE())</f>
        <v>285824</v>
      </c>
      <c r="H85" s="28" t="n">
        <f aca="false">HLOOKUP($G$4,CARG_CIN_PK,17,FALSE())</f>
        <v>-248224</v>
      </c>
      <c r="I85" s="29" t="n">
        <f aca="false">SUM(G85:H85)</f>
        <v>37600</v>
      </c>
      <c r="J85" s="27" t="n">
        <f aca="false">HLOOKUP($J$4,CARG_CIN_PK,18,FALSE())</f>
        <v>285824</v>
      </c>
      <c r="K85" s="28" t="n">
        <f aca="false">HLOOKUP($J$4,CARG_CIN_PK,17,FALSE())</f>
        <v>-248224</v>
      </c>
      <c r="L85" s="29" t="n">
        <f aca="false">SUM(J85:K85)</f>
        <v>37600</v>
      </c>
      <c r="M85" s="27" t="n">
        <f aca="false">HLOOKUP($M$4,CARG_CIN_PK,18,FALSE())</f>
        <v>285824</v>
      </c>
      <c r="N85" s="28" t="n">
        <f aca="false">HLOOKUP($M$4,CARG_CIN_PK,17,FALSE())</f>
        <v>-248224</v>
      </c>
      <c r="O85" s="29" t="n">
        <f aca="false">SUM(M85:N85)</f>
        <v>37600</v>
      </c>
      <c r="P85" s="24" t="n">
        <f aca="false">HLOOKUP($P$4,CARG_CIN_PK,18,FALSE())</f>
        <v>0</v>
      </c>
      <c r="Q85" s="25" t="n">
        <f aca="false">HLOOKUP($P$4,CARG_CIN_PK,17,FALSE())</f>
        <v>0</v>
      </c>
      <c r="R85" s="26" t="n">
        <f aca="false">F85</f>
        <v>0</v>
      </c>
      <c r="S85" s="24" t="n">
        <f aca="false">HLOOKUP($S$4,CARG_CIN_PK,18,FALSE())</f>
        <v>0</v>
      </c>
      <c r="T85" s="25" t="n">
        <f aca="false">HLOOKUP($S$4,CARG_CIN_PK,17,FALSE())</f>
        <v>0</v>
      </c>
      <c r="U85" s="26" t="n">
        <f aca="false">R85</f>
        <v>0</v>
      </c>
      <c r="V85" s="27" t="n">
        <f aca="false">HLOOKUP($V$4,CARG_CIN_PK,18,FALSE())</f>
        <v>285824</v>
      </c>
      <c r="W85" s="28" t="n">
        <f aca="false">HLOOKUP($V$4,CARG_CIN_PK,17,FALSE())</f>
        <v>-248224</v>
      </c>
      <c r="X85" s="29" t="n">
        <f aca="false">SUM(V85:W85)</f>
        <v>37600</v>
      </c>
      <c r="Y85" s="27" t="n">
        <f aca="false">SUM(D85,G85,J85,M85,P85,S85,V85)</f>
        <v>1143296</v>
      </c>
      <c r="Z85" s="28" t="n">
        <f aca="false">SUM(E85,H85,K85,N85,Q85,T85,W85)</f>
        <v>-992896</v>
      </c>
      <c r="AA85" s="29" t="n">
        <f aca="false">SUM(Y85:Z85)</f>
        <v>150400</v>
      </c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6" hidden="false" customHeight="true" outlineLevel="0" collapsed="false">
      <c r="A86" s="0"/>
      <c r="B86" s="0"/>
      <c r="C86" s="0"/>
      <c r="D86" s="30"/>
      <c r="E86" s="31"/>
      <c r="F86" s="32"/>
      <c r="G86" s="33"/>
      <c r="H86" s="34"/>
      <c r="I86" s="35"/>
      <c r="J86" s="33"/>
      <c r="K86" s="34"/>
      <c r="L86" s="35"/>
      <c r="M86" s="33"/>
      <c r="N86" s="34"/>
      <c r="O86" s="35"/>
      <c r="P86" s="30"/>
      <c r="Q86" s="31"/>
      <c r="R86" s="32"/>
      <c r="S86" s="30"/>
      <c r="T86" s="31"/>
      <c r="U86" s="32"/>
      <c r="V86" s="33"/>
      <c r="W86" s="34"/>
      <c r="X86" s="35"/>
      <c r="Y86" s="33"/>
      <c r="Z86" s="34"/>
      <c r="AA86" s="35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" t="s">
        <v>32</v>
      </c>
      <c r="B87" s="4" t="s">
        <v>3</v>
      </c>
      <c r="C87" s="0"/>
      <c r="D87" s="24" t="n">
        <f aca="false">SUM(D84:D85)</f>
        <v>0</v>
      </c>
      <c r="E87" s="25" t="n">
        <f aca="false">SUM(E84:E85)</f>
        <v>0</v>
      </c>
      <c r="F87" s="26" t="n">
        <f aca="false">SUM(F84:F85)</f>
        <v>0</v>
      </c>
      <c r="G87" s="27" t="n">
        <f aca="false">SUM(G84:G85)</f>
        <v>360384</v>
      </c>
      <c r="H87" s="28" t="n">
        <f aca="false">SUM(H84:H85)</f>
        <v>-356224</v>
      </c>
      <c r="I87" s="29" t="n">
        <f aca="false">SUM(I84:I85)</f>
        <v>4160</v>
      </c>
      <c r="J87" s="27" t="n">
        <f aca="false">SUM(J84:J85)</f>
        <v>360384</v>
      </c>
      <c r="K87" s="28" t="n">
        <f aca="false">SUM(K84:K85)</f>
        <v>-356224</v>
      </c>
      <c r="L87" s="29" t="n">
        <f aca="false">SUM(L84:L85)</f>
        <v>4160</v>
      </c>
      <c r="M87" s="27" t="n">
        <f aca="false">SUM(M84:M85)</f>
        <v>360384</v>
      </c>
      <c r="N87" s="28" t="n">
        <f aca="false">SUM(N84:N85)</f>
        <v>-356224</v>
      </c>
      <c r="O87" s="29" t="n">
        <f aca="false">SUM(O84:O85)</f>
        <v>4160</v>
      </c>
      <c r="P87" s="24" t="n">
        <f aca="false">SUM(P84:P85)</f>
        <v>0</v>
      </c>
      <c r="Q87" s="25" t="n">
        <f aca="false">SUM(Q84:Q85)</f>
        <v>0</v>
      </c>
      <c r="R87" s="26" t="n">
        <f aca="false">SUM(R84:R85)</f>
        <v>0</v>
      </c>
      <c r="S87" s="24" t="n">
        <f aca="false">SUM(S84:S85)</f>
        <v>0</v>
      </c>
      <c r="T87" s="25" t="n">
        <f aca="false">SUM(T84:T85)</f>
        <v>0</v>
      </c>
      <c r="U87" s="26" t="n">
        <f aca="false">SUM(U84:U85)</f>
        <v>0</v>
      </c>
      <c r="V87" s="27" t="n">
        <f aca="false">SUM(V84:V85)</f>
        <v>360384</v>
      </c>
      <c r="W87" s="28" t="n">
        <f aca="false">SUM(W84:W85)</f>
        <v>-356224</v>
      </c>
      <c r="X87" s="29" t="n">
        <f aca="false">SUM(X84:X85)</f>
        <v>4160</v>
      </c>
      <c r="Y87" s="27" t="n">
        <f aca="false">SUM(Y84:Y85)</f>
        <v>1441536</v>
      </c>
      <c r="Z87" s="28" t="n">
        <f aca="false">SUM(Z84:Z85)</f>
        <v>-1424896</v>
      </c>
      <c r="AA87" s="29" t="n">
        <f aca="false">SUM(AA84:AA85)</f>
        <v>16640</v>
      </c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18"/>
      <c r="E88" s="19"/>
      <c r="F88" s="20"/>
      <c r="G88" s="21"/>
      <c r="H88" s="22"/>
      <c r="I88" s="23"/>
      <c r="J88" s="21"/>
      <c r="K88" s="22"/>
      <c r="L88" s="23"/>
      <c r="M88" s="21"/>
      <c r="N88" s="22"/>
      <c r="O88" s="23"/>
      <c r="P88" s="18"/>
      <c r="Q88" s="19"/>
      <c r="R88" s="20"/>
      <c r="S88" s="18"/>
      <c r="T88" s="19"/>
      <c r="U88" s="20"/>
      <c r="V88" s="21"/>
      <c r="W88" s="22"/>
      <c r="X88" s="23"/>
      <c r="Y88" s="21"/>
      <c r="Z88" s="22"/>
      <c r="AA88" s="23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 t="s">
        <v>33</v>
      </c>
      <c r="B89" s="0" t="s">
        <v>11</v>
      </c>
      <c r="C89" s="0" t="s">
        <v>12</v>
      </c>
      <c r="D89" s="24" t="n">
        <f aca="false">HLOOKUP($D$4,CPL_PJM_PK,18,FALSE())</f>
        <v>0</v>
      </c>
      <c r="E89" s="25" t="n">
        <f aca="false">HLOOKUP($D$4,CPL_PJM_PK,17,FALSE())</f>
        <v>0</v>
      </c>
      <c r="F89" s="26" t="n">
        <f aca="false">SUM(D89:E89)</f>
        <v>0</v>
      </c>
      <c r="G89" s="27" t="n">
        <f aca="false">HLOOKUP($G$4,CPL_PJM_PK,18,FALSE())</f>
        <v>80880</v>
      </c>
      <c r="H89" s="28" t="n">
        <f aca="false">HLOOKUP($G$4,CPL_PJM_PK,17,FALSE())</f>
        <v>-71040</v>
      </c>
      <c r="I89" s="29" t="n">
        <f aca="false">SUM(G89:H89)</f>
        <v>9840</v>
      </c>
      <c r="J89" s="27" t="n">
        <f aca="false">HLOOKUP($J$4,CPL_PJM_PK,18,FALSE())</f>
        <v>80880</v>
      </c>
      <c r="K89" s="28" t="n">
        <f aca="false">HLOOKUP($J$4,CPL_PJM_PK,17,FALSE())</f>
        <v>-71040</v>
      </c>
      <c r="L89" s="29" t="n">
        <f aca="false">SUM(J89:K89)</f>
        <v>9840</v>
      </c>
      <c r="M89" s="27" t="n">
        <f aca="false">HLOOKUP($M$4,CPL_PJM_PK,18,FALSE())</f>
        <v>80880</v>
      </c>
      <c r="N89" s="28" t="n">
        <f aca="false">HLOOKUP($M$4,CPL_PJM_PK,17,FALSE())</f>
        <v>-71040</v>
      </c>
      <c r="O89" s="29" t="n">
        <f aca="false">SUM(M89:N89)</f>
        <v>9840</v>
      </c>
      <c r="P89" s="24" t="n">
        <f aca="false">HLOOKUP($P$4,CPL_PJM_PK,18,FALSE())</f>
        <v>0</v>
      </c>
      <c r="Q89" s="25" t="n">
        <f aca="false">HLOOKUP($P$4,CPL_PJM_PK,17,FALSE())</f>
        <v>0</v>
      </c>
      <c r="R89" s="26" t="n">
        <f aca="false">F89</f>
        <v>0</v>
      </c>
      <c r="S89" s="24" t="n">
        <f aca="false">HLOOKUP($S$4,CPL_PJM_PK,18,FALSE())</f>
        <v>0</v>
      </c>
      <c r="T89" s="25" t="n">
        <f aca="false">HLOOKUP($S$4,CPL_PJM_PK,17,FALSE())</f>
        <v>0</v>
      </c>
      <c r="U89" s="26" t="n">
        <f aca="false">R89</f>
        <v>0</v>
      </c>
      <c r="V89" s="27" t="n">
        <f aca="false">HLOOKUP($V$4,CPL_PJM_PK,18,FALSE())</f>
        <v>80880</v>
      </c>
      <c r="W89" s="28" t="n">
        <f aca="false">HLOOKUP($V$4,CPL_PJM_PK,17,FALSE())</f>
        <v>-71040</v>
      </c>
      <c r="X89" s="29" t="n">
        <f aca="false">SUM(V89:W89)</f>
        <v>9840</v>
      </c>
      <c r="Y89" s="27" t="n">
        <f aca="false">SUM(D89,G89,J89,M89,P89,S89,V89)</f>
        <v>323520</v>
      </c>
      <c r="Z89" s="28" t="n">
        <f aca="false">SUM(E89,H89,K89,N89,Q89,T89,W89)</f>
        <v>-284160</v>
      </c>
      <c r="AA89" s="29" t="n">
        <f aca="false">SUM(Y89:Z89)</f>
        <v>39360</v>
      </c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 t="s">
        <v>33</v>
      </c>
      <c r="B90" s="0" t="s">
        <v>14</v>
      </c>
      <c r="C90" s="0" t="s">
        <v>12</v>
      </c>
      <c r="D90" s="24" t="n">
        <f aca="false">HLOOKUP($D$4,CPL_CIN_PK,18,FALSE())</f>
        <v>0</v>
      </c>
      <c r="E90" s="25" t="n">
        <f aca="false">HLOOKUP($D$4,CPL_CIN_PK,17,FALSE())</f>
        <v>0</v>
      </c>
      <c r="F90" s="26" t="n">
        <f aca="false">SUM(D90:E90)</f>
        <v>0</v>
      </c>
      <c r="G90" s="27" t="n">
        <f aca="false">HLOOKUP($G$4,CPL_CIN_PK,18,FALSE())</f>
        <v>48608</v>
      </c>
      <c r="H90" s="28" t="n">
        <f aca="false">HLOOKUP($G$4,CPL_CIN_PK,17,FALSE())</f>
        <v>-46608</v>
      </c>
      <c r="I90" s="29" t="n">
        <f aca="false">SUM(G90:H90)</f>
        <v>2000</v>
      </c>
      <c r="J90" s="27" t="n">
        <f aca="false">HLOOKUP($J$4,CPL_CIN_PK,18,FALSE())</f>
        <v>48608</v>
      </c>
      <c r="K90" s="28" t="n">
        <f aca="false">HLOOKUP($J$4,CPL_CIN_PK,17,FALSE())</f>
        <v>-46608</v>
      </c>
      <c r="L90" s="29" t="n">
        <f aca="false">SUM(J90:K90)</f>
        <v>2000</v>
      </c>
      <c r="M90" s="27" t="n">
        <f aca="false">HLOOKUP($M$4,CPL_CIN_PK,18,FALSE())</f>
        <v>48608</v>
      </c>
      <c r="N90" s="28" t="n">
        <f aca="false">HLOOKUP($M$4,CPL_CIN_PK,17,FALSE())</f>
        <v>-46608</v>
      </c>
      <c r="O90" s="29" t="n">
        <f aca="false">SUM(M90:N90)</f>
        <v>2000</v>
      </c>
      <c r="P90" s="24" t="n">
        <f aca="false">HLOOKUP($P$4,CPL_CIN_PK,18,FALSE())</f>
        <v>0</v>
      </c>
      <c r="Q90" s="25" t="n">
        <f aca="false">HLOOKUP($P$4,CPL_CIN_PK,17,FALSE())</f>
        <v>0</v>
      </c>
      <c r="R90" s="26" t="n">
        <f aca="false">F90</f>
        <v>0</v>
      </c>
      <c r="S90" s="24" t="n">
        <f aca="false">HLOOKUP($S$4,CPL_CIN_PK,18,FALSE())</f>
        <v>0</v>
      </c>
      <c r="T90" s="25" t="n">
        <f aca="false">HLOOKUP($S$4,CPL_CIN_PK,17,FALSE())</f>
        <v>0</v>
      </c>
      <c r="U90" s="26" t="n">
        <f aca="false">R90</f>
        <v>0</v>
      </c>
      <c r="V90" s="27" t="n">
        <f aca="false">HLOOKUP($V$4,CPL_CIN_PK,18,FALSE())</f>
        <v>48608</v>
      </c>
      <c r="W90" s="28" t="n">
        <f aca="false">HLOOKUP($V$4,CPL_CIN_PK,17,FALSE())</f>
        <v>-46608</v>
      </c>
      <c r="X90" s="29" t="n">
        <f aca="false">SUM(V90:W90)</f>
        <v>2000</v>
      </c>
      <c r="Y90" s="27" t="n">
        <f aca="false">SUM(D90,G90,J90,M90,P90,S90,V90)</f>
        <v>194432</v>
      </c>
      <c r="Z90" s="28" t="n">
        <f aca="false">SUM(E90,H90,K90,N90,Q90,T90,W90)</f>
        <v>-186432</v>
      </c>
      <c r="AA90" s="29" t="n">
        <f aca="false">SUM(Y90:Z90)</f>
        <v>8000</v>
      </c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5.25" hidden="false" customHeight="true" outlineLevel="0" collapsed="false">
      <c r="A91" s="0"/>
      <c r="B91" s="0"/>
      <c r="C91" s="0"/>
      <c r="D91" s="30"/>
      <c r="E91" s="31"/>
      <c r="F91" s="32"/>
      <c r="G91" s="33"/>
      <c r="H91" s="34"/>
      <c r="I91" s="35"/>
      <c r="J91" s="33"/>
      <c r="K91" s="34"/>
      <c r="L91" s="35"/>
      <c r="M91" s="33"/>
      <c r="N91" s="34"/>
      <c r="O91" s="35"/>
      <c r="P91" s="30"/>
      <c r="Q91" s="31"/>
      <c r="R91" s="32"/>
      <c r="S91" s="30"/>
      <c r="T91" s="31"/>
      <c r="U91" s="32"/>
      <c r="V91" s="33"/>
      <c r="W91" s="34"/>
      <c r="X91" s="35"/>
      <c r="Y91" s="33"/>
      <c r="Z91" s="34"/>
      <c r="AA91" s="35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5" t="s">
        <v>33</v>
      </c>
      <c r="B92" s="4" t="s">
        <v>3</v>
      </c>
      <c r="C92" s="0"/>
      <c r="D92" s="24" t="n">
        <f aca="false">SUM(D89:D90)</f>
        <v>0</v>
      </c>
      <c r="E92" s="25" t="n">
        <f aca="false">SUM(E89:E90)</f>
        <v>0</v>
      </c>
      <c r="F92" s="26" t="n">
        <f aca="false">SUM(F89:F90)</f>
        <v>0</v>
      </c>
      <c r="G92" s="27" t="n">
        <f aca="false">SUM(G89:G90)</f>
        <v>129488</v>
      </c>
      <c r="H92" s="28" t="n">
        <f aca="false">SUM(H89:H90)</f>
        <v>-117648</v>
      </c>
      <c r="I92" s="29" t="n">
        <f aca="false">SUM(I89:I90)</f>
        <v>11840</v>
      </c>
      <c r="J92" s="27" t="n">
        <f aca="false">SUM(J89:J90)</f>
        <v>129488</v>
      </c>
      <c r="K92" s="28" t="n">
        <f aca="false">SUM(K89:K90)</f>
        <v>-117648</v>
      </c>
      <c r="L92" s="29" t="n">
        <f aca="false">SUM(L89:L90)</f>
        <v>11840</v>
      </c>
      <c r="M92" s="27" t="n">
        <f aca="false">SUM(M89:M90)</f>
        <v>129488</v>
      </c>
      <c r="N92" s="28" t="n">
        <f aca="false">SUM(N89:N90)</f>
        <v>-117648</v>
      </c>
      <c r="O92" s="29" t="n">
        <f aca="false">SUM(O89:O90)</f>
        <v>11840</v>
      </c>
      <c r="P92" s="24" t="n">
        <f aca="false">SUM(P89:P90)</f>
        <v>0</v>
      </c>
      <c r="Q92" s="25" t="n">
        <f aca="false">SUM(Q89:Q90)</f>
        <v>0</v>
      </c>
      <c r="R92" s="26" t="n">
        <f aca="false">SUM(R89:R90)</f>
        <v>0</v>
      </c>
      <c r="S92" s="24" t="n">
        <f aca="false">SUM(S89:S90)</f>
        <v>0</v>
      </c>
      <c r="T92" s="25" t="n">
        <f aca="false">SUM(T89:T90)</f>
        <v>0</v>
      </c>
      <c r="U92" s="26" t="n">
        <f aca="false">SUM(U89:U90)</f>
        <v>0</v>
      </c>
      <c r="V92" s="27" t="n">
        <f aca="false">SUM(V89:V90)</f>
        <v>129488</v>
      </c>
      <c r="W92" s="28" t="n">
        <f aca="false">SUM(W89:W90)</f>
        <v>-117648</v>
      </c>
      <c r="X92" s="29" t="n">
        <f aca="false">SUM(X89:X90)</f>
        <v>11840</v>
      </c>
      <c r="Y92" s="27" t="n">
        <f aca="false">SUM(Y89:Y90)</f>
        <v>517952</v>
      </c>
      <c r="Z92" s="28" t="n">
        <f aca="false">SUM(Z89:Z90)</f>
        <v>-470592</v>
      </c>
      <c r="AA92" s="29" t="n">
        <f aca="false">SUM(AA89:AA90)</f>
        <v>47360</v>
      </c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18"/>
      <c r="E93" s="19"/>
      <c r="F93" s="20"/>
      <c r="G93" s="21"/>
      <c r="H93" s="22"/>
      <c r="I93" s="23"/>
      <c r="J93" s="21"/>
      <c r="K93" s="22"/>
      <c r="L93" s="23"/>
      <c r="M93" s="21"/>
      <c r="N93" s="22"/>
      <c r="O93" s="23"/>
      <c r="P93" s="18"/>
      <c r="Q93" s="19"/>
      <c r="R93" s="20"/>
      <c r="S93" s="18"/>
      <c r="T93" s="19"/>
      <c r="U93" s="20"/>
      <c r="V93" s="21"/>
      <c r="W93" s="22"/>
      <c r="X93" s="23"/>
      <c r="Y93" s="21"/>
      <c r="Z93" s="22"/>
      <c r="AA93" s="23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 t="s">
        <v>34</v>
      </c>
      <c r="B94" s="0" t="s">
        <v>14</v>
      </c>
      <c r="C94" s="0" t="s">
        <v>12</v>
      </c>
      <c r="D94" s="24" t="n">
        <f aca="false">HLOOKUP($D$4,FE_CIN_PK,18,FALSE())</f>
        <v>0</v>
      </c>
      <c r="E94" s="25" t="n">
        <f aca="false">HLOOKUP($D$4,FE_CIN_PK,17,FALSE())</f>
        <v>0</v>
      </c>
      <c r="F94" s="26" t="n">
        <f aca="false">SUM(D94:E94)</f>
        <v>0</v>
      </c>
      <c r="G94" s="27" t="n">
        <f aca="false">HLOOKUP($G$4,FE_CIN_PK,18,FALSE())</f>
        <v>36000</v>
      </c>
      <c r="H94" s="28" t="n">
        <f aca="false">HLOOKUP($G$4,FE_CIN_PK,17,FALSE())</f>
        <v>-51600</v>
      </c>
      <c r="I94" s="29" t="n">
        <f aca="false">SUM(G94:H94)</f>
        <v>-15600</v>
      </c>
      <c r="J94" s="27" t="n">
        <f aca="false">HLOOKUP($J$4,FE_CIN_PK,18,FALSE())</f>
        <v>36000</v>
      </c>
      <c r="K94" s="28" t="n">
        <f aca="false">HLOOKUP($J$4,FE_CIN_PK,17,FALSE())</f>
        <v>-51600</v>
      </c>
      <c r="L94" s="29" t="n">
        <f aca="false">SUM(J94:K94)</f>
        <v>-15600</v>
      </c>
      <c r="M94" s="27" t="n">
        <f aca="false">HLOOKUP($M$4,FE_CIN_PK,18,FALSE())</f>
        <v>36000</v>
      </c>
      <c r="N94" s="28" t="n">
        <f aca="false">HLOOKUP($M$4,FE_CIN_PK,17,FALSE())</f>
        <v>-51600</v>
      </c>
      <c r="O94" s="29" t="n">
        <f aca="false">SUM(M94:N94)</f>
        <v>-15600</v>
      </c>
      <c r="P94" s="24" t="n">
        <f aca="false">HLOOKUP($P$4,FE_CIN_PK,18,FALSE())</f>
        <v>0</v>
      </c>
      <c r="Q94" s="25" t="n">
        <f aca="false">HLOOKUP($P$4,FE_CIN_PK,17,FALSE())</f>
        <v>0</v>
      </c>
      <c r="R94" s="26" t="n">
        <f aca="false">F94</f>
        <v>0</v>
      </c>
      <c r="S94" s="24" t="n">
        <f aca="false">HLOOKUP($S$4,FE_CIN_PK,18,FALSE())</f>
        <v>0</v>
      </c>
      <c r="T94" s="25" t="n">
        <f aca="false">HLOOKUP($S$4,FE_CIN_PK,17,FALSE())</f>
        <v>0</v>
      </c>
      <c r="U94" s="26" t="n">
        <f aca="false">R94</f>
        <v>0</v>
      </c>
      <c r="V94" s="27" t="n">
        <f aca="false">HLOOKUP($V$4,FE_CIN_PK,18,FALSE())</f>
        <v>36000</v>
      </c>
      <c r="W94" s="28" t="n">
        <f aca="false">HLOOKUP($V$4,FE_CIN_PK,17,FALSE())</f>
        <v>-51600</v>
      </c>
      <c r="X94" s="29" t="n">
        <f aca="false">SUM(V94:W94)</f>
        <v>-15600</v>
      </c>
      <c r="Y94" s="27" t="n">
        <f aca="false">SUM(D94,G94,J94,M94,P94,S94,V94)</f>
        <v>144000</v>
      </c>
      <c r="Z94" s="28" t="n">
        <f aca="false">SUM(E94,H94,K94,N94,Q94,T94,W94)</f>
        <v>-206400</v>
      </c>
      <c r="AA94" s="29" t="n">
        <f aca="false">SUM(Y94:Z94)</f>
        <v>-62400</v>
      </c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 t="s">
        <v>34</v>
      </c>
      <c r="B95" s="0" t="s">
        <v>11</v>
      </c>
      <c r="C95" s="0" t="s">
        <v>12</v>
      </c>
      <c r="D95" s="24" t="n">
        <f aca="false">HLOOKUP($D$4,FE_PJM_PK,18,FALSE())</f>
        <v>0</v>
      </c>
      <c r="E95" s="25" t="n">
        <f aca="false">HLOOKUP($D$4,FE_PJM_PK,17,FALSE())</f>
        <v>0</v>
      </c>
      <c r="F95" s="26" t="n">
        <f aca="false">SUM(D95:E95)</f>
        <v>0</v>
      </c>
      <c r="G95" s="27" t="n">
        <f aca="false">HLOOKUP($G$4,FE_PJM_PK,18,FALSE())</f>
        <v>0</v>
      </c>
      <c r="H95" s="28" t="n">
        <f aca="false">HLOOKUP($G$4,FE_PJM_PK,17,FALSE())</f>
        <v>-19200</v>
      </c>
      <c r="I95" s="29" t="n">
        <f aca="false">SUM(G95:H95)</f>
        <v>-19200</v>
      </c>
      <c r="J95" s="27" t="n">
        <f aca="false">HLOOKUP($J$4,FE_PJM_PK,18,FALSE())</f>
        <v>0</v>
      </c>
      <c r="K95" s="28" t="n">
        <f aca="false">HLOOKUP($J$4,FE_PJM_PK,17,FALSE())</f>
        <v>-19200</v>
      </c>
      <c r="L95" s="29" t="n">
        <f aca="false">SUM(J95:K95)</f>
        <v>-19200</v>
      </c>
      <c r="M95" s="27" t="n">
        <f aca="false">HLOOKUP($M$4,FE_PJM_PK,18,FALSE())</f>
        <v>0</v>
      </c>
      <c r="N95" s="28" t="n">
        <f aca="false">HLOOKUP($M$4,FE_PJM_PK,17,FALSE())</f>
        <v>-19200</v>
      </c>
      <c r="O95" s="29" t="n">
        <f aca="false">SUM(M95:N95)</f>
        <v>-19200</v>
      </c>
      <c r="P95" s="24" t="n">
        <f aca="false">HLOOKUP($P$4,FE_PJM_PK,18,FALSE())</f>
        <v>0</v>
      </c>
      <c r="Q95" s="25" t="n">
        <f aca="false">HLOOKUP($P$4,FE_PJM_PK,17,FALSE())</f>
        <v>0</v>
      </c>
      <c r="R95" s="26" t="n">
        <f aca="false">F95</f>
        <v>0</v>
      </c>
      <c r="S95" s="24" t="n">
        <f aca="false">HLOOKUP($S$4,FE_PJM_PK,18,FALSE())</f>
        <v>0</v>
      </c>
      <c r="T95" s="25" t="n">
        <f aca="false">HLOOKUP($S$4,FE_PJM_PK,17,FALSE())</f>
        <v>0</v>
      </c>
      <c r="U95" s="26" t="n">
        <f aca="false">R95</f>
        <v>0</v>
      </c>
      <c r="V95" s="27" t="n">
        <f aca="false">HLOOKUP($V$4,FE_PJM_PK,18,FALSE())</f>
        <v>0</v>
      </c>
      <c r="W95" s="28" t="n">
        <f aca="false">HLOOKUP($V$4,FE_PJM_PK,17,FALSE())</f>
        <v>-19200</v>
      </c>
      <c r="X95" s="29" t="n">
        <f aca="false">SUM(V95:W95)</f>
        <v>-19200</v>
      </c>
      <c r="Y95" s="27" t="n">
        <f aca="false">SUM(D95,G95,J95,M95,P95,S95,V95)</f>
        <v>0</v>
      </c>
      <c r="Z95" s="28" t="n">
        <f aca="false">SUM(E95,H95,K95,N95,Q95,T95,W95)</f>
        <v>-76800</v>
      </c>
      <c r="AA95" s="29" t="n">
        <f aca="false">SUM(Y95:Z95)</f>
        <v>-76800</v>
      </c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6" hidden="false" customHeight="true" outlineLevel="0" collapsed="false">
      <c r="A96" s="0"/>
      <c r="B96" s="0"/>
      <c r="C96" s="0"/>
      <c r="D96" s="30"/>
      <c r="E96" s="31"/>
      <c r="F96" s="32"/>
      <c r="G96" s="33"/>
      <c r="H96" s="34"/>
      <c r="I96" s="35"/>
      <c r="J96" s="33"/>
      <c r="K96" s="34"/>
      <c r="L96" s="35"/>
      <c r="M96" s="33"/>
      <c r="N96" s="34"/>
      <c r="O96" s="35"/>
      <c r="P96" s="30"/>
      <c r="Q96" s="31"/>
      <c r="R96" s="32"/>
      <c r="S96" s="30"/>
      <c r="T96" s="31"/>
      <c r="U96" s="32"/>
      <c r="V96" s="33"/>
      <c r="W96" s="34"/>
      <c r="X96" s="35"/>
      <c r="Y96" s="33"/>
      <c r="Z96" s="34"/>
      <c r="AA96" s="35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5" t="s">
        <v>34</v>
      </c>
      <c r="B97" s="4" t="s">
        <v>3</v>
      </c>
      <c r="C97" s="0"/>
      <c r="D97" s="24" t="n">
        <f aca="false">SUM(D94:D95)</f>
        <v>0</v>
      </c>
      <c r="E97" s="25" t="n">
        <f aca="false">SUM(E94:E95)</f>
        <v>0</v>
      </c>
      <c r="F97" s="26" t="n">
        <f aca="false">SUM(F94:F95)</f>
        <v>0</v>
      </c>
      <c r="G97" s="27" t="n">
        <f aca="false">SUM(G94:G95)</f>
        <v>36000</v>
      </c>
      <c r="H97" s="28" t="n">
        <f aca="false">SUM(H94:H95)</f>
        <v>-70800</v>
      </c>
      <c r="I97" s="29" t="n">
        <f aca="false">SUM(I94:I95)</f>
        <v>-34800</v>
      </c>
      <c r="J97" s="27" t="n">
        <f aca="false">SUM(J94:J95)</f>
        <v>36000</v>
      </c>
      <c r="K97" s="28" t="n">
        <f aca="false">SUM(K94:K95)</f>
        <v>-70800</v>
      </c>
      <c r="L97" s="29" t="n">
        <f aca="false">SUM(L94:L95)</f>
        <v>-34800</v>
      </c>
      <c r="M97" s="27" t="n">
        <f aca="false">SUM(M94:M95)</f>
        <v>36000</v>
      </c>
      <c r="N97" s="28" t="n">
        <f aca="false">SUM(N94:N95)</f>
        <v>-70800</v>
      </c>
      <c r="O97" s="29" t="n">
        <f aca="false">SUM(O94:O95)</f>
        <v>-34800</v>
      </c>
      <c r="P97" s="24" t="n">
        <f aca="false">SUM(P94:P95)</f>
        <v>0</v>
      </c>
      <c r="Q97" s="25" t="n">
        <f aca="false">SUM(Q94:Q95)</f>
        <v>0</v>
      </c>
      <c r="R97" s="26" t="n">
        <f aca="false">SUM(R94:R95)</f>
        <v>0</v>
      </c>
      <c r="S97" s="24" t="n">
        <f aca="false">SUM(S94:S95)</f>
        <v>0</v>
      </c>
      <c r="T97" s="25" t="n">
        <f aca="false">SUM(T94:T95)</f>
        <v>0</v>
      </c>
      <c r="U97" s="26" t="n">
        <f aca="false">SUM(U94:U95)</f>
        <v>0</v>
      </c>
      <c r="V97" s="27" t="n">
        <f aca="false">SUM(V94:V95)</f>
        <v>36000</v>
      </c>
      <c r="W97" s="28" t="n">
        <f aca="false">SUM(W94:W95)</f>
        <v>-70800</v>
      </c>
      <c r="X97" s="29" t="n">
        <f aca="false">SUM(X94:X95)</f>
        <v>-34800</v>
      </c>
      <c r="Y97" s="27" t="n">
        <f aca="false">SUM(Y94:Y95)</f>
        <v>144000</v>
      </c>
      <c r="Z97" s="28" t="n">
        <f aca="false">SUM(Z94:Z95)</f>
        <v>-283200</v>
      </c>
      <c r="AA97" s="29" t="n">
        <f aca="false">SUM(AA94:AA95)</f>
        <v>-139200</v>
      </c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18"/>
      <c r="E98" s="19"/>
      <c r="F98" s="20"/>
      <c r="G98" s="21"/>
      <c r="H98" s="22"/>
      <c r="I98" s="23"/>
      <c r="J98" s="21"/>
      <c r="K98" s="22"/>
      <c r="L98" s="23"/>
      <c r="M98" s="21"/>
      <c r="N98" s="22"/>
      <c r="O98" s="23"/>
      <c r="P98" s="18"/>
      <c r="Q98" s="19"/>
      <c r="R98" s="20"/>
      <c r="S98" s="18"/>
      <c r="T98" s="19"/>
      <c r="U98" s="20"/>
      <c r="V98" s="21"/>
      <c r="W98" s="22"/>
      <c r="X98" s="23"/>
      <c r="Y98" s="21"/>
      <c r="Z98" s="22"/>
      <c r="AA98" s="23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 t="s">
        <v>35</v>
      </c>
      <c r="B99" s="0" t="s">
        <v>14</v>
      </c>
      <c r="C99" s="0" t="s">
        <v>12</v>
      </c>
      <c r="D99" s="24" t="n">
        <f aca="false">HLOOKUP($D$4,WAB_CIN_PK,18,FALSE())</f>
        <v>25600</v>
      </c>
      <c r="E99" s="25" t="n">
        <f aca="false">HLOOKUP($D$4,WAB_CIN_PK,17,FALSE())</f>
        <v>-17600</v>
      </c>
      <c r="F99" s="26" t="n">
        <f aca="false">SUM(D99:E99)</f>
        <v>8000</v>
      </c>
      <c r="G99" s="27" t="n">
        <f aca="false">HLOOKUP($G$4,WAB_CIN_PK,18,FALSE())</f>
        <v>25600</v>
      </c>
      <c r="H99" s="28" t="n">
        <f aca="false">HLOOKUP($G$4,WAB_CIN_PK,17,FALSE())</f>
        <v>-25600</v>
      </c>
      <c r="I99" s="29" t="n">
        <f aca="false">SUM(G99:H99)</f>
        <v>0</v>
      </c>
      <c r="J99" s="27" t="n">
        <f aca="false">HLOOKUP($J$4,WAB_CIN_PK,18,FALSE())</f>
        <v>25600</v>
      </c>
      <c r="K99" s="28" t="n">
        <f aca="false">HLOOKUP($J$4,WAB_CIN_PK,17,FALSE())</f>
        <v>-25600</v>
      </c>
      <c r="L99" s="29" t="n">
        <f aca="false">SUM(J99:K99)</f>
        <v>0</v>
      </c>
      <c r="M99" s="27" t="n">
        <f aca="false">HLOOKUP($M$4,WAB_CIN_PK,18,FALSE())</f>
        <v>25600</v>
      </c>
      <c r="N99" s="28" t="n">
        <f aca="false">HLOOKUP($M$4,WAB_CIN_PK,17,FALSE())</f>
        <v>-25600</v>
      </c>
      <c r="O99" s="29" t="n">
        <f aca="false">SUM(M99:N99)</f>
        <v>0</v>
      </c>
      <c r="P99" s="24" t="n">
        <f aca="false">HLOOKUP($P$4,WAB_CIN_PK,18,FALSE())</f>
        <v>25600</v>
      </c>
      <c r="Q99" s="25" t="n">
        <f aca="false">HLOOKUP($P$4,WAB_CIN_PK,17,FALSE())</f>
        <v>-17600</v>
      </c>
      <c r="R99" s="26" t="n">
        <f aca="false">F99</f>
        <v>8000</v>
      </c>
      <c r="S99" s="24" t="n">
        <f aca="false">HLOOKUP($S$4,WAB_CIN_PK,18,FALSE())</f>
        <v>25600</v>
      </c>
      <c r="T99" s="25" t="n">
        <f aca="false">HLOOKUP($S$4,WAB_CIN_PK,17,FALSE())</f>
        <v>-17600</v>
      </c>
      <c r="U99" s="26" t="n">
        <f aca="false">R99</f>
        <v>8000</v>
      </c>
      <c r="V99" s="27" t="n">
        <f aca="false">HLOOKUP($V$4,WAB_CIN_PK,18,FALSE())</f>
        <v>25600</v>
      </c>
      <c r="W99" s="28" t="n">
        <f aca="false">HLOOKUP($V$4,WAB_CIN_PK,17,FALSE())</f>
        <v>-25600</v>
      </c>
      <c r="X99" s="29" t="n">
        <f aca="false">SUM(V99:W99)</f>
        <v>0</v>
      </c>
      <c r="Y99" s="27" t="n">
        <f aca="false">SUM(D99,G99,J99,M99,P99,S99,V99)</f>
        <v>179200</v>
      </c>
      <c r="Z99" s="28" t="n">
        <f aca="false">SUM(E99,H99,K99,N99,Q99,T99,W99)</f>
        <v>-155200</v>
      </c>
      <c r="AA99" s="29" t="n">
        <f aca="false">SUM(Y99:Z99)</f>
        <v>24000</v>
      </c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 t="s">
        <v>35</v>
      </c>
      <c r="B100" s="0" t="s">
        <v>14</v>
      </c>
      <c r="C100" s="0" t="s">
        <v>6</v>
      </c>
      <c r="D100" s="24" t="n">
        <f aca="false">HLOOKUP($D$4,WAB_CIN_OFF,18,FALSE())</f>
        <v>12800</v>
      </c>
      <c r="E100" s="25" t="n">
        <f aca="false">HLOOKUP($D$4,WAB_CIN_OFF,17,FALSE())</f>
        <v>-8800</v>
      </c>
      <c r="F100" s="26" t="n">
        <f aca="false">SUM(D100:E100)</f>
        <v>4000</v>
      </c>
      <c r="G100" s="27" t="n">
        <f aca="false">HLOOKUP($G$4,WAB_CIN_OFF,18,FALSE())</f>
        <v>12800</v>
      </c>
      <c r="H100" s="28" t="n">
        <f aca="false">HLOOKUP($G$4,WAB_CIN_OFF,17,FALSE())</f>
        <v>-8800</v>
      </c>
      <c r="I100" s="29" t="n">
        <f aca="false">SUM(G100:H100)</f>
        <v>4000</v>
      </c>
      <c r="J100" s="27" t="n">
        <f aca="false">HLOOKUP($J$4,WAB_CIN_OFF,18,FALSE())</f>
        <v>12800</v>
      </c>
      <c r="K100" s="28" t="n">
        <f aca="false">HLOOKUP($J$4,WAB_CIN_OFF,17,FALSE())</f>
        <v>-8800</v>
      </c>
      <c r="L100" s="29" t="n">
        <f aca="false">SUM(J100:K100)</f>
        <v>4000</v>
      </c>
      <c r="M100" s="27" t="n">
        <f aca="false">HLOOKUP($M$4,WAB_CIN_OFF,18,FALSE())</f>
        <v>12800</v>
      </c>
      <c r="N100" s="28" t="n">
        <f aca="false">HLOOKUP($M$4,WAB_CIN_OFF,17,FALSE())</f>
        <v>-8800</v>
      </c>
      <c r="O100" s="29" t="n">
        <f aca="false">SUM(M100:N100)</f>
        <v>4000</v>
      </c>
      <c r="P100" s="24" t="n">
        <f aca="false">HLOOKUP($P$4,WAB_CIN_OFF,18,FALSE())</f>
        <v>12800</v>
      </c>
      <c r="Q100" s="25" t="n">
        <f aca="false">HLOOKUP($P$4,WAB_CIN_OFF,17,FALSE())</f>
        <v>-8800</v>
      </c>
      <c r="R100" s="26" t="n">
        <f aca="false">F100</f>
        <v>4000</v>
      </c>
      <c r="S100" s="24" t="n">
        <f aca="false">HLOOKUP($S$4,WAB_CIN_OFF,18,FALSE())</f>
        <v>12800</v>
      </c>
      <c r="T100" s="25" t="n">
        <f aca="false">HLOOKUP($S$4,WAB_CIN_OFF,17,FALSE())</f>
        <v>-8800</v>
      </c>
      <c r="U100" s="26" t="n">
        <f aca="false">R100</f>
        <v>4000</v>
      </c>
      <c r="V100" s="27" t="n">
        <f aca="false">HLOOKUP($V$4,WAB_CIN_OFF,18,FALSE())</f>
        <v>12800</v>
      </c>
      <c r="W100" s="28" t="n">
        <f aca="false">HLOOKUP($V$4,WAB_CIN_OFF,17,FALSE())</f>
        <v>-8800</v>
      </c>
      <c r="X100" s="29" t="n">
        <f aca="false">SUM(V100:W100)</f>
        <v>4000</v>
      </c>
      <c r="Y100" s="27" t="n">
        <f aca="false">SUM(D100,G100,J100,M100,P100,S100,V100)</f>
        <v>89600</v>
      </c>
      <c r="Z100" s="28" t="n">
        <f aca="false">SUM(E100,H100,K100,N100,Q100,T100,W100)</f>
        <v>-61600</v>
      </c>
      <c r="AA100" s="29" t="n">
        <f aca="false">SUM(Y100:Z100)</f>
        <v>28000</v>
      </c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6" hidden="false" customHeight="true" outlineLevel="0" collapsed="false">
      <c r="A101" s="0"/>
      <c r="B101" s="0"/>
      <c r="C101" s="0"/>
      <c r="D101" s="30"/>
      <c r="E101" s="31"/>
      <c r="F101" s="32"/>
      <c r="G101" s="33"/>
      <c r="H101" s="34"/>
      <c r="I101" s="35"/>
      <c r="J101" s="33"/>
      <c r="K101" s="34"/>
      <c r="L101" s="35"/>
      <c r="M101" s="33"/>
      <c r="N101" s="34"/>
      <c r="O101" s="35"/>
      <c r="P101" s="30"/>
      <c r="Q101" s="31"/>
      <c r="R101" s="32"/>
      <c r="S101" s="30"/>
      <c r="T101" s="31"/>
      <c r="U101" s="32"/>
      <c r="V101" s="33"/>
      <c r="W101" s="34"/>
      <c r="X101" s="35"/>
      <c r="Y101" s="33"/>
      <c r="Z101" s="34"/>
      <c r="AA101" s="35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" t="s">
        <v>35</v>
      </c>
      <c r="B102" s="4" t="s">
        <v>3</v>
      </c>
      <c r="C102" s="0"/>
      <c r="D102" s="24" t="n">
        <f aca="false">SUM(D99:D100)</f>
        <v>38400</v>
      </c>
      <c r="E102" s="25" t="n">
        <f aca="false">SUM(E99:E100)</f>
        <v>-26400</v>
      </c>
      <c r="F102" s="26" t="n">
        <f aca="false">SUM(F99:F100)</f>
        <v>12000</v>
      </c>
      <c r="G102" s="27" t="n">
        <f aca="false">SUM(G99:G100)</f>
        <v>38400</v>
      </c>
      <c r="H102" s="28" t="n">
        <f aca="false">SUM(H99:H100)</f>
        <v>-34400</v>
      </c>
      <c r="I102" s="29" t="n">
        <f aca="false">SUM(I99:I100)</f>
        <v>4000</v>
      </c>
      <c r="J102" s="27" t="n">
        <f aca="false">SUM(J99:J100)</f>
        <v>38400</v>
      </c>
      <c r="K102" s="28" t="n">
        <f aca="false">SUM(K99:K100)</f>
        <v>-34400</v>
      </c>
      <c r="L102" s="29" t="n">
        <f aca="false">SUM(L99:L100)</f>
        <v>4000</v>
      </c>
      <c r="M102" s="27" t="n">
        <f aca="false">SUM(M99:M100)</f>
        <v>38400</v>
      </c>
      <c r="N102" s="28" t="n">
        <f aca="false">SUM(N99:N100)</f>
        <v>-34400</v>
      </c>
      <c r="O102" s="29" t="n">
        <f aca="false">SUM(O99:O100)</f>
        <v>4000</v>
      </c>
      <c r="P102" s="24" t="n">
        <f aca="false">SUM(P99:P100)</f>
        <v>38400</v>
      </c>
      <c r="Q102" s="25" t="n">
        <f aca="false">SUM(Q99:Q100)</f>
        <v>-26400</v>
      </c>
      <c r="R102" s="26" t="n">
        <f aca="false">SUM(R99:R100)</f>
        <v>12000</v>
      </c>
      <c r="S102" s="24" t="n">
        <f aca="false">SUM(S99:S100)</f>
        <v>38400</v>
      </c>
      <c r="T102" s="25" t="n">
        <f aca="false">SUM(T99:T100)</f>
        <v>-26400</v>
      </c>
      <c r="U102" s="26" t="n">
        <f aca="false">SUM(U99:U100)</f>
        <v>12000</v>
      </c>
      <c r="V102" s="27" t="n">
        <f aca="false">SUM(V99:V100)</f>
        <v>38400</v>
      </c>
      <c r="W102" s="28" t="n">
        <f aca="false">SUM(W99:W100)</f>
        <v>-34400</v>
      </c>
      <c r="X102" s="29" t="n">
        <f aca="false">SUM(X99:X100)</f>
        <v>4000</v>
      </c>
      <c r="Y102" s="27" t="n">
        <f aca="false">SUM(Y99:Y100)</f>
        <v>268800</v>
      </c>
      <c r="Z102" s="28" t="n">
        <f aca="false">SUM(Z99:Z100)</f>
        <v>-216800</v>
      </c>
      <c r="AA102" s="29" t="n">
        <f aca="false">SUM(AA99:AA100)</f>
        <v>52000</v>
      </c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18"/>
      <c r="E103" s="19"/>
      <c r="F103" s="19"/>
      <c r="G103" s="21"/>
      <c r="H103" s="22"/>
      <c r="I103" s="22"/>
      <c r="J103" s="21"/>
      <c r="K103" s="22"/>
      <c r="L103" s="22"/>
      <c r="M103" s="21"/>
      <c r="N103" s="22"/>
      <c r="O103" s="22"/>
      <c r="P103" s="18"/>
      <c r="Q103" s="19"/>
      <c r="R103" s="19"/>
      <c r="S103" s="18"/>
      <c r="T103" s="19"/>
      <c r="U103" s="19"/>
      <c r="V103" s="21"/>
      <c r="W103" s="22"/>
      <c r="X103" s="22"/>
      <c r="Y103" s="21"/>
      <c r="Z103" s="22"/>
      <c r="AA103" s="23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24"/>
      <c r="E104" s="25"/>
      <c r="F104" s="25"/>
      <c r="G104" s="27"/>
      <c r="H104" s="28"/>
      <c r="I104" s="28"/>
      <c r="J104" s="27"/>
      <c r="K104" s="28"/>
      <c r="L104" s="28"/>
      <c r="M104" s="27"/>
      <c r="N104" s="28"/>
      <c r="O104" s="28"/>
      <c r="P104" s="24"/>
      <c r="Q104" s="25"/>
      <c r="R104" s="25"/>
      <c r="S104" s="24"/>
      <c r="T104" s="25"/>
      <c r="U104" s="25"/>
      <c r="V104" s="27"/>
      <c r="W104" s="28"/>
      <c r="X104" s="28"/>
      <c r="Y104" s="27"/>
      <c r="Z104" s="28"/>
      <c r="AA104" s="29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5.75" hidden="false" customHeight="false" outlineLevel="0" collapsed="false">
      <c r="A105" s="37" t="s">
        <v>36</v>
      </c>
      <c r="B105" s="0"/>
      <c r="C105" s="0"/>
      <c r="D105" s="38" t="n">
        <f aca="false">SUMIF($B$6:$B$102,"Total",D$6:D$102)</f>
        <v>2479347.6</v>
      </c>
      <c r="E105" s="31" t="n">
        <f aca="false">SUMIF($B$6:$B$102,"Total",E$6:E$102)</f>
        <v>-1737292</v>
      </c>
      <c r="F105" s="31" t="n">
        <f aca="false">SUMIF($B$6:$B$102,"Total",F$6:F$102)</f>
        <v>742055.6</v>
      </c>
      <c r="G105" s="39" t="n">
        <f aca="false">SUMIF($B$6:$B$102,"Total",G$6:G$102)</f>
        <v>8227511.6</v>
      </c>
      <c r="H105" s="34" t="n">
        <f aca="false">SUMIF($B$6:$B$102,"Total",H$6:H$102)</f>
        <v>-7334996</v>
      </c>
      <c r="I105" s="34" t="n">
        <f aca="false">SUMIF($B$6:$B$102,"Total",I$6:I$102)</f>
        <v>892515.6</v>
      </c>
      <c r="J105" s="39" t="n">
        <f aca="false">SUMIF($B$6:$B$102,"Total",J$6:J$102)</f>
        <v>8227511.6</v>
      </c>
      <c r="K105" s="34" t="n">
        <f aca="false">SUMIF($B$6:$B$102,"Total",K$6:K$102)</f>
        <v>-7334996</v>
      </c>
      <c r="L105" s="34" t="n">
        <f aca="false">SUMIF($B$6:$B$102,"Total",L$6:L$102)</f>
        <v>892515.6</v>
      </c>
      <c r="M105" s="39" t="n">
        <f aca="false">SUMIF($B$6:$B$102,"Total",M$6:M$102)</f>
        <v>8227511.6</v>
      </c>
      <c r="N105" s="34" t="n">
        <f aca="false">SUMIF($B$6:$B$102,"Total",N$6:N$102)</f>
        <v>-7334996</v>
      </c>
      <c r="O105" s="34" t="n">
        <f aca="false">SUMIF($B$6:$B$102,"Total",O$6:O$102)</f>
        <v>892515.6</v>
      </c>
      <c r="P105" s="38" t="n">
        <f aca="false">SUMIF($B$6:$B$102,"Total",P$6:P$102)</f>
        <v>2479347.6</v>
      </c>
      <c r="Q105" s="31" t="n">
        <f aca="false">SUMIF($B$6:$B$102,"Total",Q$6:Q$102)</f>
        <v>-1737292</v>
      </c>
      <c r="R105" s="31" t="n">
        <f aca="false">SUMIF($B$6:$B$102,"Total",R$6:R$102)</f>
        <v>742055.6</v>
      </c>
      <c r="S105" s="38" t="n">
        <f aca="false">SUMIF($B$6:$B$102,"Total",S$6:S$102)</f>
        <v>2479347.6</v>
      </c>
      <c r="T105" s="31" t="n">
        <f aca="false">SUMIF($B$6:$B$102,"Total",T$6:T$102)</f>
        <v>-1737292</v>
      </c>
      <c r="U105" s="31" t="n">
        <f aca="false">SUMIF($B$6:$B$102,"Total",U$6:U$102)</f>
        <v>742055.6</v>
      </c>
      <c r="V105" s="39" t="n">
        <f aca="false">SUMIF($B$6:$B$102,"Total",V$6:V$102)</f>
        <v>8227511.6</v>
      </c>
      <c r="W105" s="34" t="n">
        <f aca="false">SUMIF($B$6:$B$102,"Total",W$6:W$102)</f>
        <v>-7334996</v>
      </c>
      <c r="X105" s="40" t="n">
        <f aca="false">SUMIF($B$6:$B$102,"Total",X$6:X$102)</f>
        <v>892515.6</v>
      </c>
      <c r="Y105" s="39" t="n">
        <f aca="false">SUMIF($B$6:$B$102,"Total",Y$6:Y$102)</f>
        <v>33627939.2</v>
      </c>
      <c r="Z105" s="34" t="n">
        <f aca="false">SUMIF($B$6:$B$102,"Total",Z$6:Z$102)</f>
        <v>-29649860</v>
      </c>
      <c r="AA105" s="41" t="n">
        <f aca="false">SUMIF($B$6:$B$102,"Total",AA$6:AA$102)</f>
        <v>3978079.2</v>
      </c>
      <c r="AB105" s="42" t="s">
        <v>37</v>
      </c>
      <c r="AC105" s="43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44"/>
      <c r="E106" s="45"/>
      <c r="F106" s="46"/>
      <c r="G106" s="47"/>
      <c r="H106" s="48"/>
      <c r="I106" s="49"/>
      <c r="J106" s="47"/>
      <c r="K106" s="48"/>
      <c r="L106" s="49"/>
      <c r="M106" s="47"/>
      <c r="N106" s="48"/>
      <c r="O106" s="49"/>
      <c r="P106" s="44"/>
      <c r="Q106" s="45"/>
      <c r="R106" s="46"/>
      <c r="S106" s="44"/>
      <c r="T106" s="45"/>
      <c r="U106" s="46"/>
      <c r="V106" s="47"/>
      <c r="W106" s="48"/>
      <c r="X106" s="49"/>
      <c r="Y106" s="47"/>
      <c r="Z106" s="48"/>
      <c r="AA106" s="49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44"/>
      <c r="E107" s="45"/>
      <c r="F107" s="46"/>
      <c r="G107" s="47"/>
      <c r="H107" s="48"/>
      <c r="I107" s="49"/>
      <c r="J107" s="47"/>
      <c r="K107" s="48"/>
      <c r="L107" s="49"/>
      <c r="M107" s="47"/>
      <c r="N107" s="48"/>
      <c r="O107" s="49"/>
      <c r="P107" s="44"/>
      <c r="Q107" s="45"/>
      <c r="R107" s="46"/>
      <c r="S107" s="44"/>
      <c r="T107" s="45"/>
      <c r="U107" s="46"/>
      <c r="V107" s="47"/>
      <c r="W107" s="48"/>
      <c r="X107" s="49"/>
      <c r="Y107" s="47"/>
      <c r="Z107" s="48"/>
      <c r="AA107" s="49"/>
      <c r="AB107" s="0"/>
      <c r="AC107" s="5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4" t="s">
        <v>38</v>
      </c>
      <c r="B108" s="0"/>
      <c r="C108" s="0"/>
      <c r="D108" s="44" t="n">
        <f aca="false">SUMIF($B$6:$B$102,"PJM",D$6:D$102)</f>
        <v>28620</v>
      </c>
      <c r="E108" s="45" t="n">
        <f aca="false">SUMIF($B$6:$B$102,"PJM",E$6:E$102)</f>
        <v>-30900</v>
      </c>
      <c r="F108" s="46" t="n">
        <f aca="false">SUMIF($B$6:$B$102,"PJM",F$6:F$102)</f>
        <v>-2280</v>
      </c>
      <c r="G108" s="47" t="n">
        <f aca="false">SUMIF($B$6:$B$102,"PJM",G$6:G$102)</f>
        <v>1518924</v>
      </c>
      <c r="H108" s="48" t="n">
        <f aca="false">SUMIF($B$6:$B$102,"PJM",H$6:H$102)</f>
        <v>-1461524</v>
      </c>
      <c r="I108" s="49" t="n">
        <f aca="false">SUMIF($B$6:$B$102,"PJM",I$6:I$102)</f>
        <v>57400</v>
      </c>
      <c r="J108" s="47" t="n">
        <f aca="false">SUMIF($B$6:$B$102,"PJM",J$6:J$102)</f>
        <v>1518924</v>
      </c>
      <c r="K108" s="48" t="n">
        <f aca="false">SUMIF($B$6:$B$102,"PJM",K$6:K$102)</f>
        <v>-1461524</v>
      </c>
      <c r="L108" s="49" t="n">
        <f aca="false">SUMIF($B$6:$B$102,"PJM",L$6:L$102)</f>
        <v>57400</v>
      </c>
      <c r="M108" s="47" t="n">
        <f aca="false">SUMIF($B$6:$B$102,"PJM",M$6:M$102)</f>
        <v>1518924</v>
      </c>
      <c r="N108" s="48" t="n">
        <f aca="false">SUMIF($B$6:$B$102,"PJM",N$6:N$102)</f>
        <v>-1461524</v>
      </c>
      <c r="O108" s="49" t="n">
        <f aca="false">SUMIF($B$6:$B$102,"PJM",O$6:O$102)</f>
        <v>57400</v>
      </c>
      <c r="P108" s="44" t="n">
        <f aca="false">SUMIF($B$6:$B$102,"PJM",P$6:P$102)</f>
        <v>28620</v>
      </c>
      <c r="Q108" s="45" t="n">
        <f aca="false">SUMIF($B$6:$B$102,"PJM",Q$6:Q$102)</f>
        <v>-30900</v>
      </c>
      <c r="R108" s="46" t="n">
        <f aca="false">SUMIF($B$6:$B$102,"PJM",R$6:R$102)</f>
        <v>-2280</v>
      </c>
      <c r="S108" s="44" t="n">
        <f aca="false">SUMIF($B$6:$B$102,"PJM",S$6:S$102)</f>
        <v>28620</v>
      </c>
      <c r="T108" s="45" t="n">
        <f aca="false">SUMIF($B$6:$B$102,"PJM",T$6:T$102)</f>
        <v>-30900</v>
      </c>
      <c r="U108" s="46" t="n">
        <f aca="false">SUMIF($B$6:$B$102,"PJM",U$6:U$102)</f>
        <v>-2280</v>
      </c>
      <c r="V108" s="47" t="n">
        <f aca="false">SUMIF($B$6:$B$102,"PJM",V$6:V$102)</f>
        <v>1518924</v>
      </c>
      <c r="W108" s="48" t="n">
        <f aca="false">SUMIF($B$6:$B$102,"PJM",W$6:W$102)</f>
        <v>-1461524</v>
      </c>
      <c r="X108" s="49" t="n">
        <f aca="false">SUMIF($B$6:$B$102,"PJM",X$6:X$102)</f>
        <v>57400</v>
      </c>
      <c r="Y108" s="47" t="n">
        <f aca="false">SUMIF($B$6:$B$102,"PJM",Y$6:Y$102)</f>
        <v>6161556</v>
      </c>
      <c r="Z108" s="48" t="n">
        <f aca="false">SUMIF($B$6:$B$102,"PJM",Z$6:Z$102)</f>
        <v>-5938796</v>
      </c>
      <c r="AA108" s="49" t="n">
        <f aca="false">SUMIF($B$6:$B$102,"PJM",AA$6:AA$102)</f>
        <v>222760</v>
      </c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" t="s">
        <v>39</v>
      </c>
      <c r="B109" s="0"/>
      <c r="C109" s="0"/>
      <c r="D109" s="44" t="n">
        <f aca="false">SUMIF($B$6:$B$102,"NEPOOL",D$6:D$102)</f>
        <v>1667177.6</v>
      </c>
      <c r="E109" s="45" t="n">
        <f aca="false">SUMIF($B$6:$B$102,"NEPOOL",E$6:E$102)</f>
        <v>-1146792</v>
      </c>
      <c r="F109" s="46" t="n">
        <f aca="false">SUMIF($B$6:$B$102,"NEPOOL",F$6:F$102)</f>
        <v>520385.6</v>
      </c>
      <c r="G109" s="47" t="n">
        <f aca="false">SUMIF($B$6:$B$102,"NEPOOL",G$6:G$102)</f>
        <v>3221877.6</v>
      </c>
      <c r="H109" s="48" t="n">
        <f aca="false">SUMIF($B$6:$B$102,"NEPOOL",H$6:H$102)</f>
        <v>-2834792</v>
      </c>
      <c r="I109" s="49" t="n">
        <f aca="false">SUMIF($B$6:$B$102,"NEPOOL",I$6:I$102)</f>
        <v>387085.6</v>
      </c>
      <c r="J109" s="47" t="n">
        <f aca="false">SUMIF($B$6:$B$102,"NEPOOL",J$6:J$102)</f>
        <v>3221877.6</v>
      </c>
      <c r="K109" s="48" t="n">
        <f aca="false">SUMIF($B$6:$B$102,"NEPOOL",K$6:K$102)</f>
        <v>-2834792</v>
      </c>
      <c r="L109" s="49" t="n">
        <f aca="false">SUMIF($B$6:$B$102,"NEPOOL",L$6:L$102)</f>
        <v>387085.6</v>
      </c>
      <c r="M109" s="47" t="n">
        <f aca="false">SUMIF($B$6:$B$102,"NEPOOL",M$6:M$102)</f>
        <v>3221877.6</v>
      </c>
      <c r="N109" s="48" t="n">
        <f aca="false">SUMIF($B$6:$B$102,"NEPOOL",N$6:N$102)</f>
        <v>-2834792</v>
      </c>
      <c r="O109" s="49" t="n">
        <f aca="false">SUMIF($B$6:$B$102,"NEPOOL",O$6:O$102)</f>
        <v>387085.6</v>
      </c>
      <c r="P109" s="44" t="n">
        <f aca="false">SUMIF($B$6:$B$102,"NEPOOL",P$6:P$102)</f>
        <v>1667177.6</v>
      </c>
      <c r="Q109" s="45" t="n">
        <f aca="false">SUMIF($B$6:$B$102,"NEPOOL",Q$6:Q$102)</f>
        <v>-1146792</v>
      </c>
      <c r="R109" s="46" t="n">
        <f aca="false">SUMIF($B$6:$B$102,"NEPOOL",R$6:R$102)</f>
        <v>520385.6</v>
      </c>
      <c r="S109" s="44" t="n">
        <f aca="false">SUMIF($B$6:$B$102,"NEPOOL",S$6:S$102)</f>
        <v>1667177.6</v>
      </c>
      <c r="T109" s="45" t="n">
        <f aca="false">SUMIF($B$6:$B$102,"NEPOOL",T$6:T$102)</f>
        <v>-1146792</v>
      </c>
      <c r="U109" s="46" t="n">
        <f aca="false">SUMIF($B$6:$B$102,"NEPOOL",U$6:U$102)</f>
        <v>520385.6</v>
      </c>
      <c r="V109" s="47" t="n">
        <f aca="false">SUMIF($B$6:$B$102,"NEPOOL",V$6:V$102)</f>
        <v>3221877.6</v>
      </c>
      <c r="W109" s="48" t="n">
        <f aca="false">SUMIF($B$6:$B$102,"NEPOOL",W$6:W$102)</f>
        <v>-2834792</v>
      </c>
      <c r="X109" s="49" t="n">
        <f aca="false">SUMIF($B$6:$B$102,"NEPOOL",X$6:X$102)</f>
        <v>387085.6</v>
      </c>
      <c r="Y109" s="47" t="n">
        <f aca="false">SUMIF($B$6:$B$102,"NEPOOL",Y$6:Y$102)</f>
        <v>17889043.2</v>
      </c>
      <c r="Z109" s="48" t="n">
        <f aca="false">SUMIF($B$6:$B$102,"NEPOOL",Z$6:Z$102)</f>
        <v>-14779544</v>
      </c>
      <c r="AA109" s="49" t="n">
        <f aca="false">SUMIF($B$6:$B$102,"NEPOOL",AA$6:AA$102)</f>
        <v>3109499.2</v>
      </c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4" t="s">
        <v>40</v>
      </c>
      <c r="B110" s="0"/>
      <c r="C110" s="0"/>
      <c r="D110" s="51" t="n">
        <f aca="false">D105-SUM(D108:D109)</f>
        <v>783550</v>
      </c>
      <c r="E110" s="52" t="n">
        <f aca="false">E105-SUM(E108:E109)</f>
        <v>-559600</v>
      </c>
      <c r="F110" s="53" t="n">
        <f aca="false">F105-SUM(F108:F109)</f>
        <v>223950</v>
      </c>
      <c r="G110" s="54" t="n">
        <f aca="false">G105-SUM(G108:G109)</f>
        <v>3486710</v>
      </c>
      <c r="H110" s="55" t="n">
        <f aca="false">H105-SUM(H108:H109)</f>
        <v>-3038680</v>
      </c>
      <c r="I110" s="56" t="n">
        <f aca="false">I105-SUM(I108:I109)</f>
        <v>448030</v>
      </c>
      <c r="J110" s="54" t="n">
        <f aca="false">J105-SUM(J108:J109)</f>
        <v>3486710</v>
      </c>
      <c r="K110" s="55" t="n">
        <f aca="false">K105-SUM(K108:K109)</f>
        <v>-3038680</v>
      </c>
      <c r="L110" s="56" t="n">
        <f aca="false">L105-SUM(L108:L109)</f>
        <v>448030</v>
      </c>
      <c r="M110" s="54" t="n">
        <f aca="false">M105-SUM(M108:M109)</f>
        <v>3486710</v>
      </c>
      <c r="N110" s="55" t="n">
        <f aca="false">N105-SUM(N108:N109)</f>
        <v>-3038680</v>
      </c>
      <c r="O110" s="56" t="n">
        <f aca="false">O105-SUM(O108:O109)</f>
        <v>448030</v>
      </c>
      <c r="P110" s="51" t="n">
        <f aca="false">P105-SUM(P108:P109)</f>
        <v>783550</v>
      </c>
      <c r="Q110" s="52" t="n">
        <f aca="false">Q105-SUM(Q108:Q109)</f>
        <v>-559600</v>
      </c>
      <c r="R110" s="53" t="n">
        <f aca="false">R105-SUM(R108:R109)</f>
        <v>223950</v>
      </c>
      <c r="S110" s="51" t="n">
        <f aca="false">S105-SUM(S108:S109)</f>
        <v>783550</v>
      </c>
      <c r="T110" s="52" t="n">
        <f aca="false">T105-SUM(T108:T109)</f>
        <v>-559600</v>
      </c>
      <c r="U110" s="53" t="n">
        <f aca="false">U105-SUM(U108:U109)</f>
        <v>223950</v>
      </c>
      <c r="V110" s="54" t="n">
        <f aca="false">V105-SUM(V108:V109)</f>
        <v>3486710</v>
      </c>
      <c r="W110" s="55" t="n">
        <f aca="false">W105-SUM(W108:W109)</f>
        <v>-3038680</v>
      </c>
      <c r="X110" s="56" t="n">
        <f aca="false">X105-SUM(X108:X109)</f>
        <v>448030</v>
      </c>
      <c r="Y110" s="54" t="n">
        <f aca="false">Y105-SUM(Y108:Y109)</f>
        <v>9577340</v>
      </c>
      <c r="Z110" s="55" t="n">
        <f aca="false">Z105-SUM(Z108:Z109)</f>
        <v>-8931520</v>
      </c>
      <c r="AA110" s="56" t="n">
        <f aca="false">AA105-SUM(AA108:AA109)</f>
        <v>645820</v>
      </c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3.5" hidden="false" customHeight="false" outlineLevel="0" collapsed="false">
      <c r="A111" s="4" t="s">
        <v>41</v>
      </c>
      <c r="B111" s="0"/>
      <c r="C111" s="0"/>
      <c r="D111" s="57" t="n">
        <f aca="false">SUM(D108:D110)</f>
        <v>2479347.6</v>
      </c>
      <c r="E111" s="58" t="n">
        <f aca="false">SUM(E108:E110)</f>
        <v>-1737292</v>
      </c>
      <c r="F111" s="59" t="n">
        <f aca="false">SUM(F108:F110)</f>
        <v>742055.6</v>
      </c>
      <c r="G111" s="60" t="n">
        <f aca="false">SUM(G108:G110)</f>
        <v>8227511.6</v>
      </c>
      <c r="H111" s="61" t="n">
        <f aca="false">SUM(H108:H110)</f>
        <v>-7334996</v>
      </c>
      <c r="I111" s="62" t="n">
        <f aca="false">SUM(I108:I110)</f>
        <v>892515.6</v>
      </c>
      <c r="J111" s="60" t="n">
        <f aca="false">SUM(J108:J110)</f>
        <v>8227511.6</v>
      </c>
      <c r="K111" s="61" t="n">
        <f aca="false">SUM(K108:K110)</f>
        <v>-7334996</v>
      </c>
      <c r="L111" s="62" t="n">
        <f aca="false">SUM(L108:L110)</f>
        <v>892515.6</v>
      </c>
      <c r="M111" s="60" t="n">
        <f aca="false">SUM(M108:M110)</f>
        <v>8227511.6</v>
      </c>
      <c r="N111" s="61" t="n">
        <f aca="false">SUM(N108:N110)</f>
        <v>-7334996</v>
      </c>
      <c r="O111" s="62" t="n">
        <f aca="false">SUM(O108:O110)</f>
        <v>892515.6</v>
      </c>
      <c r="P111" s="57" t="n">
        <f aca="false">SUM(P108:P110)</f>
        <v>2479347.6</v>
      </c>
      <c r="Q111" s="58" t="n">
        <f aca="false">SUM(Q108:Q110)</f>
        <v>-1737292</v>
      </c>
      <c r="R111" s="59" t="n">
        <f aca="false">SUM(R108:R110)</f>
        <v>742055.6</v>
      </c>
      <c r="S111" s="57" t="n">
        <f aca="false">SUM(S108:S110)</f>
        <v>2479347.6</v>
      </c>
      <c r="T111" s="58" t="n">
        <f aca="false">SUM(T108:T110)</f>
        <v>-1737292</v>
      </c>
      <c r="U111" s="59" t="n">
        <f aca="false">SUM(U108:U110)</f>
        <v>742055.6</v>
      </c>
      <c r="V111" s="60" t="n">
        <f aca="false">SUM(V108:V110)</f>
        <v>8227511.6</v>
      </c>
      <c r="W111" s="61" t="n">
        <f aca="false">SUM(W108:W110)</f>
        <v>-7334996</v>
      </c>
      <c r="X111" s="62" t="n">
        <f aca="false">SUM(X108:X110)</f>
        <v>892515.6</v>
      </c>
      <c r="Y111" s="60" t="n">
        <f aca="false">SUM(Y108:Y110)</f>
        <v>33627939.2</v>
      </c>
      <c r="Z111" s="61" t="n">
        <f aca="false">SUM(Z108:Z110)</f>
        <v>-29649860</v>
      </c>
      <c r="AA111" s="62" t="n">
        <f aca="false">SUM(AA108:AA110)</f>
        <v>3978079.2</v>
      </c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</row>
    <row r="113" customFormat="false" ht="12.75" hidden="false" customHeight="false" outlineLevel="0" collapsed="false">
      <c r="A113" s="4" t="s">
        <v>42</v>
      </c>
      <c r="B113" s="4"/>
      <c r="C113" s="4"/>
      <c r="D113" s="63" t="n">
        <f aca="false">D110-D97-D28</f>
        <v>783550</v>
      </c>
      <c r="E113" s="64" t="n">
        <f aca="false">E110-E97-E28</f>
        <v>-557200</v>
      </c>
      <c r="F113" s="65" t="n">
        <f aca="false">E113+D113</f>
        <v>226350</v>
      </c>
      <c r="G113" s="66" t="n">
        <f aca="false">G110-G97-G28</f>
        <v>3016878</v>
      </c>
      <c r="H113" s="67" t="n">
        <f aca="false">H110-H97-H28</f>
        <v>-2452744</v>
      </c>
      <c r="I113" s="68" t="n">
        <f aca="false">H113+G113</f>
        <v>564134</v>
      </c>
      <c r="J113" s="66" t="n">
        <f aca="false">J110-J97-J28</f>
        <v>3016878</v>
      </c>
      <c r="K113" s="67" t="n">
        <f aca="false">K110-K97-K28</f>
        <v>-2452744</v>
      </c>
      <c r="L113" s="68" t="n">
        <f aca="false">K113+J113</f>
        <v>564134</v>
      </c>
      <c r="M113" s="66" t="n">
        <f aca="false">M110-M97-M28</f>
        <v>3016878</v>
      </c>
      <c r="N113" s="67" t="n">
        <f aca="false">N110-N97-N28</f>
        <v>-2452744</v>
      </c>
      <c r="O113" s="68" t="n">
        <f aca="false">N113+M113</f>
        <v>564134</v>
      </c>
      <c r="P113" s="63" t="n">
        <f aca="false">P110-P97-P28</f>
        <v>783550</v>
      </c>
      <c r="Q113" s="64" t="n">
        <f aca="false">Q110-Q97-Q28</f>
        <v>-557200</v>
      </c>
      <c r="R113" s="65" t="n">
        <f aca="false">Q113+P113</f>
        <v>226350</v>
      </c>
      <c r="S113" s="63" t="n">
        <f aca="false">S110-S97-S28</f>
        <v>783550</v>
      </c>
      <c r="T113" s="64" t="n">
        <f aca="false">T110-T97-T28</f>
        <v>-557200</v>
      </c>
      <c r="U113" s="65" t="n">
        <f aca="false">T113+S113</f>
        <v>226350</v>
      </c>
      <c r="V113" s="66" t="n">
        <f aca="false">V110-V97-V28</f>
        <v>3016878</v>
      </c>
      <c r="W113" s="67" t="n">
        <f aca="false">W110-W97-W28</f>
        <v>-2452744</v>
      </c>
      <c r="X113" s="68" t="n">
        <f aca="false">W113+V113</f>
        <v>564134</v>
      </c>
      <c r="Y113" s="66" t="n">
        <f aca="false">Y110-Y97-Y28</f>
        <v>7698012</v>
      </c>
      <c r="Z113" s="67" t="n">
        <f aca="false">Z110-Z97-Z28</f>
        <v>-6580576</v>
      </c>
      <c r="AA113" s="68" t="n">
        <f aca="false">Z113+Y113</f>
        <v>1117436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</row>
    <row r="114" customFormat="false" ht="25.5" hidden="false" customHeight="false" outlineLevel="0" collapsed="false">
      <c r="A114" s="69" t="s">
        <v>43</v>
      </c>
      <c r="B114" s="69"/>
      <c r="C114" s="69"/>
      <c r="D114" s="63" t="n">
        <f aca="false">SUM(D108:D109,D113)</f>
        <v>2479347.6</v>
      </c>
      <c r="E114" s="64" t="n">
        <f aca="false">SUM(E108:E109,E113)</f>
        <v>-1734892</v>
      </c>
      <c r="F114" s="65" t="n">
        <f aca="false">SUM(F108:F109,F113)</f>
        <v>744455.6</v>
      </c>
      <c r="G114" s="70" t="n">
        <f aca="false">SUM(G108:G109,G113)</f>
        <v>7757679.6</v>
      </c>
      <c r="H114" s="71" t="n">
        <f aca="false">SUM(H108:H109,H113)</f>
        <v>-6749060</v>
      </c>
      <c r="I114" s="68" t="n">
        <f aca="false">SUM(I108:I109,I113)</f>
        <v>1008619.6</v>
      </c>
      <c r="J114" s="70" t="n">
        <f aca="false">SUM(J108:J109,J113)</f>
        <v>7757679.6</v>
      </c>
      <c r="K114" s="71" t="n">
        <f aca="false">SUM(K108:K109,K113)</f>
        <v>-6749060</v>
      </c>
      <c r="L114" s="68" t="n">
        <f aca="false">SUM(L108:L109,L113)</f>
        <v>1008619.6</v>
      </c>
      <c r="M114" s="70" t="n">
        <f aca="false">SUM(M108:M109,M113)</f>
        <v>7757679.6</v>
      </c>
      <c r="N114" s="71" t="n">
        <f aca="false">SUM(N108:N109,N113)</f>
        <v>-6749060</v>
      </c>
      <c r="O114" s="68" t="n">
        <f aca="false">SUM(O108:O109,O113)</f>
        <v>1008619.6</v>
      </c>
      <c r="P114" s="63" t="n">
        <f aca="false">SUM(P108:P109,P113)</f>
        <v>2479347.6</v>
      </c>
      <c r="Q114" s="64" t="n">
        <f aca="false">SUM(Q108:Q109,Q113)</f>
        <v>-1734892</v>
      </c>
      <c r="R114" s="65" t="n">
        <f aca="false">SUM(R108:R109,R113)</f>
        <v>744455.6</v>
      </c>
      <c r="S114" s="63" t="n">
        <f aca="false">SUM(S108:S109,S113)</f>
        <v>2479347.6</v>
      </c>
      <c r="T114" s="64" t="n">
        <f aca="false">SUM(T108:T109,T113)</f>
        <v>-1734892</v>
      </c>
      <c r="U114" s="65" t="n">
        <f aca="false">SUM(U108:U109,U113)</f>
        <v>744455.6</v>
      </c>
      <c r="V114" s="70" t="n">
        <f aca="false">SUM(V108:V109,V113)</f>
        <v>7757679.6</v>
      </c>
      <c r="W114" s="71" t="n">
        <f aca="false">SUM(W108:W109,W113)</f>
        <v>-6749060</v>
      </c>
      <c r="X114" s="68" t="n">
        <f aca="false">SUM(X108:X109,X113)</f>
        <v>1008619.6</v>
      </c>
      <c r="Y114" s="70" t="n">
        <f aca="false">SUM(Y108:Y109,Y113)</f>
        <v>31748611.2</v>
      </c>
      <c r="Z114" s="71" t="n">
        <f aca="false">SUM(Z108:Z109,Z113)</f>
        <v>-27298916</v>
      </c>
      <c r="AA114" s="68" t="n">
        <f aca="false">SUM(AA108:AA109,AA113)</f>
        <v>4449695.2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</row>
    <row r="117" customFormat="false" ht="12.75" hidden="false" customHeight="false" outlineLevel="0" collapsed="false">
      <c r="AA117" s="48"/>
    </row>
  </sheetData>
  <mergeCells count="8">
    <mergeCell ref="D4:F4"/>
    <mergeCell ref="G4:I4"/>
    <mergeCell ref="J4:L4"/>
    <mergeCell ref="M4:O4"/>
    <mergeCell ref="P4:R4"/>
    <mergeCell ref="S4:U4"/>
    <mergeCell ref="V4:X4"/>
    <mergeCell ref="Y4:AA4"/>
  </mergeCells>
  <conditionalFormatting sqref="Z1:AA3 Y1:Y5 AB1:IV65536 A1:X65536 Z5:AA5 Y6:AA65536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29861111111111" right="0.159722222222222" top="0.329861111111111" bottom="0.62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0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AK43" activeCellId="0" sqref="AK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4.85"/>
    <col collapsed="false" customWidth="true" hidden="false" outlineLevel="0" max="2" min="2" style="72" width="33.56"/>
    <col collapsed="false" customWidth="true" hidden="false" outlineLevel="0" max="4" min="3" style="72" width="14.28"/>
    <col collapsed="false" customWidth="true" hidden="false" outlineLevel="0" max="5" min="5" style="73" width="14.28"/>
    <col collapsed="false" customWidth="true" hidden="false" outlineLevel="0" max="6" min="6" style="72" width="14.28"/>
    <col collapsed="false" customWidth="true" hidden="false" outlineLevel="0" max="9" min="7" style="74" width="14.28"/>
    <col collapsed="false" customWidth="true" hidden="false" outlineLevel="0" max="10" min="10" style="73" width="15.85"/>
    <col collapsed="false" customWidth="true" hidden="false" outlineLevel="0" max="11" min="11" style="72" width="13.99"/>
    <col collapsed="false" customWidth="true" hidden="false" outlineLevel="0" max="12" min="12" style="72" width="10.56"/>
    <col collapsed="false" customWidth="true" hidden="false" outlineLevel="0" max="13" min="13" style="72" width="13.99"/>
    <col collapsed="false" customWidth="true" hidden="false" outlineLevel="0" max="14" min="14" style="72" width="12.28"/>
    <col collapsed="false" customWidth="true" hidden="false" outlineLevel="0" max="15" min="15" style="72" width="13.99"/>
    <col collapsed="false" customWidth="false" hidden="false" outlineLevel="0" max="22" min="16" style="72" width="9.14"/>
    <col collapsed="false" customWidth="true" hidden="false" outlineLevel="0" max="23" min="23" style="72" width="8.85"/>
    <col collapsed="false" customWidth="false" hidden="false" outlineLevel="0" max="257" min="24" style="72" width="9.14"/>
  </cols>
  <sheetData>
    <row r="1" customFormat="false" ht="12.75" hidden="false" customHeight="false" outlineLevel="0" collapsed="false">
      <c r="C1" s="5" t="s">
        <v>12</v>
      </c>
      <c r="D1" s="5" t="s">
        <v>44</v>
      </c>
      <c r="E1" s="5" t="s">
        <v>3</v>
      </c>
    </row>
    <row r="2" customFormat="false" ht="12.75" hidden="false" customHeight="false" outlineLevel="0" collapsed="false">
      <c r="C2" s="75" t="n">
        <f aca="false">SUM(J6:J666)</f>
        <v>3232692.8</v>
      </c>
      <c r="D2" s="75" t="n">
        <f aca="false">SUM(J677:J900)</f>
        <v>745386.4</v>
      </c>
      <c r="E2" s="75" t="n">
        <f aca="false">SUM(C2:D2)</f>
        <v>3978079.2</v>
      </c>
    </row>
    <row r="3" customFormat="false" ht="13.5" hidden="false" customHeight="false" outlineLevel="0" collapsed="false"/>
    <row r="4" customFormat="false" ht="20.25" hidden="false" customHeight="false" outlineLevel="0" collapsed="false">
      <c r="A4" s="76" t="s">
        <v>45</v>
      </c>
      <c r="B4" s="76"/>
      <c r="C4" s="76"/>
      <c r="D4" s="76"/>
      <c r="E4" s="76"/>
      <c r="F4" s="76"/>
      <c r="G4" s="76"/>
      <c r="H4" s="76"/>
      <c r="I4" s="76"/>
      <c r="J4" s="76"/>
    </row>
    <row r="6" customFormat="false" ht="12.75" hidden="false" customHeight="false" outlineLevel="0" collapsed="false">
      <c r="A6" s="5" t="s">
        <v>10</v>
      </c>
      <c r="B6" s="77" t="s">
        <v>46</v>
      </c>
      <c r="C6" s="78" t="n">
        <v>37257</v>
      </c>
      <c r="D6" s="79" t="n">
        <v>37258</v>
      </c>
      <c r="E6" s="79" t="n">
        <v>37259</v>
      </c>
      <c r="F6" s="79" t="n">
        <v>37260</v>
      </c>
      <c r="G6" s="78" t="n">
        <v>37261</v>
      </c>
      <c r="H6" s="78" t="n">
        <v>37262</v>
      </c>
      <c r="I6" s="79" t="n">
        <v>37263</v>
      </c>
      <c r="J6" s="80"/>
      <c r="K6" s="8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false" outlineLevel="0" collapsed="false">
      <c r="B7" s="5" t="s">
        <v>8</v>
      </c>
      <c r="C7" s="72" t="n">
        <v>50</v>
      </c>
      <c r="D7" s="82" t="n">
        <v>850</v>
      </c>
      <c r="E7" s="82" t="n">
        <v>850</v>
      </c>
      <c r="F7" s="82" t="n">
        <v>850</v>
      </c>
      <c r="G7" s="72" t="n">
        <v>50</v>
      </c>
      <c r="H7" s="72" t="n">
        <v>50</v>
      </c>
      <c r="I7" s="82" t="n">
        <v>850</v>
      </c>
      <c r="K7" s="74"/>
    </row>
    <row r="8" customFormat="false" ht="12.75" hidden="false" customHeight="false" outlineLevel="0" collapsed="false">
      <c r="B8" s="80" t="s">
        <v>47</v>
      </c>
      <c r="C8" s="73" t="n">
        <v>23.75</v>
      </c>
      <c r="D8" s="73" t="n">
        <v>38.05</v>
      </c>
      <c r="E8" s="73" t="n">
        <v>38.05</v>
      </c>
      <c r="F8" s="73" t="n">
        <v>38.05</v>
      </c>
      <c r="G8" s="73" t="n">
        <v>23.75</v>
      </c>
      <c r="H8" s="73" t="n">
        <v>23.75</v>
      </c>
      <c r="I8" s="73" t="n">
        <v>38.05</v>
      </c>
      <c r="K8" s="74"/>
    </row>
    <row r="9" customFormat="false" ht="12.75" hidden="false" customHeight="false" outlineLevel="0" collapsed="false">
      <c r="B9" s="5" t="s">
        <v>7</v>
      </c>
      <c r="C9" s="72" t="n">
        <v>50</v>
      </c>
      <c r="D9" s="82" t="n">
        <v>900</v>
      </c>
      <c r="E9" s="82" t="n">
        <v>900</v>
      </c>
      <c r="F9" s="82" t="n">
        <v>900</v>
      </c>
      <c r="G9" s="72" t="n">
        <v>50</v>
      </c>
      <c r="H9" s="72" t="n">
        <v>50</v>
      </c>
      <c r="I9" s="82" t="n">
        <v>900</v>
      </c>
      <c r="K9" s="74"/>
    </row>
    <row r="10" customFormat="false" ht="12.75" hidden="false" customHeight="false" outlineLevel="0" collapsed="false">
      <c r="B10" s="80" t="s">
        <v>47</v>
      </c>
      <c r="C10" s="73" t="n">
        <v>23.85</v>
      </c>
      <c r="D10" s="73" t="n">
        <v>40.98</v>
      </c>
      <c r="E10" s="73" t="n">
        <v>40.98</v>
      </c>
      <c r="F10" s="73" t="n">
        <v>40.98</v>
      </c>
      <c r="G10" s="73" t="n">
        <v>23.85</v>
      </c>
      <c r="H10" s="73" t="n">
        <v>23.85</v>
      </c>
      <c r="I10" s="73" t="n">
        <v>40.98</v>
      </c>
      <c r="K10" s="74"/>
    </row>
    <row r="11" customFormat="false" ht="12.75" hidden="false" customHeight="false" outlineLevel="0" collapsed="false">
      <c r="B11" s="81" t="s">
        <v>48</v>
      </c>
      <c r="C11" s="74" t="n">
        <f aca="false">C7-C9</f>
        <v>0</v>
      </c>
      <c r="D11" s="74" t="n">
        <f aca="false">D7-D9</f>
        <v>-50</v>
      </c>
      <c r="E11" s="74" t="n">
        <f aca="false">E7-E9</f>
        <v>-50</v>
      </c>
      <c r="F11" s="74" t="n">
        <f aca="false">F7-F9</f>
        <v>-50</v>
      </c>
      <c r="G11" s="74" t="n">
        <f aca="false">G7-G9</f>
        <v>0</v>
      </c>
      <c r="H11" s="74" t="n">
        <f aca="false">H7-H9</f>
        <v>0</v>
      </c>
      <c r="I11" s="74" t="n">
        <f aca="false">I7-I9</f>
        <v>-50</v>
      </c>
      <c r="K11" s="74"/>
    </row>
    <row r="12" customFormat="false" ht="12.75" hidden="false" customHeight="false" outlineLevel="0" collapsed="false">
      <c r="B12" s="83" t="s">
        <v>49</v>
      </c>
      <c r="C12" s="73" t="n">
        <v>22</v>
      </c>
      <c r="D12" s="73" t="n">
        <v>28</v>
      </c>
      <c r="E12" s="73" t="n">
        <v>28</v>
      </c>
      <c r="F12" s="73" t="n">
        <v>28</v>
      </c>
      <c r="G12" s="73" t="n">
        <v>22</v>
      </c>
      <c r="H12" s="73" t="n">
        <v>22</v>
      </c>
      <c r="I12" s="73" t="n">
        <v>28</v>
      </c>
      <c r="K12" s="74"/>
    </row>
    <row r="13" customFormat="false" ht="12.75" hidden="false" customHeight="false" outlineLevel="0" collapsed="false">
      <c r="B13" s="83"/>
      <c r="C13" s="75"/>
      <c r="D13" s="82"/>
      <c r="E13" s="82"/>
      <c r="F13" s="73"/>
      <c r="G13" s="73"/>
      <c r="H13" s="84"/>
      <c r="K13" s="74"/>
    </row>
    <row r="14" customFormat="false" ht="12.75" hidden="false" customHeight="false" outlineLevel="0" collapsed="false">
      <c r="B14" s="83" t="s">
        <v>50</v>
      </c>
      <c r="C14" s="85" t="n">
        <f aca="false">(C7*C8)*(-1)</f>
        <v>-1187.5</v>
      </c>
      <c r="D14" s="85" t="n">
        <f aca="false">(D7*D8)*(-1)</f>
        <v>-32342.5</v>
      </c>
      <c r="E14" s="85" t="n">
        <f aca="false">(E7*E8)*(-1)</f>
        <v>-32342.5</v>
      </c>
      <c r="F14" s="85" t="n">
        <f aca="false">(F7*F8)*(-1)</f>
        <v>-32342.5</v>
      </c>
      <c r="G14" s="85" t="n">
        <f aca="false">(G7*G8)*(-1)</f>
        <v>-1187.5</v>
      </c>
      <c r="H14" s="85" t="n">
        <f aca="false">(H7*H8)*(-1)</f>
        <v>-1187.5</v>
      </c>
      <c r="I14" s="85" t="n">
        <f aca="false">(I7*I8)*(-1)</f>
        <v>-32342.5</v>
      </c>
      <c r="K14" s="74"/>
    </row>
    <row r="15" customFormat="false" ht="12.75" hidden="false" customHeight="false" outlineLevel="0" collapsed="false">
      <c r="B15" s="83" t="s">
        <v>51</v>
      </c>
      <c r="C15" s="75" t="n">
        <f aca="false">C9*C10</f>
        <v>1192.5</v>
      </c>
      <c r="D15" s="75" t="n">
        <f aca="false">D9*D10</f>
        <v>36882</v>
      </c>
      <c r="E15" s="75" t="n">
        <f aca="false">E9*E10</f>
        <v>36882</v>
      </c>
      <c r="F15" s="75" t="n">
        <f aca="false">F9*F10</f>
        <v>36882</v>
      </c>
      <c r="G15" s="75" t="n">
        <f aca="false">G9*G10</f>
        <v>1192.5</v>
      </c>
      <c r="H15" s="75" t="n">
        <f aca="false">H9*H10</f>
        <v>1192.5</v>
      </c>
      <c r="I15" s="75" t="n">
        <f aca="false">I9*I10</f>
        <v>36882</v>
      </c>
      <c r="K15" s="74"/>
    </row>
    <row r="16" customFormat="false" ht="12.75" hidden="false" customHeight="false" outlineLevel="0" collapsed="false">
      <c r="B16" s="81" t="s">
        <v>52</v>
      </c>
      <c r="C16" s="75" t="n">
        <f aca="false">SUM(C14:C15)</f>
        <v>5</v>
      </c>
      <c r="D16" s="75" t="n">
        <f aca="false">SUM(D14:D15)</f>
        <v>4539.5</v>
      </c>
      <c r="E16" s="75" t="n">
        <f aca="false">SUM(E14:E15)</f>
        <v>4539.5</v>
      </c>
      <c r="F16" s="75" t="n">
        <f aca="false">SUM(F14:F15)</f>
        <v>4539.5</v>
      </c>
      <c r="G16" s="75" t="n">
        <f aca="false">SUM(G14:G15)</f>
        <v>5</v>
      </c>
      <c r="H16" s="75" t="n">
        <f aca="false">SUM(H14:H15)</f>
        <v>5</v>
      </c>
      <c r="I16" s="75" t="n">
        <f aca="false">SUM(I14:I15)</f>
        <v>4539.5</v>
      </c>
      <c r="K16" s="74"/>
    </row>
    <row r="17" customFormat="false" ht="12.75" hidden="false" customHeight="false" outlineLevel="0" collapsed="false">
      <c r="A17" s="86"/>
      <c r="B17" s="72" t="s">
        <v>53</v>
      </c>
      <c r="C17" s="85" t="n">
        <f aca="false">C11*C12</f>
        <v>0</v>
      </c>
      <c r="D17" s="85" t="n">
        <f aca="false">D11*D12</f>
        <v>-1400</v>
      </c>
      <c r="E17" s="85" t="n">
        <f aca="false">E11*E12</f>
        <v>-1400</v>
      </c>
      <c r="F17" s="85" t="n">
        <f aca="false">F11*F12</f>
        <v>-1400</v>
      </c>
      <c r="G17" s="85" t="n">
        <f aca="false">G11*G12</f>
        <v>0</v>
      </c>
      <c r="H17" s="85" t="n">
        <f aca="false">H11*H12</f>
        <v>0</v>
      </c>
      <c r="I17" s="85" t="n">
        <f aca="false">I11*I12</f>
        <v>-1400</v>
      </c>
    </row>
    <row r="18" customFormat="false" ht="12.75" hidden="false" customHeight="false" outlineLevel="0" collapsed="false">
      <c r="A18" s="87"/>
      <c r="E18" s="72"/>
      <c r="G18" s="72"/>
      <c r="H18" s="72"/>
      <c r="I18" s="72"/>
    </row>
    <row r="19" customFormat="false" ht="12.75" hidden="false" customHeight="false" outlineLevel="0" collapsed="false">
      <c r="A19" s="86"/>
      <c r="B19" s="5" t="s">
        <v>54</v>
      </c>
      <c r="C19" s="88" t="n">
        <f aca="false">SUM(C16:C17)</f>
        <v>5</v>
      </c>
      <c r="D19" s="88" t="n">
        <f aca="false">SUM(D16:D17)</f>
        <v>3139.5</v>
      </c>
      <c r="E19" s="88" t="n">
        <f aca="false">SUM(E16:E17)</f>
        <v>3139.5</v>
      </c>
      <c r="F19" s="88" t="n">
        <f aca="false">SUM(F16:F17)</f>
        <v>3139.5</v>
      </c>
      <c r="G19" s="88" t="n">
        <f aca="false">SUM(G16:G17)</f>
        <v>5</v>
      </c>
      <c r="H19" s="88" t="n">
        <f aca="false">SUM(H16:H17)</f>
        <v>5</v>
      </c>
      <c r="I19" s="88" t="n">
        <f aca="false">SUM(I16:I17)</f>
        <v>3139.5</v>
      </c>
      <c r="J19" s="8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customFormat="false" ht="12.75" hidden="false" customHeight="false" outlineLevel="0" collapsed="false">
      <c r="A20" s="80"/>
      <c r="B20" s="5" t="s">
        <v>55</v>
      </c>
      <c r="C20" s="88" t="n">
        <f aca="false">C19*16</f>
        <v>80</v>
      </c>
      <c r="D20" s="88" t="n">
        <f aca="false">D19*16</f>
        <v>50232.0000000001</v>
      </c>
      <c r="E20" s="88" t="n">
        <f aca="false">E19*16</f>
        <v>50232.0000000001</v>
      </c>
      <c r="F20" s="88" t="n">
        <f aca="false">F19*16</f>
        <v>50232.0000000001</v>
      </c>
      <c r="G20" s="88" t="n">
        <f aca="false">G19*16</f>
        <v>80</v>
      </c>
      <c r="H20" s="88" t="n">
        <f aca="false">H19*16</f>
        <v>80</v>
      </c>
      <c r="I20" s="88" t="n">
        <f aca="false">I19*16</f>
        <v>50232.0000000001</v>
      </c>
      <c r="J20" s="73" t="n">
        <f aca="false">SUM(C20:I20)</f>
        <v>201168</v>
      </c>
    </row>
    <row r="21" customFormat="false" ht="12.75" hidden="false" customHeight="false" outlineLevel="0" collapsed="false">
      <c r="A21" s="86"/>
    </row>
    <row r="22" customFormat="false" ht="12.75" hidden="false" customHeight="false" outlineLevel="0" collapsed="false">
      <c r="A22" s="86"/>
      <c r="B22" s="72" t="s">
        <v>56</v>
      </c>
      <c r="C22" s="75" t="n">
        <f aca="false">(C14+C17)*16</f>
        <v>-19000</v>
      </c>
      <c r="D22" s="75" t="n">
        <f aca="false">(D14+D17)*16</f>
        <v>-539880</v>
      </c>
      <c r="E22" s="75" t="n">
        <f aca="false">(E14+E17)*16</f>
        <v>-539880</v>
      </c>
      <c r="F22" s="75" t="n">
        <f aca="false">(F14+F17)*16</f>
        <v>-539880</v>
      </c>
      <c r="G22" s="75" t="n">
        <f aca="false">(G14+G17)*16</f>
        <v>-19000</v>
      </c>
      <c r="H22" s="75" t="n">
        <f aca="false">(H14+H17)*16</f>
        <v>-19000</v>
      </c>
      <c r="I22" s="75" t="n">
        <f aca="false">(I14+I17)*16</f>
        <v>-539880</v>
      </c>
    </row>
    <row r="23" customFormat="false" ht="12.75" hidden="false" customHeight="false" outlineLevel="0" collapsed="false">
      <c r="A23" s="86"/>
      <c r="B23" s="72" t="s">
        <v>57</v>
      </c>
      <c r="C23" s="75" t="n">
        <f aca="false">C15*16</f>
        <v>19080</v>
      </c>
      <c r="D23" s="75" t="n">
        <f aca="false">D15*16</f>
        <v>590112</v>
      </c>
      <c r="E23" s="75" t="n">
        <f aca="false">E15*16</f>
        <v>590112</v>
      </c>
      <c r="F23" s="75" t="n">
        <f aca="false">F15*16</f>
        <v>590112</v>
      </c>
      <c r="G23" s="75" t="n">
        <f aca="false">G15*16</f>
        <v>19080</v>
      </c>
      <c r="H23" s="75" t="n">
        <f aca="false">H15*16</f>
        <v>19080</v>
      </c>
      <c r="I23" s="75" t="n">
        <f aca="false">I15*16</f>
        <v>590112</v>
      </c>
    </row>
    <row r="24" customFormat="false" ht="12.75" hidden="false" customHeight="false" outlineLevel="0" collapsed="false">
      <c r="A24" s="86"/>
      <c r="B24" s="72" t="s">
        <v>9</v>
      </c>
      <c r="C24" s="75" t="n">
        <f aca="false">SUM(C22:C23)</f>
        <v>80</v>
      </c>
      <c r="D24" s="75" t="n">
        <f aca="false">SUM(D22:D23)</f>
        <v>50232</v>
      </c>
      <c r="E24" s="75" t="n">
        <f aca="false">SUM(E22:E23)</f>
        <v>50232</v>
      </c>
      <c r="F24" s="75" t="n">
        <f aca="false">SUM(F22:F23)</f>
        <v>50232</v>
      </c>
      <c r="G24" s="75" t="n">
        <f aca="false">SUM(G22:G23)</f>
        <v>80</v>
      </c>
      <c r="H24" s="75" t="n">
        <f aca="false">SUM(H22:H23)</f>
        <v>80</v>
      </c>
      <c r="I24" s="75" t="n">
        <f aca="false">SUM(I22:I23)</f>
        <v>50232</v>
      </c>
    </row>
    <row r="25" customFormat="false" ht="12.75" hidden="false" customHeight="false" outlineLevel="0" collapsed="false">
      <c r="A25" s="86"/>
    </row>
    <row r="26" customFormat="false" ht="12.75" hidden="false" customHeight="false" outlineLevel="0" collapsed="false">
      <c r="A26" s="5" t="s">
        <v>10</v>
      </c>
      <c r="B26" s="77" t="s">
        <v>58</v>
      </c>
      <c r="C26" s="78" t="n">
        <v>37257</v>
      </c>
      <c r="D26" s="79" t="n">
        <v>37258</v>
      </c>
      <c r="E26" s="79" t="n">
        <v>37259</v>
      </c>
      <c r="F26" s="79" t="n">
        <v>37260</v>
      </c>
      <c r="G26" s="78" t="n">
        <v>37261</v>
      </c>
      <c r="H26" s="78" t="n">
        <v>37262</v>
      </c>
      <c r="I26" s="79" t="n">
        <v>37263</v>
      </c>
      <c r="J26" s="80"/>
    </row>
    <row r="27" customFormat="false" ht="12.75" hidden="false" customHeight="false" outlineLevel="0" collapsed="false">
      <c r="B27" s="5" t="s">
        <v>8</v>
      </c>
      <c r="D27" s="82" t="n">
        <v>150</v>
      </c>
      <c r="E27" s="82" t="n">
        <v>150</v>
      </c>
      <c r="F27" s="82" t="n">
        <v>150</v>
      </c>
      <c r="G27" s="73"/>
      <c r="H27" s="84"/>
      <c r="I27" s="82" t="n">
        <v>150</v>
      </c>
    </row>
    <row r="28" customFormat="false" ht="12.75" hidden="false" customHeight="false" outlineLevel="0" collapsed="false">
      <c r="B28" s="80" t="s">
        <v>47</v>
      </c>
      <c r="C28" s="73" t="n">
        <v>0</v>
      </c>
      <c r="D28" s="73" t="n">
        <v>25.43</v>
      </c>
      <c r="E28" s="73" t="n">
        <v>25.43</v>
      </c>
      <c r="F28" s="73" t="n">
        <v>25.43</v>
      </c>
      <c r="G28" s="73"/>
      <c r="H28" s="84"/>
      <c r="I28" s="73" t="n">
        <v>25.43</v>
      </c>
    </row>
    <row r="29" customFormat="false" ht="12.75" hidden="false" customHeight="false" outlineLevel="0" collapsed="false">
      <c r="B29" s="5" t="s">
        <v>7</v>
      </c>
      <c r="D29" s="82" t="n">
        <v>50</v>
      </c>
      <c r="E29" s="82" t="n">
        <v>50</v>
      </c>
      <c r="F29" s="82" t="n">
        <v>50</v>
      </c>
      <c r="G29" s="73"/>
      <c r="H29" s="84"/>
      <c r="I29" s="82" t="n">
        <v>50</v>
      </c>
    </row>
    <row r="30" customFormat="false" ht="12.75" hidden="false" customHeight="false" outlineLevel="0" collapsed="false">
      <c r="B30" s="80" t="s">
        <v>47</v>
      </c>
      <c r="C30" s="73" t="n">
        <v>0</v>
      </c>
      <c r="D30" s="73" t="n">
        <v>24.25</v>
      </c>
      <c r="E30" s="73" t="n">
        <v>24.25</v>
      </c>
      <c r="F30" s="73" t="n">
        <v>24.25</v>
      </c>
      <c r="G30" s="73"/>
      <c r="H30" s="84"/>
      <c r="I30" s="73" t="n">
        <v>24.25</v>
      </c>
    </row>
    <row r="31" customFormat="false" ht="12.75" hidden="false" customHeight="false" outlineLevel="0" collapsed="false">
      <c r="B31" s="81" t="s">
        <v>48</v>
      </c>
      <c r="C31" s="74" t="n">
        <f aca="false">C27-C29</f>
        <v>0</v>
      </c>
      <c r="D31" s="74" t="n">
        <f aca="false">D27-D29</f>
        <v>100</v>
      </c>
      <c r="E31" s="74" t="n">
        <f aca="false">E27-E29</f>
        <v>100</v>
      </c>
      <c r="F31" s="74" t="n">
        <f aca="false">F27-F29</f>
        <v>100</v>
      </c>
      <c r="G31" s="74" t="n">
        <f aca="false">G27-G29</f>
        <v>0</v>
      </c>
      <c r="H31" s="74" t="n">
        <f aca="false">H27-H29</f>
        <v>0</v>
      </c>
      <c r="I31" s="74" t="n">
        <f aca="false">I27-I29</f>
        <v>100</v>
      </c>
    </row>
    <row r="32" customFormat="false" ht="12.75" hidden="false" customHeight="false" outlineLevel="0" collapsed="false">
      <c r="B32" s="83" t="s">
        <v>49</v>
      </c>
      <c r="C32" s="73" t="n">
        <v>20.5</v>
      </c>
      <c r="D32" s="73" t="n">
        <v>26.5</v>
      </c>
      <c r="E32" s="73" t="n">
        <v>26.5</v>
      </c>
      <c r="F32" s="73" t="n">
        <v>26.5</v>
      </c>
      <c r="G32" s="73" t="n">
        <v>20.5</v>
      </c>
      <c r="H32" s="73" t="n">
        <v>20.5</v>
      </c>
      <c r="I32" s="73" t="n">
        <v>26.5</v>
      </c>
    </row>
    <row r="33" customFormat="false" ht="12.75" hidden="false" customHeight="false" outlineLevel="0" collapsed="false">
      <c r="B33" s="83"/>
      <c r="C33" s="75"/>
      <c r="D33" s="82"/>
      <c r="E33" s="82"/>
      <c r="F33" s="73"/>
      <c r="G33" s="73"/>
      <c r="H33" s="84"/>
    </row>
    <row r="34" customFormat="false" ht="12.75" hidden="false" customHeight="false" outlineLevel="0" collapsed="false">
      <c r="B34" s="83" t="s">
        <v>50</v>
      </c>
      <c r="C34" s="85" t="n">
        <f aca="false">(C27*C28)*(-1)</f>
        <v>-0</v>
      </c>
      <c r="D34" s="85" t="n">
        <f aca="false">(D27*D28)*(-1)</f>
        <v>-3814.5</v>
      </c>
      <c r="E34" s="85" t="n">
        <f aca="false">(E27*E28)*(-1)</f>
        <v>-3814.5</v>
      </c>
      <c r="F34" s="85" t="n">
        <f aca="false">(F27*F28)*(-1)</f>
        <v>-3814.5</v>
      </c>
      <c r="G34" s="85" t="n">
        <f aca="false">(G27*G28)*(-1)</f>
        <v>-0</v>
      </c>
      <c r="H34" s="85" t="n">
        <f aca="false">(H27*H28)*(-1)</f>
        <v>-0</v>
      </c>
      <c r="I34" s="85" t="n">
        <f aca="false">(I27*I28)*(-1)</f>
        <v>-3814.5</v>
      </c>
    </row>
    <row r="35" customFormat="false" ht="12.75" hidden="false" customHeight="false" outlineLevel="0" collapsed="false">
      <c r="B35" s="83" t="s">
        <v>51</v>
      </c>
      <c r="C35" s="75" t="n">
        <f aca="false">C29*C30</f>
        <v>0</v>
      </c>
      <c r="D35" s="75" t="n">
        <f aca="false">D29*D30</f>
        <v>1212.5</v>
      </c>
      <c r="E35" s="75" t="n">
        <f aca="false">E29*E30</f>
        <v>1212.5</v>
      </c>
      <c r="F35" s="75" t="n">
        <f aca="false">F29*F30</f>
        <v>1212.5</v>
      </c>
      <c r="G35" s="75" t="n">
        <f aca="false">G29*G30</f>
        <v>0</v>
      </c>
      <c r="H35" s="75" t="n">
        <f aca="false">H29*H30</f>
        <v>0</v>
      </c>
      <c r="I35" s="75" t="n">
        <f aca="false">I29*I30</f>
        <v>1212.5</v>
      </c>
    </row>
    <row r="36" customFormat="false" ht="12.75" hidden="false" customHeight="false" outlineLevel="0" collapsed="false">
      <c r="B36" s="81" t="s">
        <v>52</v>
      </c>
      <c r="C36" s="75" t="n">
        <f aca="false">SUM(C34:C35)</f>
        <v>0</v>
      </c>
      <c r="D36" s="75" t="n">
        <f aca="false">SUM(D34:D35)</f>
        <v>-2602</v>
      </c>
      <c r="E36" s="75" t="n">
        <f aca="false">SUM(E34:E35)</f>
        <v>-2602</v>
      </c>
      <c r="F36" s="75" t="n">
        <f aca="false">SUM(F34:F35)</f>
        <v>-2602</v>
      </c>
      <c r="G36" s="75" t="n">
        <f aca="false">SUM(G34:G35)</f>
        <v>0</v>
      </c>
      <c r="H36" s="75" t="n">
        <f aca="false">SUM(H34:H35)</f>
        <v>0</v>
      </c>
      <c r="I36" s="75" t="n">
        <f aca="false">SUM(I34:I35)</f>
        <v>-2602</v>
      </c>
    </row>
    <row r="37" customFormat="false" ht="12.75" hidden="false" customHeight="false" outlineLevel="0" collapsed="false">
      <c r="A37" s="86"/>
      <c r="B37" s="72" t="s">
        <v>53</v>
      </c>
      <c r="C37" s="85" t="n">
        <f aca="false">C31*C32</f>
        <v>0</v>
      </c>
      <c r="D37" s="85" t="n">
        <f aca="false">D31*D32</f>
        <v>2650</v>
      </c>
      <c r="E37" s="85" t="n">
        <f aca="false">E31*E32</f>
        <v>2650</v>
      </c>
      <c r="F37" s="85" t="n">
        <f aca="false">F31*F32</f>
        <v>2650</v>
      </c>
      <c r="G37" s="85" t="n">
        <f aca="false">G31*G32</f>
        <v>0</v>
      </c>
      <c r="H37" s="85" t="n">
        <f aca="false">H31*H32</f>
        <v>0</v>
      </c>
      <c r="I37" s="85" t="n">
        <f aca="false">I31*I32</f>
        <v>2650</v>
      </c>
    </row>
    <row r="38" customFormat="false" ht="12.75" hidden="false" customHeight="false" outlineLevel="0" collapsed="false">
      <c r="A38" s="87"/>
      <c r="E38" s="72"/>
      <c r="G38" s="72"/>
      <c r="H38" s="72"/>
      <c r="I38" s="72"/>
    </row>
    <row r="39" customFormat="false" ht="12.75" hidden="false" customHeight="false" outlineLevel="0" collapsed="false">
      <c r="A39" s="86"/>
      <c r="B39" s="5" t="s">
        <v>54</v>
      </c>
      <c r="C39" s="88" t="n">
        <f aca="false">SUM(C36:C37)</f>
        <v>0</v>
      </c>
      <c r="D39" s="88" t="n">
        <f aca="false">SUM(D36:D37)</f>
        <v>48</v>
      </c>
      <c r="E39" s="88" t="n">
        <f aca="false">SUM(E36:E37)</f>
        <v>48</v>
      </c>
      <c r="F39" s="88" t="n">
        <f aca="false">SUM(F36:F37)</f>
        <v>48</v>
      </c>
      <c r="G39" s="88" t="n">
        <f aca="false">SUM(G36:G37)</f>
        <v>0</v>
      </c>
      <c r="H39" s="88" t="n">
        <f aca="false">SUM(H36:H37)</f>
        <v>0</v>
      </c>
      <c r="I39" s="88" t="n">
        <f aca="false">SUM(I36:I37)</f>
        <v>48</v>
      </c>
      <c r="J39" s="80"/>
    </row>
    <row r="40" customFormat="false" ht="12.75" hidden="false" customHeight="false" outlineLevel="0" collapsed="false">
      <c r="A40" s="80"/>
      <c r="B40" s="5" t="s">
        <v>55</v>
      </c>
      <c r="C40" s="88" t="n">
        <f aca="false">C39*16</f>
        <v>0</v>
      </c>
      <c r="D40" s="88" t="n">
        <f aca="false">D39*16</f>
        <v>768</v>
      </c>
      <c r="E40" s="88" t="n">
        <f aca="false">E39*16</f>
        <v>768</v>
      </c>
      <c r="F40" s="88" t="n">
        <f aca="false">F39*16</f>
        <v>768</v>
      </c>
      <c r="G40" s="88" t="n">
        <f aca="false">G39*16</f>
        <v>0</v>
      </c>
      <c r="H40" s="88" t="n">
        <f aca="false">H39*16</f>
        <v>0</v>
      </c>
      <c r="I40" s="88" t="n">
        <f aca="false">I39*16</f>
        <v>768</v>
      </c>
      <c r="J40" s="73" t="n">
        <f aca="false">SUM(C40:I40)</f>
        <v>3072</v>
      </c>
    </row>
    <row r="42" customFormat="false" ht="12.75" hidden="false" customHeight="false" outlineLevel="0" collapsed="false">
      <c r="A42" s="86"/>
      <c r="B42" s="72" t="s">
        <v>56</v>
      </c>
      <c r="C42" s="75" t="n">
        <f aca="false">(C34+C37)*16</f>
        <v>0</v>
      </c>
      <c r="D42" s="75" t="n">
        <f aca="false">(D34+D37)*16</f>
        <v>-18632</v>
      </c>
      <c r="E42" s="75" t="n">
        <f aca="false">(E34+E37)*16</f>
        <v>-18632</v>
      </c>
      <c r="F42" s="75" t="n">
        <f aca="false">(F34+F37)*16</f>
        <v>-18632</v>
      </c>
      <c r="G42" s="75" t="n">
        <f aca="false">(G34+G37)*16</f>
        <v>0</v>
      </c>
      <c r="H42" s="75" t="n">
        <f aca="false">(H34+H37)*16</f>
        <v>0</v>
      </c>
      <c r="I42" s="75" t="n">
        <f aca="false">(I34+I37)*16</f>
        <v>-18632</v>
      </c>
    </row>
    <row r="43" customFormat="false" ht="12.75" hidden="false" customHeight="false" outlineLevel="0" collapsed="false">
      <c r="A43" s="86"/>
      <c r="B43" s="72" t="s">
        <v>57</v>
      </c>
      <c r="C43" s="75" t="n">
        <f aca="false">C35*16</f>
        <v>0</v>
      </c>
      <c r="D43" s="75" t="n">
        <f aca="false">D35*16</f>
        <v>19400</v>
      </c>
      <c r="E43" s="75" t="n">
        <f aca="false">E35*16</f>
        <v>19400</v>
      </c>
      <c r="F43" s="75" t="n">
        <f aca="false">F35*16</f>
        <v>19400</v>
      </c>
      <c r="G43" s="75" t="n">
        <f aca="false">G35*16</f>
        <v>0</v>
      </c>
      <c r="H43" s="75" t="n">
        <f aca="false">H35*16</f>
        <v>0</v>
      </c>
      <c r="I43" s="75" t="n">
        <f aca="false">I35*16</f>
        <v>19400</v>
      </c>
    </row>
    <row r="44" customFormat="false" ht="12.75" hidden="false" customHeight="false" outlineLevel="0" collapsed="false">
      <c r="A44" s="86"/>
      <c r="B44" s="72" t="s">
        <v>9</v>
      </c>
      <c r="C44" s="75" t="n">
        <f aca="false">SUM(C42:C43)</f>
        <v>0</v>
      </c>
      <c r="D44" s="75" t="n">
        <f aca="false">SUM(D42:D43)</f>
        <v>768</v>
      </c>
      <c r="E44" s="75" t="n">
        <f aca="false">SUM(E42:E43)</f>
        <v>768</v>
      </c>
      <c r="F44" s="75" t="n">
        <f aca="false">SUM(F42:F43)</f>
        <v>768</v>
      </c>
      <c r="G44" s="75" t="n">
        <f aca="false">SUM(G42:G43)</f>
        <v>0</v>
      </c>
      <c r="H44" s="75" t="n">
        <f aca="false">SUM(H42:H43)</f>
        <v>0</v>
      </c>
      <c r="I44" s="75" t="n">
        <f aca="false">SUM(I42:I43)</f>
        <v>768</v>
      </c>
    </row>
    <row r="45" customFormat="false" ht="12.75" hidden="false" customHeight="false" outlineLevel="0" collapsed="false">
      <c r="A45" s="86"/>
    </row>
    <row r="47" customFormat="false" ht="12.75" hidden="false" customHeight="false" outlineLevel="0" collapsed="false">
      <c r="A47" s="5" t="s">
        <v>10</v>
      </c>
      <c r="B47" s="77" t="s">
        <v>59</v>
      </c>
      <c r="C47" s="78" t="n">
        <v>37257</v>
      </c>
      <c r="D47" s="79" t="n">
        <v>37258</v>
      </c>
      <c r="E47" s="79" t="n">
        <v>37259</v>
      </c>
      <c r="F47" s="79" t="n">
        <v>37260</v>
      </c>
      <c r="G47" s="78" t="n">
        <v>37261</v>
      </c>
      <c r="H47" s="78" t="n">
        <v>37262</v>
      </c>
      <c r="I47" s="79" t="n">
        <v>37263</v>
      </c>
      <c r="J47" s="80"/>
      <c r="K47" s="81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</row>
    <row r="48" customFormat="false" ht="12.75" hidden="false" customHeight="false" outlineLevel="0" collapsed="false">
      <c r="B48" s="5" t="s">
        <v>8</v>
      </c>
      <c r="C48" s="82" t="n">
        <v>0</v>
      </c>
      <c r="D48" s="82" t="n">
        <v>550</v>
      </c>
      <c r="E48" s="82" t="n">
        <v>550</v>
      </c>
      <c r="F48" s="82" t="n">
        <v>550</v>
      </c>
      <c r="G48" s="82" t="n">
        <v>0</v>
      </c>
      <c r="H48" s="82" t="n">
        <v>0</v>
      </c>
      <c r="I48" s="82" t="n">
        <v>550</v>
      </c>
      <c r="K48" s="74"/>
    </row>
    <row r="49" customFormat="false" ht="12.75" hidden="false" customHeight="false" outlineLevel="0" collapsed="false">
      <c r="B49" s="80" t="s">
        <v>47</v>
      </c>
      <c r="C49" s="73" t="n">
        <v>0</v>
      </c>
      <c r="D49" s="73" t="n">
        <v>31.52</v>
      </c>
      <c r="E49" s="73" t="n">
        <v>31.52</v>
      </c>
      <c r="F49" s="73" t="n">
        <v>31.52</v>
      </c>
      <c r="G49" s="73" t="n">
        <v>0</v>
      </c>
      <c r="H49" s="73" t="n">
        <v>0</v>
      </c>
      <c r="I49" s="73" t="n">
        <v>31.52</v>
      </c>
      <c r="K49" s="74"/>
    </row>
    <row r="50" customFormat="false" ht="12.75" hidden="false" customHeight="false" outlineLevel="0" collapsed="false">
      <c r="B50" s="5" t="s">
        <v>7</v>
      </c>
      <c r="C50" s="82" t="n">
        <v>50</v>
      </c>
      <c r="D50" s="82" t="n">
        <v>1250</v>
      </c>
      <c r="E50" s="82" t="n">
        <v>1250</v>
      </c>
      <c r="F50" s="82" t="n">
        <v>1250</v>
      </c>
      <c r="G50" s="82" t="n">
        <v>50</v>
      </c>
      <c r="H50" s="82" t="n">
        <v>50</v>
      </c>
      <c r="I50" s="82" t="n">
        <v>1250</v>
      </c>
      <c r="K50" s="74"/>
    </row>
    <row r="51" customFormat="false" ht="12.75" hidden="false" customHeight="false" outlineLevel="0" collapsed="false">
      <c r="B51" s="80" t="s">
        <v>47</v>
      </c>
      <c r="C51" s="73" t="n">
        <v>18.25</v>
      </c>
      <c r="D51" s="73" t="n">
        <v>35.5</v>
      </c>
      <c r="E51" s="73" t="n">
        <v>35.5</v>
      </c>
      <c r="F51" s="73" t="n">
        <v>35.5</v>
      </c>
      <c r="G51" s="73" t="n">
        <v>18.25</v>
      </c>
      <c r="H51" s="73" t="n">
        <v>18.25</v>
      </c>
      <c r="I51" s="73" t="n">
        <v>35.5</v>
      </c>
      <c r="K51" s="74"/>
    </row>
    <row r="52" customFormat="false" ht="12.75" hidden="false" customHeight="false" outlineLevel="0" collapsed="false">
      <c r="B52" s="81" t="s">
        <v>48</v>
      </c>
      <c r="C52" s="74" t="n">
        <f aca="false">C48-C50</f>
        <v>-50</v>
      </c>
      <c r="D52" s="74" t="n">
        <f aca="false">D48-D50</f>
        <v>-700</v>
      </c>
      <c r="E52" s="74" t="n">
        <f aca="false">E48-E50</f>
        <v>-700</v>
      </c>
      <c r="F52" s="74" t="n">
        <f aca="false">F48-F50</f>
        <v>-700</v>
      </c>
      <c r="G52" s="74" t="n">
        <f aca="false">G48-G50</f>
        <v>-50</v>
      </c>
      <c r="H52" s="74" t="n">
        <f aca="false">H48-H50</f>
        <v>-50</v>
      </c>
      <c r="I52" s="74" t="n">
        <f aca="false">I48-I50</f>
        <v>-700</v>
      </c>
      <c r="K52" s="74"/>
    </row>
    <row r="53" customFormat="false" ht="12.75" hidden="false" customHeight="false" outlineLevel="0" collapsed="false">
      <c r="B53" s="83" t="s">
        <v>49</v>
      </c>
      <c r="C53" s="73" t="n">
        <v>22</v>
      </c>
      <c r="D53" s="73" t="n">
        <v>28</v>
      </c>
      <c r="E53" s="73" t="n">
        <v>28</v>
      </c>
      <c r="F53" s="73" t="n">
        <v>28</v>
      </c>
      <c r="G53" s="73" t="n">
        <v>22</v>
      </c>
      <c r="H53" s="73" t="n">
        <v>22</v>
      </c>
      <c r="I53" s="73" t="n">
        <v>28</v>
      </c>
      <c r="K53" s="74"/>
    </row>
    <row r="54" customFormat="false" ht="12.75" hidden="false" customHeight="false" outlineLevel="0" collapsed="false">
      <c r="B54" s="83"/>
      <c r="C54" s="82"/>
      <c r="D54" s="82"/>
      <c r="E54" s="82"/>
      <c r="F54" s="73"/>
      <c r="G54" s="82"/>
      <c r="H54" s="82"/>
      <c r="K54" s="74"/>
    </row>
    <row r="55" customFormat="false" ht="12.75" hidden="false" customHeight="false" outlineLevel="0" collapsed="false">
      <c r="B55" s="83" t="s">
        <v>50</v>
      </c>
      <c r="C55" s="85" t="n">
        <f aca="false">(C48*C49)*(-1)</f>
        <v>-0</v>
      </c>
      <c r="D55" s="85" t="n">
        <f aca="false">(D48*D49)*(-1)</f>
        <v>-17336</v>
      </c>
      <c r="E55" s="85" t="n">
        <f aca="false">(E48*E49)*(-1)</f>
        <v>-17336</v>
      </c>
      <c r="F55" s="85" t="n">
        <f aca="false">(F48*F49)*(-1)</f>
        <v>-17336</v>
      </c>
      <c r="G55" s="85" t="n">
        <f aca="false">(G48*G49)*(-1)</f>
        <v>-0</v>
      </c>
      <c r="H55" s="85" t="n">
        <f aca="false">(H48*H49)*(-1)</f>
        <v>-0</v>
      </c>
      <c r="I55" s="85" t="n">
        <f aca="false">(I48*I49)*(-1)</f>
        <v>-17336</v>
      </c>
      <c r="K55" s="74"/>
    </row>
    <row r="56" customFormat="false" ht="12.75" hidden="false" customHeight="false" outlineLevel="0" collapsed="false">
      <c r="B56" s="83" t="s">
        <v>51</v>
      </c>
      <c r="C56" s="75" t="n">
        <f aca="false">C50*C51</f>
        <v>912.5</v>
      </c>
      <c r="D56" s="75" t="n">
        <f aca="false">D50*D51</f>
        <v>44375</v>
      </c>
      <c r="E56" s="75" t="n">
        <f aca="false">E50*E51</f>
        <v>44375</v>
      </c>
      <c r="F56" s="75" t="n">
        <f aca="false">F50*F51</f>
        <v>44375</v>
      </c>
      <c r="G56" s="75" t="n">
        <f aca="false">G50*G51</f>
        <v>912.5</v>
      </c>
      <c r="H56" s="75" t="n">
        <f aca="false">H50*H51</f>
        <v>912.5</v>
      </c>
      <c r="I56" s="75" t="n">
        <f aca="false">I50*I51</f>
        <v>44375</v>
      </c>
      <c r="K56" s="74"/>
    </row>
    <row r="57" customFormat="false" ht="12.75" hidden="false" customHeight="false" outlineLevel="0" collapsed="false">
      <c r="B57" s="81" t="s">
        <v>52</v>
      </c>
      <c r="C57" s="75" t="n">
        <f aca="false">SUM(C55:C56)</f>
        <v>912.5</v>
      </c>
      <c r="D57" s="75" t="n">
        <f aca="false">SUM(D55:D56)</f>
        <v>27039</v>
      </c>
      <c r="E57" s="75" t="n">
        <f aca="false">SUM(E55:E56)</f>
        <v>27039</v>
      </c>
      <c r="F57" s="75" t="n">
        <f aca="false">SUM(F55:F56)</f>
        <v>27039</v>
      </c>
      <c r="G57" s="75" t="n">
        <f aca="false">SUM(G55:G56)</f>
        <v>912.5</v>
      </c>
      <c r="H57" s="75" t="n">
        <f aca="false">SUM(H55:H56)</f>
        <v>912.5</v>
      </c>
      <c r="I57" s="75" t="n">
        <f aca="false">SUM(I55:I56)</f>
        <v>27039</v>
      </c>
      <c r="K57" s="74"/>
    </row>
    <row r="58" customFormat="false" ht="12.75" hidden="false" customHeight="false" outlineLevel="0" collapsed="false">
      <c r="A58" s="86"/>
      <c r="B58" s="72" t="s">
        <v>53</v>
      </c>
      <c r="C58" s="85" t="n">
        <f aca="false">C52*C53</f>
        <v>-1100</v>
      </c>
      <c r="D58" s="85" t="n">
        <f aca="false">D52*D53</f>
        <v>-19600</v>
      </c>
      <c r="E58" s="85" t="n">
        <f aca="false">E52*E53</f>
        <v>-19600</v>
      </c>
      <c r="F58" s="85" t="n">
        <f aca="false">F52*F53</f>
        <v>-19600</v>
      </c>
      <c r="G58" s="85" t="n">
        <f aca="false">G52*G53</f>
        <v>-1100</v>
      </c>
      <c r="H58" s="85" t="n">
        <f aca="false">H52*H53</f>
        <v>-1100</v>
      </c>
      <c r="I58" s="85" t="n">
        <f aca="false">I52*I53</f>
        <v>-19600</v>
      </c>
    </row>
    <row r="59" customFormat="false" ht="12.75" hidden="false" customHeight="false" outlineLevel="0" collapsed="false">
      <c r="A59" s="87"/>
      <c r="E59" s="72"/>
      <c r="G59" s="72"/>
      <c r="H59" s="72"/>
      <c r="I59" s="72"/>
    </row>
    <row r="60" customFormat="false" ht="12.75" hidden="false" customHeight="false" outlineLevel="0" collapsed="false">
      <c r="A60" s="86"/>
      <c r="B60" s="5" t="s">
        <v>54</v>
      </c>
      <c r="C60" s="88" t="n">
        <f aca="false">SUM(C57:C58)</f>
        <v>-187.5</v>
      </c>
      <c r="D60" s="88" t="n">
        <f aca="false">SUM(D57:D58)</f>
        <v>7439</v>
      </c>
      <c r="E60" s="88" t="n">
        <f aca="false">SUM(E57:E58)</f>
        <v>7439</v>
      </c>
      <c r="F60" s="88" t="n">
        <f aca="false">SUM(F57:F58)</f>
        <v>7439</v>
      </c>
      <c r="G60" s="88" t="n">
        <f aca="false">SUM(G57:G58)</f>
        <v>-187.5</v>
      </c>
      <c r="H60" s="88" t="n">
        <f aca="false">SUM(H57:H58)</f>
        <v>-187.5</v>
      </c>
      <c r="I60" s="88" t="n">
        <f aca="false">SUM(I57:I58)</f>
        <v>7439</v>
      </c>
      <c r="J60" s="80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</row>
    <row r="61" customFormat="false" ht="12.75" hidden="false" customHeight="false" outlineLevel="0" collapsed="false">
      <c r="A61" s="80"/>
      <c r="B61" s="5" t="s">
        <v>55</v>
      </c>
      <c r="C61" s="88" t="n">
        <f aca="false">C60*16</f>
        <v>-3000</v>
      </c>
      <c r="D61" s="88" t="n">
        <f aca="false">D60*16</f>
        <v>119024</v>
      </c>
      <c r="E61" s="88" t="n">
        <f aca="false">E60*16</f>
        <v>119024</v>
      </c>
      <c r="F61" s="88" t="n">
        <f aca="false">F60*16</f>
        <v>119024</v>
      </c>
      <c r="G61" s="88" t="n">
        <f aca="false">G60*16</f>
        <v>-3000</v>
      </c>
      <c r="H61" s="88" t="n">
        <f aca="false">H60*16</f>
        <v>-3000</v>
      </c>
      <c r="I61" s="88" t="n">
        <f aca="false">I60*16</f>
        <v>119024</v>
      </c>
      <c r="J61" s="73" t="n">
        <f aca="false">SUM(C61:I61)</f>
        <v>467096</v>
      </c>
    </row>
    <row r="62" customFormat="false" ht="12.75" hidden="false" customHeight="false" outlineLevel="0" collapsed="false">
      <c r="A62" s="86"/>
    </row>
    <row r="63" customFormat="false" ht="12.75" hidden="false" customHeight="false" outlineLevel="0" collapsed="false">
      <c r="A63" s="86"/>
      <c r="B63" s="72" t="s">
        <v>56</v>
      </c>
      <c r="C63" s="75" t="n">
        <f aca="false">(C55+C58)*16</f>
        <v>-17600</v>
      </c>
      <c r="D63" s="75" t="n">
        <f aca="false">(D55+D58)*16</f>
        <v>-590976</v>
      </c>
      <c r="E63" s="75" t="n">
        <f aca="false">(E55+E58)*16</f>
        <v>-590976</v>
      </c>
      <c r="F63" s="75" t="n">
        <f aca="false">(F55+F58)*16</f>
        <v>-590976</v>
      </c>
      <c r="G63" s="75" t="n">
        <f aca="false">(G55+G58)*16</f>
        <v>-17600</v>
      </c>
      <c r="H63" s="75" t="n">
        <f aca="false">(H55+H58)*16</f>
        <v>-17600</v>
      </c>
      <c r="I63" s="75" t="n">
        <f aca="false">(I55+I58)*16</f>
        <v>-590976</v>
      </c>
    </row>
    <row r="64" customFormat="false" ht="12.75" hidden="false" customHeight="false" outlineLevel="0" collapsed="false">
      <c r="A64" s="86"/>
      <c r="B64" s="72" t="s">
        <v>57</v>
      </c>
      <c r="C64" s="75" t="n">
        <f aca="false">C56*16</f>
        <v>14600</v>
      </c>
      <c r="D64" s="75" t="n">
        <f aca="false">D56*16</f>
        <v>710000</v>
      </c>
      <c r="E64" s="75" t="n">
        <f aca="false">E56*16</f>
        <v>710000</v>
      </c>
      <c r="F64" s="75" t="n">
        <f aca="false">F56*16</f>
        <v>710000</v>
      </c>
      <c r="G64" s="75" t="n">
        <f aca="false">G56*16</f>
        <v>14600</v>
      </c>
      <c r="H64" s="75" t="n">
        <f aca="false">H56*16</f>
        <v>14600</v>
      </c>
      <c r="I64" s="75" t="n">
        <f aca="false">I56*16</f>
        <v>710000</v>
      </c>
    </row>
    <row r="65" customFormat="false" ht="12.75" hidden="false" customHeight="false" outlineLevel="0" collapsed="false">
      <c r="A65" s="86"/>
      <c r="B65" s="72" t="s">
        <v>9</v>
      </c>
      <c r="C65" s="75" t="n">
        <f aca="false">SUM(C63:C64)</f>
        <v>-3000</v>
      </c>
      <c r="D65" s="75" t="n">
        <f aca="false">SUM(D63:D64)</f>
        <v>119024</v>
      </c>
      <c r="E65" s="75" t="n">
        <f aca="false">SUM(E63:E64)</f>
        <v>119024</v>
      </c>
      <c r="F65" s="75" t="n">
        <f aca="false">SUM(F63:F64)</f>
        <v>119024</v>
      </c>
      <c r="G65" s="75" t="n">
        <f aca="false">SUM(G63:G64)</f>
        <v>-3000</v>
      </c>
      <c r="H65" s="75" t="n">
        <f aca="false">SUM(H63:H64)</f>
        <v>-3000</v>
      </c>
      <c r="I65" s="75" t="n">
        <f aca="false">SUM(I63:I64)</f>
        <v>119024</v>
      </c>
    </row>
    <row r="66" customFormat="false" ht="12.75" hidden="false" customHeight="false" outlineLevel="0" collapsed="false">
      <c r="A66" s="86"/>
    </row>
    <row r="67" customFormat="false" ht="12.75" hidden="false" customHeight="false" outlineLevel="0" collapsed="false">
      <c r="A67" s="80"/>
    </row>
    <row r="68" customFormat="false" ht="12.75" hidden="false" customHeight="false" outlineLevel="0" collapsed="false">
      <c r="A68" s="5" t="s">
        <v>10</v>
      </c>
      <c r="B68" s="77" t="s">
        <v>60</v>
      </c>
      <c r="C68" s="78" t="n">
        <v>37257</v>
      </c>
      <c r="D68" s="79" t="n">
        <v>37258</v>
      </c>
      <c r="E68" s="79" t="n">
        <v>37259</v>
      </c>
      <c r="F68" s="79" t="n">
        <v>37260</v>
      </c>
      <c r="G68" s="78" t="n">
        <v>37261</v>
      </c>
      <c r="H68" s="78" t="n">
        <v>37262</v>
      </c>
      <c r="I68" s="79" t="n">
        <v>37263</v>
      </c>
      <c r="J68" s="80"/>
      <c r="K68" s="81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</row>
    <row r="69" customFormat="false" ht="12.75" hidden="false" customHeight="false" outlineLevel="0" collapsed="false">
      <c r="B69" s="5" t="s">
        <v>8</v>
      </c>
      <c r="C69" s="72" t="n">
        <v>400</v>
      </c>
      <c r="D69" s="82" t="n">
        <v>850</v>
      </c>
      <c r="E69" s="82" t="n">
        <v>850</v>
      </c>
      <c r="F69" s="82" t="n">
        <v>850</v>
      </c>
      <c r="G69" s="72" t="n">
        <v>400</v>
      </c>
      <c r="H69" s="72" t="n">
        <v>400</v>
      </c>
      <c r="I69" s="82" t="n">
        <v>850</v>
      </c>
      <c r="K69" s="74"/>
    </row>
    <row r="70" customFormat="false" ht="12.75" hidden="false" customHeight="false" outlineLevel="0" collapsed="false">
      <c r="B70" s="80" t="s">
        <v>47</v>
      </c>
      <c r="C70" s="73" t="n">
        <v>31.75</v>
      </c>
      <c r="D70" s="73" t="n">
        <v>47.64</v>
      </c>
      <c r="E70" s="73" t="n">
        <v>47.64</v>
      </c>
      <c r="F70" s="73" t="n">
        <v>47.64</v>
      </c>
      <c r="G70" s="73" t="n">
        <v>31.75</v>
      </c>
      <c r="H70" s="73" t="n">
        <v>31.75</v>
      </c>
      <c r="I70" s="73" t="n">
        <v>47.64</v>
      </c>
      <c r="K70" s="74"/>
    </row>
    <row r="71" customFormat="false" ht="12.75" hidden="false" customHeight="false" outlineLevel="0" collapsed="false">
      <c r="B71" s="5" t="s">
        <v>7</v>
      </c>
      <c r="C71" s="72" t="n">
        <v>100</v>
      </c>
      <c r="D71" s="82" t="n">
        <v>1100</v>
      </c>
      <c r="E71" s="82" t="n">
        <v>1100</v>
      </c>
      <c r="F71" s="82" t="n">
        <v>1100</v>
      </c>
      <c r="G71" s="72" t="n">
        <v>100</v>
      </c>
      <c r="H71" s="72" t="n">
        <v>100</v>
      </c>
      <c r="I71" s="82" t="n">
        <v>1100</v>
      </c>
      <c r="K71" s="74"/>
    </row>
    <row r="72" customFormat="false" ht="12.75" hidden="false" customHeight="false" outlineLevel="0" collapsed="false">
      <c r="B72" s="80" t="s">
        <v>47</v>
      </c>
      <c r="C72" s="73" t="n">
        <v>34</v>
      </c>
      <c r="D72" s="73" t="n">
        <v>49.12</v>
      </c>
      <c r="E72" s="73" t="n">
        <v>49.12</v>
      </c>
      <c r="F72" s="73" t="n">
        <v>49.12</v>
      </c>
      <c r="G72" s="73" t="n">
        <v>34</v>
      </c>
      <c r="H72" s="73" t="n">
        <v>34</v>
      </c>
      <c r="I72" s="73" t="n">
        <v>49.12</v>
      </c>
      <c r="K72" s="74"/>
    </row>
    <row r="73" customFormat="false" ht="12.75" hidden="false" customHeight="false" outlineLevel="0" collapsed="false">
      <c r="B73" s="81" t="s">
        <v>48</v>
      </c>
      <c r="C73" s="74" t="n">
        <f aca="false">C69-C71</f>
        <v>300</v>
      </c>
      <c r="D73" s="74" t="n">
        <f aca="false">D69-D71</f>
        <v>-250</v>
      </c>
      <c r="E73" s="74" t="n">
        <f aca="false">E69-E71</f>
        <v>-250</v>
      </c>
      <c r="F73" s="74" t="n">
        <f aca="false">F69-F71</f>
        <v>-250</v>
      </c>
      <c r="G73" s="74" t="n">
        <f aca="false">G69-G71</f>
        <v>300</v>
      </c>
      <c r="H73" s="74" t="n">
        <f aca="false">H69-H71</f>
        <v>300</v>
      </c>
      <c r="I73" s="74" t="n">
        <f aca="false">I69-I71</f>
        <v>-250</v>
      </c>
      <c r="K73" s="74"/>
    </row>
    <row r="74" customFormat="false" ht="12.75" hidden="false" customHeight="false" outlineLevel="0" collapsed="false">
      <c r="B74" s="83" t="s">
        <v>49</v>
      </c>
      <c r="C74" s="73" t="n">
        <v>30</v>
      </c>
      <c r="D74" s="73" t="n">
        <v>40</v>
      </c>
      <c r="E74" s="73" t="n">
        <v>40</v>
      </c>
      <c r="F74" s="73" t="n">
        <v>40</v>
      </c>
      <c r="G74" s="73" t="n">
        <v>30</v>
      </c>
      <c r="H74" s="73" t="n">
        <v>30</v>
      </c>
      <c r="I74" s="73" t="n">
        <v>40</v>
      </c>
      <c r="K74" s="74"/>
    </row>
    <row r="75" customFormat="false" ht="12.75" hidden="false" customHeight="false" outlineLevel="0" collapsed="false">
      <c r="B75" s="83"/>
      <c r="C75" s="75"/>
      <c r="D75" s="82"/>
      <c r="E75" s="82"/>
      <c r="F75" s="73"/>
      <c r="G75" s="75"/>
      <c r="H75" s="75"/>
      <c r="K75" s="74"/>
    </row>
    <row r="76" customFormat="false" ht="12.75" hidden="false" customHeight="false" outlineLevel="0" collapsed="false">
      <c r="B76" s="83" t="s">
        <v>50</v>
      </c>
      <c r="C76" s="85" t="n">
        <f aca="false">(C69*C70)*(-1)</f>
        <v>-12700</v>
      </c>
      <c r="D76" s="85" t="n">
        <f aca="false">(D69*D70)*(-1)</f>
        <v>-40494</v>
      </c>
      <c r="E76" s="85" t="n">
        <f aca="false">(E69*E70)*(-1)</f>
        <v>-40494</v>
      </c>
      <c r="F76" s="85" t="n">
        <f aca="false">(F69*F70)*(-1)</f>
        <v>-40494</v>
      </c>
      <c r="G76" s="85" t="n">
        <f aca="false">(G69*G70)*(-1)</f>
        <v>-12700</v>
      </c>
      <c r="H76" s="85" t="n">
        <f aca="false">(H69*H70)*(-1)</f>
        <v>-12700</v>
      </c>
      <c r="I76" s="85" t="n">
        <f aca="false">(I69*I70)*(-1)</f>
        <v>-40494</v>
      </c>
      <c r="K76" s="74"/>
    </row>
    <row r="77" customFormat="false" ht="12.75" hidden="false" customHeight="false" outlineLevel="0" collapsed="false">
      <c r="B77" s="83" t="s">
        <v>51</v>
      </c>
      <c r="C77" s="75" t="n">
        <f aca="false">C71*C72</f>
        <v>3400</v>
      </c>
      <c r="D77" s="75" t="n">
        <f aca="false">D71*D72</f>
        <v>54032</v>
      </c>
      <c r="E77" s="75" t="n">
        <f aca="false">E71*E72</f>
        <v>54032</v>
      </c>
      <c r="F77" s="75" t="n">
        <f aca="false">F71*F72</f>
        <v>54032</v>
      </c>
      <c r="G77" s="75" t="n">
        <f aca="false">G71*G72</f>
        <v>3400</v>
      </c>
      <c r="H77" s="75" t="n">
        <f aca="false">H71*H72</f>
        <v>3400</v>
      </c>
      <c r="I77" s="75" t="n">
        <f aca="false">I71*I72</f>
        <v>54032</v>
      </c>
      <c r="K77" s="74"/>
    </row>
    <row r="78" customFormat="false" ht="12.75" hidden="false" customHeight="false" outlineLevel="0" collapsed="false">
      <c r="B78" s="81" t="s">
        <v>52</v>
      </c>
      <c r="C78" s="75" t="n">
        <f aca="false">SUM(C76:C77)</f>
        <v>-9300</v>
      </c>
      <c r="D78" s="75" t="n">
        <f aca="false">SUM(D76:D77)</f>
        <v>13538</v>
      </c>
      <c r="E78" s="75" t="n">
        <f aca="false">SUM(E76:E77)</f>
        <v>13538</v>
      </c>
      <c r="F78" s="75" t="n">
        <f aca="false">SUM(F76:F77)</f>
        <v>13538</v>
      </c>
      <c r="G78" s="75" t="n">
        <f aca="false">SUM(G76:G77)</f>
        <v>-9300</v>
      </c>
      <c r="H78" s="75" t="n">
        <f aca="false">SUM(H76:H77)</f>
        <v>-9300</v>
      </c>
      <c r="I78" s="75" t="n">
        <f aca="false">SUM(I76:I77)</f>
        <v>13538</v>
      </c>
      <c r="K78" s="74"/>
    </row>
    <row r="79" customFormat="false" ht="12.75" hidden="false" customHeight="false" outlineLevel="0" collapsed="false">
      <c r="A79" s="86"/>
      <c r="B79" s="72" t="s">
        <v>53</v>
      </c>
      <c r="C79" s="85" t="n">
        <f aca="false">C73*C74</f>
        <v>9000</v>
      </c>
      <c r="D79" s="85" t="n">
        <f aca="false">D73*D74</f>
        <v>-10000</v>
      </c>
      <c r="E79" s="85" t="n">
        <f aca="false">E73*E74</f>
        <v>-10000</v>
      </c>
      <c r="F79" s="85" t="n">
        <f aca="false">F73*F74</f>
        <v>-10000</v>
      </c>
      <c r="G79" s="85" t="n">
        <f aca="false">G73*G74</f>
        <v>9000</v>
      </c>
      <c r="H79" s="85" t="n">
        <f aca="false">H73*H74</f>
        <v>9000</v>
      </c>
      <c r="I79" s="85" t="n">
        <f aca="false">I73*I74</f>
        <v>-10000</v>
      </c>
    </row>
    <row r="80" customFormat="false" ht="12.75" hidden="false" customHeight="false" outlineLevel="0" collapsed="false">
      <c r="A80" s="87"/>
      <c r="E80" s="72"/>
      <c r="G80" s="72"/>
      <c r="H80" s="72"/>
      <c r="I80" s="72"/>
    </row>
    <row r="81" customFormat="false" ht="12.75" hidden="false" customHeight="false" outlineLevel="0" collapsed="false">
      <c r="A81" s="86"/>
      <c r="B81" s="5" t="s">
        <v>54</v>
      </c>
      <c r="C81" s="88" t="n">
        <f aca="false">SUM(C78:C79)</f>
        <v>-300</v>
      </c>
      <c r="D81" s="88" t="n">
        <f aca="false">SUM(D78:D79)</f>
        <v>3538</v>
      </c>
      <c r="E81" s="88" t="n">
        <f aca="false">SUM(E78:E79)</f>
        <v>3538</v>
      </c>
      <c r="F81" s="88" t="n">
        <f aca="false">SUM(F78:F79)</f>
        <v>3538</v>
      </c>
      <c r="G81" s="88" t="n">
        <f aca="false">SUM(G78:G79)</f>
        <v>-300</v>
      </c>
      <c r="H81" s="88" t="n">
        <f aca="false">SUM(H78:H79)</f>
        <v>-300</v>
      </c>
      <c r="I81" s="88" t="n">
        <f aca="false">SUM(I78:I79)</f>
        <v>3538</v>
      </c>
      <c r="J81" s="80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</row>
    <row r="82" customFormat="false" ht="12.75" hidden="false" customHeight="false" outlineLevel="0" collapsed="false">
      <c r="A82" s="80"/>
      <c r="B82" s="5" t="s">
        <v>55</v>
      </c>
      <c r="C82" s="88" t="n">
        <f aca="false">C81*16</f>
        <v>-4800</v>
      </c>
      <c r="D82" s="88" t="n">
        <f aca="false">D81*16</f>
        <v>56608</v>
      </c>
      <c r="E82" s="88" t="n">
        <f aca="false">E81*16</f>
        <v>56608</v>
      </c>
      <c r="F82" s="88" t="n">
        <f aca="false">F81*16</f>
        <v>56608</v>
      </c>
      <c r="G82" s="88" t="n">
        <f aca="false">G81*16</f>
        <v>-4800</v>
      </c>
      <c r="H82" s="88" t="n">
        <f aca="false">H81*16</f>
        <v>-4800</v>
      </c>
      <c r="I82" s="88" t="n">
        <f aca="false">I81*16</f>
        <v>56608</v>
      </c>
      <c r="J82" s="73" t="n">
        <f aca="false">SUM(C82:I82)</f>
        <v>212032</v>
      </c>
    </row>
    <row r="83" customFormat="false" ht="12.75" hidden="false" customHeight="false" outlineLevel="0" collapsed="false">
      <c r="A83" s="86"/>
    </row>
    <row r="84" customFormat="false" ht="12.75" hidden="false" customHeight="false" outlineLevel="0" collapsed="false">
      <c r="A84" s="86"/>
      <c r="B84" s="72" t="s">
        <v>56</v>
      </c>
      <c r="C84" s="75" t="n">
        <f aca="false">(C76+C79)*16</f>
        <v>-59200</v>
      </c>
      <c r="D84" s="75" t="n">
        <f aca="false">(D76+D79)*16</f>
        <v>-807904</v>
      </c>
      <c r="E84" s="75" t="n">
        <f aca="false">(E76+E79)*16</f>
        <v>-807904</v>
      </c>
      <c r="F84" s="75" t="n">
        <f aca="false">(F76+F79)*16</f>
        <v>-807904</v>
      </c>
      <c r="G84" s="75" t="n">
        <f aca="false">(G76+G79)*16</f>
        <v>-59200</v>
      </c>
      <c r="H84" s="75" t="n">
        <f aca="false">(H76+H79)*16</f>
        <v>-59200</v>
      </c>
      <c r="I84" s="75" t="n">
        <f aca="false">(I76+I79)*16</f>
        <v>-807904</v>
      </c>
    </row>
    <row r="85" customFormat="false" ht="12.75" hidden="false" customHeight="false" outlineLevel="0" collapsed="false">
      <c r="A85" s="86"/>
      <c r="B85" s="72" t="s">
        <v>57</v>
      </c>
      <c r="C85" s="75" t="n">
        <f aca="false">C77*16</f>
        <v>54400</v>
      </c>
      <c r="D85" s="75" t="n">
        <f aca="false">D77*16</f>
        <v>864512</v>
      </c>
      <c r="E85" s="75" t="n">
        <f aca="false">E77*16</f>
        <v>864512</v>
      </c>
      <c r="F85" s="75" t="n">
        <f aca="false">F77*16</f>
        <v>864512</v>
      </c>
      <c r="G85" s="75" t="n">
        <f aca="false">G77*16</f>
        <v>54400</v>
      </c>
      <c r="H85" s="75" t="n">
        <f aca="false">H77*16</f>
        <v>54400</v>
      </c>
      <c r="I85" s="75" t="n">
        <f aca="false">I77*16</f>
        <v>864512</v>
      </c>
    </row>
    <row r="86" customFormat="false" ht="12.75" hidden="false" customHeight="false" outlineLevel="0" collapsed="false">
      <c r="A86" s="86"/>
      <c r="B86" s="72" t="s">
        <v>9</v>
      </c>
      <c r="C86" s="75" t="n">
        <f aca="false">SUM(C84:C85)</f>
        <v>-4800</v>
      </c>
      <c r="D86" s="75" t="n">
        <f aca="false">SUM(D84:D85)</f>
        <v>56608</v>
      </c>
      <c r="E86" s="75" t="n">
        <f aca="false">SUM(E84:E85)</f>
        <v>56608</v>
      </c>
      <c r="F86" s="75" t="n">
        <f aca="false">SUM(F84:F85)</f>
        <v>56608</v>
      </c>
      <c r="G86" s="75" t="n">
        <f aca="false">SUM(G84:G85)</f>
        <v>-4800</v>
      </c>
      <c r="H86" s="75" t="n">
        <f aca="false">SUM(H84:H85)</f>
        <v>-4800</v>
      </c>
      <c r="I86" s="75" t="n">
        <f aca="false">SUM(I84:I85)</f>
        <v>56608</v>
      </c>
    </row>
    <row r="87" customFormat="false" ht="12.75" hidden="false" customHeight="false" outlineLevel="0" collapsed="false">
      <c r="A87" s="86"/>
    </row>
    <row r="88" customFormat="false" ht="12.75" hidden="false" customHeight="false" outlineLevel="0" collapsed="false">
      <c r="A88" s="80"/>
    </row>
    <row r="89" customFormat="false" ht="12.75" hidden="false" customHeight="false" outlineLevel="0" collapsed="false">
      <c r="A89" s="80"/>
    </row>
    <row r="90" customFormat="false" ht="12.75" hidden="false" customHeight="false" outlineLevel="0" collapsed="false">
      <c r="A90" s="5" t="s">
        <v>16</v>
      </c>
      <c r="B90" s="77" t="s">
        <v>46</v>
      </c>
      <c r="C90" s="78" t="n">
        <v>37257</v>
      </c>
      <c r="D90" s="79" t="n">
        <v>37258</v>
      </c>
      <c r="E90" s="79" t="n">
        <v>37259</v>
      </c>
      <c r="F90" s="79" t="n">
        <v>37260</v>
      </c>
      <c r="G90" s="78" t="n">
        <v>37261</v>
      </c>
      <c r="H90" s="78" t="n">
        <v>37262</v>
      </c>
      <c r="I90" s="79" t="n">
        <v>37263</v>
      </c>
      <c r="J90" s="80"/>
      <c r="K90" s="81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</row>
    <row r="91" customFormat="false" ht="12.75" hidden="false" customHeight="false" outlineLevel="0" collapsed="false">
      <c r="B91" s="5" t="s">
        <v>8</v>
      </c>
      <c r="D91" s="82" t="n">
        <v>850</v>
      </c>
      <c r="E91" s="82" t="n">
        <v>850</v>
      </c>
      <c r="F91" s="82" t="n">
        <v>850</v>
      </c>
      <c r="G91" s="73"/>
      <c r="H91" s="84"/>
      <c r="I91" s="82" t="n">
        <v>850</v>
      </c>
      <c r="K91" s="74"/>
    </row>
    <row r="92" customFormat="false" ht="12.75" hidden="false" customHeight="false" outlineLevel="0" collapsed="false">
      <c r="B92" s="80" t="s">
        <v>47</v>
      </c>
      <c r="C92" s="73" t="n">
        <v>0</v>
      </c>
      <c r="D92" s="73" t="n">
        <v>36.36</v>
      </c>
      <c r="E92" s="73" t="n">
        <v>36.36</v>
      </c>
      <c r="F92" s="73" t="n">
        <v>36.36</v>
      </c>
      <c r="G92" s="73"/>
      <c r="H92" s="84"/>
      <c r="I92" s="73" t="n">
        <v>36.36</v>
      </c>
      <c r="K92" s="74"/>
    </row>
    <row r="93" customFormat="false" ht="12.75" hidden="false" customHeight="false" outlineLevel="0" collapsed="false">
      <c r="B93" s="5" t="s">
        <v>7</v>
      </c>
      <c r="D93" s="82" t="n">
        <v>650</v>
      </c>
      <c r="E93" s="82" t="n">
        <v>650</v>
      </c>
      <c r="F93" s="82" t="n">
        <v>650</v>
      </c>
      <c r="G93" s="73"/>
      <c r="H93" s="84"/>
      <c r="I93" s="82" t="n">
        <v>650</v>
      </c>
      <c r="K93" s="74"/>
    </row>
    <row r="94" customFormat="false" ht="12.75" hidden="false" customHeight="false" outlineLevel="0" collapsed="false">
      <c r="B94" s="80" t="s">
        <v>47</v>
      </c>
      <c r="C94" s="73" t="n">
        <v>0</v>
      </c>
      <c r="D94" s="73" t="n">
        <v>35.96</v>
      </c>
      <c r="E94" s="73" t="n">
        <v>35.96</v>
      </c>
      <c r="F94" s="73" t="n">
        <v>35.96</v>
      </c>
      <c r="G94" s="73"/>
      <c r="H94" s="84"/>
      <c r="I94" s="73" t="n">
        <v>35.96</v>
      </c>
      <c r="K94" s="74"/>
    </row>
    <row r="95" customFormat="false" ht="12.75" hidden="false" customHeight="false" outlineLevel="0" collapsed="false">
      <c r="B95" s="81" t="s">
        <v>48</v>
      </c>
      <c r="C95" s="74" t="n">
        <f aca="false">C91-C93</f>
        <v>0</v>
      </c>
      <c r="D95" s="74" t="n">
        <f aca="false">D91-D93</f>
        <v>200</v>
      </c>
      <c r="E95" s="74" t="n">
        <f aca="false">E91-E93</f>
        <v>200</v>
      </c>
      <c r="F95" s="74" t="n">
        <f aca="false">F91-F93</f>
        <v>200</v>
      </c>
      <c r="G95" s="74" t="n">
        <f aca="false">G91-G93</f>
        <v>0</v>
      </c>
      <c r="H95" s="74" t="n">
        <f aca="false">H91-H93</f>
        <v>0</v>
      </c>
      <c r="I95" s="74" t="n">
        <f aca="false">I91-I93</f>
        <v>200</v>
      </c>
      <c r="K95" s="74"/>
    </row>
    <row r="96" customFormat="false" ht="12.75" hidden="false" customHeight="false" outlineLevel="0" collapsed="false">
      <c r="B96" s="83" t="s">
        <v>49</v>
      </c>
      <c r="C96" s="73" t="n">
        <v>22</v>
      </c>
      <c r="D96" s="73" t="n">
        <v>28</v>
      </c>
      <c r="E96" s="73" t="n">
        <v>28</v>
      </c>
      <c r="F96" s="73" t="n">
        <v>28</v>
      </c>
      <c r="G96" s="73" t="n">
        <v>22</v>
      </c>
      <c r="H96" s="73" t="n">
        <v>22</v>
      </c>
      <c r="I96" s="73" t="n">
        <v>28</v>
      </c>
      <c r="K96" s="74"/>
    </row>
    <row r="97" customFormat="false" ht="12.75" hidden="false" customHeight="false" outlineLevel="0" collapsed="false">
      <c r="B97" s="83"/>
      <c r="C97" s="75"/>
      <c r="D97" s="82"/>
      <c r="E97" s="82"/>
      <c r="F97" s="73"/>
      <c r="G97" s="73"/>
      <c r="H97" s="84"/>
      <c r="K97" s="74"/>
    </row>
    <row r="98" customFormat="false" ht="12.75" hidden="false" customHeight="false" outlineLevel="0" collapsed="false">
      <c r="B98" s="83" t="s">
        <v>50</v>
      </c>
      <c r="C98" s="85" t="n">
        <f aca="false">(C91*C92)*(-1)</f>
        <v>-0</v>
      </c>
      <c r="D98" s="85" t="n">
        <f aca="false">(D91*D92)*(-1)</f>
        <v>-30906</v>
      </c>
      <c r="E98" s="85" t="n">
        <f aca="false">(E91*E92)*(-1)</f>
        <v>-30906</v>
      </c>
      <c r="F98" s="85" t="n">
        <f aca="false">(F91*F92)*(-1)</f>
        <v>-30906</v>
      </c>
      <c r="G98" s="85" t="n">
        <f aca="false">(G91*G92)*(-1)</f>
        <v>-0</v>
      </c>
      <c r="H98" s="85" t="n">
        <f aca="false">(H91*H92)*(-1)</f>
        <v>-0</v>
      </c>
      <c r="I98" s="85" t="n">
        <f aca="false">(I91*I92)*(-1)</f>
        <v>-30906</v>
      </c>
      <c r="K98" s="74"/>
    </row>
    <row r="99" customFormat="false" ht="12.75" hidden="false" customHeight="false" outlineLevel="0" collapsed="false">
      <c r="B99" s="83" t="s">
        <v>51</v>
      </c>
      <c r="C99" s="75" t="n">
        <f aca="false">C93*C94</f>
        <v>0</v>
      </c>
      <c r="D99" s="75" t="n">
        <f aca="false">D93*D94</f>
        <v>23374</v>
      </c>
      <c r="E99" s="75" t="n">
        <f aca="false">E93*E94</f>
        <v>23374</v>
      </c>
      <c r="F99" s="75" t="n">
        <f aca="false">F93*F94</f>
        <v>23374</v>
      </c>
      <c r="G99" s="75" t="n">
        <f aca="false">G93*G94</f>
        <v>0</v>
      </c>
      <c r="H99" s="75" t="n">
        <f aca="false">H93*H94</f>
        <v>0</v>
      </c>
      <c r="I99" s="75" t="n">
        <f aca="false">I93*I94</f>
        <v>23374</v>
      </c>
      <c r="K99" s="74"/>
    </row>
    <row r="100" customFormat="false" ht="12.75" hidden="false" customHeight="false" outlineLevel="0" collapsed="false">
      <c r="B100" s="81" t="s">
        <v>52</v>
      </c>
      <c r="C100" s="75" t="n">
        <f aca="false">SUM(C98:C99)</f>
        <v>0</v>
      </c>
      <c r="D100" s="75" t="n">
        <f aca="false">SUM(D98:D99)</f>
        <v>-7532</v>
      </c>
      <c r="E100" s="75" t="n">
        <f aca="false">SUM(E98:E99)</f>
        <v>-7532</v>
      </c>
      <c r="F100" s="75" t="n">
        <f aca="false">SUM(F98:F99)</f>
        <v>-7532</v>
      </c>
      <c r="G100" s="75" t="n">
        <f aca="false">SUM(G98:G99)</f>
        <v>0</v>
      </c>
      <c r="H100" s="75" t="n">
        <f aca="false">SUM(H98:H99)</f>
        <v>0</v>
      </c>
      <c r="I100" s="75" t="n">
        <f aca="false">SUM(I98:I99)</f>
        <v>-7532</v>
      </c>
      <c r="K100" s="74"/>
    </row>
    <row r="101" customFormat="false" ht="12.75" hidden="false" customHeight="false" outlineLevel="0" collapsed="false">
      <c r="A101" s="86"/>
      <c r="B101" s="72" t="s">
        <v>53</v>
      </c>
      <c r="C101" s="85" t="n">
        <f aca="false">C95*C96</f>
        <v>0</v>
      </c>
      <c r="D101" s="85" t="n">
        <f aca="false">D95*D96</f>
        <v>5600</v>
      </c>
      <c r="E101" s="85" t="n">
        <f aca="false">E95*E96</f>
        <v>5600</v>
      </c>
      <c r="F101" s="85" t="n">
        <f aca="false">F95*F96</f>
        <v>5600</v>
      </c>
      <c r="G101" s="85" t="n">
        <f aca="false">G95*G96</f>
        <v>0</v>
      </c>
      <c r="H101" s="85" t="n">
        <f aca="false">H95*H96</f>
        <v>0</v>
      </c>
      <c r="I101" s="85" t="n">
        <f aca="false">I95*I96</f>
        <v>5600</v>
      </c>
    </row>
    <row r="102" customFormat="false" ht="12.75" hidden="false" customHeight="false" outlineLevel="0" collapsed="false">
      <c r="A102" s="87"/>
      <c r="E102" s="72"/>
      <c r="G102" s="72"/>
      <c r="H102" s="72"/>
      <c r="I102" s="72"/>
    </row>
    <row r="103" customFormat="false" ht="12.75" hidden="false" customHeight="false" outlineLevel="0" collapsed="false">
      <c r="A103" s="86"/>
      <c r="B103" s="5" t="s">
        <v>54</v>
      </c>
      <c r="C103" s="88" t="n">
        <f aca="false">SUM(C100:C101)</f>
        <v>0</v>
      </c>
      <c r="D103" s="88" t="n">
        <f aca="false">SUM(D100:D101)</f>
        <v>-1932</v>
      </c>
      <c r="E103" s="88" t="n">
        <f aca="false">SUM(E100:E101)</f>
        <v>-1932</v>
      </c>
      <c r="F103" s="88" t="n">
        <f aca="false">SUM(F100:F101)</f>
        <v>-1932</v>
      </c>
      <c r="G103" s="88" t="n">
        <f aca="false">SUM(G100:G101)</f>
        <v>0</v>
      </c>
      <c r="H103" s="88" t="n">
        <f aca="false">SUM(H100:H101)</f>
        <v>0</v>
      </c>
      <c r="I103" s="88" t="n">
        <f aca="false">SUM(I100:I101)</f>
        <v>-1932</v>
      </c>
      <c r="J103" s="80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</row>
    <row r="104" customFormat="false" ht="12.75" hidden="false" customHeight="false" outlineLevel="0" collapsed="false">
      <c r="A104" s="80"/>
      <c r="B104" s="5" t="s">
        <v>55</v>
      </c>
      <c r="C104" s="88" t="n">
        <f aca="false">C103*16</f>
        <v>0</v>
      </c>
      <c r="D104" s="88" t="n">
        <f aca="false">D103*16</f>
        <v>-30912</v>
      </c>
      <c r="E104" s="88" t="n">
        <f aca="false">E103*16</f>
        <v>-30912</v>
      </c>
      <c r="F104" s="88" t="n">
        <f aca="false">F103*16</f>
        <v>-30912</v>
      </c>
      <c r="G104" s="88" t="n">
        <f aca="false">G103*16</f>
        <v>0</v>
      </c>
      <c r="H104" s="88" t="n">
        <f aca="false">H103*16</f>
        <v>0</v>
      </c>
      <c r="I104" s="88" t="n">
        <f aca="false">I103*16</f>
        <v>-30912</v>
      </c>
      <c r="J104" s="73" t="n">
        <f aca="false">SUM(C104:I104)</f>
        <v>-123648</v>
      </c>
    </row>
    <row r="105" customFormat="false" ht="12.75" hidden="false" customHeight="false" outlineLevel="0" collapsed="false">
      <c r="A105" s="80"/>
      <c r="B105" s="89"/>
      <c r="C105" s="90"/>
      <c r="D105" s="90"/>
      <c r="E105" s="90"/>
      <c r="F105" s="90"/>
      <c r="G105" s="90"/>
      <c r="H105" s="90"/>
      <c r="I105" s="90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  <c r="IO105" s="82"/>
      <c r="IP105" s="82"/>
      <c r="IQ105" s="82"/>
      <c r="IR105" s="82"/>
      <c r="IS105" s="82"/>
      <c r="IT105" s="82"/>
      <c r="IU105" s="82"/>
      <c r="IV105" s="82"/>
      <c r="IW105" s="82"/>
    </row>
    <row r="106" customFormat="false" ht="12.75" hidden="false" customHeight="false" outlineLevel="0" collapsed="false">
      <c r="A106" s="86"/>
      <c r="B106" s="72" t="s">
        <v>56</v>
      </c>
      <c r="C106" s="75" t="n">
        <f aca="false">(C98+C101)*16</f>
        <v>0</v>
      </c>
      <c r="D106" s="75" t="n">
        <f aca="false">(D98+D101)*16</f>
        <v>-404896</v>
      </c>
      <c r="E106" s="75" t="n">
        <f aca="false">(E98+E101)*16</f>
        <v>-404896</v>
      </c>
      <c r="F106" s="75" t="n">
        <f aca="false">(F98+F101)*16</f>
        <v>-404896</v>
      </c>
      <c r="G106" s="75" t="n">
        <f aca="false">(G98+G101)*16</f>
        <v>0</v>
      </c>
      <c r="H106" s="75" t="n">
        <f aca="false">(H98+H101)*16</f>
        <v>0</v>
      </c>
      <c r="I106" s="75" t="n">
        <f aca="false">(I98+I101)*16</f>
        <v>-404896</v>
      </c>
    </row>
    <row r="107" customFormat="false" ht="12.75" hidden="false" customHeight="false" outlineLevel="0" collapsed="false">
      <c r="A107" s="86"/>
      <c r="B107" s="72" t="s">
        <v>57</v>
      </c>
      <c r="C107" s="75" t="n">
        <f aca="false">C99*16</f>
        <v>0</v>
      </c>
      <c r="D107" s="75" t="n">
        <f aca="false">D99*16</f>
        <v>373984</v>
      </c>
      <c r="E107" s="75" t="n">
        <f aca="false">E99*16</f>
        <v>373984</v>
      </c>
      <c r="F107" s="75" t="n">
        <f aca="false">F99*16</f>
        <v>373984</v>
      </c>
      <c r="G107" s="75" t="n">
        <f aca="false">G99*16</f>
        <v>0</v>
      </c>
      <c r="H107" s="75" t="n">
        <f aca="false">H99*16</f>
        <v>0</v>
      </c>
      <c r="I107" s="75" t="n">
        <f aca="false">I99*16</f>
        <v>373984</v>
      </c>
    </row>
    <row r="108" customFormat="false" ht="12.75" hidden="false" customHeight="false" outlineLevel="0" collapsed="false">
      <c r="A108" s="86"/>
      <c r="B108" s="72" t="s">
        <v>9</v>
      </c>
      <c r="C108" s="75" t="n">
        <f aca="false">SUM(C106:C107)</f>
        <v>0</v>
      </c>
      <c r="D108" s="75" t="n">
        <f aca="false">SUM(D106:D107)</f>
        <v>-30912</v>
      </c>
      <c r="E108" s="75" t="n">
        <f aca="false">SUM(E106:E107)</f>
        <v>-30912</v>
      </c>
      <c r="F108" s="75" t="n">
        <f aca="false">SUM(F106:F107)</f>
        <v>-30912</v>
      </c>
      <c r="G108" s="75" t="n">
        <f aca="false">SUM(G106:G107)</f>
        <v>0</v>
      </c>
      <c r="H108" s="75" t="n">
        <f aca="false">SUM(H106:H107)</f>
        <v>0</v>
      </c>
      <c r="I108" s="75" t="n">
        <f aca="false">SUM(I106:I107)</f>
        <v>-30912</v>
      </c>
    </row>
    <row r="109" customFormat="false" ht="12.75" hidden="false" customHeight="false" outlineLevel="0" collapsed="false">
      <c r="A109" s="86"/>
    </row>
    <row r="110" customFormat="false" ht="12.75" hidden="false" customHeight="false" outlineLevel="0" collapsed="false">
      <c r="A110" s="91"/>
    </row>
    <row r="111" customFormat="false" ht="12.75" hidden="false" customHeight="false" outlineLevel="0" collapsed="false">
      <c r="A111" s="5" t="s">
        <v>16</v>
      </c>
      <c r="B111" s="77" t="s">
        <v>61</v>
      </c>
      <c r="C111" s="78" t="n">
        <v>37257</v>
      </c>
      <c r="D111" s="79" t="n">
        <v>37258</v>
      </c>
      <c r="E111" s="79" t="n">
        <v>37259</v>
      </c>
      <c r="F111" s="79" t="n">
        <v>37260</v>
      </c>
      <c r="G111" s="78" t="n">
        <v>37261</v>
      </c>
      <c r="H111" s="78" t="n">
        <v>37262</v>
      </c>
      <c r="I111" s="79" t="n">
        <v>37263</v>
      </c>
      <c r="J111" s="80"/>
      <c r="K111" s="81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</row>
    <row r="112" customFormat="false" ht="12.75" hidden="false" customHeight="false" outlineLevel="0" collapsed="false">
      <c r="B112" s="5" t="s">
        <v>8</v>
      </c>
      <c r="D112" s="82" t="n">
        <v>550</v>
      </c>
      <c r="E112" s="82" t="n">
        <v>550</v>
      </c>
      <c r="F112" s="82" t="n">
        <v>550</v>
      </c>
      <c r="G112" s="73"/>
      <c r="H112" s="84"/>
      <c r="I112" s="82" t="n">
        <v>550</v>
      </c>
      <c r="K112" s="74"/>
    </row>
    <row r="113" customFormat="false" ht="12.75" hidden="false" customHeight="false" outlineLevel="0" collapsed="false">
      <c r="B113" s="80" t="s">
        <v>47</v>
      </c>
      <c r="C113" s="73" t="n">
        <v>0</v>
      </c>
      <c r="D113" s="73" t="n">
        <v>28.04</v>
      </c>
      <c r="E113" s="73" t="n">
        <v>28.04</v>
      </c>
      <c r="F113" s="73" t="n">
        <v>28.04</v>
      </c>
      <c r="G113" s="73"/>
      <c r="H113" s="84"/>
      <c r="I113" s="73" t="n">
        <v>28.04</v>
      </c>
      <c r="K113" s="74"/>
    </row>
    <row r="114" customFormat="false" ht="12.75" hidden="false" customHeight="false" outlineLevel="0" collapsed="false">
      <c r="B114" s="5" t="s">
        <v>7</v>
      </c>
      <c r="D114" s="82" t="n">
        <v>550</v>
      </c>
      <c r="E114" s="82" t="n">
        <v>550</v>
      </c>
      <c r="F114" s="82" t="n">
        <v>550</v>
      </c>
      <c r="G114" s="73"/>
      <c r="H114" s="84"/>
      <c r="I114" s="82" t="n">
        <v>550</v>
      </c>
      <c r="K114" s="74"/>
    </row>
    <row r="115" customFormat="false" ht="12.75" hidden="false" customHeight="false" outlineLevel="0" collapsed="false">
      <c r="B115" s="80" t="s">
        <v>47</v>
      </c>
      <c r="C115" s="73" t="n">
        <v>0</v>
      </c>
      <c r="D115" s="73" t="n">
        <v>27.81</v>
      </c>
      <c r="E115" s="73" t="n">
        <v>27.81</v>
      </c>
      <c r="F115" s="73" t="n">
        <v>27.81</v>
      </c>
      <c r="G115" s="73"/>
      <c r="H115" s="84"/>
      <c r="I115" s="73" t="n">
        <v>27.81</v>
      </c>
      <c r="K115" s="74"/>
    </row>
    <row r="116" customFormat="false" ht="12.75" hidden="false" customHeight="false" outlineLevel="0" collapsed="false">
      <c r="B116" s="81" t="s">
        <v>48</v>
      </c>
      <c r="C116" s="74" t="n">
        <f aca="false">C112-C114</f>
        <v>0</v>
      </c>
      <c r="D116" s="74" t="n">
        <f aca="false">D112-D114</f>
        <v>0</v>
      </c>
      <c r="E116" s="74" t="n">
        <f aca="false">E112-E114</f>
        <v>0</v>
      </c>
      <c r="F116" s="74" t="n">
        <f aca="false">F112-F114</f>
        <v>0</v>
      </c>
      <c r="G116" s="74" t="n">
        <f aca="false">G112-G114</f>
        <v>0</v>
      </c>
      <c r="H116" s="74" t="n">
        <f aca="false">H112-H114</f>
        <v>0</v>
      </c>
      <c r="I116" s="74" t="n">
        <f aca="false">I112-I114</f>
        <v>0</v>
      </c>
      <c r="K116" s="74"/>
    </row>
    <row r="117" customFormat="false" ht="12.75" hidden="false" customHeight="false" outlineLevel="0" collapsed="false">
      <c r="B117" s="83" t="s">
        <v>49</v>
      </c>
      <c r="C117" s="73" t="n">
        <v>22</v>
      </c>
      <c r="D117" s="73" t="n">
        <v>28</v>
      </c>
      <c r="E117" s="73" t="n">
        <v>28</v>
      </c>
      <c r="F117" s="73" t="n">
        <v>28</v>
      </c>
      <c r="G117" s="73" t="n">
        <v>22</v>
      </c>
      <c r="H117" s="73" t="n">
        <v>22</v>
      </c>
      <c r="I117" s="73" t="n">
        <v>28</v>
      </c>
      <c r="K117" s="74"/>
    </row>
    <row r="118" customFormat="false" ht="12.75" hidden="false" customHeight="false" outlineLevel="0" collapsed="false">
      <c r="B118" s="83"/>
      <c r="C118" s="75"/>
      <c r="D118" s="82"/>
      <c r="E118" s="82"/>
      <c r="F118" s="73"/>
      <c r="G118" s="73"/>
      <c r="H118" s="84"/>
      <c r="K118" s="74"/>
    </row>
    <row r="119" customFormat="false" ht="12.75" hidden="false" customHeight="false" outlineLevel="0" collapsed="false">
      <c r="B119" s="83" t="s">
        <v>50</v>
      </c>
      <c r="C119" s="85" t="n">
        <f aca="false">(C112*C113)*(-1)</f>
        <v>-0</v>
      </c>
      <c r="D119" s="85" t="n">
        <f aca="false">(D112*D113)*(-1)</f>
        <v>-15422</v>
      </c>
      <c r="E119" s="85" t="n">
        <f aca="false">(E112*E113)*(-1)</f>
        <v>-15422</v>
      </c>
      <c r="F119" s="85" t="n">
        <f aca="false">(F112*F113)*(-1)</f>
        <v>-15422</v>
      </c>
      <c r="G119" s="85" t="n">
        <f aca="false">(G112*G113)*(-1)</f>
        <v>-0</v>
      </c>
      <c r="H119" s="85" t="n">
        <f aca="false">(H112*H113)*(-1)</f>
        <v>-0</v>
      </c>
      <c r="I119" s="85" t="n">
        <f aca="false">(I112*I113)*(-1)</f>
        <v>-15422</v>
      </c>
      <c r="K119" s="74"/>
    </row>
    <row r="120" customFormat="false" ht="12.75" hidden="false" customHeight="false" outlineLevel="0" collapsed="false">
      <c r="B120" s="83" t="s">
        <v>51</v>
      </c>
      <c r="C120" s="75" t="n">
        <f aca="false">C114*C115</f>
        <v>0</v>
      </c>
      <c r="D120" s="75" t="n">
        <f aca="false">D114*D115</f>
        <v>15295.5</v>
      </c>
      <c r="E120" s="75" t="n">
        <f aca="false">E114*E115</f>
        <v>15295.5</v>
      </c>
      <c r="F120" s="75" t="n">
        <f aca="false">F114*F115</f>
        <v>15295.5</v>
      </c>
      <c r="G120" s="75" t="n">
        <f aca="false">G114*G115</f>
        <v>0</v>
      </c>
      <c r="H120" s="75" t="n">
        <f aca="false">H114*H115</f>
        <v>0</v>
      </c>
      <c r="I120" s="75" t="n">
        <f aca="false">I114*I115</f>
        <v>15295.5</v>
      </c>
      <c r="K120" s="74"/>
    </row>
    <row r="121" customFormat="false" ht="12.75" hidden="false" customHeight="false" outlineLevel="0" collapsed="false">
      <c r="B121" s="81" t="s">
        <v>52</v>
      </c>
      <c r="C121" s="75" t="n">
        <f aca="false">SUM(C119:C120)</f>
        <v>0</v>
      </c>
      <c r="D121" s="75" t="n">
        <f aca="false">SUM(D119:D120)</f>
        <v>-126.5</v>
      </c>
      <c r="E121" s="75" t="n">
        <f aca="false">SUM(E119:E120)</f>
        <v>-126.5</v>
      </c>
      <c r="F121" s="75" t="n">
        <f aca="false">SUM(F119:F120)</f>
        <v>-126.5</v>
      </c>
      <c r="G121" s="75" t="n">
        <f aca="false">SUM(G119:G120)</f>
        <v>0</v>
      </c>
      <c r="H121" s="75" t="n">
        <f aca="false">SUM(H119:H120)</f>
        <v>0</v>
      </c>
      <c r="I121" s="75" t="n">
        <f aca="false">SUM(I119:I120)</f>
        <v>-126.5</v>
      </c>
      <c r="K121" s="74"/>
    </row>
    <row r="122" customFormat="false" ht="12.75" hidden="false" customHeight="false" outlineLevel="0" collapsed="false">
      <c r="A122" s="86"/>
      <c r="B122" s="72" t="s">
        <v>53</v>
      </c>
      <c r="C122" s="85" t="n">
        <f aca="false">C116*C117</f>
        <v>0</v>
      </c>
      <c r="D122" s="85" t="n">
        <f aca="false">D116*D117</f>
        <v>0</v>
      </c>
      <c r="E122" s="85" t="n">
        <f aca="false">E116*E117</f>
        <v>0</v>
      </c>
      <c r="F122" s="85" t="n">
        <f aca="false">F116*F117</f>
        <v>0</v>
      </c>
      <c r="G122" s="85" t="n">
        <f aca="false">G116*G117</f>
        <v>0</v>
      </c>
      <c r="H122" s="85" t="n">
        <f aca="false">H116*H117</f>
        <v>0</v>
      </c>
      <c r="I122" s="85" t="n">
        <f aca="false">I116*I117</f>
        <v>0</v>
      </c>
    </row>
    <row r="123" customFormat="false" ht="12.75" hidden="false" customHeight="false" outlineLevel="0" collapsed="false">
      <c r="A123" s="87"/>
      <c r="E123" s="72"/>
      <c r="G123" s="72"/>
      <c r="H123" s="72"/>
      <c r="I123" s="72"/>
    </row>
    <row r="124" customFormat="false" ht="12.75" hidden="false" customHeight="false" outlineLevel="0" collapsed="false">
      <c r="A124" s="86"/>
      <c r="B124" s="5" t="s">
        <v>54</v>
      </c>
      <c r="C124" s="88" t="n">
        <f aca="false">SUM(C121:C122)</f>
        <v>0</v>
      </c>
      <c r="D124" s="88" t="n">
        <f aca="false">SUM(D121:D122)</f>
        <v>-126.5</v>
      </c>
      <c r="E124" s="88" t="n">
        <f aca="false">SUM(E121:E122)</f>
        <v>-126.5</v>
      </c>
      <c r="F124" s="88" t="n">
        <f aca="false">SUM(F121:F122)</f>
        <v>-126.5</v>
      </c>
      <c r="G124" s="88" t="n">
        <f aca="false">SUM(G121:G122)</f>
        <v>0</v>
      </c>
      <c r="H124" s="88" t="n">
        <f aca="false">SUM(H121:H122)</f>
        <v>0</v>
      </c>
      <c r="I124" s="88" t="n">
        <f aca="false">SUM(I121:I122)</f>
        <v>-126.5</v>
      </c>
      <c r="J124" s="80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</row>
    <row r="125" customFormat="false" ht="12.75" hidden="false" customHeight="false" outlineLevel="0" collapsed="false">
      <c r="A125" s="80"/>
      <c r="B125" s="5" t="s">
        <v>55</v>
      </c>
      <c r="C125" s="88" t="n">
        <f aca="false">C124*16</f>
        <v>0</v>
      </c>
      <c r="D125" s="88" t="n">
        <f aca="false">D124*16</f>
        <v>-2024</v>
      </c>
      <c r="E125" s="88" t="n">
        <f aca="false">E124*16</f>
        <v>-2024</v>
      </c>
      <c r="F125" s="88" t="n">
        <f aca="false">F124*16</f>
        <v>-2024</v>
      </c>
      <c r="G125" s="88" t="n">
        <f aca="false">G124*16</f>
        <v>0</v>
      </c>
      <c r="H125" s="88" t="n">
        <f aca="false">H124*16</f>
        <v>0</v>
      </c>
      <c r="I125" s="88" t="n">
        <f aca="false">I124*16</f>
        <v>-2024</v>
      </c>
      <c r="J125" s="73" t="n">
        <f aca="false">SUM(C125:I125)</f>
        <v>-8096</v>
      </c>
    </row>
    <row r="126" customFormat="false" ht="12.75" hidden="false" customHeight="false" outlineLevel="0" collapsed="false">
      <c r="A126" s="91"/>
    </row>
    <row r="127" customFormat="false" ht="12.75" hidden="false" customHeight="false" outlineLevel="0" collapsed="false">
      <c r="A127" s="86"/>
      <c r="B127" s="72" t="s">
        <v>56</v>
      </c>
      <c r="C127" s="75" t="n">
        <f aca="false">(C119+C122)*16</f>
        <v>0</v>
      </c>
      <c r="D127" s="75" t="n">
        <f aca="false">(D119+D122)*16</f>
        <v>-246752</v>
      </c>
      <c r="E127" s="75" t="n">
        <f aca="false">(E119+E122)*16</f>
        <v>-246752</v>
      </c>
      <c r="F127" s="75" t="n">
        <f aca="false">(F119+F122)*16</f>
        <v>-246752</v>
      </c>
      <c r="G127" s="75" t="n">
        <f aca="false">(G119+G122)*16</f>
        <v>0</v>
      </c>
      <c r="H127" s="75" t="n">
        <f aca="false">(H119+H122)*16</f>
        <v>0</v>
      </c>
      <c r="I127" s="75" t="n">
        <f aca="false">(I119+I122)*16</f>
        <v>-246752</v>
      </c>
    </row>
    <row r="128" customFormat="false" ht="12.75" hidden="false" customHeight="false" outlineLevel="0" collapsed="false">
      <c r="A128" s="86"/>
      <c r="B128" s="72" t="s">
        <v>57</v>
      </c>
      <c r="C128" s="75" t="n">
        <f aca="false">C120*16</f>
        <v>0</v>
      </c>
      <c r="D128" s="75" t="n">
        <f aca="false">D120*16</f>
        <v>244728</v>
      </c>
      <c r="E128" s="75" t="n">
        <f aca="false">E120*16</f>
        <v>244728</v>
      </c>
      <c r="F128" s="75" t="n">
        <f aca="false">F120*16</f>
        <v>244728</v>
      </c>
      <c r="G128" s="75" t="n">
        <f aca="false">G120*16</f>
        <v>0</v>
      </c>
      <c r="H128" s="75" t="n">
        <f aca="false">H120*16</f>
        <v>0</v>
      </c>
      <c r="I128" s="75" t="n">
        <f aca="false">I120*16</f>
        <v>244728</v>
      </c>
    </row>
    <row r="129" customFormat="false" ht="12.75" hidden="false" customHeight="false" outlineLevel="0" collapsed="false">
      <c r="A129" s="86"/>
      <c r="B129" s="72" t="s">
        <v>9</v>
      </c>
      <c r="C129" s="75" t="n">
        <f aca="false">SUM(C127:C128)</f>
        <v>0</v>
      </c>
      <c r="D129" s="75" t="n">
        <f aca="false">SUM(D127:D128)</f>
        <v>-2024</v>
      </c>
      <c r="E129" s="75" t="n">
        <f aca="false">SUM(E127:E128)</f>
        <v>-2024</v>
      </c>
      <c r="F129" s="75" t="n">
        <f aca="false">SUM(F127:F128)</f>
        <v>-2024</v>
      </c>
      <c r="G129" s="75" t="n">
        <f aca="false">SUM(G127:G128)</f>
        <v>0</v>
      </c>
      <c r="H129" s="75" t="n">
        <f aca="false">SUM(H127:H128)</f>
        <v>0</v>
      </c>
      <c r="I129" s="75" t="n">
        <f aca="false">SUM(I127:I128)</f>
        <v>-2024</v>
      </c>
    </row>
    <row r="130" customFormat="false" ht="12.75" hidden="false" customHeight="false" outlineLevel="0" collapsed="false">
      <c r="A130" s="86"/>
    </row>
    <row r="131" customFormat="false" ht="12.75" hidden="false" customHeight="false" outlineLevel="0" collapsed="false">
      <c r="A131" s="5" t="s">
        <v>16</v>
      </c>
      <c r="B131" s="77" t="s">
        <v>62</v>
      </c>
      <c r="C131" s="78" t="n">
        <v>37257</v>
      </c>
      <c r="D131" s="79" t="n">
        <v>37258</v>
      </c>
      <c r="E131" s="79" t="n">
        <v>37259</v>
      </c>
      <c r="F131" s="79" t="n">
        <v>37260</v>
      </c>
      <c r="G131" s="78" t="n">
        <v>37261</v>
      </c>
      <c r="H131" s="78" t="n">
        <v>37262</v>
      </c>
      <c r="I131" s="79" t="n">
        <v>37263</v>
      </c>
      <c r="J131" s="80"/>
      <c r="K131" s="81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</row>
    <row r="132" customFormat="false" ht="12.75" hidden="false" customHeight="false" outlineLevel="0" collapsed="false">
      <c r="B132" s="5" t="s">
        <v>8</v>
      </c>
      <c r="D132" s="82" t="n">
        <v>300</v>
      </c>
      <c r="E132" s="82" t="n">
        <v>300</v>
      </c>
      <c r="F132" s="82" t="n">
        <v>300</v>
      </c>
      <c r="G132" s="72"/>
      <c r="H132" s="72"/>
      <c r="I132" s="82" t="n">
        <v>300</v>
      </c>
      <c r="K132" s="74"/>
    </row>
    <row r="133" customFormat="false" ht="12.75" hidden="false" customHeight="false" outlineLevel="0" collapsed="false">
      <c r="B133" s="80" t="s">
        <v>47</v>
      </c>
      <c r="C133" s="73" t="n">
        <v>0</v>
      </c>
      <c r="D133" s="73" t="n">
        <v>51.69</v>
      </c>
      <c r="E133" s="73" t="n">
        <v>51.69</v>
      </c>
      <c r="F133" s="73" t="n">
        <v>51.69</v>
      </c>
      <c r="G133" s="73" t="n">
        <v>0</v>
      </c>
      <c r="H133" s="73" t="n">
        <v>0</v>
      </c>
      <c r="I133" s="73" t="n">
        <v>51.69</v>
      </c>
      <c r="K133" s="74"/>
    </row>
    <row r="134" customFormat="false" ht="12.75" hidden="false" customHeight="false" outlineLevel="0" collapsed="false">
      <c r="B134" s="5" t="s">
        <v>7</v>
      </c>
      <c r="C134" s="72" t="n">
        <v>350</v>
      </c>
      <c r="D134" s="82" t="n">
        <v>575</v>
      </c>
      <c r="E134" s="82" t="n">
        <v>575</v>
      </c>
      <c r="F134" s="82" t="n">
        <v>575</v>
      </c>
      <c r="G134" s="72" t="n">
        <v>350</v>
      </c>
      <c r="H134" s="72" t="n">
        <v>350</v>
      </c>
      <c r="I134" s="82" t="n">
        <v>575</v>
      </c>
      <c r="K134" s="74"/>
    </row>
    <row r="135" customFormat="false" ht="12.75" hidden="false" customHeight="false" outlineLevel="0" collapsed="false">
      <c r="B135" s="80" t="s">
        <v>47</v>
      </c>
      <c r="C135" s="73" t="n">
        <v>30.49</v>
      </c>
      <c r="D135" s="73" t="n">
        <v>49.21</v>
      </c>
      <c r="E135" s="73" t="n">
        <v>49.21</v>
      </c>
      <c r="F135" s="73" t="n">
        <v>49.21</v>
      </c>
      <c r="G135" s="73" t="n">
        <v>30.49</v>
      </c>
      <c r="H135" s="73" t="n">
        <v>30.49</v>
      </c>
      <c r="I135" s="73" t="n">
        <v>49.21</v>
      </c>
      <c r="K135" s="74"/>
    </row>
    <row r="136" customFormat="false" ht="12.75" hidden="false" customHeight="false" outlineLevel="0" collapsed="false">
      <c r="B136" s="81" t="s">
        <v>48</v>
      </c>
      <c r="C136" s="74" t="n">
        <f aca="false">C132-C134</f>
        <v>-350</v>
      </c>
      <c r="D136" s="74" t="n">
        <f aca="false">D132-D134</f>
        <v>-275</v>
      </c>
      <c r="E136" s="74" t="n">
        <f aca="false">E132-E134</f>
        <v>-275</v>
      </c>
      <c r="F136" s="74" t="n">
        <f aca="false">F132-F134</f>
        <v>-275</v>
      </c>
      <c r="G136" s="74" t="n">
        <f aca="false">G132-G134</f>
        <v>-350</v>
      </c>
      <c r="H136" s="74" t="n">
        <f aca="false">H132-H134</f>
        <v>-350</v>
      </c>
      <c r="I136" s="74" t="n">
        <f aca="false">I132-I134</f>
        <v>-275</v>
      </c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customFormat="false" ht="12.75" hidden="false" customHeight="false" outlineLevel="0" collapsed="false">
      <c r="B137" s="83" t="s">
        <v>49</v>
      </c>
      <c r="C137" s="73" t="n">
        <v>30</v>
      </c>
      <c r="D137" s="73" t="n">
        <v>40</v>
      </c>
      <c r="E137" s="73" t="n">
        <v>40</v>
      </c>
      <c r="F137" s="73" t="n">
        <v>40</v>
      </c>
      <c r="G137" s="73" t="n">
        <v>30</v>
      </c>
      <c r="H137" s="73" t="n">
        <v>30</v>
      </c>
      <c r="I137" s="73" t="n">
        <v>40</v>
      </c>
      <c r="K137" s="74"/>
    </row>
    <row r="138" customFormat="false" ht="12.75" hidden="false" customHeight="false" outlineLevel="0" collapsed="false">
      <c r="B138" s="83"/>
      <c r="C138" s="75"/>
      <c r="D138" s="82"/>
      <c r="E138" s="82"/>
      <c r="F138" s="73"/>
      <c r="G138" s="75"/>
      <c r="H138" s="75"/>
      <c r="K138" s="74"/>
    </row>
    <row r="139" customFormat="false" ht="12.75" hidden="false" customHeight="false" outlineLevel="0" collapsed="false">
      <c r="B139" s="83" t="s">
        <v>50</v>
      </c>
      <c r="C139" s="85" t="n">
        <f aca="false">(C132*C133)*(-1)</f>
        <v>-0</v>
      </c>
      <c r="D139" s="85" t="n">
        <f aca="false">(D132*D133)*(-1)</f>
        <v>-15507</v>
      </c>
      <c r="E139" s="85" t="n">
        <f aca="false">(E132*E133)*(-1)</f>
        <v>-15507</v>
      </c>
      <c r="F139" s="85" t="n">
        <f aca="false">(F132*F133)*(-1)</f>
        <v>-15507</v>
      </c>
      <c r="G139" s="85" t="n">
        <f aca="false">(G132*G133)*(-1)</f>
        <v>-0</v>
      </c>
      <c r="H139" s="85" t="n">
        <f aca="false">(H132*H133)*(-1)</f>
        <v>-0</v>
      </c>
      <c r="I139" s="85" t="n">
        <f aca="false">(I132*I133)*(-1)</f>
        <v>-15507</v>
      </c>
      <c r="K139" s="74"/>
    </row>
    <row r="140" customFormat="false" ht="12.75" hidden="false" customHeight="false" outlineLevel="0" collapsed="false">
      <c r="B140" s="83" t="s">
        <v>51</v>
      </c>
      <c r="C140" s="75" t="n">
        <f aca="false">C134*C135</f>
        <v>10671.5</v>
      </c>
      <c r="D140" s="75" t="n">
        <f aca="false">D134*D135</f>
        <v>28295.75</v>
      </c>
      <c r="E140" s="75" t="n">
        <f aca="false">E134*E135</f>
        <v>28295.75</v>
      </c>
      <c r="F140" s="75" t="n">
        <f aca="false">F134*F135</f>
        <v>28295.75</v>
      </c>
      <c r="G140" s="75" t="n">
        <f aca="false">G134*G135</f>
        <v>10671.5</v>
      </c>
      <c r="H140" s="75" t="n">
        <f aca="false">H134*H135</f>
        <v>10671.5</v>
      </c>
      <c r="I140" s="75" t="n">
        <f aca="false">I134*I135</f>
        <v>28295.75</v>
      </c>
      <c r="K140" s="74"/>
    </row>
    <row r="141" customFormat="false" ht="12.75" hidden="false" customHeight="false" outlineLevel="0" collapsed="false">
      <c r="B141" s="81" t="s">
        <v>52</v>
      </c>
      <c r="C141" s="75" t="n">
        <f aca="false">SUM(C139:C140)</f>
        <v>10671.5</v>
      </c>
      <c r="D141" s="75" t="n">
        <f aca="false">SUM(D139:D140)</f>
        <v>12788.75</v>
      </c>
      <c r="E141" s="75" t="n">
        <f aca="false">SUM(E139:E140)</f>
        <v>12788.75</v>
      </c>
      <c r="F141" s="75" t="n">
        <f aca="false">SUM(F139:F140)</f>
        <v>12788.75</v>
      </c>
      <c r="G141" s="75" t="n">
        <f aca="false">SUM(G139:G140)</f>
        <v>10671.5</v>
      </c>
      <c r="H141" s="75" t="n">
        <f aca="false">SUM(H139:H140)</f>
        <v>10671.5</v>
      </c>
      <c r="I141" s="75" t="n">
        <f aca="false">SUM(I139:I140)</f>
        <v>12788.75</v>
      </c>
      <c r="K141" s="74"/>
    </row>
    <row r="142" customFormat="false" ht="12.75" hidden="false" customHeight="false" outlineLevel="0" collapsed="false">
      <c r="A142" s="86"/>
      <c r="B142" s="72" t="s">
        <v>53</v>
      </c>
      <c r="C142" s="85" t="n">
        <f aca="false">C136*C137</f>
        <v>-10500</v>
      </c>
      <c r="D142" s="85" t="n">
        <f aca="false">D136*D137</f>
        <v>-11000</v>
      </c>
      <c r="E142" s="85" t="n">
        <f aca="false">E136*E137</f>
        <v>-11000</v>
      </c>
      <c r="F142" s="85" t="n">
        <f aca="false">F136*F137</f>
        <v>-11000</v>
      </c>
      <c r="G142" s="85" t="n">
        <f aca="false">G136*G137</f>
        <v>-10500</v>
      </c>
      <c r="H142" s="85" t="n">
        <f aca="false">H136*H137</f>
        <v>-10500</v>
      </c>
      <c r="I142" s="85" t="n">
        <f aca="false">I136*I137</f>
        <v>-11000</v>
      </c>
    </row>
    <row r="143" customFormat="false" ht="12.75" hidden="false" customHeight="false" outlineLevel="0" collapsed="false">
      <c r="A143" s="87"/>
      <c r="E143" s="72"/>
      <c r="G143" s="72"/>
      <c r="H143" s="72"/>
      <c r="I143" s="72"/>
    </row>
    <row r="144" customFormat="false" ht="12.75" hidden="false" customHeight="false" outlineLevel="0" collapsed="false">
      <c r="A144" s="86"/>
      <c r="B144" s="5" t="s">
        <v>54</v>
      </c>
      <c r="C144" s="88" t="n">
        <f aca="false">SUM(C141:C142)</f>
        <v>171.5</v>
      </c>
      <c r="D144" s="88" t="n">
        <f aca="false">SUM(D141:D142)</f>
        <v>1788.75</v>
      </c>
      <c r="E144" s="88" t="n">
        <f aca="false">SUM(E141:E142)</f>
        <v>1788.75</v>
      </c>
      <c r="F144" s="88" t="n">
        <f aca="false">SUM(F141:F142)</f>
        <v>1788.75</v>
      </c>
      <c r="G144" s="88" t="n">
        <f aca="false">SUM(G141:G142)</f>
        <v>171.5</v>
      </c>
      <c r="H144" s="88" t="n">
        <f aca="false">SUM(H141:H142)</f>
        <v>171.5</v>
      </c>
      <c r="I144" s="88" t="n">
        <f aca="false">SUM(I141:I142)</f>
        <v>1788.75</v>
      </c>
      <c r="J144" s="80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</row>
    <row r="145" customFormat="false" ht="12.75" hidden="false" customHeight="false" outlineLevel="0" collapsed="false">
      <c r="A145" s="80"/>
      <c r="B145" s="5" t="s">
        <v>55</v>
      </c>
      <c r="C145" s="88" t="n">
        <f aca="false">C144*16</f>
        <v>2744</v>
      </c>
      <c r="D145" s="88" t="n">
        <f aca="false">D144*16</f>
        <v>28620</v>
      </c>
      <c r="E145" s="88" t="n">
        <f aca="false">E144*16</f>
        <v>28620</v>
      </c>
      <c r="F145" s="88" t="n">
        <f aca="false">F144*16</f>
        <v>28620</v>
      </c>
      <c r="G145" s="88" t="n">
        <f aca="false">G144*16</f>
        <v>2744</v>
      </c>
      <c r="H145" s="88" t="n">
        <f aca="false">H144*16</f>
        <v>2744</v>
      </c>
      <c r="I145" s="88" t="n">
        <f aca="false">I144*16</f>
        <v>28620</v>
      </c>
      <c r="J145" s="73" t="n">
        <f aca="false">SUM(C145:I145)</f>
        <v>122712</v>
      </c>
    </row>
    <row r="146" customFormat="false" ht="12.75" hidden="false" customHeight="false" outlineLevel="0" collapsed="false">
      <c r="A146" s="91"/>
    </row>
    <row r="147" customFormat="false" ht="12.75" hidden="false" customHeight="false" outlineLevel="0" collapsed="false">
      <c r="A147" s="86"/>
      <c r="B147" s="72" t="s">
        <v>56</v>
      </c>
      <c r="C147" s="75" t="n">
        <f aca="false">(C139+C142)*16</f>
        <v>-168000</v>
      </c>
      <c r="D147" s="75" t="n">
        <f aca="false">(D139+D142)*16</f>
        <v>-424112</v>
      </c>
      <c r="E147" s="75" t="n">
        <f aca="false">(E139+E142)*16</f>
        <v>-424112</v>
      </c>
      <c r="F147" s="75" t="n">
        <f aca="false">(F139+F142)*16</f>
        <v>-424112</v>
      </c>
      <c r="G147" s="75" t="n">
        <f aca="false">(G139+G142)*16</f>
        <v>-168000</v>
      </c>
      <c r="H147" s="75" t="n">
        <f aca="false">(H139+H142)*16</f>
        <v>-168000</v>
      </c>
      <c r="I147" s="75" t="n">
        <f aca="false">(I139+I142)*16</f>
        <v>-424112</v>
      </c>
    </row>
    <row r="148" customFormat="false" ht="12.75" hidden="false" customHeight="false" outlineLevel="0" collapsed="false">
      <c r="A148" s="86"/>
      <c r="B148" s="72" t="s">
        <v>57</v>
      </c>
      <c r="C148" s="75" t="n">
        <f aca="false">C140*16</f>
        <v>170744</v>
      </c>
      <c r="D148" s="75" t="n">
        <f aca="false">D140*16</f>
        <v>452732</v>
      </c>
      <c r="E148" s="75" t="n">
        <f aca="false">E140*16</f>
        <v>452732</v>
      </c>
      <c r="F148" s="75" t="n">
        <f aca="false">F140*16</f>
        <v>452732</v>
      </c>
      <c r="G148" s="75" t="n">
        <f aca="false">G140*16</f>
        <v>170744</v>
      </c>
      <c r="H148" s="75" t="n">
        <f aca="false">H140*16</f>
        <v>170744</v>
      </c>
      <c r="I148" s="75" t="n">
        <f aca="false">I140*16</f>
        <v>452732</v>
      </c>
    </row>
    <row r="149" customFormat="false" ht="12.75" hidden="false" customHeight="false" outlineLevel="0" collapsed="false">
      <c r="A149" s="86"/>
      <c r="B149" s="72" t="s">
        <v>9</v>
      </c>
      <c r="C149" s="75" t="n">
        <f aca="false">SUM(C147:C148)</f>
        <v>2744</v>
      </c>
      <c r="D149" s="75" t="n">
        <f aca="false">SUM(D147:D148)</f>
        <v>28620</v>
      </c>
      <c r="E149" s="75" t="n">
        <f aca="false">SUM(E147:E148)</f>
        <v>28620</v>
      </c>
      <c r="F149" s="75" t="n">
        <f aca="false">SUM(F147:F148)</f>
        <v>28620</v>
      </c>
      <c r="G149" s="75" t="n">
        <f aca="false">SUM(G147:G148)</f>
        <v>2744</v>
      </c>
      <c r="H149" s="75" t="n">
        <f aca="false">SUM(H147:H148)</f>
        <v>2744</v>
      </c>
      <c r="I149" s="75" t="n">
        <f aca="false">SUM(I147:I148)</f>
        <v>28620</v>
      </c>
    </row>
    <row r="150" customFormat="false" ht="12.75" hidden="false" customHeight="false" outlineLevel="0" collapsed="false">
      <c r="A150" s="86"/>
    </row>
    <row r="151" customFormat="false" ht="12.75" hidden="false" customHeight="false" outlineLevel="0" collapsed="false">
      <c r="A151" s="91"/>
    </row>
    <row r="152" customFormat="false" ht="12.75" hidden="false" customHeight="false" outlineLevel="0" collapsed="false">
      <c r="A152" s="5" t="s">
        <v>24</v>
      </c>
      <c r="B152" s="77" t="s">
        <v>46</v>
      </c>
      <c r="C152" s="78" t="n">
        <v>37257</v>
      </c>
      <c r="D152" s="79" t="n">
        <v>37258</v>
      </c>
      <c r="E152" s="79" t="n">
        <v>37259</v>
      </c>
      <c r="F152" s="79" t="n">
        <v>37260</v>
      </c>
      <c r="G152" s="78" t="n">
        <v>37261</v>
      </c>
      <c r="H152" s="78" t="n">
        <v>37262</v>
      </c>
      <c r="I152" s="79" t="n">
        <v>37263</v>
      </c>
      <c r="J152" s="80"/>
      <c r="K152" s="81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</row>
    <row r="153" customFormat="false" ht="12.75" hidden="false" customHeight="false" outlineLevel="0" collapsed="false">
      <c r="B153" s="5" t="s">
        <v>8</v>
      </c>
      <c r="D153" s="82" t="n">
        <v>0</v>
      </c>
      <c r="E153" s="82" t="n">
        <v>0</v>
      </c>
      <c r="F153" s="82" t="n">
        <v>0</v>
      </c>
      <c r="G153" s="73"/>
      <c r="H153" s="84"/>
      <c r="I153" s="82" t="n">
        <v>0</v>
      </c>
      <c r="K153" s="74"/>
    </row>
    <row r="154" customFormat="false" ht="12.75" hidden="false" customHeight="false" outlineLevel="0" collapsed="false">
      <c r="B154" s="80" t="s">
        <v>47</v>
      </c>
      <c r="C154" s="73" t="n">
        <v>0</v>
      </c>
      <c r="D154" s="73" t="n">
        <v>0</v>
      </c>
      <c r="E154" s="73" t="n">
        <v>0</v>
      </c>
      <c r="F154" s="73" t="n">
        <v>0</v>
      </c>
      <c r="G154" s="73"/>
      <c r="H154" s="84"/>
      <c r="I154" s="73" t="n">
        <v>0</v>
      </c>
      <c r="K154" s="74"/>
    </row>
    <row r="155" customFormat="false" ht="12.75" hidden="false" customHeight="false" outlineLevel="0" collapsed="false">
      <c r="B155" s="5" t="s">
        <v>7</v>
      </c>
      <c r="D155" s="82" t="n">
        <v>300</v>
      </c>
      <c r="E155" s="82" t="n">
        <v>300</v>
      </c>
      <c r="F155" s="82" t="n">
        <v>300</v>
      </c>
      <c r="G155" s="73"/>
      <c r="H155" s="84"/>
      <c r="I155" s="82" t="n">
        <v>300</v>
      </c>
      <c r="K155" s="74"/>
    </row>
    <row r="156" customFormat="false" ht="12.75" hidden="false" customHeight="false" outlineLevel="0" collapsed="false">
      <c r="B156" s="80" t="s">
        <v>47</v>
      </c>
      <c r="C156" s="73" t="n">
        <v>0</v>
      </c>
      <c r="D156" s="73" t="n">
        <v>48.6</v>
      </c>
      <c r="E156" s="73" t="n">
        <v>48.6</v>
      </c>
      <c r="F156" s="73" t="n">
        <v>48.6</v>
      </c>
      <c r="G156" s="73"/>
      <c r="H156" s="84"/>
      <c r="I156" s="73" t="n">
        <v>48.6</v>
      </c>
      <c r="K156" s="74"/>
    </row>
    <row r="157" customFormat="false" ht="12.75" hidden="false" customHeight="false" outlineLevel="0" collapsed="false">
      <c r="B157" s="81" t="s">
        <v>48</v>
      </c>
      <c r="C157" s="74" t="n">
        <f aca="false">C153-C155</f>
        <v>0</v>
      </c>
      <c r="D157" s="74" t="n">
        <f aca="false">D153-D155</f>
        <v>-300</v>
      </c>
      <c r="E157" s="74" t="n">
        <f aca="false">E153-E155</f>
        <v>-300</v>
      </c>
      <c r="F157" s="74" t="n">
        <f aca="false">F153-F155</f>
        <v>-300</v>
      </c>
      <c r="G157" s="74" t="n">
        <f aca="false">G153-G155</f>
        <v>0</v>
      </c>
      <c r="H157" s="74" t="n">
        <f aca="false">H153-H155</f>
        <v>0</v>
      </c>
      <c r="I157" s="74" t="n">
        <f aca="false">I153-I155</f>
        <v>-300</v>
      </c>
      <c r="K157" s="74"/>
    </row>
    <row r="158" customFormat="false" ht="12.75" hidden="false" customHeight="false" outlineLevel="0" collapsed="false">
      <c r="B158" s="83" t="s">
        <v>49</v>
      </c>
      <c r="C158" s="73" t="n">
        <v>22</v>
      </c>
      <c r="D158" s="73" t="n">
        <v>28</v>
      </c>
      <c r="E158" s="73" t="n">
        <v>28</v>
      </c>
      <c r="F158" s="73" t="n">
        <v>28</v>
      </c>
      <c r="G158" s="73" t="n">
        <v>22</v>
      </c>
      <c r="H158" s="73" t="n">
        <v>22</v>
      </c>
      <c r="I158" s="73" t="n">
        <v>28</v>
      </c>
      <c r="K158" s="74"/>
    </row>
    <row r="159" customFormat="false" ht="12.75" hidden="false" customHeight="false" outlineLevel="0" collapsed="false">
      <c r="B159" s="83"/>
      <c r="C159" s="75"/>
      <c r="D159" s="82"/>
      <c r="E159" s="82"/>
      <c r="F159" s="73"/>
      <c r="G159" s="73"/>
      <c r="H159" s="84"/>
      <c r="K159" s="74"/>
    </row>
    <row r="160" customFormat="false" ht="12.75" hidden="false" customHeight="false" outlineLevel="0" collapsed="false">
      <c r="B160" s="83" t="s">
        <v>50</v>
      </c>
      <c r="C160" s="85" t="n">
        <f aca="false">(C153*C154)*(-1)</f>
        <v>-0</v>
      </c>
      <c r="D160" s="85" t="n">
        <f aca="false">(D153*D154)*(-1)</f>
        <v>-0</v>
      </c>
      <c r="E160" s="85" t="n">
        <f aca="false">(E153*E154)*(-1)</f>
        <v>-0</v>
      </c>
      <c r="F160" s="85" t="n">
        <f aca="false">(F153*F154)*(-1)</f>
        <v>-0</v>
      </c>
      <c r="G160" s="85" t="n">
        <f aca="false">(G153*G154)*(-1)</f>
        <v>-0</v>
      </c>
      <c r="H160" s="85" t="n">
        <f aca="false">(H153*H154)*(-1)</f>
        <v>-0</v>
      </c>
      <c r="I160" s="85" t="n">
        <f aca="false">(I153*I154)*(-1)</f>
        <v>-0</v>
      </c>
      <c r="K160" s="74"/>
    </row>
    <row r="161" customFormat="false" ht="12.75" hidden="false" customHeight="false" outlineLevel="0" collapsed="false">
      <c r="B161" s="83" t="s">
        <v>51</v>
      </c>
      <c r="C161" s="75" t="n">
        <f aca="false">C155*C156</f>
        <v>0</v>
      </c>
      <c r="D161" s="75" t="n">
        <f aca="false">D155*D156</f>
        <v>14580</v>
      </c>
      <c r="E161" s="75" t="n">
        <f aca="false">E155*E156</f>
        <v>14580</v>
      </c>
      <c r="F161" s="75" t="n">
        <f aca="false">F155*F156</f>
        <v>14580</v>
      </c>
      <c r="G161" s="75" t="n">
        <f aca="false">G155*G156</f>
        <v>0</v>
      </c>
      <c r="H161" s="75" t="n">
        <f aca="false">H155*H156</f>
        <v>0</v>
      </c>
      <c r="I161" s="75" t="n">
        <f aca="false">I155*I156</f>
        <v>14580</v>
      </c>
      <c r="K161" s="74"/>
    </row>
    <row r="162" customFormat="false" ht="12.75" hidden="false" customHeight="false" outlineLevel="0" collapsed="false">
      <c r="B162" s="81" t="s">
        <v>52</v>
      </c>
      <c r="C162" s="75" t="n">
        <f aca="false">SUM(C160:C161)</f>
        <v>0</v>
      </c>
      <c r="D162" s="75" t="n">
        <f aca="false">SUM(D160:D161)</f>
        <v>14580</v>
      </c>
      <c r="E162" s="75" t="n">
        <f aca="false">SUM(E160:E161)</f>
        <v>14580</v>
      </c>
      <c r="F162" s="75" t="n">
        <f aca="false">SUM(F160:F161)</f>
        <v>14580</v>
      </c>
      <c r="G162" s="75" t="n">
        <f aca="false">SUM(G160:G161)</f>
        <v>0</v>
      </c>
      <c r="H162" s="75" t="n">
        <f aca="false">SUM(H160:H161)</f>
        <v>0</v>
      </c>
      <c r="I162" s="75" t="n">
        <f aca="false">SUM(I160:I161)</f>
        <v>14580</v>
      </c>
      <c r="K162" s="74"/>
    </row>
    <row r="163" customFormat="false" ht="12.75" hidden="false" customHeight="false" outlineLevel="0" collapsed="false">
      <c r="A163" s="86"/>
      <c r="B163" s="72" t="s">
        <v>53</v>
      </c>
      <c r="C163" s="85" t="n">
        <f aca="false">C157*C158</f>
        <v>0</v>
      </c>
      <c r="D163" s="85" t="n">
        <f aca="false">D157*D158</f>
        <v>-8400</v>
      </c>
      <c r="E163" s="85" t="n">
        <f aca="false">E157*E158</f>
        <v>-8400</v>
      </c>
      <c r="F163" s="85" t="n">
        <f aca="false">F157*F158</f>
        <v>-8400</v>
      </c>
      <c r="G163" s="85" t="n">
        <f aca="false">G157*G158</f>
        <v>0</v>
      </c>
      <c r="H163" s="85" t="n">
        <f aca="false">H157*H158</f>
        <v>0</v>
      </c>
      <c r="I163" s="85" t="n">
        <f aca="false">I157*I158</f>
        <v>-8400</v>
      </c>
    </row>
    <row r="164" customFormat="false" ht="12.75" hidden="false" customHeight="false" outlineLevel="0" collapsed="false">
      <c r="A164" s="87"/>
      <c r="E164" s="72"/>
      <c r="G164" s="72"/>
      <c r="H164" s="72"/>
      <c r="I164" s="72"/>
    </row>
    <row r="165" customFormat="false" ht="12.75" hidden="false" customHeight="false" outlineLevel="0" collapsed="false">
      <c r="A165" s="86"/>
      <c r="B165" s="5" t="s">
        <v>54</v>
      </c>
      <c r="C165" s="88" t="n">
        <f aca="false">SUM(C162:C163)</f>
        <v>0</v>
      </c>
      <c r="D165" s="88" t="n">
        <f aca="false">SUM(D162:D163)</f>
        <v>6180</v>
      </c>
      <c r="E165" s="88" t="n">
        <f aca="false">SUM(E162:E163)</f>
        <v>6180</v>
      </c>
      <c r="F165" s="88" t="n">
        <f aca="false">SUM(F162:F163)</f>
        <v>6180</v>
      </c>
      <c r="G165" s="88" t="n">
        <f aca="false">SUM(G162:G163)</f>
        <v>0</v>
      </c>
      <c r="H165" s="88" t="n">
        <f aca="false">SUM(H162:H163)</f>
        <v>0</v>
      </c>
      <c r="I165" s="88" t="n">
        <f aca="false">SUM(I162:I163)</f>
        <v>6180</v>
      </c>
      <c r="J165" s="8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</row>
    <row r="166" customFormat="false" ht="12.75" hidden="false" customHeight="false" outlineLevel="0" collapsed="false">
      <c r="A166" s="80"/>
      <c r="B166" s="5" t="s">
        <v>55</v>
      </c>
      <c r="C166" s="88" t="n">
        <f aca="false">C165*16</f>
        <v>0</v>
      </c>
      <c r="D166" s="88" t="n">
        <f aca="false">D165*16</f>
        <v>98880</v>
      </c>
      <c r="E166" s="88" t="n">
        <f aca="false">E165*16</f>
        <v>98880</v>
      </c>
      <c r="F166" s="88" t="n">
        <f aca="false">F165*16</f>
        <v>98880</v>
      </c>
      <c r="G166" s="88" t="n">
        <f aca="false">G165*16</f>
        <v>0</v>
      </c>
      <c r="H166" s="88" t="n">
        <f aca="false">H165*16</f>
        <v>0</v>
      </c>
      <c r="I166" s="88" t="n">
        <f aca="false">I165*16</f>
        <v>98880</v>
      </c>
      <c r="J166" s="73" t="n">
        <f aca="false">SUM(C166:I166)</f>
        <v>395520</v>
      </c>
    </row>
    <row r="167" customFormat="false" ht="12.75" hidden="false" customHeight="false" outlineLevel="0" collapsed="false">
      <c r="A167" s="91"/>
    </row>
    <row r="168" customFormat="false" ht="12.75" hidden="false" customHeight="false" outlineLevel="0" collapsed="false">
      <c r="A168" s="86"/>
      <c r="B168" s="72" t="s">
        <v>56</v>
      </c>
      <c r="C168" s="75" t="n">
        <f aca="false">(C160+C163)*16</f>
        <v>0</v>
      </c>
      <c r="D168" s="75" t="n">
        <f aca="false">(D160+D163)*16</f>
        <v>-134400</v>
      </c>
      <c r="E168" s="75" t="n">
        <f aca="false">(E160+E163)*16</f>
        <v>-134400</v>
      </c>
      <c r="F168" s="75" t="n">
        <f aca="false">(F160+F163)*16</f>
        <v>-134400</v>
      </c>
      <c r="G168" s="75" t="n">
        <f aca="false">(G160+G163)*16</f>
        <v>0</v>
      </c>
      <c r="H168" s="75" t="n">
        <f aca="false">(H160+H163)*16</f>
        <v>0</v>
      </c>
      <c r="I168" s="75" t="n">
        <f aca="false">(I160+I163)*16</f>
        <v>-134400</v>
      </c>
    </row>
    <row r="169" customFormat="false" ht="12.75" hidden="false" customHeight="false" outlineLevel="0" collapsed="false">
      <c r="A169" s="86"/>
      <c r="B169" s="72" t="s">
        <v>57</v>
      </c>
      <c r="C169" s="75" t="n">
        <f aca="false">C161*16</f>
        <v>0</v>
      </c>
      <c r="D169" s="75" t="n">
        <f aca="false">D161*16</f>
        <v>233280</v>
      </c>
      <c r="E169" s="75" t="n">
        <f aca="false">E161*16</f>
        <v>233280</v>
      </c>
      <c r="F169" s="75" t="n">
        <f aca="false">F161*16</f>
        <v>233280</v>
      </c>
      <c r="G169" s="75" t="n">
        <f aca="false">G161*16</f>
        <v>0</v>
      </c>
      <c r="H169" s="75" t="n">
        <f aca="false">H161*16</f>
        <v>0</v>
      </c>
      <c r="I169" s="75" t="n">
        <f aca="false">I161*16</f>
        <v>233280</v>
      </c>
    </row>
    <row r="170" customFormat="false" ht="12.75" hidden="false" customHeight="false" outlineLevel="0" collapsed="false">
      <c r="A170" s="86"/>
      <c r="B170" s="72" t="s">
        <v>9</v>
      </c>
      <c r="C170" s="75" t="n">
        <f aca="false">SUM(C168:C169)</f>
        <v>0</v>
      </c>
      <c r="D170" s="75" t="n">
        <f aca="false">SUM(D168:D169)</f>
        <v>98880</v>
      </c>
      <c r="E170" s="75" t="n">
        <f aca="false">SUM(E168:E169)</f>
        <v>98880</v>
      </c>
      <c r="F170" s="75" t="n">
        <f aca="false">SUM(F168:F169)</f>
        <v>98880</v>
      </c>
      <c r="G170" s="75" t="n">
        <f aca="false">SUM(G168:G169)</f>
        <v>0</v>
      </c>
      <c r="H170" s="75" t="n">
        <f aca="false">SUM(H168:H169)</f>
        <v>0</v>
      </c>
      <c r="I170" s="75" t="n">
        <f aca="false">SUM(I168:I169)</f>
        <v>98880</v>
      </c>
    </row>
    <row r="171" customFormat="false" ht="12.75" hidden="false" customHeight="false" outlineLevel="0" collapsed="false">
      <c r="A171" s="86"/>
    </row>
    <row r="172" customFormat="false" ht="12.75" hidden="false" customHeight="false" outlineLevel="0" collapsed="false">
      <c r="A172" s="91"/>
    </row>
    <row r="173" customFormat="false" ht="12.75" hidden="false" customHeight="false" outlineLevel="0" collapsed="false">
      <c r="A173" s="5" t="s">
        <v>27</v>
      </c>
      <c r="B173" s="77" t="s">
        <v>46</v>
      </c>
      <c r="C173" s="78" t="n">
        <v>37257</v>
      </c>
      <c r="D173" s="79" t="n">
        <v>37258</v>
      </c>
      <c r="E173" s="79" t="n">
        <v>37259</v>
      </c>
      <c r="F173" s="79" t="n">
        <v>37260</v>
      </c>
      <c r="G173" s="78" t="n">
        <v>37261</v>
      </c>
      <c r="H173" s="78" t="n">
        <v>37262</v>
      </c>
      <c r="I173" s="79" t="n">
        <v>37263</v>
      </c>
      <c r="J173" s="80"/>
      <c r="K173" s="81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  <c r="IW173" s="5"/>
    </row>
    <row r="174" customFormat="false" ht="12.75" hidden="false" customHeight="false" outlineLevel="0" collapsed="false">
      <c r="B174" s="5" t="s">
        <v>8</v>
      </c>
      <c r="D174" s="82" t="n">
        <v>100</v>
      </c>
      <c r="E174" s="82" t="n">
        <v>100</v>
      </c>
      <c r="F174" s="82" t="n">
        <v>100</v>
      </c>
      <c r="G174" s="73"/>
      <c r="H174" s="84"/>
      <c r="I174" s="82" t="n">
        <v>100</v>
      </c>
      <c r="K174" s="74"/>
    </row>
    <row r="175" customFormat="false" ht="12.75" hidden="false" customHeight="false" outlineLevel="0" collapsed="false">
      <c r="B175" s="80" t="s">
        <v>47</v>
      </c>
      <c r="C175" s="73" t="n">
        <v>0</v>
      </c>
      <c r="D175" s="73" t="n">
        <v>37.55</v>
      </c>
      <c r="E175" s="73" t="n">
        <v>37.55</v>
      </c>
      <c r="F175" s="73" t="n">
        <v>37.55</v>
      </c>
      <c r="G175" s="73"/>
      <c r="H175" s="84"/>
      <c r="I175" s="73" t="n">
        <v>37.55</v>
      </c>
      <c r="K175" s="74"/>
    </row>
    <row r="176" customFormat="false" ht="12.75" hidden="false" customHeight="false" outlineLevel="0" collapsed="false">
      <c r="B176" s="5" t="s">
        <v>7</v>
      </c>
      <c r="D176" s="82" t="n">
        <v>100</v>
      </c>
      <c r="E176" s="82" t="n">
        <v>100</v>
      </c>
      <c r="F176" s="82" t="n">
        <v>100</v>
      </c>
      <c r="G176" s="73"/>
      <c r="H176" s="84"/>
      <c r="I176" s="82" t="n">
        <v>100</v>
      </c>
      <c r="K176" s="74"/>
    </row>
    <row r="177" customFormat="false" ht="12.75" hidden="false" customHeight="false" outlineLevel="0" collapsed="false">
      <c r="B177" s="80" t="s">
        <v>47</v>
      </c>
      <c r="C177" s="73" t="n">
        <v>0</v>
      </c>
      <c r="D177" s="73" t="n">
        <v>39.98</v>
      </c>
      <c r="E177" s="73" t="n">
        <v>39.98</v>
      </c>
      <c r="F177" s="73" t="n">
        <v>39.98</v>
      </c>
      <c r="G177" s="73"/>
      <c r="H177" s="84"/>
      <c r="I177" s="73" t="n">
        <v>39.98</v>
      </c>
      <c r="K177" s="74"/>
    </row>
    <row r="178" customFormat="false" ht="12.75" hidden="false" customHeight="false" outlineLevel="0" collapsed="false">
      <c r="B178" s="81" t="s">
        <v>48</v>
      </c>
      <c r="C178" s="74" t="n">
        <f aca="false">C174-C176</f>
        <v>0</v>
      </c>
      <c r="D178" s="84"/>
      <c r="E178" s="84" t="n">
        <f aca="false">E174-E176</f>
        <v>0</v>
      </c>
      <c r="F178" s="84" t="n">
        <f aca="false">F174-F176</f>
        <v>0</v>
      </c>
      <c r="G178" s="73"/>
      <c r="H178" s="84"/>
      <c r="I178" s="74" t="n">
        <f aca="false">I174-I176</f>
        <v>0</v>
      </c>
      <c r="K178" s="74"/>
    </row>
    <row r="179" customFormat="false" ht="12.75" hidden="false" customHeight="false" outlineLevel="0" collapsed="false">
      <c r="B179" s="83" t="s">
        <v>49</v>
      </c>
      <c r="C179" s="73" t="n">
        <v>22</v>
      </c>
      <c r="D179" s="73" t="n">
        <v>28</v>
      </c>
      <c r="E179" s="73" t="n">
        <v>28</v>
      </c>
      <c r="F179" s="73" t="n">
        <v>28</v>
      </c>
      <c r="G179" s="73" t="n">
        <v>22</v>
      </c>
      <c r="H179" s="73" t="n">
        <v>22</v>
      </c>
      <c r="I179" s="73" t="n">
        <v>28</v>
      </c>
      <c r="K179" s="74"/>
    </row>
    <row r="180" customFormat="false" ht="12.75" hidden="false" customHeight="false" outlineLevel="0" collapsed="false">
      <c r="B180" s="83"/>
      <c r="C180" s="75"/>
      <c r="D180" s="82"/>
      <c r="E180" s="82"/>
      <c r="F180" s="73"/>
      <c r="G180" s="73"/>
      <c r="H180" s="84"/>
      <c r="K180" s="74"/>
    </row>
    <row r="181" customFormat="false" ht="12.75" hidden="false" customHeight="false" outlineLevel="0" collapsed="false">
      <c r="B181" s="83" t="s">
        <v>50</v>
      </c>
      <c r="C181" s="85" t="n">
        <f aca="false">(C174*C175)*(-1)</f>
        <v>-0</v>
      </c>
      <c r="D181" s="85" t="n">
        <f aca="false">(D174*D175)*(-1)</f>
        <v>-3755</v>
      </c>
      <c r="E181" s="85" t="n">
        <f aca="false">(E174*E175)*(-1)</f>
        <v>-3755</v>
      </c>
      <c r="F181" s="85" t="n">
        <f aca="false">(F174*F175)*(-1)</f>
        <v>-3755</v>
      </c>
      <c r="G181" s="85" t="n">
        <f aca="false">(G174*G175)*(-1)</f>
        <v>-0</v>
      </c>
      <c r="H181" s="85" t="n">
        <f aca="false">(H174*H175)*(-1)</f>
        <v>-0</v>
      </c>
      <c r="I181" s="85" t="n">
        <f aca="false">(I174*I175)*(-1)</f>
        <v>-3755</v>
      </c>
      <c r="K181" s="74"/>
    </row>
    <row r="182" customFormat="false" ht="12.75" hidden="false" customHeight="false" outlineLevel="0" collapsed="false">
      <c r="B182" s="83" t="s">
        <v>51</v>
      </c>
      <c r="C182" s="75" t="n">
        <f aca="false">C176*C177</f>
        <v>0</v>
      </c>
      <c r="D182" s="75" t="n">
        <f aca="false">D176*D177</f>
        <v>3998</v>
      </c>
      <c r="E182" s="75" t="n">
        <f aca="false">E176*E177</f>
        <v>3998</v>
      </c>
      <c r="F182" s="75" t="n">
        <f aca="false">F176*F177</f>
        <v>3998</v>
      </c>
      <c r="G182" s="75" t="n">
        <f aca="false">G176*G177</f>
        <v>0</v>
      </c>
      <c r="H182" s="75" t="n">
        <f aca="false">H176*H177</f>
        <v>0</v>
      </c>
      <c r="I182" s="75" t="n">
        <f aca="false">I176*I177</f>
        <v>3998</v>
      </c>
      <c r="K182" s="74"/>
    </row>
    <row r="183" customFormat="false" ht="12.75" hidden="false" customHeight="false" outlineLevel="0" collapsed="false">
      <c r="B183" s="81" t="s">
        <v>52</v>
      </c>
      <c r="C183" s="75" t="n">
        <f aca="false">SUM(C181:C182)</f>
        <v>0</v>
      </c>
      <c r="D183" s="75" t="n">
        <f aca="false">SUM(D181:D182)</f>
        <v>243</v>
      </c>
      <c r="E183" s="75" t="n">
        <f aca="false">SUM(E181:E182)</f>
        <v>243</v>
      </c>
      <c r="F183" s="75" t="n">
        <f aca="false">SUM(F181:F182)</f>
        <v>243</v>
      </c>
      <c r="G183" s="75" t="n">
        <f aca="false">SUM(G181:G182)</f>
        <v>0</v>
      </c>
      <c r="H183" s="75" t="n">
        <f aca="false">SUM(H181:H182)</f>
        <v>0</v>
      </c>
      <c r="I183" s="75" t="n">
        <f aca="false">SUM(I181:I182)</f>
        <v>243</v>
      </c>
      <c r="K183" s="74"/>
    </row>
    <row r="184" customFormat="false" ht="12.75" hidden="false" customHeight="false" outlineLevel="0" collapsed="false">
      <c r="A184" s="86"/>
      <c r="B184" s="72" t="s">
        <v>53</v>
      </c>
      <c r="C184" s="85" t="n">
        <f aca="false">C178*C179</f>
        <v>0</v>
      </c>
      <c r="D184" s="85" t="n">
        <f aca="false">D178*D179</f>
        <v>0</v>
      </c>
      <c r="E184" s="85" t="n">
        <f aca="false">E178*E179</f>
        <v>0</v>
      </c>
      <c r="F184" s="85" t="n">
        <f aca="false">F178*F179</f>
        <v>0</v>
      </c>
      <c r="G184" s="85" t="n">
        <f aca="false">G178*G179</f>
        <v>0</v>
      </c>
      <c r="H184" s="85" t="n">
        <f aca="false">H178*H179</f>
        <v>0</v>
      </c>
      <c r="I184" s="85" t="n">
        <f aca="false">I178*I179</f>
        <v>0</v>
      </c>
    </row>
    <row r="185" customFormat="false" ht="12.75" hidden="false" customHeight="false" outlineLevel="0" collapsed="false">
      <c r="A185" s="87"/>
      <c r="E185" s="72"/>
      <c r="G185" s="72"/>
      <c r="H185" s="72"/>
      <c r="I185" s="72"/>
    </row>
    <row r="186" customFormat="false" ht="12.75" hidden="false" customHeight="false" outlineLevel="0" collapsed="false">
      <c r="A186" s="86"/>
      <c r="B186" s="5" t="s">
        <v>54</v>
      </c>
      <c r="C186" s="88" t="n">
        <f aca="false">SUM(C183:C184)</f>
        <v>0</v>
      </c>
      <c r="D186" s="88" t="n">
        <f aca="false">SUM(D183:D184)</f>
        <v>243</v>
      </c>
      <c r="E186" s="88" t="n">
        <f aca="false">SUM(E183:E184)</f>
        <v>243</v>
      </c>
      <c r="F186" s="88" t="n">
        <f aca="false">SUM(F183:F184)</f>
        <v>243</v>
      </c>
      <c r="G186" s="88" t="n">
        <f aca="false">SUM(G183:G184)</f>
        <v>0</v>
      </c>
      <c r="H186" s="88" t="n">
        <f aca="false">SUM(H183:H184)</f>
        <v>0</v>
      </c>
      <c r="I186" s="88" t="n">
        <f aca="false">SUM(I183:I184)</f>
        <v>243</v>
      </c>
      <c r="J186" s="80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</row>
    <row r="187" customFormat="false" ht="12.75" hidden="false" customHeight="false" outlineLevel="0" collapsed="false">
      <c r="A187" s="80"/>
      <c r="B187" s="5" t="s">
        <v>55</v>
      </c>
      <c r="C187" s="88" t="n">
        <f aca="false">C186*16</f>
        <v>0</v>
      </c>
      <c r="D187" s="88" t="n">
        <f aca="false">D186*16</f>
        <v>3888</v>
      </c>
      <c r="E187" s="88" t="n">
        <f aca="false">E186*16</f>
        <v>3888</v>
      </c>
      <c r="F187" s="88" t="n">
        <f aca="false">F186*16</f>
        <v>3888</v>
      </c>
      <c r="G187" s="88" t="n">
        <f aca="false">G186*16</f>
        <v>0</v>
      </c>
      <c r="H187" s="88" t="n">
        <f aca="false">H186*16</f>
        <v>0</v>
      </c>
      <c r="I187" s="88" t="n">
        <f aca="false">I186*16</f>
        <v>3888</v>
      </c>
      <c r="J187" s="73" t="n">
        <f aca="false">SUM(C187:I187)</f>
        <v>15552</v>
      </c>
    </row>
    <row r="188" customFormat="false" ht="12.75" hidden="false" customHeight="false" outlineLevel="0" collapsed="false">
      <c r="A188" s="91"/>
    </row>
    <row r="189" customFormat="false" ht="12.75" hidden="false" customHeight="false" outlineLevel="0" collapsed="false">
      <c r="A189" s="86"/>
      <c r="B189" s="72" t="s">
        <v>56</v>
      </c>
      <c r="C189" s="75" t="n">
        <f aca="false">(C181+C184)*16</f>
        <v>0</v>
      </c>
      <c r="D189" s="75" t="n">
        <f aca="false">(D181+D184)*16</f>
        <v>-60080</v>
      </c>
      <c r="E189" s="75" t="n">
        <f aca="false">(E181+E184)*16</f>
        <v>-60080</v>
      </c>
      <c r="F189" s="75" t="n">
        <f aca="false">(F181+F184)*16</f>
        <v>-60080</v>
      </c>
      <c r="G189" s="75" t="n">
        <f aca="false">(G181+G184)*16</f>
        <v>0</v>
      </c>
      <c r="H189" s="75" t="n">
        <f aca="false">(H181+H184)*16</f>
        <v>0</v>
      </c>
      <c r="I189" s="75" t="n">
        <f aca="false">(I181+I184)*16</f>
        <v>-60080</v>
      </c>
    </row>
    <row r="190" customFormat="false" ht="12.75" hidden="false" customHeight="false" outlineLevel="0" collapsed="false">
      <c r="A190" s="86"/>
      <c r="B190" s="72" t="s">
        <v>57</v>
      </c>
      <c r="C190" s="75" t="n">
        <f aca="false">C182*16</f>
        <v>0</v>
      </c>
      <c r="D190" s="75" t="n">
        <f aca="false">D182*16</f>
        <v>63968</v>
      </c>
      <c r="E190" s="75" t="n">
        <f aca="false">E182*16</f>
        <v>63968</v>
      </c>
      <c r="F190" s="75" t="n">
        <f aca="false">F182*16</f>
        <v>63968</v>
      </c>
      <c r="G190" s="75" t="n">
        <f aca="false">G182*16</f>
        <v>0</v>
      </c>
      <c r="H190" s="75" t="n">
        <f aca="false">H182*16</f>
        <v>0</v>
      </c>
      <c r="I190" s="75" t="n">
        <f aca="false">I182*16</f>
        <v>63968</v>
      </c>
    </row>
    <row r="191" customFormat="false" ht="12.75" hidden="false" customHeight="false" outlineLevel="0" collapsed="false">
      <c r="A191" s="86"/>
      <c r="B191" s="72" t="s">
        <v>9</v>
      </c>
      <c r="C191" s="75" t="n">
        <f aca="false">SUM(C189:C190)</f>
        <v>0</v>
      </c>
      <c r="D191" s="75" t="n">
        <f aca="false">SUM(D189:D190)</f>
        <v>3888</v>
      </c>
      <c r="E191" s="75" t="n">
        <f aca="false">SUM(E189:E190)</f>
        <v>3888</v>
      </c>
      <c r="F191" s="75" t="n">
        <f aca="false">SUM(F189:F190)</f>
        <v>3888</v>
      </c>
      <c r="G191" s="75" t="n">
        <f aca="false">SUM(G189:G190)</f>
        <v>0</v>
      </c>
      <c r="H191" s="75" t="n">
        <f aca="false">SUM(H189:H190)</f>
        <v>0</v>
      </c>
      <c r="I191" s="75" t="n">
        <f aca="false">SUM(I189:I190)</f>
        <v>3888</v>
      </c>
    </row>
    <row r="192" customFormat="false" ht="12.75" hidden="false" customHeight="false" outlineLevel="0" collapsed="false">
      <c r="A192" s="86"/>
    </row>
    <row r="193" customFormat="false" ht="12.75" hidden="false" customHeight="false" outlineLevel="0" collapsed="false">
      <c r="A193" s="87"/>
    </row>
    <row r="194" customFormat="false" ht="12.75" hidden="false" customHeight="false" outlineLevel="0" collapsed="false">
      <c r="A194" s="5" t="s">
        <v>27</v>
      </c>
      <c r="B194" s="77" t="s">
        <v>62</v>
      </c>
      <c r="C194" s="78" t="n">
        <v>37257</v>
      </c>
      <c r="D194" s="79" t="n">
        <v>37258</v>
      </c>
      <c r="E194" s="79" t="n">
        <v>37259</v>
      </c>
      <c r="F194" s="79" t="n">
        <v>37260</v>
      </c>
      <c r="G194" s="78" t="n">
        <v>37261</v>
      </c>
      <c r="H194" s="78" t="n">
        <v>37262</v>
      </c>
      <c r="I194" s="79" t="n">
        <v>37263</v>
      </c>
      <c r="J194" s="80"/>
      <c r="K194" s="81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customFormat="false" ht="12.75" hidden="false" customHeight="false" outlineLevel="0" collapsed="false">
      <c r="B195" s="5" t="s">
        <v>8</v>
      </c>
      <c r="C195" s="72" t="n">
        <v>150</v>
      </c>
      <c r="D195" s="82" t="n">
        <v>800</v>
      </c>
      <c r="E195" s="82" t="n">
        <v>800</v>
      </c>
      <c r="F195" s="82" t="n">
        <v>800</v>
      </c>
      <c r="G195" s="72" t="n">
        <v>150</v>
      </c>
      <c r="H195" s="72" t="n">
        <v>150</v>
      </c>
      <c r="I195" s="82" t="n">
        <v>800</v>
      </c>
      <c r="K195" s="74"/>
    </row>
    <row r="196" customFormat="false" ht="12.75" hidden="false" customHeight="false" outlineLevel="0" collapsed="false">
      <c r="B196" s="80" t="s">
        <v>47</v>
      </c>
      <c r="C196" s="73" t="n">
        <v>30.82</v>
      </c>
      <c r="D196" s="73" t="n">
        <v>45.83</v>
      </c>
      <c r="E196" s="73" t="n">
        <v>45.83</v>
      </c>
      <c r="F196" s="73" t="n">
        <v>45.83</v>
      </c>
      <c r="G196" s="73" t="n">
        <v>30.82</v>
      </c>
      <c r="H196" s="73" t="n">
        <v>30.82</v>
      </c>
      <c r="I196" s="73" t="n">
        <v>45.83</v>
      </c>
      <c r="K196" s="74"/>
    </row>
    <row r="197" customFormat="false" ht="12.75" hidden="false" customHeight="false" outlineLevel="0" collapsed="false">
      <c r="B197" s="5" t="s">
        <v>7</v>
      </c>
      <c r="C197" s="72" t="n">
        <v>150</v>
      </c>
      <c r="D197" s="82" t="n">
        <v>600</v>
      </c>
      <c r="E197" s="82" t="n">
        <v>600</v>
      </c>
      <c r="F197" s="82" t="n">
        <v>600</v>
      </c>
      <c r="G197" s="72" t="n">
        <v>150</v>
      </c>
      <c r="H197" s="72" t="n">
        <v>150</v>
      </c>
      <c r="I197" s="82" t="n">
        <v>600</v>
      </c>
      <c r="K197" s="74"/>
    </row>
    <row r="198" customFormat="false" ht="12.75" hidden="false" customHeight="false" outlineLevel="0" collapsed="false">
      <c r="B198" s="80" t="s">
        <v>47</v>
      </c>
      <c r="C198" s="73" t="n">
        <v>40.13</v>
      </c>
      <c r="D198" s="73" t="n">
        <v>46.95</v>
      </c>
      <c r="E198" s="73" t="n">
        <v>46.95</v>
      </c>
      <c r="F198" s="73" t="n">
        <v>46.95</v>
      </c>
      <c r="G198" s="73" t="n">
        <v>40.13</v>
      </c>
      <c r="H198" s="73" t="n">
        <v>40.13</v>
      </c>
      <c r="I198" s="73" t="n">
        <v>46.95</v>
      </c>
      <c r="K198" s="74"/>
    </row>
    <row r="199" customFormat="false" ht="12.75" hidden="false" customHeight="false" outlineLevel="0" collapsed="false">
      <c r="B199" s="81" t="s">
        <v>48</v>
      </c>
      <c r="C199" s="74" t="n">
        <f aca="false">C195-C197</f>
        <v>0</v>
      </c>
      <c r="D199" s="74" t="n">
        <f aca="false">D195-D197</f>
        <v>200</v>
      </c>
      <c r="E199" s="74" t="n">
        <f aca="false">E195-E197</f>
        <v>200</v>
      </c>
      <c r="F199" s="74" t="n">
        <f aca="false">F195-F197</f>
        <v>200</v>
      </c>
      <c r="G199" s="74" t="n">
        <f aca="false">G195-G197</f>
        <v>0</v>
      </c>
      <c r="H199" s="74" t="n">
        <f aca="false">H195-H197</f>
        <v>0</v>
      </c>
      <c r="I199" s="74" t="n">
        <f aca="false">I195-I197</f>
        <v>200</v>
      </c>
      <c r="K199" s="74"/>
    </row>
    <row r="200" customFormat="false" ht="12.75" hidden="false" customHeight="false" outlineLevel="0" collapsed="false">
      <c r="B200" s="83" t="s">
        <v>49</v>
      </c>
      <c r="C200" s="73" t="n">
        <v>30</v>
      </c>
      <c r="D200" s="73" t="n">
        <v>40</v>
      </c>
      <c r="E200" s="73" t="n">
        <v>40</v>
      </c>
      <c r="F200" s="73" t="n">
        <v>40</v>
      </c>
      <c r="G200" s="73" t="n">
        <v>30</v>
      </c>
      <c r="H200" s="73" t="n">
        <v>30</v>
      </c>
      <c r="I200" s="73" t="n">
        <v>40</v>
      </c>
      <c r="K200" s="74"/>
    </row>
    <row r="201" customFormat="false" ht="12.75" hidden="false" customHeight="false" outlineLevel="0" collapsed="false">
      <c r="B201" s="83"/>
      <c r="C201" s="75"/>
      <c r="D201" s="82"/>
      <c r="E201" s="82"/>
      <c r="F201" s="73"/>
      <c r="G201" s="75"/>
      <c r="H201" s="75"/>
      <c r="K201" s="74"/>
    </row>
    <row r="202" customFormat="false" ht="12.75" hidden="false" customHeight="false" outlineLevel="0" collapsed="false">
      <c r="B202" s="83" t="s">
        <v>50</v>
      </c>
      <c r="C202" s="85" t="n">
        <f aca="false">(C195*C196)*(-1)</f>
        <v>-4623</v>
      </c>
      <c r="D202" s="85" t="n">
        <f aca="false">(D195*D196)*(-1)</f>
        <v>-36664</v>
      </c>
      <c r="E202" s="85" t="n">
        <f aca="false">(E195*E196)*(-1)</f>
        <v>-36664</v>
      </c>
      <c r="F202" s="85" t="n">
        <f aca="false">(F195*F196)*(-1)</f>
        <v>-36664</v>
      </c>
      <c r="G202" s="85" t="n">
        <f aca="false">(G195*G196)*(-1)</f>
        <v>-4623</v>
      </c>
      <c r="H202" s="85" t="n">
        <f aca="false">(H195*H196)*(-1)</f>
        <v>-4623</v>
      </c>
      <c r="I202" s="85" t="n">
        <f aca="false">(I195*I196)*(-1)</f>
        <v>-36664</v>
      </c>
      <c r="K202" s="74"/>
    </row>
    <row r="203" customFormat="false" ht="12.75" hidden="false" customHeight="false" outlineLevel="0" collapsed="false">
      <c r="B203" s="83" t="s">
        <v>51</v>
      </c>
      <c r="C203" s="75" t="n">
        <f aca="false">C197*C198</f>
        <v>6019.5</v>
      </c>
      <c r="D203" s="75" t="n">
        <f aca="false">D197*D198</f>
        <v>28170</v>
      </c>
      <c r="E203" s="75" t="n">
        <f aca="false">E197*E198</f>
        <v>28170</v>
      </c>
      <c r="F203" s="75" t="n">
        <f aca="false">F197*F198</f>
        <v>28170</v>
      </c>
      <c r="G203" s="75" t="n">
        <f aca="false">G197*G198</f>
        <v>6019.5</v>
      </c>
      <c r="H203" s="75" t="n">
        <f aca="false">H197*H198</f>
        <v>6019.5</v>
      </c>
      <c r="I203" s="75" t="n">
        <f aca="false">I197*I198</f>
        <v>28170</v>
      </c>
      <c r="K203" s="74"/>
    </row>
    <row r="204" customFormat="false" ht="12.75" hidden="false" customHeight="false" outlineLevel="0" collapsed="false">
      <c r="B204" s="81" t="s">
        <v>52</v>
      </c>
      <c r="C204" s="75" t="n">
        <f aca="false">SUM(C202:C203)</f>
        <v>1396.5</v>
      </c>
      <c r="D204" s="75" t="n">
        <f aca="false">SUM(D202:D203)</f>
        <v>-8494</v>
      </c>
      <c r="E204" s="75" t="n">
        <f aca="false">SUM(E202:E203)</f>
        <v>-8494</v>
      </c>
      <c r="F204" s="75" t="n">
        <f aca="false">SUM(F202:F203)</f>
        <v>-8494</v>
      </c>
      <c r="G204" s="75" t="n">
        <f aca="false">SUM(G202:G203)</f>
        <v>1396.5</v>
      </c>
      <c r="H204" s="75" t="n">
        <f aca="false">SUM(H202:H203)</f>
        <v>1396.5</v>
      </c>
      <c r="I204" s="75" t="n">
        <f aca="false">SUM(I202:I203)</f>
        <v>-8494</v>
      </c>
      <c r="K204" s="74"/>
    </row>
    <row r="205" customFormat="false" ht="12.75" hidden="false" customHeight="false" outlineLevel="0" collapsed="false">
      <c r="A205" s="86"/>
      <c r="B205" s="72" t="s">
        <v>53</v>
      </c>
      <c r="C205" s="85" t="n">
        <f aca="false">C199*C200</f>
        <v>0</v>
      </c>
      <c r="D205" s="85" t="n">
        <f aca="false">D199*D200</f>
        <v>8000</v>
      </c>
      <c r="E205" s="85" t="n">
        <f aca="false">E199*E200</f>
        <v>8000</v>
      </c>
      <c r="F205" s="85" t="n">
        <f aca="false">F199*F200</f>
        <v>8000</v>
      </c>
      <c r="G205" s="85" t="n">
        <f aca="false">G199*G200</f>
        <v>0</v>
      </c>
      <c r="H205" s="85" t="n">
        <f aca="false">H199*H200</f>
        <v>0</v>
      </c>
      <c r="I205" s="85" t="n">
        <f aca="false">I199*I200</f>
        <v>8000</v>
      </c>
    </row>
    <row r="206" customFormat="false" ht="12.75" hidden="false" customHeight="false" outlineLevel="0" collapsed="false">
      <c r="A206" s="87"/>
      <c r="E206" s="72"/>
      <c r="G206" s="72"/>
      <c r="H206" s="72"/>
      <c r="I206" s="72"/>
    </row>
    <row r="207" customFormat="false" ht="12.75" hidden="false" customHeight="false" outlineLevel="0" collapsed="false">
      <c r="A207" s="86"/>
      <c r="B207" s="5" t="s">
        <v>54</v>
      </c>
      <c r="C207" s="88" t="n">
        <f aca="false">SUM(C204:C205)</f>
        <v>1396.5</v>
      </c>
      <c r="D207" s="88" t="n">
        <f aca="false">SUM(D204:D205)</f>
        <v>-494</v>
      </c>
      <c r="E207" s="88" t="n">
        <f aca="false">SUM(E204:E205)</f>
        <v>-494</v>
      </c>
      <c r="F207" s="88" t="n">
        <f aca="false">SUM(F204:F205)</f>
        <v>-494</v>
      </c>
      <c r="G207" s="88" t="n">
        <f aca="false">SUM(G204:G205)</f>
        <v>1396.5</v>
      </c>
      <c r="H207" s="88" t="n">
        <f aca="false">SUM(H204:H205)</f>
        <v>1396.5</v>
      </c>
      <c r="I207" s="88" t="n">
        <f aca="false">SUM(I204:I205)</f>
        <v>-494</v>
      </c>
      <c r="J207" s="80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customFormat="false" ht="12.75" hidden="false" customHeight="false" outlineLevel="0" collapsed="false">
      <c r="A208" s="80"/>
      <c r="B208" s="5" t="s">
        <v>55</v>
      </c>
      <c r="C208" s="88" t="n">
        <f aca="false">C207*16</f>
        <v>22344</v>
      </c>
      <c r="D208" s="88" t="n">
        <f aca="false">D207*16</f>
        <v>-7904</v>
      </c>
      <c r="E208" s="88" t="n">
        <f aca="false">E207*16</f>
        <v>-7904</v>
      </c>
      <c r="F208" s="88" t="n">
        <f aca="false">F207*16</f>
        <v>-7904</v>
      </c>
      <c r="G208" s="88" t="n">
        <f aca="false">G207*16</f>
        <v>22344</v>
      </c>
      <c r="H208" s="88" t="n">
        <f aca="false">H207*16</f>
        <v>22344</v>
      </c>
      <c r="I208" s="88" t="n">
        <f aca="false">I207*16</f>
        <v>-7904</v>
      </c>
      <c r="J208" s="73" t="n">
        <f aca="false">SUM(C208:I208)</f>
        <v>35416</v>
      </c>
    </row>
    <row r="209" customFormat="false" ht="12.75" hidden="false" customHeight="false" outlineLevel="0" collapsed="false">
      <c r="A209" s="91"/>
    </row>
    <row r="210" customFormat="false" ht="12.75" hidden="false" customHeight="false" outlineLevel="0" collapsed="false">
      <c r="A210" s="86"/>
      <c r="B210" s="72" t="s">
        <v>56</v>
      </c>
      <c r="C210" s="75" t="n">
        <f aca="false">(C202+C205)*16</f>
        <v>-73968</v>
      </c>
      <c r="D210" s="75" t="n">
        <f aca="false">(D202+D205)*16</f>
        <v>-458624</v>
      </c>
      <c r="E210" s="75" t="n">
        <f aca="false">(E202+E205)*16</f>
        <v>-458624</v>
      </c>
      <c r="F210" s="75" t="n">
        <f aca="false">(F202+F205)*16</f>
        <v>-458624</v>
      </c>
      <c r="G210" s="75" t="n">
        <f aca="false">(G202+G205)*16</f>
        <v>-73968</v>
      </c>
      <c r="H210" s="75" t="n">
        <f aca="false">(H202+H205)*16</f>
        <v>-73968</v>
      </c>
      <c r="I210" s="75" t="n">
        <f aca="false">(I202+I205)*16</f>
        <v>-458624</v>
      </c>
    </row>
    <row r="211" customFormat="false" ht="12.75" hidden="false" customHeight="false" outlineLevel="0" collapsed="false">
      <c r="A211" s="86"/>
      <c r="B211" s="72" t="s">
        <v>57</v>
      </c>
      <c r="C211" s="75" t="n">
        <f aca="false">C203*16</f>
        <v>96312</v>
      </c>
      <c r="D211" s="75" t="n">
        <f aca="false">D203*16</f>
        <v>450720</v>
      </c>
      <c r="E211" s="75" t="n">
        <f aca="false">E203*16</f>
        <v>450720</v>
      </c>
      <c r="F211" s="75" t="n">
        <f aca="false">F203*16</f>
        <v>450720</v>
      </c>
      <c r="G211" s="75" t="n">
        <f aca="false">G203*16</f>
        <v>96312</v>
      </c>
      <c r="H211" s="75" t="n">
        <f aca="false">H203*16</f>
        <v>96312</v>
      </c>
      <c r="I211" s="75" t="n">
        <f aca="false">I203*16</f>
        <v>450720</v>
      </c>
    </row>
    <row r="212" customFormat="false" ht="12.75" hidden="false" customHeight="false" outlineLevel="0" collapsed="false">
      <c r="A212" s="86"/>
      <c r="B212" s="72" t="s">
        <v>9</v>
      </c>
      <c r="C212" s="75" t="n">
        <f aca="false">SUM(C210:C211)</f>
        <v>22344</v>
      </c>
      <c r="D212" s="75" t="n">
        <f aca="false">SUM(D210:D211)</f>
        <v>-7904</v>
      </c>
      <c r="E212" s="75" t="n">
        <f aca="false">SUM(E210:E211)</f>
        <v>-7904</v>
      </c>
      <c r="F212" s="75" t="n">
        <f aca="false">SUM(F210:F211)</f>
        <v>-7904</v>
      </c>
      <c r="G212" s="75" t="n">
        <f aca="false">SUM(G210:G211)</f>
        <v>22344</v>
      </c>
      <c r="H212" s="75" t="n">
        <f aca="false">SUM(H210:H211)</f>
        <v>22344</v>
      </c>
      <c r="I212" s="75" t="n">
        <f aca="false">SUM(I210:I211)</f>
        <v>-7904</v>
      </c>
    </row>
    <row r="213" customFormat="false" ht="12.75" hidden="false" customHeight="false" outlineLevel="0" collapsed="false">
      <c r="A213" s="86"/>
    </row>
    <row r="214" customFormat="false" ht="12.75" hidden="false" customHeight="false" outlineLevel="0" collapsed="false">
      <c r="A214" s="87"/>
    </row>
    <row r="215" customFormat="false" ht="12.75" hidden="false" customHeight="false" outlineLevel="0" collapsed="false">
      <c r="A215" s="5" t="s">
        <v>28</v>
      </c>
      <c r="B215" s="77" t="s">
        <v>63</v>
      </c>
      <c r="C215" s="78" t="n">
        <v>37257</v>
      </c>
      <c r="D215" s="79" t="n">
        <v>37258</v>
      </c>
      <c r="E215" s="79" t="n">
        <v>37259</v>
      </c>
      <c r="F215" s="79" t="n">
        <v>37260</v>
      </c>
      <c r="G215" s="78" t="n">
        <v>37261</v>
      </c>
      <c r="H215" s="78" t="n">
        <v>37262</v>
      </c>
      <c r="I215" s="79" t="n">
        <v>37263</v>
      </c>
      <c r="J215" s="80"/>
    </row>
    <row r="216" customFormat="false" ht="12.75" hidden="false" customHeight="false" outlineLevel="0" collapsed="false">
      <c r="B216" s="5" t="s">
        <v>8</v>
      </c>
      <c r="D216" s="82" t="n">
        <v>0</v>
      </c>
      <c r="E216" s="82" t="n">
        <v>0</v>
      </c>
      <c r="F216" s="82" t="n">
        <v>0</v>
      </c>
      <c r="G216" s="73"/>
      <c r="H216" s="84"/>
      <c r="I216" s="82" t="n">
        <v>0</v>
      </c>
    </row>
    <row r="217" customFormat="false" ht="12.75" hidden="false" customHeight="false" outlineLevel="0" collapsed="false">
      <c r="B217" s="80" t="s">
        <v>47</v>
      </c>
      <c r="C217" s="73" t="n">
        <v>0</v>
      </c>
      <c r="D217" s="73" t="n">
        <v>0</v>
      </c>
      <c r="E217" s="73" t="n">
        <v>0</v>
      </c>
      <c r="F217" s="73" t="n">
        <v>0</v>
      </c>
      <c r="G217" s="73"/>
      <c r="H217" s="84"/>
      <c r="I217" s="73" t="n">
        <v>0</v>
      </c>
    </row>
    <row r="218" customFormat="false" ht="12.75" hidden="false" customHeight="false" outlineLevel="0" collapsed="false">
      <c r="B218" s="5" t="s">
        <v>7</v>
      </c>
      <c r="D218" s="82" t="n">
        <v>50</v>
      </c>
      <c r="E218" s="82" t="n">
        <v>50</v>
      </c>
      <c r="F218" s="82" t="n">
        <v>50</v>
      </c>
      <c r="G218" s="73"/>
      <c r="H218" s="84"/>
      <c r="I218" s="82" t="n">
        <v>50</v>
      </c>
    </row>
    <row r="219" customFormat="false" ht="12.75" hidden="false" customHeight="false" outlineLevel="0" collapsed="false">
      <c r="B219" s="80" t="s">
        <v>47</v>
      </c>
      <c r="C219" s="73" t="n">
        <v>0</v>
      </c>
      <c r="D219" s="73" t="n">
        <v>32</v>
      </c>
      <c r="E219" s="73" t="n">
        <v>32</v>
      </c>
      <c r="F219" s="73" t="n">
        <v>32</v>
      </c>
      <c r="G219" s="73"/>
      <c r="H219" s="84"/>
      <c r="I219" s="73" t="n">
        <v>32</v>
      </c>
    </row>
    <row r="220" customFormat="false" ht="12.75" hidden="false" customHeight="false" outlineLevel="0" collapsed="false">
      <c r="B220" s="81" t="s">
        <v>48</v>
      </c>
      <c r="C220" s="74" t="n">
        <f aca="false">C216-C218</f>
        <v>0</v>
      </c>
      <c r="D220" s="74" t="n">
        <f aca="false">D216-D218</f>
        <v>-50</v>
      </c>
      <c r="E220" s="74" t="n">
        <f aca="false">E216-E218</f>
        <v>-50</v>
      </c>
      <c r="F220" s="74" t="n">
        <f aca="false">F216-F218</f>
        <v>-50</v>
      </c>
      <c r="G220" s="74" t="n">
        <f aca="false">G216-G218</f>
        <v>0</v>
      </c>
      <c r="H220" s="74" t="n">
        <f aca="false">H216-H218</f>
        <v>0</v>
      </c>
      <c r="I220" s="74" t="n">
        <f aca="false">I216-I218</f>
        <v>-50</v>
      </c>
    </row>
    <row r="221" customFormat="false" ht="12.75" hidden="false" customHeight="false" outlineLevel="0" collapsed="false">
      <c r="B221" s="83" t="s">
        <v>49</v>
      </c>
      <c r="C221" s="73" t="n">
        <v>22</v>
      </c>
      <c r="D221" s="73" t="n">
        <v>28</v>
      </c>
      <c r="E221" s="73" t="n">
        <v>28</v>
      </c>
      <c r="F221" s="73" t="n">
        <v>28</v>
      </c>
      <c r="G221" s="73" t="n">
        <v>22</v>
      </c>
      <c r="H221" s="73" t="n">
        <v>22</v>
      </c>
      <c r="I221" s="73" t="n">
        <v>28</v>
      </c>
    </row>
    <row r="222" customFormat="false" ht="12.75" hidden="false" customHeight="false" outlineLevel="0" collapsed="false">
      <c r="B222" s="83"/>
      <c r="C222" s="75"/>
      <c r="D222" s="82"/>
      <c r="E222" s="82"/>
      <c r="F222" s="73"/>
      <c r="G222" s="73"/>
      <c r="H222" s="84"/>
    </row>
    <row r="223" customFormat="false" ht="12.75" hidden="false" customHeight="false" outlineLevel="0" collapsed="false">
      <c r="B223" s="83" t="s">
        <v>50</v>
      </c>
      <c r="C223" s="85" t="n">
        <f aca="false">(C216*C217)*(-1)</f>
        <v>-0</v>
      </c>
      <c r="D223" s="85" t="n">
        <f aca="false">(D216*D217)*(-1)</f>
        <v>-0</v>
      </c>
      <c r="E223" s="85" t="n">
        <f aca="false">(E216*E217)*(-1)</f>
        <v>-0</v>
      </c>
      <c r="F223" s="85" t="n">
        <f aca="false">(F216*F217)*(-1)</f>
        <v>-0</v>
      </c>
      <c r="G223" s="85" t="n">
        <f aca="false">(G216*G217)*(-1)</f>
        <v>-0</v>
      </c>
      <c r="H223" s="85" t="n">
        <f aca="false">(H216*H217)*(-1)</f>
        <v>-0</v>
      </c>
      <c r="I223" s="85" t="n">
        <f aca="false">(I216*I217)*(-1)</f>
        <v>-0</v>
      </c>
    </row>
    <row r="224" customFormat="false" ht="12.75" hidden="false" customHeight="false" outlineLevel="0" collapsed="false">
      <c r="B224" s="83" t="s">
        <v>51</v>
      </c>
      <c r="C224" s="75" t="n">
        <f aca="false">C218*C219</f>
        <v>0</v>
      </c>
      <c r="D224" s="75" t="n">
        <f aca="false">D218*D219</f>
        <v>1600</v>
      </c>
      <c r="E224" s="75" t="n">
        <f aca="false">E218*E219</f>
        <v>1600</v>
      </c>
      <c r="F224" s="75" t="n">
        <f aca="false">F218*F219</f>
        <v>1600</v>
      </c>
      <c r="G224" s="75" t="n">
        <f aca="false">G218*G219</f>
        <v>0</v>
      </c>
      <c r="H224" s="75" t="n">
        <f aca="false">H218*H219</f>
        <v>0</v>
      </c>
      <c r="I224" s="75" t="n">
        <f aca="false">I218*I219</f>
        <v>1600</v>
      </c>
    </row>
    <row r="225" customFormat="false" ht="12.75" hidden="false" customHeight="false" outlineLevel="0" collapsed="false">
      <c r="B225" s="81" t="s">
        <v>52</v>
      </c>
      <c r="C225" s="75" t="n">
        <f aca="false">SUM(C223:C224)</f>
        <v>0</v>
      </c>
      <c r="D225" s="75" t="n">
        <f aca="false">SUM(D223:D224)</f>
        <v>1600</v>
      </c>
      <c r="E225" s="75" t="n">
        <f aca="false">SUM(E223:E224)</f>
        <v>1600</v>
      </c>
      <c r="F225" s="75" t="n">
        <f aca="false">SUM(F223:F224)</f>
        <v>1600</v>
      </c>
      <c r="G225" s="75" t="n">
        <f aca="false">SUM(G223:G224)</f>
        <v>0</v>
      </c>
      <c r="H225" s="75" t="n">
        <f aca="false">SUM(H223:H224)</f>
        <v>0</v>
      </c>
      <c r="I225" s="75" t="n">
        <f aca="false">SUM(I223:I224)</f>
        <v>1600</v>
      </c>
    </row>
    <row r="226" customFormat="false" ht="12.75" hidden="false" customHeight="false" outlineLevel="0" collapsed="false">
      <c r="A226" s="86"/>
      <c r="B226" s="72" t="s">
        <v>53</v>
      </c>
      <c r="C226" s="85" t="n">
        <f aca="false">C220*C221</f>
        <v>0</v>
      </c>
      <c r="D226" s="85" t="n">
        <f aca="false">D220*D221</f>
        <v>-1400</v>
      </c>
      <c r="E226" s="85" t="n">
        <f aca="false">E220*E221</f>
        <v>-1400</v>
      </c>
      <c r="F226" s="85" t="n">
        <f aca="false">F220*F221</f>
        <v>-1400</v>
      </c>
      <c r="G226" s="85" t="n">
        <f aca="false">G220*G221</f>
        <v>0</v>
      </c>
      <c r="H226" s="85" t="n">
        <f aca="false">H220*H221</f>
        <v>0</v>
      </c>
      <c r="I226" s="85" t="n">
        <f aca="false">I220*I221</f>
        <v>-1400</v>
      </c>
    </row>
    <row r="227" customFormat="false" ht="12.75" hidden="false" customHeight="false" outlineLevel="0" collapsed="false">
      <c r="A227" s="87"/>
      <c r="E227" s="72"/>
      <c r="G227" s="72"/>
      <c r="H227" s="72"/>
      <c r="I227" s="72"/>
    </row>
    <row r="228" customFormat="false" ht="12.75" hidden="false" customHeight="false" outlineLevel="0" collapsed="false">
      <c r="A228" s="86"/>
      <c r="B228" s="5" t="s">
        <v>54</v>
      </c>
      <c r="C228" s="88" t="n">
        <f aca="false">SUM(C225:C226)</f>
        <v>0</v>
      </c>
      <c r="D228" s="88" t="n">
        <f aca="false">SUM(D225:D226)</f>
        <v>200</v>
      </c>
      <c r="E228" s="88" t="n">
        <f aca="false">SUM(E225:E226)</f>
        <v>200</v>
      </c>
      <c r="F228" s="88" t="n">
        <f aca="false">SUM(F225:F226)</f>
        <v>200</v>
      </c>
      <c r="G228" s="88" t="n">
        <f aca="false">SUM(G225:G226)</f>
        <v>0</v>
      </c>
      <c r="H228" s="88" t="n">
        <f aca="false">SUM(H225:H226)</f>
        <v>0</v>
      </c>
      <c r="I228" s="88" t="n">
        <f aca="false">SUM(I225:I226)</f>
        <v>200</v>
      </c>
      <c r="J228" s="80"/>
    </row>
    <row r="229" customFormat="false" ht="12.75" hidden="false" customHeight="false" outlineLevel="0" collapsed="false">
      <c r="A229" s="80"/>
      <c r="B229" s="5" t="s">
        <v>55</v>
      </c>
      <c r="C229" s="88" t="n">
        <f aca="false">C228*16</f>
        <v>0</v>
      </c>
      <c r="D229" s="88" t="n">
        <f aca="false">D228*16</f>
        <v>3200</v>
      </c>
      <c r="E229" s="88" t="n">
        <f aca="false">E228*16</f>
        <v>3200</v>
      </c>
      <c r="F229" s="88" t="n">
        <f aca="false">F228*16</f>
        <v>3200</v>
      </c>
      <c r="G229" s="88" t="n">
        <f aca="false">G228*16</f>
        <v>0</v>
      </c>
      <c r="H229" s="88" t="n">
        <f aca="false">H228*16</f>
        <v>0</v>
      </c>
      <c r="I229" s="88" t="n">
        <f aca="false">I228*16</f>
        <v>3200</v>
      </c>
      <c r="J229" s="73" t="n">
        <f aca="false">SUM(C229:I229)</f>
        <v>12800</v>
      </c>
    </row>
    <row r="231" customFormat="false" ht="12.75" hidden="false" customHeight="false" outlineLevel="0" collapsed="false">
      <c r="A231" s="86"/>
      <c r="B231" s="72" t="s">
        <v>56</v>
      </c>
      <c r="C231" s="75" t="n">
        <f aca="false">(C223+C226)*16</f>
        <v>0</v>
      </c>
      <c r="D231" s="75" t="n">
        <f aca="false">(D223+D226)*16</f>
        <v>-22400</v>
      </c>
      <c r="E231" s="75" t="n">
        <f aca="false">(E223+E226)*16</f>
        <v>-22400</v>
      </c>
      <c r="F231" s="75" t="n">
        <f aca="false">(F223+F226)*16</f>
        <v>-22400</v>
      </c>
      <c r="G231" s="75" t="n">
        <f aca="false">(G223+G226)*16</f>
        <v>0</v>
      </c>
      <c r="H231" s="75" t="n">
        <f aca="false">(H223+H226)*16</f>
        <v>0</v>
      </c>
      <c r="I231" s="75" t="n">
        <f aca="false">(I223+I226)*16</f>
        <v>-22400</v>
      </c>
    </row>
    <row r="232" customFormat="false" ht="12.75" hidden="false" customHeight="false" outlineLevel="0" collapsed="false">
      <c r="A232" s="86"/>
      <c r="B232" s="72" t="s">
        <v>57</v>
      </c>
      <c r="C232" s="75" t="n">
        <f aca="false">C224*16</f>
        <v>0</v>
      </c>
      <c r="D232" s="75" t="n">
        <f aca="false">D224*16</f>
        <v>25600</v>
      </c>
      <c r="E232" s="75" t="n">
        <f aca="false">E224*16</f>
        <v>25600</v>
      </c>
      <c r="F232" s="75" t="n">
        <f aca="false">F224*16</f>
        <v>25600</v>
      </c>
      <c r="G232" s="75" t="n">
        <f aca="false">G224*16</f>
        <v>0</v>
      </c>
      <c r="H232" s="75" t="n">
        <f aca="false">H224*16</f>
        <v>0</v>
      </c>
      <c r="I232" s="75" t="n">
        <f aca="false">I224*16</f>
        <v>25600</v>
      </c>
    </row>
    <row r="233" customFormat="false" ht="12.75" hidden="false" customHeight="false" outlineLevel="0" collapsed="false">
      <c r="A233" s="86"/>
      <c r="B233" s="72" t="s">
        <v>9</v>
      </c>
      <c r="C233" s="75" t="n">
        <f aca="false">SUM(C231:C232)</f>
        <v>0</v>
      </c>
      <c r="D233" s="75" t="n">
        <f aca="false">SUM(D231:D232)</f>
        <v>3200</v>
      </c>
      <c r="E233" s="75" t="n">
        <f aca="false">SUM(E231:E232)</f>
        <v>3200</v>
      </c>
      <c r="F233" s="75" t="n">
        <f aca="false">SUM(F231:F232)</f>
        <v>3200</v>
      </c>
      <c r="G233" s="75" t="n">
        <f aca="false">SUM(G231:G232)</f>
        <v>0</v>
      </c>
      <c r="H233" s="75" t="n">
        <f aca="false">SUM(H231:H232)</f>
        <v>0</v>
      </c>
      <c r="I233" s="75" t="n">
        <f aca="false">SUM(I231:I232)</f>
        <v>3200</v>
      </c>
    </row>
    <row r="234" customFormat="false" ht="12.75" hidden="false" customHeight="false" outlineLevel="0" collapsed="false">
      <c r="A234" s="86"/>
    </row>
    <row r="236" customFormat="false" ht="12.75" hidden="false" customHeight="false" outlineLevel="0" collapsed="false">
      <c r="A236" s="5" t="s">
        <v>28</v>
      </c>
      <c r="B236" s="77" t="s">
        <v>61</v>
      </c>
      <c r="C236" s="78" t="n">
        <v>37257</v>
      </c>
      <c r="D236" s="79" t="n">
        <v>37258</v>
      </c>
      <c r="E236" s="79" t="n">
        <v>37259</v>
      </c>
      <c r="F236" s="79" t="n">
        <v>37260</v>
      </c>
      <c r="G236" s="78" t="n">
        <v>37261</v>
      </c>
      <c r="H236" s="78" t="n">
        <v>37262</v>
      </c>
      <c r="I236" s="79" t="n">
        <v>37263</v>
      </c>
      <c r="J236" s="80"/>
      <c r="K236" s="81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customFormat="false" ht="12.75" hidden="false" customHeight="false" outlineLevel="0" collapsed="false">
      <c r="B237" s="5" t="s">
        <v>8</v>
      </c>
      <c r="D237" s="82" t="n">
        <v>0</v>
      </c>
      <c r="E237" s="82" t="n">
        <v>0</v>
      </c>
      <c r="F237" s="82" t="n">
        <v>0</v>
      </c>
      <c r="G237" s="73"/>
      <c r="H237" s="84"/>
      <c r="I237" s="82" t="n">
        <v>0</v>
      </c>
      <c r="K237" s="74"/>
    </row>
    <row r="238" customFormat="false" ht="12.75" hidden="false" customHeight="false" outlineLevel="0" collapsed="false">
      <c r="B238" s="80" t="s">
        <v>47</v>
      </c>
      <c r="C238" s="73" t="n">
        <v>0</v>
      </c>
      <c r="D238" s="73" t="n">
        <v>0</v>
      </c>
      <c r="E238" s="73" t="n">
        <v>0</v>
      </c>
      <c r="F238" s="73" t="n">
        <v>0</v>
      </c>
      <c r="G238" s="73"/>
      <c r="H238" s="84"/>
      <c r="I238" s="73" t="n">
        <v>0</v>
      </c>
      <c r="K238" s="74"/>
    </row>
    <row r="239" customFormat="false" ht="12.75" hidden="false" customHeight="false" outlineLevel="0" collapsed="false">
      <c r="B239" s="5" t="s">
        <v>7</v>
      </c>
      <c r="D239" s="82" t="n">
        <v>200</v>
      </c>
      <c r="E239" s="82" t="n">
        <v>200</v>
      </c>
      <c r="F239" s="82" t="n">
        <v>200</v>
      </c>
      <c r="G239" s="73"/>
      <c r="H239" s="84"/>
      <c r="I239" s="82" t="n">
        <v>200</v>
      </c>
      <c r="K239" s="74"/>
    </row>
    <row r="240" customFormat="false" ht="12.75" hidden="false" customHeight="false" outlineLevel="0" collapsed="false">
      <c r="B240" s="80" t="s">
        <v>47</v>
      </c>
      <c r="C240" s="73" t="n">
        <v>0</v>
      </c>
      <c r="D240" s="73" t="n">
        <v>32.75</v>
      </c>
      <c r="E240" s="73" t="n">
        <v>32.75</v>
      </c>
      <c r="F240" s="73" t="n">
        <v>32.75</v>
      </c>
      <c r="G240" s="73"/>
      <c r="H240" s="84"/>
      <c r="I240" s="73" t="n">
        <v>32.75</v>
      </c>
      <c r="K240" s="74"/>
    </row>
    <row r="241" customFormat="false" ht="12.75" hidden="false" customHeight="false" outlineLevel="0" collapsed="false">
      <c r="B241" s="81" t="s">
        <v>48</v>
      </c>
      <c r="C241" s="74" t="n">
        <f aca="false">C237-C239</f>
        <v>0</v>
      </c>
      <c r="D241" s="74" t="n">
        <f aca="false">D237-D239</f>
        <v>-200</v>
      </c>
      <c r="E241" s="74" t="n">
        <f aca="false">E237-E239</f>
        <v>-200</v>
      </c>
      <c r="F241" s="74" t="n">
        <f aca="false">F237-F239</f>
        <v>-200</v>
      </c>
      <c r="G241" s="74" t="n">
        <f aca="false">G237-G239</f>
        <v>0</v>
      </c>
      <c r="H241" s="74" t="n">
        <f aca="false">H237-H239</f>
        <v>0</v>
      </c>
      <c r="I241" s="74" t="n">
        <f aca="false">I237-I239</f>
        <v>-200</v>
      </c>
      <c r="K241" s="74"/>
    </row>
    <row r="242" customFormat="false" ht="12.75" hidden="false" customHeight="false" outlineLevel="0" collapsed="false">
      <c r="B242" s="83" t="s">
        <v>49</v>
      </c>
      <c r="C242" s="73" t="n">
        <v>22</v>
      </c>
      <c r="D242" s="73" t="n">
        <v>28</v>
      </c>
      <c r="E242" s="73" t="n">
        <v>28</v>
      </c>
      <c r="F242" s="73" t="n">
        <v>28</v>
      </c>
      <c r="G242" s="73" t="n">
        <v>22</v>
      </c>
      <c r="H242" s="73" t="n">
        <v>22</v>
      </c>
      <c r="I242" s="73" t="n">
        <v>28</v>
      </c>
      <c r="K242" s="74"/>
    </row>
    <row r="243" customFormat="false" ht="12.75" hidden="false" customHeight="false" outlineLevel="0" collapsed="false">
      <c r="B243" s="83"/>
      <c r="C243" s="75"/>
      <c r="D243" s="82"/>
      <c r="E243" s="82"/>
      <c r="F243" s="73"/>
      <c r="G243" s="73"/>
      <c r="H243" s="84"/>
      <c r="K243" s="74"/>
    </row>
    <row r="244" customFormat="false" ht="12.75" hidden="false" customHeight="false" outlineLevel="0" collapsed="false">
      <c r="B244" s="83" t="s">
        <v>50</v>
      </c>
      <c r="C244" s="85" t="n">
        <f aca="false">(C237*C238)*(-1)</f>
        <v>-0</v>
      </c>
      <c r="D244" s="85" t="n">
        <f aca="false">(D237*D238)*(-1)</f>
        <v>-0</v>
      </c>
      <c r="E244" s="85" t="n">
        <f aca="false">(E237*E238)*(-1)</f>
        <v>-0</v>
      </c>
      <c r="F244" s="85" t="n">
        <f aca="false">(F237*F238)*(-1)</f>
        <v>-0</v>
      </c>
      <c r="G244" s="85" t="n">
        <f aca="false">(G237*G238)*(-1)</f>
        <v>-0</v>
      </c>
      <c r="H244" s="85" t="n">
        <f aca="false">(H237*H238)*(-1)</f>
        <v>-0</v>
      </c>
      <c r="I244" s="85" t="n">
        <f aca="false">(I237*I238)*(-1)</f>
        <v>-0</v>
      </c>
      <c r="K244" s="74"/>
    </row>
    <row r="245" customFormat="false" ht="12.75" hidden="false" customHeight="false" outlineLevel="0" collapsed="false">
      <c r="B245" s="83" t="s">
        <v>51</v>
      </c>
      <c r="C245" s="75" t="n">
        <f aca="false">C239*C240</f>
        <v>0</v>
      </c>
      <c r="D245" s="75" t="n">
        <f aca="false">D239*D240</f>
        <v>6550</v>
      </c>
      <c r="E245" s="75" t="n">
        <f aca="false">E239*E240</f>
        <v>6550</v>
      </c>
      <c r="F245" s="75" t="n">
        <f aca="false">F239*F240</f>
        <v>6550</v>
      </c>
      <c r="G245" s="75" t="n">
        <f aca="false">G239*G240</f>
        <v>0</v>
      </c>
      <c r="H245" s="75" t="n">
        <f aca="false">H239*H240</f>
        <v>0</v>
      </c>
      <c r="I245" s="75" t="n">
        <f aca="false">I239*I240</f>
        <v>6550</v>
      </c>
      <c r="K245" s="74"/>
    </row>
    <row r="246" customFormat="false" ht="12.75" hidden="false" customHeight="false" outlineLevel="0" collapsed="false">
      <c r="B246" s="81" t="s">
        <v>52</v>
      </c>
      <c r="C246" s="75" t="n">
        <f aca="false">SUM(C244:C245)</f>
        <v>0</v>
      </c>
      <c r="D246" s="75" t="n">
        <f aca="false">SUM(D244:D245)</f>
        <v>6550</v>
      </c>
      <c r="E246" s="75" t="n">
        <f aca="false">SUM(E244:E245)</f>
        <v>6550</v>
      </c>
      <c r="F246" s="75" t="n">
        <f aca="false">SUM(F244:F245)</f>
        <v>6550</v>
      </c>
      <c r="G246" s="75" t="n">
        <f aca="false">SUM(G244:G245)</f>
        <v>0</v>
      </c>
      <c r="H246" s="75" t="n">
        <f aca="false">SUM(H244:H245)</f>
        <v>0</v>
      </c>
      <c r="I246" s="75" t="n">
        <f aca="false">SUM(I244:I245)</f>
        <v>6550</v>
      </c>
      <c r="K246" s="74"/>
    </row>
    <row r="247" customFormat="false" ht="12.75" hidden="false" customHeight="false" outlineLevel="0" collapsed="false">
      <c r="A247" s="86"/>
      <c r="B247" s="72" t="s">
        <v>53</v>
      </c>
      <c r="C247" s="85" t="n">
        <f aca="false">C241*C242</f>
        <v>0</v>
      </c>
      <c r="D247" s="85" t="n">
        <f aca="false">D241*D242</f>
        <v>-5600</v>
      </c>
      <c r="E247" s="85" t="n">
        <f aca="false">E241*E242</f>
        <v>-5600</v>
      </c>
      <c r="F247" s="85" t="n">
        <f aca="false">F241*F242</f>
        <v>-5600</v>
      </c>
      <c r="G247" s="85" t="n">
        <f aca="false">G241*G242</f>
        <v>0</v>
      </c>
      <c r="H247" s="85" t="n">
        <f aca="false">H241*H242</f>
        <v>0</v>
      </c>
      <c r="I247" s="85" t="n">
        <f aca="false">I241*I242</f>
        <v>-5600</v>
      </c>
    </row>
    <row r="248" customFormat="false" ht="12.75" hidden="false" customHeight="false" outlineLevel="0" collapsed="false">
      <c r="A248" s="87"/>
      <c r="E248" s="72"/>
      <c r="G248" s="72"/>
      <c r="H248" s="72"/>
      <c r="I248" s="72"/>
    </row>
    <row r="249" customFormat="false" ht="12.75" hidden="false" customHeight="false" outlineLevel="0" collapsed="false">
      <c r="A249" s="86"/>
      <c r="B249" s="5" t="s">
        <v>54</v>
      </c>
      <c r="C249" s="88" t="n">
        <f aca="false">SUM(C246:C247)</f>
        <v>0</v>
      </c>
      <c r="D249" s="88" t="n">
        <f aca="false">SUM(D246:D247)</f>
        <v>950</v>
      </c>
      <c r="E249" s="88" t="n">
        <f aca="false">SUM(E246:E247)</f>
        <v>950</v>
      </c>
      <c r="F249" s="88" t="n">
        <f aca="false">SUM(F246:F247)</f>
        <v>950</v>
      </c>
      <c r="G249" s="88" t="n">
        <f aca="false">SUM(G246:G247)</f>
        <v>0</v>
      </c>
      <c r="H249" s="88" t="n">
        <f aca="false">SUM(H246:H247)</f>
        <v>0</v>
      </c>
      <c r="I249" s="88" t="n">
        <f aca="false">SUM(I246:I247)</f>
        <v>950</v>
      </c>
      <c r="J249" s="80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customFormat="false" ht="12.75" hidden="false" customHeight="false" outlineLevel="0" collapsed="false">
      <c r="A250" s="80"/>
      <c r="B250" s="5" t="s">
        <v>55</v>
      </c>
      <c r="C250" s="88" t="n">
        <f aca="false">C249*16</f>
        <v>0</v>
      </c>
      <c r="D250" s="88" t="n">
        <f aca="false">D249*16</f>
        <v>15200</v>
      </c>
      <c r="E250" s="88" t="n">
        <f aca="false">E249*16</f>
        <v>15200</v>
      </c>
      <c r="F250" s="88" t="n">
        <f aca="false">F249*16</f>
        <v>15200</v>
      </c>
      <c r="G250" s="88" t="n">
        <f aca="false">G249*16</f>
        <v>0</v>
      </c>
      <c r="H250" s="88" t="n">
        <f aca="false">H249*16</f>
        <v>0</v>
      </c>
      <c r="I250" s="88" t="n">
        <f aca="false">I249*16</f>
        <v>15200</v>
      </c>
      <c r="J250" s="73" t="n">
        <f aca="false">SUM(C250:I250)</f>
        <v>60800</v>
      </c>
    </row>
    <row r="251" customFormat="false" ht="12.75" hidden="false" customHeight="false" outlineLevel="0" collapsed="false">
      <c r="A251" s="91"/>
    </row>
    <row r="252" customFormat="false" ht="12.75" hidden="false" customHeight="false" outlineLevel="0" collapsed="false">
      <c r="A252" s="86"/>
      <c r="B252" s="72" t="s">
        <v>56</v>
      </c>
      <c r="C252" s="75" t="n">
        <f aca="false">(C244+C247)*16</f>
        <v>0</v>
      </c>
      <c r="D252" s="75" t="n">
        <f aca="false">(D244+D247)*16</f>
        <v>-89600</v>
      </c>
      <c r="E252" s="75" t="n">
        <f aca="false">(E244+E247)*16</f>
        <v>-89600</v>
      </c>
      <c r="F252" s="75" t="n">
        <f aca="false">(F244+F247)*16</f>
        <v>-89600</v>
      </c>
      <c r="G252" s="75" t="n">
        <f aca="false">(G244+G247)*16</f>
        <v>0</v>
      </c>
      <c r="H252" s="75" t="n">
        <f aca="false">(H244+H247)*16</f>
        <v>0</v>
      </c>
      <c r="I252" s="75" t="n">
        <f aca="false">(I244+I247)*16</f>
        <v>-89600</v>
      </c>
    </row>
    <row r="253" customFormat="false" ht="12.75" hidden="false" customHeight="false" outlineLevel="0" collapsed="false">
      <c r="A253" s="86"/>
      <c r="B253" s="72" t="s">
        <v>57</v>
      </c>
      <c r="C253" s="75" t="n">
        <f aca="false">C245*16</f>
        <v>0</v>
      </c>
      <c r="D253" s="75" t="n">
        <f aca="false">D245*16</f>
        <v>104800</v>
      </c>
      <c r="E253" s="75" t="n">
        <f aca="false">E245*16</f>
        <v>104800</v>
      </c>
      <c r="F253" s="75" t="n">
        <f aca="false">F245*16</f>
        <v>104800</v>
      </c>
      <c r="G253" s="75" t="n">
        <f aca="false">G245*16</f>
        <v>0</v>
      </c>
      <c r="H253" s="75" t="n">
        <f aca="false">H245*16</f>
        <v>0</v>
      </c>
      <c r="I253" s="75" t="n">
        <f aca="false">I245*16</f>
        <v>104800</v>
      </c>
    </row>
    <row r="254" customFormat="false" ht="12.75" hidden="false" customHeight="false" outlineLevel="0" collapsed="false">
      <c r="A254" s="86"/>
      <c r="B254" s="72" t="s">
        <v>9</v>
      </c>
      <c r="C254" s="75" t="n">
        <f aca="false">SUM(C252:C253)</f>
        <v>0</v>
      </c>
      <c r="D254" s="75" t="n">
        <f aca="false">SUM(D252:D253)</f>
        <v>15200</v>
      </c>
      <c r="E254" s="75" t="n">
        <f aca="false">SUM(E252:E253)</f>
        <v>15200</v>
      </c>
      <c r="F254" s="75" t="n">
        <f aca="false">SUM(F252:F253)</f>
        <v>15200</v>
      </c>
      <c r="G254" s="75" t="n">
        <f aca="false">SUM(G252:G253)</f>
        <v>0</v>
      </c>
      <c r="H254" s="75" t="n">
        <f aca="false">SUM(H252:H253)</f>
        <v>0</v>
      </c>
      <c r="I254" s="75" t="n">
        <f aca="false">SUM(I252:I253)</f>
        <v>15200</v>
      </c>
    </row>
    <row r="255" customFormat="false" ht="12.75" hidden="false" customHeight="false" outlineLevel="0" collapsed="false">
      <c r="A255" s="86"/>
    </row>
    <row r="256" customFormat="false" ht="12.75" hidden="false" customHeight="false" outlineLevel="0" collapsed="false">
      <c r="A256" s="91"/>
    </row>
    <row r="257" customFormat="false" ht="12.75" hidden="false" customHeight="false" outlineLevel="0" collapsed="false">
      <c r="A257" s="80"/>
      <c r="B257" s="5"/>
      <c r="C257" s="88"/>
      <c r="D257" s="88"/>
      <c r="E257" s="88"/>
      <c r="F257" s="88"/>
      <c r="G257" s="88"/>
      <c r="H257" s="88"/>
      <c r="I257" s="88"/>
    </row>
    <row r="258" customFormat="false" ht="12.75" hidden="false" customHeight="false" outlineLevel="0" collapsed="false">
      <c r="A258" s="80"/>
      <c r="B258" s="5"/>
      <c r="C258" s="88"/>
      <c r="D258" s="88"/>
      <c r="E258" s="88"/>
      <c r="F258" s="88"/>
      <c r="G258" s="88"/>
      <c r="H258" s="88"/>
      <c r="I258" s="88"/>
    </row>
    <row r="259" customFormat="false" ht="12.75" hidden="false" customHeight="false" outlineLevel="0" collapsed="false">
      <c r="A259" s="80"/>
      <c r="B259" s="5"/>
      <c r="C259" s="88"/>
      <c r="D259" s="88"/>
      <c r="E259" s="88"/>
      <c r="F259" s="88"/>
      <c r="G259" s="88"/>
      <c r="H259" s="88"/>
      <c r="I259" s="88"/>
    </row>
    <row r="261" customFormat="false" ht="12.75" hidden="false" customHeight="false" outlineLevel="0" collapsed="false">
      <c r="A261" s="91"/>
    </row>
    <row r="262" customFormat="false" ht="12.75" hidden="false" customHeight="false" outlineLevel="0" collapsed="false">
      <c r="A262" s="5" t="s">
        <v>31</v>
      </c>
      <c r="B262" s="77" t="s">
        <v>64</v>
      </c>
      <c r="C262" s="78" t="n">
        <v>37257</v>
      </c>
      <c r="D262" s="79" t="n">
        <v>37258</v>
      </c>
      <c r="E262" s="79" t="n">
        <v>37259</v>
      </c>
      <c r="F262" s="79" t="n">
        <v>37260</v>
      </c>
      <c r="G262" s="78" t="n">
        <v>37261</v>
      </c>
      <c r="H262" s="78" t="n">
        <v>37262</v>
      </c>
      <c r="I262" s="79" t="n">
        <v>37263</v>
      </c>
      <c r="J262" s="80"/>
      <c r="K262" s="81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</row>
    <row r="263" customFormat="false" ht="12.75" hidden="false" customHeight="false" outlineLevel="0" collapsed="false">
      <c r="B263" s="5" t="s">
        <v>8</v>
      </c>
      <c r="D263" s="82" t="n">
        <v>50</v>
      </c>
      <c r="E263" s="82" t="n">
        <v>50</v>
      </c>
      <c r="F263" s="82" t="n">
        <v>50</v>
      </c>
      <c r="G263" s="73"/>
      <c r="H263" s="84"/>
      <c r="I263" s="82" t="n">
        <v>50</v>
      </c>
      <c r="K263" s="74"/>
    </row>
    <row r="264" customFormat="false" ht="12.75" hidden="false" customHeight="false" outlineLevel="0" collapsed="false">
      <c r="B264" s="80" t="s">
        <v>47</v>
      </c>
      <c r="C264" s="73" t="n">
        <v>0</v>
      </c>
      <c r="D264" s="73" t="n">
        <v>25</v>
      </c>
      <c r="E264" s="73" t="n">
        <v>25</v>
      </c>
      <c r="F264" s="73" t="n">
        <v>25</v>
      </c>
      <c r="G264" s="73"/>
      <c r="H264" s="84"/>
      <c r="I264" s="73" t="n">
        <v>25</v>
      </c>
      <c r="K264" s="74"/>
    </row>
    <row r="265" customFormat="false" ht="12.75" hidden="false" customHeight="false" outlineLevel="0" collapsed="false">
      <c r="B265" s="5" t="s">
        <v>7</v>
      </c>
      <c r="D265" s="82" t="n">
        <v>200</v>
      </c>
      <c r="E265" s="82" t="n">
        <v>200</v>
      </c>
      <c r="F265" s="82" t="n">
        <v>200</v>
      </c>
      <c r="G265" s="73"/>
      <c r="H265" s="84"/>
      <c r="I265" s="82" t="n">
        <v>200</v>
      </c>
      <c r="K265" s="74"/>
    </row>
    <row r="266" customFormat="false" ht="12.75" hidden="false" customHeight="false" outlineLevel="0" collapsed="false">
      <c r="B266" s="80" t="s">
        <v>47</v>
      </c>
      <c r="C266" s="73" t="n">
        <v>0</v>
      </c>
      <c r="D266" s="73" t="n">
        <v>39.58</v>
      </c>
      <c r="E266" s="73" t="n">
        <v>39.58</v>
      </c>
      <c r="F266" s="73" t="n">
        <v>39.58</v>
      </c>
      <c r="G266" s="73"/>
      <c r="H266" s="84"/>
      <c r="I266" s="73" t="n">
        <v>39.58</v>
      </c>
      <c r="K266" s="74"/>
    </row>
    <row r="267" customFormat="false" ht="12.75" hidden="false" customHeight="false" outlineLevel="0" collapsed="false">
      <c r="B267" s="81" t="s">
        <v>48</v>
      </c>
      <c r="C267" s="74" t="n">
        <f aca="false">C263-C265</f>
        <v>0</v>
      </c>
      <c r="D267" s="74" t="n">
        <f aca="false">D263-D265</f>
        <v>-150</v>
      </c>
      <c r="E267" s="74" t="n">
        <f aca="false">E263-E265</f>
        <v>-150</v>
      </c>
      <c r="F267" s="74" t="n">
        <f aca="false">F263-F265</f>
        <v>-150</v>
      </c>
      <c r="G267" s="73"/>
      <c r="H267" s="84"/>
      <c r="I267" s="74" t="n">
        <f aca="false">I263-I265</f>
        <v>-150</v>
      </c>
      <c r="K267" s="74"/>
    </row>
    <row r="268" customFormat="false" ht="12.75" hidden="false" customHeight="false" outlineLevel="0" collapsed="false">
      <c r="B268" s="83" t="s">
        <v>49</v>
      </c>
      <c r="C268" s="73" t="n">
        <v>20.5</v>
      </c>
      <c r="D268" s="73" t="n">
        <v>26.5</v>
      </c>
      <c r="E268" s="73" t="n">
        <v>26.5</v>
      </c>
      <c r="F268" s="73" t="n">
        <v>26.5</v>
      </c>
      <c r="G268" s="73" t="n">
        <v>20.5</v>
      </c>
      <c r="H268" s="73" t="n">
        <v>20.5</v>
      </c>
      <c r="I268" s="73" t="n">
        <v>26.5</v>
      </c>
      <c r="K268" s="74"/>
    </row>
    <row r="269" customFormat="false" ht="12.75" hidden="false" customHeight="false" outlineLevel="0" collapsed="false">
      <c r="B269" s="83"/>
      <c r="C269" s="75"/>
      <c r="D269" s="82"/>
      <c r="E269" s="82"/>
      <c r="F269" s="73"/>
      <c r="G269" s="73"/>
      <c r="H269" s="84"/>
      <c r="K269" s="74"/>
    </row>
    <row r="270" customFormat="false" ht="12.75" hidden="false" customHeight="false" outlineLevel="0" collapsed="false">
      <c r="B270" s="83" t="s">
        <v>50</v>
      </c>
      <c r="C270" s="85" t="n">
        <f aca="false">(C263*C264)*(-1)</f>
        <v>-0</v>
      </c>
      <c r="D270" s="85" t="n">
        <f aca="false">(D263*D264)*(-1)</f>
        <v>-1250</v>
      </c>
      <c r="E270" s="85" t="n">
        <f aca="false">(E263*E264)*(-1)</f>
        <v>-1250</v>
      </c>
      <c r="F270" s="85" t="n">
        <f aca="false">(F263*F264)*(-1)</f>
        <v>-1250</v>
      </c>
      <c r="G270" s="85" t="n">
        <f aca="false">(G263*G264)*(-1)</f>
        <v>-0</v>
      </c>
      <c r="H270" s="85" t="n">
        <f aca="false">(H263*H264)*(-1)</f>
        <v>-0</v>
      </c>
      <c r="I270" s="85" t="n">
        <f aca="false">(I263*I264)*(-1)</f>
        <v>-1250</v>
      </c>
      <c r="K270" s="74"/>
    </row>
    <row r="271" customFormat="false" ht="12.75" hidden="false" customHeight="false" outlineLevel="0" collapsed="false">
      <c r="B271" s="83" t="s">
        <v>51</v>
      </c>
      <c r="C271" s="75" t="n">
        <f aca="false">C265*C266</f>
        <v>0</v>
      </c>
      <c r="D271" s="75" t="n">
        <f aca="false">D265*D266</f>
        <v>7916</v>
      </c>
      <c r="E271" s="75" t="n">
        <f aca="false">E265*E266</f>
        <v>7916</v>
      </c>
      <c r="F271" s="75" t="n">
        <f aca="false">F265*F266</f>
        <v>7916</v>
      </c>
      <c r="G271" s="75" t="n">
        <f aca="false">G265*G266</f>
        <v>0</v>
      </c>
      <c r="H271" s="75" t="n">
        <f aca="false">H265*H266</f>
        <v>0</v>
      </c>
      <c r="I271" s="75" t="n">
        <f aca="false">I265*I266</f>
        <v>7916</v>
      </c>
      <c r="K271" s="74"/>
    </row>
    <row r="272" customFormat="false" ht="12.75" hidden="false" customHeight="false" outlineLevel="0" collapsed="false">
      <c r="B272" s="81" t="s">
        <v>52</v>
      </c>
      <c r="C272" s="75" t="n">
        <f aca="false">SUM(C270:C271)</f>
        <v>0</v>
      </c>
      <c r="D272" s="75" t="n">
        <f aca="false">SUM(D270:D271)</f>
        <v>6666</v>
      </c>
      <c r="E272" s="75" t="n">
        <f aca="false">SUM(E270:E271)</f>
        <v>6666</v>
      </c>
      <c r="F272" s="75" t="n">
        <f aca="false">SUM(F270:F271)</f>
        <v>6666</v>
      </c>
      <c r="G272" s="75" t="n">
        <f aca="false">SUM(G270:G271)</f>
        <v>0</v>
      </c>
      <c r="H272" s="75" t="n">
        <f aca="false">SUM(H270:H271)</f>
        <v>0</v>
      </c>
      <c r="I272" s="75" t="n">
        <f aca="false">SUM(I270:I271)</f>
        <v>6666</v>
      </c>
      <c r="K272" s="74"/>
    </row>
    <row r="273" customFormat="false" ht="12.75" hidden="false" customHeight="false" outlineLevel="0" collapsed="false">
      <c r="A273" s="86"/>
      <c r="B273" s="72" t="s">
        <v>53</v>
      </c>
      <c r="C273" s="85" t="n">
        <f aca="false">C267*C268</f>
        <v>0</v>
      </c>
      <c r="D273" s="85" t="n">
        <f aca="false">D267*D268</f>
        <v>-3975</v>
      </c>
      <c r="E273" s="85" t="n">
        <f aca="false">E267*E268</f>
        <v>-3975</v>
      </c>
      <c r="F273" s="85" t="n">
        <f aca="false">F267*F268</f>
        <v>-3975</v>
      </c>
      <c r="G273" s="85" t="n">
        <f aca="false">G267*G268</f>
        <v>0</v>
      </c>
      <c r="H273" s="85" t="n">
        <f aca="false">H267*H268</f>
        <v>0</v>
      </c>
      <c r="I273" s="85" t="n">
        <f aca="false">I267*I268</f>
        <v>-3975</v>
      </c>
    </row>
    <row r="274" customFormat="false" ht="12.75" hidden="false" customHeight="false" outlineLevel="0" collapsed="false">
      <c r="A274" s="87"/>
      <c r="E274" s="72"/>
      <c r="G274" s="72"/>
      <c r="H274" s="72"/>
      <c r="I274" s="72"/>
    </row>
    <row r="275" customFormat="false" ht="12.75" hidden="false" customHeight="false" outlineLevel="0" collapsed="false">
      <c r="A275" s="86"/>
      <c r="B275" s="5" t="s">
        <v>54</v>
      </c>
      <c r="C275" s="88" t="n">
        <f aca="false">SUM(C272:C273)</f>
        <v>0</v>
      </c>
      <c r="D275" s="88" t="n">
        <f aca="false">SUM(D272:D273)</f>
        <v>2691</v>
      </c>
      <c r="E275" s="88" t="n">
        <f aca="false">SUM(E272:E273)</f>
        <v>2691</v>
      </c>
      <c r="F275" s="88" t="n">
        <f aca="false">SUM(F272:F273)</f>
        <v>2691</v>
      </c>
      <c r="G275" s="88" t="n">
        <f aca="false">SUM(G272:G273)</f>
        <v>0</v>
      </c>
      <c r="H275" s="88" t="n">
        <f aca="false">SUM(H272:H273)</f>
        <v>0</v>
      </c>
      <c r="I275" s="88" t="n">
        <f aca="false">SUM(I272:I273)</f>
        <v>2691</v>
      </c>
      <c r="J275" s="80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</row>
    <row r="276" customFormat="false" ht="12.75" hidden="false" customHeight="false" outlineLevel="0" collapsed="false">
      <c r="A276" s="80"/>
      <c r="B276" s="5" t="s">
        <v>55</v>
      </c>
      <c r="C276" s="88" t="n">
        <f aca="false">C275*16</f>
        <v>0</v>
      </c>
      <c r="D276" s="88" t="n">
        <f aca="false">D275*16</f>
        <v>43056</v>
      </c>
      <c r="E276" s="88" t="n">
        <f aca="false">E275*16</f>
        <v>43056</v>
      </c>
      <c r="F276" s="88" t="n">
        <f aca="false">F275*16</f>
        <v>43056</v>
      </c>
      <c r="G276" s="88" t="n">
        <f aca="false">G275*16</f>
        <v>0</v>
      </c>
      <c r="H276" s="88" t="n">
        <f aca="false">H275*16</f>
        <v>0</v>
      </c>
      <c r="I276" s="88" t="n">
        <f aca="false">I275*16</f>
        <v>43056</v>
      </c>
      <c r="J276" s="73" t="n">
        <f aca="false">SUM(C276:I276)</f>
        <v>172224</v>
      </c>
    </row>
    <row r="277" customFormat="false" ht="12.75" hidden="false" customHeight="false" outlineLevel="0" collapsed="false">
      <c r="A277" s="80"/>
      <c r="B277" s="5"/>
      <c r="C277" s="88"/>
      <c r="D277" s="88"/>
      <c r="E277" s="88"/>
      <c r="F277" s="88"/>
      <c r="G277" s="88"/>
      <c r="H277" s="88"/>
      <c r="I277" s="88"/>
    </row>
    <row r="278" customFormat="false" ht="12.75" hidden="false" customHeight="false" outlineLevel="0" collapsed="false">
      <c r="A278" s="86"/>
      <c r="B278" s="72" t="s">
        <v>56</v>
      </c>
      <c r="C278" s="75" t="n">
        <f aca="false">(C270+C273)*16</f>
        <v>0</v>
      </c>
      <c r="D278" s="75" t="n">
        <f aca="false">(D270+D273)*16</f>
        <v>-83600</v>
      </c>
      <c r="E278" s="75" t="n">
        <f aca="false">(E270+E273)*16</f>
        <v>-83600</v>
      </c>
      <c r="F278" s="75" t="n">
        <f aca="false">(F270+F273)*16</f>
        <v>-83600</v>
      </c>
      <c r="G278" s="75" t="n">
        <f aca="false">(G270+G273)*16</f>
        <v>0</v>
      </c>
      <c r="H278" s="75" t="n">
        <f aca="false">(H270+H273)*16</f>
        <v>0</v>
      </c>
      <c r="I278" s="75" t="n">
        <f aca="false">(I270+I273)*16</f>
        <v>-83600</v>
      </c>
    </row>
    <row r="279" customFormat="false" ht="12.75" hidden="false" customHeight="false" outlineLevel="0" collapsed="false">
      <c r="A279" s="86"/>
      <c r="B279" s="72" t="s">
        <v>57</v>
      </c>
      <c r="C279" s="75" t="n">
        <f aca="false">C271*16</f>
        <v>0</v>
      </c>
      <c r="D279" s="75" t="n">
        <f aca="false">D271*16</f>
        <v>126656</v>
      </c>
      <c r="E279" s="75" t="n">
        <f aca="false">E271*16</f>
        <v>126656</v>
      </c>
      <c r="F279" s="75" t="n">
        <f aca="false">F271*16</f>
        <v>126656</v>
      </c>
      <c r="G279" s="75" t="n">
        <f aca="false">G271*16</f>
        <v>0</v>
      </c>
      <c r="H279" s="75" t="n">
        <f aca="false">H271*16</f>
        <v>0</v>
      </c>
      <c r="I279" s="75" t="n">
        <f aca="false">I271*16</f>
        <v>126656</v>
      </c>
    </row>
    <row r="280" customFormat="false" ht="12.75" hidden="false" customHeight="false" outlineLevel="0" collapsed="false">
      <c r="A280" s="86"/>
      <c r="B280" s="72" t="s">
        <v>9</v>
      </c>
      <c r="C280" s="75" t="n">
        <f aca="false">SUM(C278:C279)</f>
        <v>0</v>
      </c>
      <c r="D280" s="75" t="n">
        <f aca="false">SUM(D278:D279)</f>
        <v>43056</v>
      </c>
      <c r="E280" s="75" t="n">
        <f aca="false">SUM(E278:E279)</f>
        <v>43056</v>
      </c>
      <c r="F280" s="75" t="n">
        <f aca="false">SUM(F278:F279)</f>
        <v>43056</v>
      </c>
      <c r="G280" s="75" t="n">
        <f aca="false">SUM(G278:G279)</f>
        <v>0</v>
      </c>
      <c r="H280" s="75" t="n">
        <f aca="false">SUM(H278:H279)</f>
        <v>0</v>
      </c>
      <c r="I280" s="75" t="n">
        <f aca="false">SUM(I278:I279)</f>
        <v>43056</v>
      </c>
    </row>
    <row r="281" customFormat="false" ht="12.75" hidden="false" customHeight="false" outlineLevel="0" collapsed="false">
      <c r="A281" s="86"/>
    </row>
    <row r="282" customFormat="false" ht="12.75" hidden="false" customHeight="false" outlineLevel="0" collapsed="false">
      <c r="A282" s="5" t="s">
        <v>31</v>
      </c>
      <c r="B282" s="77" t="s">
        <v>61</v>
      </c>
      <c r="C282" s="78" t="n">
        <v>37257</v>
      </c>
      <c r="D282" s="79" t="n">
        <v>37258</v>
      </c>
      <c r="E282" s="79" t="n">
        <v>37259</v>
      </c>
      <c r="F282" s="79" t="n">
        <v>37260</v>
      </c>
      <c r="G282" s="78" t="n">
        <v>37261</v>
      </c>
      <c r="H282" s="78" t="n">
        <v>37262</v>
      </c>
      <c r="I282" s="79" t="n">
        <v>37263</v>
      </c>
      <c r="J282" s="80"/>
      <c r="K282" s="81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</row>
    <row r="283" customFormat="false" ht="12.75" hidden="false" customHeight="false" outlineLevel="0" collapsed="false">
      <c r="B283" s="5" t="s">
        <v>8</v>
      </c>
      <c r="D283" s="82" t="n">
        <v>900</v>
      </c>
      <c r="E283" s="82" t="n">
        <v>900</v>
      </c>
      <c r="F283" s="82" t="n">
        <v>900</v>
      </c>
      <c r="G283" s="73"/>
      <c r="H283" s="84"/>
      <c r="I283" s="82" t="n">
        <v>900</v>
      </c>
      <c r="K283" s="74"/>
    </row>
    <row r="284" customFormat="false" ht="12.75" hidden="false" customHeight="false" outlineLevel="0" collapsed="false">
      <c r="B284" s="80" t="s">
        <v>47</v>
      </c>
      <c r="C284" s="73" t="n">
        <v>0</v>
      </c>
      <c r="D284" s="73" t="n">
        <v>31.27</v>
      </c>
      <c r="E284" s="73" t="n">
        <v>31.27</v>
      </c>
      <c r="F284" s="73" t="n">
        <v>31.27</v>
      </c>
      <c r="G284" s="73"/>
      <c r="H284" s="84"/>
      <c r="I284" s="73" t="n">
        <v>31.27</v>
      </c>
      <c r="K284" s="74"/>
    </row>
    <row r="285" customFormat="false" ht="12.75" hidden="false" customHeight="false" outlineLevel="0" collapsed="false">
      <c r="B285" s="5" t="s">
        <v>7</v>
      </c>
      <c r="D285" s="82" t="n">
        <v>800</v>
      </c>
      <c r="E285" s="82" t="n">
        <v>800</v>
      </c>
      <c r="F285" s="82" t="n">
        <v>800</v>
      </c>
      <c r="G285" s="73"/>
      <c r="H285" s="84"/>
      <c r="I285" s="82" t="n">
        <v>800</v>
      </c>
      <c r="K285" s="74"/>
    </row>
    <row r="286" customFormat="false" ht="12.75" hidden="false" customHeight="false" outlineLevel="0" collapsed="false">
      <c r="B286" s="80" t="s">
        <v>47</v>
      </c>
      <c r="C286" s="73" t="n">
        <v>0</v>
      </c>
      <c r="D286" s="73" t="n">
        <v>29.38</v>
      </c>
      <c r="E286" s="73" t="n">
        <v>29.38</v>
      </c>
      <c r="F286" s="73" t="n">
        <v>29.38</v>
      </c>
      <c r="G286" s="73"/>
      <c r="H286" s="84"/>
      <c r="I286" s="73" t="n">
        <v>29.38</v>
      </c>
      <c r="K286" s="74"/>
    </row>
    <row r="287" customFormat="false" ht="12.75" hidden="false" customHeight="false" outlineLevel="0" collapsed="false">
      <c r="B287" s="81" t="s">
        <v>48</v>
      </c>
      <c r="C287" s="74" t="n">
        <f aca="false">C283-C285</f>
        <v>0</v>
      </c>
      <c r="D287" s="74" t="n">
        <f aca="false">D283-D285</f>
        <v>100</v>
      </c>
      <c r="E287" s="74" t="n">
        <f aca="false">E283-E285</f>
        <v>100</v>
      </c>
      <c r="F287" s="74" t="n">
        <f aca="false">F283-F285</f>
        <v>100</v>
      </c>
      <c r="G287" s="74" t="n">
        <f aca="false">G283-G285</f>
        <v>0</v>
      </c>
      <c r="H287" s="74" t="n">
        <f aca="false">H283-H285</f>
        <v>0</v>
      </c>
      <c r="I287" s="74" t="n">
        <f aca="false">I283-I285</f>
        <v>100</v>
      </c>
      <c r="K287" s="74"/>
    </row>
    <row r="288" customFormat="false" ht="12.75" hidden="false" customHeight="false" outlineLevel="0" collapsed="false">
      <c r="B288" s="83" t="s">
        <v>49</v>
      </c>
      <c r="C288" s="73" t="n">
        <v>22</v>
      </c>
      <c r="D288" s="73" t="n">
        <v>28</v>
      </c>
      <c r="E288" s="73" t="n">
        <v>28</v>
      </c>
      <c r="F288" s="73" t="n">
        <v>28</v>
      </c>
      <c r="G288" s="73" t="n">
        <v>22</v>
      </c>
      <c r="H288" s="73" t="n">
        <v>22</v>
      </c>
      <c r="I288" s="73" t="n">
        <v>28</v>
      </c>
      <c r="K288" s="74"/>
    </row>
    <row r="289" customFormat="false" ht="12.75" hidden="false" customHeight="false" outlineLevel="0" collapsed="false">
      <c r="B289" s="83"/>
      <c r="C289" s="75"/>
      <c r="D289" s="82"/>
      <c r="E289" s="82"/>
      <c r="F289" s="73"/>
      <c r="G289" s="73"/>
      <c r="H289" s="84"/>
      <c r="K289" s="74"/>
    </row>
    <row r="290" customFormat="false" ht="12.75" hidden="false" customHeight="false" outlineLevel="0" collapsed="false">
      <c r="B290" s="83" t="s">
        <v>50</v>
      </c>
      <c r="C290" s="85" t="n">
        <f aca="false">(C283*C284)*(-1)</f>
        <v>-0</v>
      </c>
      <c r="D290" s="85" t="n">
        <f aca="false">(D283*D284)*(-1)</f>
        <v>-28143</v>
      </c>
      <c r="E290" s="85" t="n">
        <f aca="false">(E283*E284)*(-1)</f>
        <v>-28143</v>
      </c>
      <c r="F290" s="85" t="n">
        <f aca="false">(F283*F284)*(-1)</f>
        <v>-28143</v>
      </c>
      <c r="G290" s="85" t="n">
        <f aca="false">(G283*G284)*(-1)</f>
        <v>-0</v>
      </c>
      <c r="H290" s="85" t="n">
        <f aca="false">(H283*H284)*(-1)</f>
        <v>-0</v>
      </c>
      <c r="I290" s="85" t="n">
        <f aca="false">(I283*I284)*(-1)</f>
        <v>-28143</v>
      </c>
      <c r="K290" s="74"/>
    </row>
    <row r="291" customFormat="false" ht="12.75" hidden="false" customHeight="false" outlineLevel="0" collapsed="false">
      <c r="B291" s="83" t="s">
        <v>51</v>
      </c>
      <c r="C291" s="75" t="n">
        <f aca="false">C285*C286</f>
        <v>0</v>
      </c>
      <c r="D291" s="75" t="n">
        <f aca="false">D285*D286</f>
        <v>23504</v>
      </c>
      <c r="E291" s="75" t="n">
        <f aca="false">E285*E286</f>
        <v>23504</v>
      </c>
      <c r="F291" s="75" t="n">
        <f aca="false">F285*F286</f>
        <v>23504</v>
      </c>
      <c r="G291" s="75" t="n">
        <f aca="false">G285*G286</f>
        <v>0</v>
      </c>
      <c r="H291" s="75" t="n">
        <f aca="false">H285*H286</f>
        <v>0</v>
      </c>
      <c r="I291" s="75" t="n">
        <f aca="false">I285*I286</f>
        <v>23504</v>
      </c>
      <c r="K291" s="74"/>
    </row>
    <row r="292" customFormat="false" ht="12.75" hidden="false" customHeight="false" outlineLevel="0" collapsed="false">
      <c r="B292" s="81" t="s">
        <v>52</v>
      </c>
      <c r="C292" s="75" t="n">
        <f aca="false">SUM(C290:C291)</f>
        <v>0</v>
      </c>
      <c r="D292" s="75" t="n">
        <f aca="false">SUM(D290:D291)</f>
        <v>-4639</v>
      </c>
      <c r="E292" s="75" t="n">
        <f aca="false">SUM(E290:E291)</f>
        <v>-4639</v>
      </c>
      <c r="F292" s="75" t="n">
        <f aca="false">SUM(F290:F291)</f>
        <v>-4639</v>
      </c>
      <c r="G292" s="75" t="n">
        <f aca="false">SUM(G290:G291)</f>
        <v>0</v>
      </c>
      <c r="H292" s="75" t="n">
        <f aca="false">SUM(H290:H291)</f>
        <v>0</v>
      </c>
      <c r="I292" s="75" t="n">
        <f aca="false">SUM(I290:I291)</f>
        <v>-4639</v>
      </c>
      <c r="K292" s="74"/>
    </row>
    <row r="293" customFormat="false" ht="12.75" hidden="false" customHeight="false" outlineLevel="0" collapsed="false">
      <c r="A293" s="86"/>
      <c r="B293" s="72" t="s">
        <v>53</v>
      </c>
      <c r="C293" s="85" t="n">
        <f aca="false">C287*C288</f>
        <v>0</v>
      </c>
      <c r="D293" s="85" t="n">
        <f aca="false">D287*D288</f>
        <v>2800</v>
      </c>
      <c r="E293" s="85" t="n">
        <f aca="false">E287*E288</f>
        <v>2800</v>
      </c>
      <c r="F293" s="85" t="n">
        <f aca="false">F287*F288</f>
        <v>2800</v>
      </c>
      <c r="G293" s="85" t="n">
        <f aca="false">G287*G288</f>
        <v>0</v>
      </c>
      <c r="H293" s="85" t="n">
        <f aca="false">H287*H288</f>
        <v>0</v>
      </c>
      <c r="I293" s="85" t="n">
        <f aca="false">I287*I288</f>
        <v>2800</v>
      </c>
    </row>
    <row r="294" customFormat="false" ht="12.75" hidden="false" customHeight="false" outlineLevel="0" collapsed="false">
      <c r="A294" s="87"/>
      <c r="E294" s="72"/>
      <c r="G294" s="72"/>
      <c r="H294" s="72"/>
      <c r="I294" s="72"/>
    </row>
    <row r="295" customFormat="false" ht="12.75" hidden="false" customHeight="false" outlineLevel="0" collapsed="false">
      <c r="A295" s="86"/>
      <c r="B295" s="5" t="s">
        <v>54</v>
      </c>
      <c r="C295" s="88" t="n">
        <f aca="false">SUM(C292:C293)</f>
        <v>0</v>
      </c>
      <c r="D295" s="88" t="n">
        <f aca="false">SUM(D292:D293)</f>
        <v>-1839</v>
      </c>
      <c r="E295" s="88" t="n">
        <f aca="false">SUM(E292:E293)</f>
        <v>-1839</v>
      </c>
      <c r="F295" s="88" t="n">
        <f aca="false">SUM(F292:F293)</f>
        <v>-1839</v>
      </c>
      <c r="G295" s="88" t="n">
        <f aca="false">SUM(G292:G293)</f>
        <v>0</v>
      </c>
      <c r="H295" s="88" t="n">
        <f aca="false">SUM(H292:H293)</f>
        <v>0</v>
      </c>
      <c r="I295" s="88" t="n">
        <f aca="false">SUM(I292:I293)</f>
        <v>-1839</v>
      </c>
      <c r="J295" s="80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</row>
    <row r="296" customFormat="false" ht="12.75" hidden="false" customHeight="false" outlineLevel="0" collapsed="false">
      <c r="A296" s="80"/>
      <c r="B296" s="5" t="s">
        <v>55</v>
      </c>
      <c r="C296" s="88" t="n">
        <f aca="false">C295*16</f>
        <v>0</v>
      </c>
      <c r="D296" s="88" t="n">
        <f aca="false">D295*16</f>
        <v>-29424</v>
      </c>
      <c r="E296" s="88" t="n">
        <f aca="false">E295*16</f>
        <v>-29424</v>
      </c>
      <c r="F296" s="88" t="n">
        <f aca="false">F295*16</f>
        <v>-29424</v>
      </c>
      <c r="G296" s="88" t="n">
        <f aca="false">G295*16</f>
        <v>0</v>
      </c>
      <c r="H296" s="88" t="n">
        <f aca="false">H295*16</f>
        <v>0</v>
      </c>
      <c r="I296" s="88" t="n">
        <f aca="false">I295*16</f>
        <v>-29424</v>
      </c>
      <c r="J296" s="73" t="n">
        <f aca="false">SUM(C296:I296)</f>
        <v>-117696</v>
      </c>
    </row>
    <row r="298" customFormat="false" ht="12.75" hidden="false" customHeight="false" outlineLevel="0" collapsed="false">
      <c r="A298" s="86"/>
      <c r="B298" s="72" t="s">
        <v>56</v>
      </c>
      <c r="C298" s="75" t="n">
        <f aca="false">(C290+C293)*16</f>
        <v>0</v>
      </c>
      <c r="D298" s="75" t="n">
        <f aca="false">(D290+D293)*16</f>
        <v>-405488</v>
      </c>
      <c r="E298" s="75" t="n">
        <f aca="false">(E290+E293)*16</f>
        <v>-405488</v>
      </c>
      <c r="F298" s="75" t="n">
        <f aca="false">(F290+F293)*16</f>
        <v>-405488</v>
      </c>
      <c r="G298" s="75" t="n">
        <f aca="false">(G290+G293)*16</f>
        <v>0</v>
      </c>
      <c r="H298" s="75" t="n">
        <f aca="false">(H290+H293)*16</f>
        <v>0</v>
      </c>
      <c r="I298" s="75" t="n">
        <f aca="false">(I290+I293)*16</f>
        <v>-405488</v>
      </c>
    </row>
    <row r="299" customFormat="false" ht="12.75" hidden="false" customHeight="false" outlineLevel="0" collapsed="false">
      <c r="A299" s="86"/>
      <c r="B299" s="72" t="s">
        <v>57</v>
      </c>
      <c r="C299" s="75" t="n">
        <f aca="false">C291*16</f>
        <v>0</v>
      </c>
      <c r="D299" s="75" t="n">
        <f aca="false">D291*16</f>
        <v>376064</v>
      </c>
      <c r="E299" s="75" t="n">
        <f aca="false">E291*16</f>
        <v>376064</v>
      </c>
      <c r="F299" s="75" t="n">
        <f aca="false">F291*16</f>
        <v>376064</v>
      </c>
      <c r="G299" s="75" t="n">
        <f aca="false">G291*16</f>
        <v>0</v>
      </c>
      <c r="H299" s="75" t="n">
        <f aca="false">H291*16</f>
        <v>0</v>
      </c>
      <c r="I299" s="75" t="n">
        <f aca="false">I291*16</f>
        <v>376064</v>
      </c>
    </row>
    <row r="300" customFormat="false" ht="12.75" hidden="false" customHeight="false" outlineLevel="0" collapsed="false">
      <c r="A300" s="86"/>
      <c r="B300" s="72" t="s">
        <v>9</v>
      </c>
      <c r="C300" s="75" t="n">
        <f aca="false">SUM(C298:C299)</f>
        <v>0</v>
      </c>
      <c r="D300" s="75" t="n">
        <f aca="false">SUM(D298:D299)</f>
        <v>-29424</v>
      </c>
      <c r="E300" s="75" t="n">
        <f aca="false">SUM(E298:E299)</f>
        <v>-29424</v>
      </c>
      <c r="F300" s="75" t="n">
        <f aca="false">SUM(F298:F299)</f>
        <v>-29424</v>
      </c>
      <c r="G300" s="75" t="n">
        <f aca="false">SUM(G298:G299)</f>
        <v>0</v>
      </c>
      <c r="H300" s="75" t="n">
        <f aca="false">SUM(H298:H299)</f>
        <v>0</v>
      </c>
      <c r="I300" s="75" t="n">
        <f aca="false">SUM(I298:I299)</f>
        <v>-29424</v>
      </c>
    </row>
    <row r="301" customFormat="false" ht="12.75" hidden="false" customHeight="false" outlineLevel="0" collapsed="false">
      <c r="A301" s="86"/>
    </row>
    <row r="302" customFormat="false" ht="12.75" hidden="false" customHeight="false" outlineLevel="0" collapsed="false">
      <c r="A302" s="5" t="s">
        <v>31</v>
      </c>
      <c r="B302" s="77" t="s">
        <v>65</v>
      </c>
      <c r="C302" s="78" t="n">
        <v>37257</v>
      </c>
      <c r="D302" s="79" t="n">
        <v>37258</v>
      </c>
      <c r="E302" s="79" t="n">
        <v>37259</v>
      </c>
      <c r="F302" s="79" t="n">
        <v>37260</v>
      </c>
      <c r="G302" s="78" t="n">
        <v>37261</v>
      </c>
      <c r="H302" s="78" t="n">
        <v>37262</v>
      </c>
      <c r="I302" s="79" t="n">
        <v>37263</v>
      </c>
      <c r="J302" s="80"/>
      <c r="K302" s="81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</row>
    <row r="303" customFormat="false" ht="12.75" hidden="false" customHeight="false" outlineLevel="0" collapsed="false">
      <c r="A303" s="89"/>
      <c r="B303" s="89" t="s">
        <v>8</v>
      </c>
      <c r="D303" s="82" t="n">
        <v>50</v>
      </c>
      <c r="E303" s="82" t="n">
        <v>50</v>
      </c>
      <c r="F303" s="82" t="n">
        <v>50</v>
      </c>
      <c r="G303" s="73"/>
      <c r="H303" s="84"/>
      <c r="I303" s="82" t="n">
        <v>50</v>
      </c>
      <c r="K303" s="74"/>
    </row>
    <row r="304" customFormat="false" ht="12.75" hidden="false" customHeight="false" outlineLevel="0" collapsed="false">
      <c r="A304" s="89"/>
      <c r="B304" s="80" t="s">
        <v>47</v>
      </c>
      <c r="C304" s="73" t="n">
        <v>0</v>
      </c>
      <c r="D304" s="73" t="n">
        <v>34</v>
      </c>
      <c r="E304" s="73" t="n">
        <v>34</v>
      </c>
      <c r="F304" s="73" t="n">
        <v>34</v>
      </c>
      <c r="G304" s="73"/>
      <c r="H304" s="84"/>
      <c r="I304" s="73" t="n">
        <v>34</v>
      </c>
      <c r="K304" s="74"/>
    </row>
    <row r="305" customFormat="false" ht="12.75" hidden="false" customHeight="false" outlineLevel="0" collapsed="false">
      <c r="A305" s="89"/>
      <c r="B305" s="89" t="s">
        <v>7</v>
      </c>
      <c r="D305" s="82" t="n">
        <v>0</v>
      </c>
      <c r="E305" s="82" t="n">
        <v>0</v>
      </c>
      <c r="F305" s="82" t="n">
        <v>0</v>
      </c>
      <c r="G305" s="73"/>
      <c r="H305" s="84"/>
      <c r="I305" s="82" t="n">
        <v>0</v>
      </c>
      <c r="K305" s="74"/>
    </row>
    <row r="306" customFormat="false" ht="12.75" hidden="false" customHeight="false" outlineLevel="0" collapsed="false">
      <c r="A306" s="89"/>
      <c r="B306" s="80" t="s">
        <v>47</v>
      </c>
      <c r="C306" s="73" t="n">
        <v>0</v>
      </c>
      <c r="D306" s="73" t="n">
        <v>0</v>
      </c>
      <c r="E306" s="73" t="n">
        <v>0</v>
      </c>
      <c r="F306" s="73" t="n">
        <v>0</v>
      </c>
      <c r="G306" s="73"/>
      <c r="H306" s="84"/>
      <c r="I306" s="73" t="n">
        <v>0</v>
      </c>
      <c r="K306" s="74"/>
    </row>
    <row r="307" customFormat="false" ht="12.75" hidden="false" customHeight="false" outlineLevel="0" collapsed="false">
      <c r="A307" s="89"/>
      <c r="B307" s="92" t="s">
        <v>48</v>
      </c>
      <c r="C307" s="74" t="n">
        <f aca="false">C303-C305</f>
        <v>0</v>
      </c>
      <c r="D307" s="74" t="n">
        <f aca="false">D303-D305</f>
        <v>50</v>
      </c>
      <c r="E307" s="74" t="n">
        <f aca="false">E303-E305</f>
        <v>50</v>
      </c>
      <c r="F307" s="74" t="n">
        <f aca="false">F303-F305</f>
        <v>50</v>
      </c>
      <c r="G307" s="73"/>
      <c r="H307" s="84"/>
      <c r="I307" s="74" t="n">
        <f aca="false">I303-I305</f>
        <v>50</v>
      </c>
      <c r="K307" s="74"/>
    </row>
    <row r="308" customFormat="false" ht="12.75" hidden="false" customHeight="false" outlineLevel="0" collapsed="false">
      <c r="A308" s="89"/>
      <c r="B308" s="93" t="s">
        <v>49</v>
      </c>
      <c r="C308" s="73" t="n">
        <v>22</v>
      </c>
      <c r="D308" s="73" t="n">
        <v>28</v>
      </c>
      <c r="E308" s="73" t="n">
        <v>28</v>
      </c>
      <c r="F308" s="73" t="n">
        <v>28</v>
      </c>
      <c r="G308" s="73" t="n">
        <v>22</v>
      </c>
      <c r="H308" s="73" t="n">
        <v>22</v>
      </c>
      <c r="I308" s="73" t="n">
        <v>28</v>
      </c>
      <c r="K308" s="74"/>
    </row>
    <row r="309" customFormat="false" ht="12.75" hidden="false" customHeight="false" outlineLevel="0" collapsed="false">
      <c r="A309" s="89"/>
      <c r="B309" s="93"/>
      <c r="C309" s="75"/>
      <c r="D309" s="82"/>
      <c r="E309" s="82"/>
      <c r="F309" s="73"/>
      <c r="G309" s="73"/>
      <c r="H309" s="84"/>
      <c r="K309" s="74"/>
    </row>
    <row r="310" customFormat="false" ht="12.75" hidden="false" customHeight="false" outlineLevel="0" collapsed="false">
      <c r="A310" s="89"/>
      <c r="B310" s="93" t="s">
        <v>50</v>
      </c>
      <c r="C310" s="85" t="n">
        <f aca="false">(C303*C304)*(-1)</f>
        <v>-0</v>
      </c>
      <c r="D310" s="85" t="n">
        <f aca="false">(D303*D304)*(-1)</f>
        <v>-1700</v>
      </c>
      <c r="E310" s="85" t="n">
        <f aca="false">(E303*E304)*(-1)</f>
        <v>-1700</v>
      </c>
      <c r="F310" s="85" t="n">
        <f aca="false">(F303*F304)*(-1)</f>
        <v>-1700</v>
      </c>
      <c r="G310" s="85" t="n">
        <f aca="false">(G303*G304)*(-1)</f>
        <v>-0</v>
      </c>
      <c r="H310" s="85" t="n">
        <f aca="false">(H303*H304)*(-1)</f>
        <v>-0</v>
      </c>
      <c r="I310" s="85" t="n">
        <f aca="false">(I303*I304)*(-1)</f>
        <v>-1700</v>
      </c>
      <c r="K310" s="74"/>
    </row>
    <row r="311" customFormat="false" ht="12.75" hidden="false" customHeight="false" outlineLevel="0" collapsed="false">
      <c r="A311" s="89"/>
      <c r="B311" s="93" t="s">
        <v>51</v>
      </c>
      <c r="C311" s="75" t="n">
        <f aca="false">C305*C306</f>
        <v>0</v>
      </c>
      <c r="D311" s="75" t="n">
        <f aca="false">D305*D306</f>
        <v>0</v>
      </c>
      <c r="E311" s="75" t="n">
        <f aca="false">E305*E306</f>
        <v>0</v>
      </c>
      <c r="F311" s="75" t="n">
        <f aca="false">F305*F306</f>
        <v>0</v>
      </c>
      <c r="G311" s="75" t="n">
        <f aca="false">G305*G306</f>
        <v>0</v>
      </c>
      <c r="H311" s="75" t="n">
        <f aca="false">H305*H306</f>
        <v>0</v>
      </c>
      <c r="I311" s="75" t="n">
        <f aca="false">I305*I306</f>
        <v>0</v>
      </c>
      <c r="K311" s="74"/>
    </row>
    <row r="312" customFormat="false" ht="12.75" hidden="false" customHeight="false" outlineLevel="0" collapsed="false">
      <c r="A312" s="89"/>
      <c r="B312" s="92" t="s">
        <v>52</v>
      </c>
      <c r="C312" s="75" t="n">
        <f aca="false">SUM(C310:C311)</f>
        <v>0</v>
      </c>
      <c r="D312" s="75" t="n">
        <f aca="false">SUM(D310:D311)</f>
        <v>-1700</v>
      </c>
      <c r="E312" s="75" t="n">
        <f aca="false">SUM(E310:E311)</f>
        <v>-1700</v>
      </c>
      <c r="F312" s="75" t="n">
        <f aca="false">SUM(F310:F311)</f>
        <v>-1700</v>
      </c>
      <c r="G312" s="75" t="n">
        <f aca="false">SUM(G310:G311)</f>
        <v>0</v>
      </c>
      <c r="H312" s="75" t="n">
        <f aca="false">SUM(H310:H311)</f>
        <v>0</v>
      </c>
      <c r="I312" s="75" t="n">
        <f aca="false">SUM(I310:I311)</f>
        <v>-1700</v>
      </c>
      <c r="K312" s="74"/>
    </row>
    <row r="313" customFormat="false" ht="12.75" hidden="false" customHeight="false" outlineLevel="0" collapsed="false">
      <c r="A313" s="86"/>
      <c r="B313" s="82" t="s">
        <v>53</v>
      </c>
      <c r="C313" s="85" t="n">
        <f aca="false">C307*C308</f>
        <v>0</v>
      </c>
      <c r="D313" s="85" t="n">
        <f aca="false">D307*D308</f>
        <v>1400</v>
      </c>
      <c r="E313" s="85" t="n">
        <f aca="false">E307*E308</f>
        <v>1400</v>
      </c>
      <c r="F313" s="85" t="n">
        <f aca="false">F307*F308</f>
        <v>1400</v>
      </c>
      <c r="G313" s="85" t="n">
        <f aca="false">G307*G308</f>
        <v>0</v>
      </c>
      <c r="H313" s="85" t="n">
        <f aca="false">H307*H308</f>
        <v>0</v>
      </c>
      <c r="I313" s="85" t="n">
        <f aca="false">I307*I308</f>
        <v>1400</v>
      </c>
    </row>
    <row r="314" customFormat="false" ht="12.75" hidden="false" customHeight="false" outlineLevel="0" collapsed="false">
      <c r="A314" s="87"/>
      <c r="B314" s="82"/>
      <c r="E314" s="72"/>
      <c r="G314" s="72"/>
      <c r="H314" s="72"/>
      <c r="I314" s="72"/>
    </row>
    <row r="315" customFormat="false" ht="12.75" hidden="false" customHeight="false" outlineLevel="0" collapsed="false">
      <c r="A315" s="86"/>
      <c r="B315" s="89" t="s">
        <v>54</v>
      </c>
      <c r="C315" s="88" t="n">
        <f aca="false">SUM(C312:C313)</f>
        <v>0</v>
      </c>
      <c r="D315" s="88" t="n">
        <f aca="false">SUM(D312:D313)</f>
        <v>-300</v>
      </c>
      <c r="E315" s="88" t="n">
        <f aca="false">SUM(E312:E313)</f>
        <v>-300</v>
      </c>
      <c r="F315" s="88" t="n">
        <f aca="false">SUM(F312:F313)</f>
        <v>-300</v>
      </c>
      <c r="G315" s="88" t="n">
        <f aca="false">SUM(G312:G313)</f>
        <v>0</v>
      </c>
      <c r="H315" s="88" t="n">
        <f aca="false">SUM(H312:H313)</f>
        <v>0</v>
      </c>
      <c r="I315" s="88" t="n">
        <f aca="false">SUM(I312:I313)</f>
        <v>-300</v>
      </c>
      <c r="J315" s="80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</row>
    <row r="316" customFormat="false" ht="12.75" hidden="false" customHeight="false" outlineLevel="0" collapsed="false">
      <c r="A316" s="80"/>
      <c r="B316" s="89" t="s">
        <v>55</v>
      </c>
      <c r="C316" s="88" t="n">
        <f aca="false">C315*16</f>
        <v>0</v>
      </c>
      <c r="D316" s="88" t="n">
        <f aca="false">D315*16</f>
        <v>-4800</v>
      </c>
      <c r="E316" s="88" t="n">
        <f aca="false">E315*16</f>
        <v>-4800</v>
      </c>
      <c r="F316" s="88" t="n">
        <f aca="false">F315*16</f>
        <v>-4800</v>
      </c>
      <c r="G316" s="88" t="n">
        <f aca="false">G315*16</f>
        <v>0</v>
      </c>
      <c r="H316" s="88" t="n">
        <f aca="false">H315*16</f>
        <v>0</v>
      </c>
      <c r="I316" s="88" t="n">
        <f aca="false">I315*16</f>
        <v>-4800</v>
      </c>
      <c r="J316" s="73" t="n">
        <f aca="false">SUM(C316:I316)</f>
        <v>-19200</v>
      </c>
    </row>
    <row r="317" customFormat="false" ht="12.75" hidden="false" customHeight="false" outlineLevel="0" collapsed="false">
      <c r="A317" s="80"/>
      <c r="B317" s="89"/>
      <c r="C317" s="90"/>
      <c r="D317" s="90"/>
      <c r="E317" s="90"/>
      <c r="F317" s="90"/>
      <c r="G317" s="90"/>
      <c r="H317" s="90"/>
      <c r="I317" s="90"/>
    </row>
    <row r="318" customFormat="false" ht="12.75" hidden="false" customHeight="false" outlineLevel="0" collapsed="false">
      <c r="A318" s="86"/>
      <c r="B318" s="72" t="s">
        <v>56</v>
      </c>
      <c r="C318" s="75" t="n">
        <f aca="false">(C310+C313)*16</f>
        <v>0</v>
      </c>
      <c r="D318" s="75" t="n">
        <f aca="false">(D310+D313)*16</f>
        <v>-4800</v>
      </c>
      <c r="E318" s="75" t="n">
        <f aca="false">(E310+E313)*16</f>
        <v>-4800</v>
      </c>
      <c r="F318" s="75" t="n">
        <f aca="false">(F310+F313)*16</f>
        <v>-4800</v>
      </c>
      <c r="G318" s="75" t="n">
        <f aca="false">(G310+G313)*16</f>
        <v>0</v>
      </c>
      <c r="H318" s="75" t="n">
        <f aca="false">(H310+H313)*16</f>
        <v>0</v>
      </c>
      <c r="I318" s="75" t="n">
        <f aca="false">(I310+I313)*16</f>
        <v>-4800</v>
      </c>
    </row>
    <row r="319" customFormat="false" ht="12.75" hidden="false" customHeight="false" outlineLevel="0" collapsed="false">
      <c r="A319" s="86"/>
      <c r="B319" s="72" t="s">
        <v>57</v>
      </c>
      <c r="C319" s="75" t="n">
        <f aca="false">C311*16</f>
        <v>0</v>
      </c>
      <c r="D319" s="75" t="n">
        <f aca="false">D311*16</f>
        <v>0</v>
      </c>
      <c r="E319" s="75" t="n">
        <f aca="false">E311*16</f>
        <v>0</v>
      </c>
      <c r="F319" s="75" t="n">
        <f aca="false">F311*16</f>
        <v>0</v>
      </c>
      <c r="G319" s="75" t="n">
        <f aca="false">G311*16</f>
        <v>0</v>
      </c>
      <c r="H319" s="75" t="n">
        <f aca="false">H311*16</f>
        <v>0</v>
      </c>
      <c r="I319" s="75" t="n">
        <f aca="false">I311*16</f>
        <v>0</v>
      </c>
    </row>
    <row r="320" customFormat="false" ht="12.75" hidden="false" customHeight="false" outlineLevel="0" collapsed="false">
      <c r="A320" s="86"/>
      <c r="B320" s="72" t="s">
        <v>9</v>
      </c>
      <c r="C320" s="75" t="n">
        <f aca="false">SUM(C318:C319)</f>
        <v>0</v>
      </c>
      <c r="D320" s="75" t="n">
        <f aca="false">SUM(D318:D319)</f>
        <v>-4800</v>
      </c>
      <c r="E320" s="75" t="n">
        <f aca="false">SUM(E318:E319)</f>
        <v>-4800</v>
      </c>
      <c r="F320" s="75" t="n">
        <f aca="false">SUM(F318:F319)</f>
        <v>-4800</v>
      </c>
      <c r="G320" s="75" t="n">
        <f aca="false">SUM(G318:G319)</f>
        <v>0</v>
      </c>
      <c r="H320" s="75" t="n">
        <f aca="false">SUM(H318:H319)</f>
        <v>0</v>
      </c>
      <c r="I320" s="75" t="n">
        <f aca="false">SUM(I318:I319)</f>
        <v>-4800</v>
      </c>
    </row>
    <row r="321" customFormat="false" ht="12.75" hidden="false" customHeight="false" outlineLevel="0" collapsed="false">
      <c r="A321" s="86"/>
    </row>
    <row r="322" customFormat="false" ht="12.75" hidden="false" customHeight="false" outlineLevel="0" collapsed="false">
      <c r="A322" s="80"/>
      <c r="B322" s="5"/>
      <c r="C322" s="88"/>
      <c r="D322" s="88"/>
      <c r="E322" s="88"/>
      <c r="F322" s="88"/>
      <c r="G322" s="88"/>
      <c r="H322" s="88"/>
      <c r="I322" s="88"/>
    </row>
    <row r="323" customFormat="false" ht="12.75" hidden="false" customHeight="false" outlineLevel="0" collapsed="false">
      <c r="A323" s="80"/>
      <c r="B323" s="5"/>
      <c r="C323" s="88"/>
    </row>
    <row r="324" customFormat="false" ht="12.75" hidden="false" customHeight="false" outlineLevel="0" collapsed="false">
      <c r="A324" s="5" t="s">
        <v>32</v>
      </c>
      <c r="B324" s="77" t="s">
        <v>66</v>
      </c>
      <c r="C324" s="78" t="n">
        <v>37257</v>
      </c>
      <c r="D324" s="79" t="n">
        <v>37258</v>
      </c>
      <c r="E324" s="79" t="n">
        <v>37259</v>
      </c>
      <c r="F324" s="79" t="n">
        <v>37260</v>
      </c>
      <c r="G324" s="78" t="n">
        <v>37261</v>
      </c>
      <c r="H324" s="78" t="n">
        <v>37262</v>
      </c>
      <c r="I324" s="79" t="n">
        <v>37263</v>
      </c>
      <c r="J324" s="80"/>
      <c r="K324" s="81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</row>
    <row r="325" customFormat="false" ht="12.75" hidden="false" customHeight="false" outlineLevel="0" collapsed="false">
      <c r="B325" s="5" t="s">
        <v>8</v>
      </c>
      <c r="D325" s="82" t="n">
        <v>200</v>
      </c>
      <c r="E325" s="82" t="n">
        <v>200</v>
      </c>
      <c r="F325" s="82" t="n">
        <v>200</v>
      </c>
      <c r="G325" s="73"/>
      <c r="H325" s="84"/>
      <c r="I325" s="82" t="n">
        <v>200</v>
      </c>
      <c r="K325" s="74"/>
    </row>
    <row r="326" customFormat="false" ht="12.75" hidden="false" customHeight="false" outlineLevel="0" collapsed="false">
      <c r="B326" s="80" t="s">
        <v>47</v>
      </c>
      <c r="C326" s="73" t="n">
        <v>0</v>
      </c>
      <c r="D326" s="73" t="n">
        <v>33.75</v>
      </c>
      <c r="E326" s="73" t="n">
        <v>33.75</v>
      </c>
      <c r="F326" s="73" t="n">
        <v>33.75</v>
      </c>
      <c r="G326" s="73"/>
      <c r="H326" s="84"/>
      <c r="I326" s="73" t="n">
        <v>33.75</v>
      </c>
      <c r="K326" s="74"/>
    </row>
    <row r="327" customFormat="false" ht="12.75" hidden="false" customHeight="false" outlineLevel="0" collapsed="false">
      <c r="B327" s="5" t="s">
        <v>7</v>
      </c>
      <c r="D327" s="82" t="n">
        <v>200</v>
      </c>
      <c r="E327" s="82" t="n">
        <v>200</v>
      </c>
      <c r="F327" s="82" t="n">
        <v>200</v>
      </c>
      <c r="G327" s="73"/>
      <c r="H327" s="84"/>
      <c r="I327" s="82" t="n">
        <v>200</v>
      </c>
      <c r="K327" s="74"/>
    </row>
    <row r="328" customFormat="false" ht="12.75" hidden="false" customHeight="false" outlineLevel="0" collapsed="false">
      <c r="B328" s="80" t="s">
        <v>47</v>
      </c>
      <c r="C328" s="73" t="n">
        <v>0</v>
      </c>
      <c r="D328" s="73" t="n">
        <v>23.3</v>
      </c>
      <c r="E328" s="73" t="n">
        <v>23.3</v>
      </c>
      <c r="F328" s="73" t="n">
        <v>23.3</v>
      </c>
      <c r="G328" s="73"/>
      <c r="H328" s="84"/>
      <c r="I328" s="73" t="n">
        <v>23.3</v>
      </c>
      <c r="K328" s="74"/>
    </row>
    <row r="329" customFormat="false" ht="12.75" hidden="false" customHeight="false" outlineLevel="0" collapsed="false">
      <c r="B329" s="81" t="s">
        <v>48</v>
      </c>
      <c r="C329" s="74" t="n">
        <f aca="false">C325-C327</f>
        <v>0</v>
      </c>
      <c r="D329" s="74" t="n">
        <f aca="false">D325-D327</f>
        <v>0</v>
      </c>
      <c r="E329" s="74" t="n">
        <f aca="false">E325-E327</f>
        <v>0</v>
      </c>
      <c r="F329" s="74" t="n">
        <f aca="false">F325-F327</f>
        <v>0</v>
      </c>
      <c r="G329" s="74" t="n">
        <f aca="false">G325-G327</f>
        <v>0</v>
      </c>
      <c r="H329" s="74" t="n">
        <f aca="false">H325-H327</f>
        <v>0</v>
      </c>
      <c r="I329" s="74" t="n">
        <f aca="false">I325-I327</f>
        <v>0</v>
      </c>
      <c r="K329" s="74"/>
    </row>
    <row r="330" customFormat="false" ht="12.75" hidden="false" customHeight="false" outlineLevel="0" collapsed="false">
      <c r="B330" s="83" t="s">
        <v>49</v>
      </c>
      <c r="C330" s="73" t="n">
        <v>20</v>
      </c>
      <c r="D330" s="73" t="n">
        <v>27</v>
      </c>
      <c r="E330" s="73" t="n">
        <v>27</v>
      </c>
      <c r="F330" s="73" t="n">
        <v>27</v>
      </c>
      <c r="G330" s="73" t="n">
        <v>20</v>
      </c>
      <c r="H330" s="73" t="n">
        <v>20</v>
      </c>
      <c r="I330" s="73" t="n">
        <v>27</v>
      </c>
      <c r="K330" s="74"/>
    </row>
    <row r="331" customFormat="false" ht="12.75" hidden="false" customHeight="false" outlineLevel="0" collapsed="false">
      <c r="B331" s="83"/>
      <c r="C331" s="75"/>
      <c r="D331" s="82"/>
      <c r="E331" s="82"/>
      <c r="F331" s="73"/>
      <c r="G331" s="73"/>
      <c r="H331" s="84"/>
      <c r="K331" s="74"/>
    </row>
    <row r="332" customFormat="false" ht="12.75" hidden="false" customHeight="false" outlineLevel="0" collapsed="false">
      <c r="B332" s="83" t="s">
        <v>50</v>
      </c>
      <c r="C332" s="85" t="n">
        <f aca="false">(C325*C326)*(-1)</f>
        <v>-0</v>
      </c>
      <c r="D332" s="85" t="n">
        <f aca="false">(D325*D326)*(-1)</f>
        <v>-6750</v>
      </c>
      <c r="E332" s="85" t="n">
        <f aca="false">(E325*E326)*(-1)</f>
        <v>-6750</v>
      </c>
      <c r="F332" s="85" t="n">
        <f aca="false">(F325*F326)*(-1)</f>
        <v>-6750</v>
      </c>
      <c r="G332" s="85" t="n">
        <f aca="false">(G325*G326)*(-1)</f>
        <v>-0</v>
      </c>
      <c r="H332" s="85" t="n">
        <f aca="false">(H325*H326)*(-1)</f>
        <v>-0</v>
      </c>
      <c r="I332" s="85" t="n">
        <f aca="false">(I325*I326)*(-1)</f>
        <v>-6750</v>
      </c>
      <c r="K332" s="74"/>
    </row>
    <row r="333" customFormat="false" ht="12.75" hidden="false" customHeight="false" outlineLevel="0" collapsed="false">
      <c r="B333" s="83" t="s">
        <v>51</v>
      </c>
      <c r="C333" s="75" t="n">
        <f aca="false">C327*C328</f>
        <v>0</v>
      </c>
      <c r="D333" s="75" t="n">
        <f aca="false">D327*D328</f>
        <v>4660</v>
      </c>
      <c r="E333" s="75" t="n">
        <f aca="false">E327*E328</f>
        <v>4660</v>
      </c>
      <c r="F333" s="75" t="n">
        <f aca="false">F327*F328</f>
        <v>4660</v>
      </c>
      <c r="G333" s="75" t="n">
        <f aca="false">G327*G328</f>
        <v>0</v>
      </c>
      <c r="H333" s="75" t="n">
        <f aca="false">H327*H328</f>
        <v>0</v>
      </c>
      <c r="I333" s="75" t="n">
        <f aca="false">I327*I328</f>
        <v>4660</v>
      </c>
      <c r="K333" s="74"/>
    </row>
    <row r="334" customFormat="false" ht="12.75" hidden="false" customHeight="false" outlineLevel="0" collapsed="false">
      <c r="B334" s="81" t="s">
        <v>52</v>
      </c>
      <c r="C334" s="75" t="n">
        <f aca="false">SUM(C332:C333)</f>
        <v>0</v>
      </c>
      <c r="D334" s="75" t="n">
        <f aca="false">SUM(D332:D333)</f>
        <v>-2090</v>
      </c>
      <c r="E334" s="75" t="n">
        <f aca="false">SUM(E332:E333)</f>
        <v>-2090</v>
      </c>
      <c r="F334" s="75" t="n">
        <f aca="false">SUM(F332:F333)</f>
        <v>-2090</v>
      </c>
      <c r="G334" s="75" t="n">
        <f aca="false">SUM(G332:G333)</f>
        <v>0</v>
      </c>
      <c r="H334" s="75" t="n">
        <f aca="false">SUM(H332:H333)</f>
        <v>0</v>
      </c>
      <c r="I334" s="75" t="n">
        <f aca="false">SUM(I332:I333)</f>
        <v>-2090</v>
      </c>
      <c r="K334" s="74"/>
    </row>
    <row r="335" customFormat="false" ht="12.75" hidden="false" customHeight="false" outlineLevel="0" collapsed="false">
      <c r="A335" s="86"/>
      <c r="B335" s="72" t="s">
        <v>53</v>
      </c>
      <c r="C335" s="85" t="n">
        <f aca="false">C329*C330</f>
        <v>0</v>
      </c>
      <c r="D335" s="85" t="n">
        <f aca="false">D329*D330</f>
        <v>0</v>
      </c>
      <c r="E335" s="85" t="n">
        <f aca="false">E329*E330</f>
        <v>0</v>
      </c>
      <c r="F335" s="85" t="n">
        <f aca="false">F329*F330</f>
        <v>0</v>
      </c>
      <c r="G335" s="85" t="n">
        <f aca="false">G329*G330</f>
        <v>0</v>
      </c>
      <c r="H335" s="85" t="n">
        <f aca="false">H329*H330</f>
        <v>0</v>
      </c>
      <c r="I335" s="85" t="n">
        <f aca="false">I329*I330</f>
        <v>0</v>
      </c>
    </row>
    <row r="336" customFormat="false" ht="12.75" hidden="false" customHeight="false" outlineLevel="0" collapsed="false">
      <c r="A336" s="87"/>
      <c r="E336" s="72"/>
      <c r="G336" s="72"/>
      <c r="H336" s="72"/>
      <c r="I336" s="72"/>
    </row>
    <row r="337" customFormat="false" ht="12.75" hidden="false" customHeight="false" outlineLevel="0" collapsed="false">
      <c r="A337" s="86"/>
      <c r="B337" s="5" t="s">
        <v>54</v>
      </c>
      <c r="C337" s="88" t="n">
        <f aca="false">SUM(C334:C335)</f>
        <v>0</v>
      </c>
      <c r="D337" s="88" t="n">
        <f aca="false">SUM(D334:D335)</f>
        <v>-2090</v>
      </c>
      <c r="E337" s="88" t="n">
        <f aca="false">SUM(E334:E335)</f>
        <v>-2090</v>
      </c>
      <c r="F337" s="88" t="n">
        <f aca="false">SUM(F334:F335)</f>
        <v>-2090</v>
      </c>
      <c r="G337" s="88" t="n">
        <f aca="false">SUM(G334:G335)</f>
        <v>0</v>
      </c>
      <c r="H337" s="88" t="n">
        <f aca="false">SUM(H334:H335)</f>
        <v>0</v>
      </c>
      <c r="I337" s="88" t="n">
        <f aca="false">SUM(I334:I335)</f>
        <v>-2090</v>
      </c>
      <c r="J337" s="80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2.75" hidden="false" customHeight="false" outlineLevel="0" collapsed="false">
      <c r="A338" s="80"/>
      <c r="B338" s="5" t="s">
        <v>55</v>
      </c>
      <c r="C338" s="88" t="n">
        <f aca="false">C337*16</f>
        <v>0</v>
      </c>
      <c r="D338" s="88" t="n">
        <f aca="false">D337*16</f>
        <v>-33440</v>
      </c>
      <c r="E338" s="88" t="n">
        <f aca="false">E337*16</f>
        <v>-33440</v>
      </c>
      <c r="F338" s="88" t="n">
        <f aca="false">F337*16</f>
        <v>-33440</v>
      </c>
      <c r="G338" s="88" t="n">
        <f aca="false">G337*16</f>
        <v>0</v>
      </c>
      <c r="H338" s="88" t="n">
        <f aca="false">H337*16</f>
        <v>0</v>
      </c>
      <c r="I338" s="88" t="n">
        <f aca="false">I337*16</f>
        <v>-33440</v>
      </c>
      <c r="J338" s="73" t="n">
        <f aca="false">SUM(C338:I338)</f>
        <v>-133760</v>
      </c>
    </row>
    <row r="339" customFormat="false" ht="12.75" hidden="false" customHeight="false" outlineLevel="0" collapsed="false">
      <c r="A339" s="80"/>
      <c r="B339" s="5"/>
      <c r="C339" s="88"/>
      <c r="D339" s="90"/>
      <c r="E339" s="90"/>
      <c r="F339" s="90"/>
      <c r="G339" s="90"/>
      <c r="H339" s="90"/>
      <c r="I339" s="88"/>
    </row>
    <row r="340" customFormat="false" ht="12.75" hidden="false" customHeight="false" outlineLevel="0" collapsed="false">
      <c r="A340" s="86"/>
      <c r="B340" s="72" t="s">
        <v>56</v>
      </c>
      <c r="C340" s="75" t="n">
        <f aca="false">(C332+C335)*16</f>
        <v>0</v>
      </c>
      <c r="D340" s="75" t="n">
        <f aca="false">(D332+D335)*16</f>
        <v>-108000</v>
      </c>
      <c r="E340" s="75" t="n">
        <f aca="false">(E332+E335)*16</f>
        <v>-108000</v>
      </c>
      <c r="F340" s="75" t="n">
        <f aca="false">(F332+F335)*16</f>
        <v>-108000</v>
      </c>
      <c r="G340" s="75" t="n">
        <f aca="false">(G332+G335)*16</f>
        <v>0</v>
      </c>
      <c r="H340" s="75" t="n">
        <f aca="false">(H332+H335)*16</f>
        <v>0</v>
      </c>
      <c r="I340" s="75" t="n">
        <f aca="false">(I332+I335)*16</f>
        <v>-108000</v>
      </c>
    </row>
    <row r="341" customFormat="false" ht="12.75" hidden="false" customHeight="false" outlineLevel="0" collapsed="false">
      <c r="A341" s="86"/>
      <c r="B341" s="72" t="s">
        <v>57</v>
      </c>
      <c r="C341" s="75" t="n">
        <f aca="false">C333*16</f>
        <v>0</v>
      </c>
      <c r="D341" s="75" t="n">
        <f aca="false">D333*16</f>
        <v>74560</v>
      </c>
      <c r="E341" s="75" t="n">
        <f aca="false">E333*16</f>
        <v>74560</v>
      </c>
      <c r="F341" s="75" t="n">
        <f aca="false">F333*16</f>
        <v>74560</v>
      </c>
      <c r="G341" s="75" t="n">
        <f aca="false">G333*16</f>
        <v>0</v>
      </c>
      <c r="H341" s="75" t="n">
        <f aca="false">H333*16</f>
        <v>0</v>
      </c>
      <c r="I341" s="75" t="n">
        <f aca="false">I333*16</f>
        <v>74560</v>
      </c>
    </row>
    <row r="342" customFormat="false" ht="12.75" hidden="false" customHeight="false" outlineLevel="0" collapsed="false">
      <c r="A342" s="86"/>
      <c r="B342" s="72" t="s">
        <v>9</v>
      </c>
      <c r="C342" s="75" t="n">
        <f aca="false">SUM(C340:C341)</f>
        <v>0</v>
      </c>
      <c r="D342" s="75" t="n">
        <f aca="false">SUM(D340:D341)</f>
        <v>-33440</v>
      </c>
      <c r="E342" s="75" t="n">
        <f aca="false">SUM(E340:E341)</f>
        <v>-33440</v>
      </c>
      <c r="F342" s="75" t="n">
        <f aca="false">SUM(F340:F341)</f>
        <v>-33440</v>
      </c>
      <c r="G342" s="75" t="n">
        <f aca="false">SUM(G340:G341)</f>
        <v>0</v>
      </c>
      <c r="H342" s="75" t="n">
        <f aca="false">SUM(H340:H341)</f>
        <v>0</v>
      </c>
      <c r="I342" s="75" t="n">
        <f aca="false">SUM(I340:I341)</f>
        <v>-33440</v>
      </c>
    </row>
    <row r="343" customFormat="false" ht="12.75" hidden="false" customHeight="false" outlineLevel="0" collapsed="false">
      <c r="A343" s="86"/>
    </row>
    <row r="344" customFormat="false" ht="12.75" hidden="false" customHeight="false" outlineLevel="0" collapsed="false">
      <c r="A344" s="80"/>
      <c r="B344" s="5"/>
      <c r="C344" s="88"/>
      <c r="D344" s="88"/>
      <c r="E344" s="88"/>
      <c r="F344" s="88"/>
      <c r="G344" s="88"/>
      <c r="H344" s="88"/>
      <c r="I344" s="88"/>
    </row>
    <row r="345" customFormat="false" ht="12.75" hidden="false" customHeight="false" outlineLevel="0" collapsed="false">
      <c r="A345" s="5" t="s">
        <v>32</v>
      </c>
      <c r="B345" s="77" t="s">
        <v>67</v>
      </c>
      <c r="C345" s="78" t="n">
        <v>37257</v>
      </c>
      <c r="D345" s="79" t="n">
        <v>37258</v>
      </c>
      <c r="E345" s="79" t="n">
        <v>37259</v>
      </c>
      <c r="F345" s="79" t="n">
        <v>37260</v>
      </c>
      <c r="G345" s="78" t="n">
        <v>37261</v>
      </c>
      <c r="H345" s="78" t="n">
        <v>37262</v>
      </c>
      <c r="I345" s="79" t="n">
        <v>37263</v>
      </c>
      <c r="J345" s="80"/>
      <c r="K345" s="81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</row>
    <row r="346" customFormat="false" ht="12.75" hidden="false" customHeight="false" outlineLevel="0" collapsed="false">
      <c r="B346" s="5" t="s">
        <v>8</v>
      </c>
      <c r="D346" s="82" t="n">
        <v>300</v>
      </c>
      <c r="E346" s="82" t="n">
        <v>300</v>
      </c>
      <c r="F346" s="82" t="n">
        <v>300</v>
      </c>
      <c r="G346" s="73"/>
      <c r="H346" s="84"/>
      <c r="I346" s="82" t="n">
        <v>300</v>
      </c>
      <c r="K346" s="74"/>
    </row>
    <row r="347" customFormat="false" ht="12.75" hidden="false" customHeight="false" outlineLevel="0" collapsed="false">
      <c r="B347" s="80" t="s">
        <v>47</v>
      </c>
      <c r="C347" s="73" t="n">
        <v>0</v>
      </c>
      <c r="D347" s="73" t="n">
        <v>28.38</v>
      </c>
      <c r="E347" s="73" t="n">
        <v>28.38</v>
      </c>
      <c r="F347" s="73" t="n">
        <v>28.38</v>
      </c>
      <c r="G347" s="73"/>
      <c r="H347" s="84"/>
      <c r="I347" s="73" t="n">
        <v>28.38</v>
      </c>
      <c r="K347" s="74"/>
    </row>
    <row r="348" customFormat="false" ht="12.75" hidden="false" customHeight="false" outlineLevel="0" collapsed="false">
      <c r="B348" s="5" t="s">
        <v>7</v>
      </c>
      <c r="D348" s="82" t="n">
        <v>550</v>
      </c>
      <c r="E348" s="82" t="n">
        <v>550</v>
      </c>
      <c r="F348" s="82" t="n">
        <v>550</v>
      </c>
      <c r="G348" s="73"/>
      <c r="H348" s="84"/>
      <c r="I348" s="82" t="n">
        <v>550</v>
      </c>
      <c r="K348" s="74"/>
    </row>
    <row r="349" customFormat="false" ht="12.75" hidden="false" customHeight="false" outlineLevel="0" collapsed="false">
      <c r="B349" s="80" t="s">
        <v>47</v>
      </c>
      <c r="C349" s="73" t="n">
        <v>0</v>
      </c>
      <c r="D349" s="73" t="n">
        <v>32.48</v>
      </c>
      <c r="E349" s="73" t="n">
        <v>32.48</v>
      </c>
      <c r="F349" s="73" t="n">
        <v>32.48</v>
      </c>
      <c r="G349" s="73"/>
      <c r="H349" s="84"/>
      <c r="I349" s="73" t="n">
        <v>32.48</v>
      </c>
      <c r="K349" s="74"/>
    </row>
    <row r="350" customFormat="false" ht="12.75" hidden="false" customHeight="false" outlineLevel="0" collapsed="false">
      <c r="B350" s="81" t="s">
        <v>48</v>
      </c>
      <c r="C350" s="74" t="n">
        <f aca="false">C346-C348</f>
        <v>0</v>
      </c>
      <c r="D350" s="74" t="n">
        <f aca="false">D346-D348</f>
        <v>-250</v>
      </c>
      <c r="E350" s="74" t="n">
        <f aca="false">E346-E348</f>
        <v>-250</v>
      </c>
      <c r="F350" s="74" t="n">
        <f aca="false">F346-F348</f>
        <v>-250</v>
      </c>
      <c r="G350" s="74" t="n">
        <f aca="false">G346-G348</f>
        <v>0</v>
      </c>
      <c r="H350" s="74" t="n">
        <f aca="false">H346-H348</f>
        <v>0</v>
      </c>
      <c r="I350" s="74" t="n">
        <f aca="false">I346-I348</f>
        <v>-250</v>
      </c>
      <c r="K350" s="74"/>
    </row>
    <row r="351" customFormat="false" ht="12.75" hidden="false" customHeight="false" outlineLevel="0" collapsed="false">
      <c r="B351" s="83" t="s">
        <v>49</v>
      </c>
      <c r="C351" s="73" t="n">
        <v>22</v>
      </c>
      <c r="D351" s="73" t="n">
        <v>28</v>
      </c>
      <c r="E351" s="73" t="n">
        <v>28</v>
      </c>
      <c r="F351" s="73" t="n">
        <v>28</v>
      </c>
      <c r="G351" s="73" t="n">
        <v>22</v>
      </c>
      <c r="H351" s="73" t="n">
        <v>22</v>
      </c>
      <c r="I351" s="73" t="n">
        <v>28</v>
      </c>
      <c r="K351" s="74"/>
    </row>
    <row r="352" customFormat="false" ht="12.75" hidden="false" customHeight="false" outlineLevel="0" collapsed="false">
      <c r="B352" s="83"/>
      <c r="C352" s="75"/>
      <c r="D352" s="82"/>
      <c r="E352" s="82"/>
      <c r="F352" s="73"/>
      <c r="G352" s="73"/>
      <c r="H352" s="84"/>
      <c r="K352" s="74"/>
    </row>
    <row r="353" customFormat="false" ht="12.75" hidden="false" customHeight="false" outlineLevel="0" collapsed="false">
      <c r="B353" s="83" t="s">
        <v>50</v>
      </c>
      <c r="C353" s="85" t="n">
        <f aca="false">(C346*C347)*(-1)</f>
        <v>-0</v>
      </c>
      <c r="D353" s="85" t="n">
        <f aca="false">(D346*D347)*(-1)</f>
        <v>-8514</v>
      </c>
      <c r="E353" s="85" t="n">
        <f aca="false">(E346*E347)*(-1)</f>
        <v>-8514</v>
      </c>
      <c r="F353" s="85" t="n">
        <f aca="false">(F346*F347)*(-1)</f>
        <v>-8514</v>
      </c>
      <c r="G353" s="85" t="n">
        <f aca="false">(G346*G347)*(-1)</f>
        <v>-0</v>
      </c>
      <c r="H353" s="85" t="n">
        <f aca="false">(H346*H347)*(-1)</f>
        <v>-0</v>
      </c>
      <c r="I353" s="85" t="n">
        <f aca="false">(I346*I347)*(-1)</f>
        <v>-8514</v>
      </c>
      <c r="K353" s="74"/>
    </row>
    <row r="354" customFormat="false" ht="12.75" hidden="false" customHeight="false" outlineLevel="0" collapsed="false">
      <c r="B354" s="83" t="s">
        <v>51</v>
      </c>
      <c r="C354" s="75" t="n">
        <f aca="false">C348*C349</f>
        <v>0</v>
      </c>
      <c r="D354" s="75" t="n">
        <f aca="false">D348*D349</f>
        <v>17864</v>
      </c>
      <c r="E354" s="75" t="n">
        <f aca="false">E348*E349</f>
        <v>17864</v>
      </c>
      <c r="F354" s="75" t="n">
        <f aca="false">F348*F349</f>
        <v>17864</v>
      </c>
      <c r="G354" s="75" t="n">
        <f aca="false">G348*G349</f>
        <v>0</v>
      </c>
      <c r="H354" s="75" t="n">
        <f aca="false">H348*H349</f>
        <v>0</v>
      </c>
      <c r="I354" s="75" t="n">
        <f aca="false">I348*I349</f>
        <v>17864</v>
      </c>
      <c r="K354" s="74"/>
    </row>
    <row r="355" customFormat="false" ht="12.75" hidden="false" customHeight="false" outlineLevel="0" collapsed="false">
      <c r="B355" s="81" t="s">
        <v>52</v>
      </c>
      <c r="C355" s="75" t="n">
        <f aca="false">SUM(C353:C354)</f>
        <v>0</v>
      </c>
      <c r="D355" s="75" t="n">
        <f aca="false">SUM(D353:D354)</f>
        <v>9350</v>
      </c>
      <c r="E355" s="75" t="n">
        <f aca="false">SUM(E353:E354)</f>
        <v>9350</v>
      </c>
      <c r="F355" s="75" t="n">
        <f aca="false">SUM(F353:F354)</f>
        <v>9350</v>
      </c>
      <c r="G355" s="75" t="n">
        <f aca="false">SUM(G353:G354)</f>
        <v>0</v>
      </c>
      <c r="H355" s="75" t="n">
        <f aca="false">SUM(H353:H354)</f>
        <v>0</v>
      </c>
      <c r="I355" s="75" t="n">
        <f aca="false">SUM(I353:I354)</f>
        <v>9350</v>
      </c>
      <c r="K355" s="74"/>
    </row>
    <row r="356" customFormat="false" ht="12.75" hidden="false" customHeight="false" outlineLevel="0" collapsed="false">
      <c r="A356" s="86"/>
      <c r="B356" s="72" t="s">
        <v>53</v>
      </c>
      <c r="C356" s="85" t="n">
        <f aca="false">C350*C351</f>
        <v>0</v>
      </c>
      <c r="D356" s="85" t="n">
        <f aca="false">D350*D351</f>
        <v>-7000</v>
      </c>
      <c r="E356" s="85" t="n">
        <f aca="false">E350*E351</f>
        <v>-7000</v>
      </c>
      <c r="F356" s="85" t="n">
        <f aca="false">F350*F351</f>
        <v>-7000</v>
      </c>
      <c r="G356" s="85" t="n">
        <f aca="false">G350*G351</f>
        <v>0</v>
      </c>
      <c r="H356" s="85" t="n">
        <f aca="false">H350*H351</f>
        <v>0</v>
      </c>
      <c r="I356" s="85" t="n">
        <f aca="false">I350*I351</f>
        <v>-7000</v>
      </c>
    </row>
    <row r="357" customFormat="false" ht="12.75" hidden="false" customHeight="false" outlineLevel="0" collapsed="false">
      <c r="A357" s="87"/>
      <c r="E357" s="72"/>
      <c r="G357" s="72"/>
      <c r="H357" s="72"/>
      <c r="I357" s="72"/>
    </row>
    <row r="358" customFormat="false" ht="12.75" hidden="false" customHeight="false" outlineLevel="0" collapsed="false">
      <c r="A358" s="86"/>
      <c r="B358" s="5" t="s">
        <v>54</v>
      </c>
      <c r="C358" s="88" t="n">
        <f aca="false">SUM(C355:C356)</f>
        <v>0</v>
      </c>
      <c r="D358" s="88" t="n">
        <f aca="false">SUM(D355:D356)</f>
        <v>2350</v>
      </c>
      <c r="E358" s="88" t="n">
        <f aca="false">SUM(E355:E356)</f>
        <v>2350</v>
      </c>
      <c r="F358" s="88" t="n">
        <f aca="false">SUM(F355:F356)</f>
        <v>2350</v>
      </c>
      <c r="G358" s="88" t="n">
        <f aca="false">SUM(G355:G356)</f>
        <v>0</v>
      </c>
      <c r="H358" s="88" t="n">
        <f aca="false">SUM(H355:H356)</f>
        <v>0</v>
      </c>
      <c r="I358" s="88" t="n">
        <f aca="false">SUM(I355:I356)</f>
        <v>2350</v>
      </c>
      <c r="J358" s="80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2.75" hidden="false" customHeight="false" outlineLevel="0" collapsed="false">
      <c r="A359" s="80"/>
      <c r="B359" s="5" t="s">
        <v>55</v>
      </c>
      <c r="C359" s="88" t="n">
        <f aca="false">C358*16</f>
        <v>0</v>
      </c>
      <c r="D359" s="88" t="n">
        <f aca="false">D358*16</f>
        <v>37600</v>
      </c>
      <c r="E359" s="88" t="n">
        <f aca="false">E358*16</f>
        <v>37600</v>
      </c>
      <c r="F359" s="88" t="n">
        <f aca="false">F358*16</f>
        <v>37600</v>
      </c>
      <c r="G359" s="88" t="n">
        <f aca="false">G358*16</f>
        <v>0</v>
      </c>
      <c r="H359" s="88" t="n">
        <f aca="false">H358*16</f>
        <v>0</v>
      </c>
      <c r="I359" s="88" t="n">
        <f aca="false">I358*16</f>
        <v>37600</v>
      </c>
      <c r="J359" s="73" t="n">
        <f aca="false">SUM(C359:I359)</f>
        <v>150400</v>
      </c>
    </row>
    <row r="360" customFormat="false" ht="12.75" hidden="false" customHeight="false" outlineLevel="0" collapsed="false">
      <c r="A360" s="80"/>
      <c r="B360" s="89"/>
      <c r="C360" s="90"/>
      <c r="D360" s="90"/>
      <c r="E360" s="90"/>
      <c r="F360" s="90"/>
      <c r="G360" s="90"/>
      <c r="H360" s="90"/>
      <c r="I360" s="90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82"/>
      <c r="BS360" s="82"/>
      <c r="BT360" s="82"/>
      <c r="BU360" s="82"/>
      <c r="BV360" s="82"/>
      <c r="BW360" s="82"/>
      <c r="BX360" s="82"/>
      <c r="BY360" s="82"/>
      <c r="BZ360" s="82"/>
      <c r="CA360" s="82"/>
      <c r="CB360" s="82"/>
      <c r="CC360" s="82"/>
      <c r="CD360" s="82"/>
      <c r="CE360" s="82"/>
      <c r="CF360" s="82"/>
      <c r="CG360" s="82"/>
      <c r="CH360" s="82"/>
      <c r="CI360" s="82"/>
      <c r="CJ360" s="82"/>
      <c r="CK360" s="82"/>
      <c r="CL360" s="82"/>
      <c r="CM360" s="82"/>
      <c r="CN360" s="82"/>
      <c r="CO360" s="82"/>
      <c r="CP360" s="82"/>
      <c r="CQ360" s="82"/>
      <c r="CR360" s="82"/>
      <c r="CS360" s="82"/>
      <c r="CT360" s="82"/>
      <c r="CU360" s="82"/>
      <c r="CV360" s="82"/>
      <c r="CW360" s="82"/>
      <c r="CX360" s="82"/>
      <c r="CY360" s="82"/>
      <c r="CZ360" s="82"/>
      <c r="DA360" s="82"/>
      <c r="DB360" s="82"/>
      <c r="DC360" s="82"/>
      <c r="DD360" s="82"/>
      <c r="DE360" s="82"/>
      <c r="DF360" s="82"/>
      <c r="DG360" s="82"/>
      <c r="DH360" s="82"/>
      <c r="DI360" s="82"/>
      <c r="DJ360" s="82"/>
      <c r="DK360" s="82"/>
      <c r="DL360" s="82"/>
      <c r="DM360" s="82"/>
      <c r="DN360" s="82"/>
      <c r="DO360" s="82"/>
      <c r="DP360" s="82"/>
      <c r="DQ360" s="82"/>
      <c r="DR360" s="82"/>
      <c r="DS360" s="82"/>
      <c r="DT360" s="82"/>
      <c r="DU360" s="82"/>
      <c r="DV360" s="82"/>
      <c r="DW360" s="82"/>
      <c r="DX360" s="82"/>
      <c r="DY360" s="82"/>
      <c r="DZ360" s="82"/>
      <c r="EA360" s="82"/>
      <c r="EB360" s="82"/>
      <c r="EC360" s="82"/>
      <c r="ED360" s="82"/>
      <c r="EE360" s="82"/>
      <c r="EF360" s="82"/>
      <c r="EG360" s="82"/>
      <c r="EH360" s="82"/>
      <c r="EI360" s="82"/>
      <c r="EJ360" s="82"/>
      <c r="EK360" s="82"/>
      <c r="EL360" s="82"/>
      <c r="EM360" s="82"/>
      <c r="EN360" s="82"/>
      <c r="EO360" s="82"/>
      <c r="EP360" s="82"/>
      <c r="EQ360" s="82"/>
      <c r="ER360" s="82"/>
      <c r="ES360" s="82"/>
      <c r="ET360" s="82"/>
      <c r="EU360" s="82"/>
      <c r="EV360" s="82"/>
      <c r="EW360" s="82"/>
      <c r="EX360" s="82"/>
      <c r="EY360" s="82"/>
      <c r="EZ360" s="82"/>
      <c r="FA360" s="82"/>
      <c r="FB360" s="82"/>
      <c r="FC360" s="82"/>
      <c r="FD360" s="82"/>
      <c r="FE360" s="82"/>
      <c r="FF360" s="82"/>
      <c r="FG360" s="82"/>
      <c r="FH360" s="82"/>
      <c r="FI360" s="82"/>
      <c r="FJ360" s="82"/>
      <c r="FK360" s="82"/>
      <c r="FL360" s="82"/>
      <c r="FM360" s="82"/>
      <c r="FN360" s="82"/>
      <c r="FO360" s="82"/>
      <c r="FP360" s="82"/>
      <c r="FQ360" s="82"/>
      <c r="FR360" s="82"/>
      <c r="FS360" s="82"/>
      <c r="FT360" s="82"/>
      <c r="FU360" s="82"/>
      <c r="FV360" s="82"/>
      <c r="FW360" s="82"/>
      <c r="FX360" s="82"/>
      <c r="FY360" s="82"/>
      <c r="FZ360" s="82"/>
      <c r="GA360" s="82"/>
      <c r="GB360" s="82"/>
      <c r="GC360" s="82"/>
      <c r="GD360" s="82"/>
      <c r="GE360" s="82"/>
      <c r="GF360" s="82"/>
      <c r="GG360" s="82"/>
      <c r="GH360" s="82"/>
      <c r="GI360" s="82"/>
      <c r="GJ360" s="82"/>
      <c r="GK360" s="82"/>
      <c r="GL360" s="82"/>
      <c r="GM360" s="82"/>
      <c r="GN360" s="82"/>
      <c r="GO360" s="82"/>
      <c r="GP360" s="82"/>
      <c r="GQ360" s="82"/>
      <c r="GR360" s="82"/>
      <c r="GS360" s="82"/>
      <c r="GT360" s="82"/>
      <c r="GU360" s="82"/>
      <c r="GV360" s="82"/>
      <c r="GW360" s="82"/>
      <c r="GX360" s="82"/>
      <c r="GY360" s="82"/>
      <c r="GZ360" s="82"/>
      <c r="HA360" s="82"/>
      <c r="HB360" s="82"/>
      <c r="HC360" s="82"/>
      <c r="HD360" s="82"/>
      <c r="HE360" s="82"/>
      <c r="HF360" s="82"/>
      <c r="HG360" s="82"/>
      <c r="HH360" s="82"/>
      <c r="HI360" s="82"/>
      <c r="HJ360" s="82"/>
      <c r="HK360" s="82"/>
      <c r="HL360" s="82"/>
      <c r="HM360" s="82"/>
      <c r="HN360" s="82"/>
      <c r="HO360" s="82"/>
      <c r="HP360" s="82"/>
      <c r="HQ360" s="82"/>
      <c r="HR360" s="82"/>
      <c r="HS360" s="82"/>
      <c r="HT360" s="82"/>
      <c r="HU360" s="82"/>
      <c r="HV360" s="82"/>
      <c r="HW360" s="82"/>
      <c r="HX360" s="82"/>
      <c r="HY360" s="82"/>
      <c r="HZ360" s="82"/>
      <c r="IA360" s="82"/>
      <c r="IB360" s="82"/>
      <c r="IC360" s="82"/>
      <c r="ID360" s="82"/>
      <c r="IE360" s="82"/>
      <c r="IF360" s="82"/>
      <c r="IG360" s="82"/>
      <c r="IH360" s="82"/>
      <c r="II360" s="82"/>
      <c r="IJ360" s="82"/>
      <c r="IK360" s="82"/>
      <c r="IL360" s="82"/>
      <c r="IM360" s="82"/>
      <c r="IN360" s="82"/>
      <c r="IO360" s="82"/>
      <c r="IP360" s="82"/>
      <c r="IQ360" s="82"/>
      <c r="IR360" s="82"/>
      <c r="IS360" s="82"/>
      <c r="IT360" s="82"/>
      <c r="IU360" s="82"/>
      <c r="IV360" s="82"/>
      <c r="IW360" s="82"/>
    </row>
    <row r="361" customFormat="false" ht="12.75" hidden="false" customHeight="false" outlineLevel="0" collapsed="false">
      <c r="A361" s="86"/>
      <c r="B361" s="72" t="s">
        <v>56</v>
      </c>
      <c r="C361" s="75" t="n">
        <f aca="false">(C353+C356)*16</f>
        <v>0</v>
      </c>
      <c r="D361" s="75" t="n">
        <f aca="false">(D353+D356)*16</f>
        <v>-248224</v>
      </c>
      <c r="E361" s="75" t="n">
        <f aca="false">(E353+E356)*16</f>
        <v>-248224</v>
      </c>
      <c r="F361" s="75" t="n">
        <f aca="false">(F353+F356)*16</f>
        <v>-248224</v>
      </c>
      <c r="G361" s="75" t="n">
        <f aca="false">(G353+G356)*16</f>
        <v>0</v>
      </c>
      <c r="H361" s="75" t="n">
        <f aca="false">(H353+H356)*16</f>
        <v>0</v>
      </c>
      <c r="I361" s="75" t="n">
        <f aca="false">(I353+I356)*16</f>
        <v>-248224</v>
      </c>
    </row>
    <row r="362" customFormat="false" ht="12.75" hidden="false" customHeight="false" outlineLevel="0" collapsed="false">
      <c r="A362" s="86"/>
      <c r="B362" s="72" t="s">
        <v>57</v>
      </c>
      <c r="C362" s="75" t="n">
        <f aca="false">C354*16</f>
        <v>0</v>
      </c>
      <c r="D362" s="75" t="n">
        <f aca="false">D354*16</f>
        <v>285824</v>
      </c>
      <c r="E362" s="75" t="n">
        <f aca="false">E354*16</f>
        <v>285824</v>
      </c>
      <c r="F362" s="75" t="n">
        <f aca="false">F354*16</f>
        <v>285824</v>
      </c>
      <c r="G362" s="75" t="n">
        <f aca="false">G354*16</f>
        <v>0</v>
      </c>
      <c r="H362" s="75" t="n">
        <f aca="false">H354*16</f>
        <v>0</v>
      </c>
      <c r="I362" s="75" t="n">
        <f aca="false">I354*16</f>
        <v>285824</v>
      </c>
    </row>
    <row r="363" customFormat="false" ht="12.75" hidden="false" customHeight="false" outlineLevel="0" collapsed="false">
      <c r="A363" s="86"/>
      <c r="B363" s="72" t="s">
        <v>9</v>
      </c>
      <c r="C363" s="75" t="n">
        <f aca="false">SUM(C361:C362)</f>
        <v>0</v>
      </c>
      <c r="D363" s="75" t="n">
        <f aca="false">SUM(D361:D362)</f>
        <v>37600</v>
      </c>
      <c r="E363" s="75" t="n">
        <f aca="false">SUM(E361:E362)</f>
        <v>37600</v>
      </c>
      <c r="F363" s="75" t="n">
        <f aca="false">SUM(F361:F362)</f>
        <v>37600</v>
      </c>
      <c r="G363" s="75" t="n">
        <f aca="false">SUM(G361:G362)</f>
        <v>0</v>
      </c>
      <c r="H363" s="75" t="n">
        <f aca="false">SUM(H361:H362)</f>
        <v>0</v>
      </c>
      <c r="I363" s="75" t="n">
        <f aca="false">SUM(I361:I362)</f>
        <v>37600</v>
      </c>
    </row>
    <row r="364" customFormat="false" ht="12.75" hidden="false" customHeight="false" outlineLevel="0" collapsed="false">
      <c r="A364" s="86"/>
    </row>
    <row r="365" customFormat="false" ht="12.75" hidden="false" customHeight="false" outlineLevel="0" collapsed="false">
      <c r="A365" s="80"/>
      <c r="B365" s="5"/>
      <c r="C365" s="88"/>
      <c r="D365" s="88"/>
      <c r="E365" s="88"/>
      <c r="F365" s="88"/>
      <c r="G365" s="88"/>
      <c r="H365" s="88"/>
      <c r="I365" s="88"/>
    </row>
    <row r="366" customFormat="false" ht="12.75" hidden="false" customHeight="false" outlineLevel="0" collapsed="false">
      <c r="A366" s="80"/>
      <c r="B366" s="5"/>
      <c r="C366" s="90"/>
      <c r="D366" s="90"/>
      <c r="E366" s="90"/>
      <c r="F366" s="90"/>
      <c r="G366" s="90"/>
      <c r="H366" s="90"/>
      <c r="I366" s="90"/>
    </row>
    <row r="367" customFormat="false" ht="12.75" hidden="false" customHeight="false" outlineLevel="0" collapsed="false">
      <c r="A367" s="80"/>
      <c r="B367" s="5"/>
      <c r="C367" s="88"/>
      <c r="D367" s="88"/>
      <c r="E367" s="88"/>
      <c r="F367" s="88"/>
      <c r="G367" s="88"/>
      <c r="H367" s="88"/>
      <c r="I367" s="88"/>
    </row>
    <row r="368" customFormat="false" ht="12.75" hidden="false" customHeight="false" outlineLevel="0" collapsed="false">
      <c r="A368" s="5" t="s">
        <v>33</v>
      </c>
      <c r="B368" s="77" t="s">
        <v>46</v>
      </c>
      <c r="C368" s="78" t="n">
        <v>37257</v>
      </c>
      <c r="D368" s="79" t="n">
        <v>37258</v>
      </c>
      <c r="E368" s="79" t="n">
        <v>37259</v>
      </c>
      <c r="F368" s="79" t="n">
        <v>37260</v>
      </c>
      <c r="G368" s="78" t="n">
        <v>37261</v>
      </c>
      <c r="H368" s="78" t="n">
        <v>37262</v>
      </c>
      <c r="I368" s="79" t="n">
        <v>37263</v>
      </c>
      <c r="J368" s="80"/>
      <c r="K368" s="81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2.75" hidden="false" customHeight="false" outlineLevel="0" collapsed="false">
      <c r="A369" s="89"/>
      <c r="B369" s="89" t="s">
        <v>8</v>
      </c>
      <c r="D369" s="82" t="n">
        <v>150</v>
      </c>
      <c r="E369" s="82" t="n">
        <v>150</v>
      </c>
      <c r="F369" s="82" t="n">
        <v>150</v>
      </c>
      <c r="G369" s="73"/>
      <c r="H369" s="84"/>
      <c r="I369" s="82" t="n">
        <v>150</v>
      </c>
      <c r="K369" s="74"/>
    </row>
    <row r="370" customFormat="false" ht="12.75" hidden="false" customHeight="false" outlineLevel="0" collapsed="false">
      <c r="A370" s="89"/>
      <c r="B370" s="80" t="s">
        <v>47</v>
      </c>
      <c r="C370" s="73" t="n">
        <v>0</v>
      </c>
      <c r="D370" s="73" t="n">
        <v>29.6</v>
      </c>
      <c r="E370" s="73" t="n">
        <v>29.6</v>
      </c>
      <c r="F370" s="73" t="n">
        <v>29.6</v>
      </c>
      <c r="G370" s="73"/>
      <c r="H370" s="84"/>
      <c r="I370" s="73" t="n">
        <v>29.6</v>
      </c>
      <c r="K370" s="74"/>
    </row>
    <row r="371" customFormat="false" ht="12.75" hidden="false" customHeight="false" outlineLevel="0" collapsed="false">
      <c r="A371" s="89"/>
      <c r="B371" s="89" t="s">
        <v>7</v>
      </c>
      <c r="D371" s="82" t="n">
        <v>150</v>
      </c>
      <c r="E371" s="82" t="n">
        <v>150</v>
      </c>
      <c r="F371" s="82" t="n">
        <v>150</v>
      </c>
      <c r="G371" s="73"/>
      <c r="H371" s="84"/>
      <c r="I371" s="82" t="n">
        <v>150</v>
      </c>
      <c r="K371" s="74"/>
    </row>
    <row r="372" customFormat="false" ht="12.75" hidden="false" customHeight="false" outlineLevel="0" collapsed="false">
      <c r="A372" s="89"/>
      <c r="B372" s="80" t="s">
        <v>47</v>
      </c>
      <c r="C372" s="73" t="n">
        <v>0</v>
      </c>
      <c r="D372" s="73" t="n">
        <v>33.7</v>
      </c>
      <c r="E372" s="73" t="n">
        <v>33.7</v>
      </c>
      <c r="F372" s="73" t="n">
        <v>33.7</v>
      </c>
      <c r="G372" s="73"/>
      <c r="H372" s="84"/>
      <c r="I372" s="73" t="n">
        <v>33.7</v>
      </c>
      <c r="K372" s="74"/>
    </row>
    <row r="373" customFormat="false" ht="12.75" hidden="false" customHeight="false" outlineLevel="0" collapsed="false">
      <c r="A373" s="89"/>
      <c r="B373" s="92" t="s">
        <v>48</v>
      </c>
      <c r="C373" s="74" t="n">
        <f aca="false">C369-C371</f>
        <v>0</v>
      </c>
      <c r="D373" s="74" t="n">
        <f aca="false">D369-D371</f>
        <v>0</v>
      </c>
      <c r="E373" s="74" t="n">
        <f aca="false">E369-E371</f>
        <v>0</v>
      </c>
      <c r="F373" s="74" t="n">
        <f aca="false">F369-F371</f>
        <v>0</v>
      </c>
      <c r="G373" s="74" t="n">
        <f aca="false">G369-G371</f>
        <v>0</v>
      </c>
      <c r="H373" s="74" t="n">
        <f aca="false">H369-H371</f>
        <v>0</v>
      </c>
      <c r="I373" s="74" t="n">
        <f aca="false">I369-I371</f>
        <v>0</v>
      </c>
      <c r="K373" s="74"/>
    </row>
    <row r="374" customFormat="false" ht="12.75" hidden="false" customHeight="false" outlineLevel="0" collapsed="false">
      <c r="A374" s="89"/>
      <c r="B374" s="93" t="s">
        <v>49</v>
      </c>
      <c r="C374" s="73" t="n">
        <v>22</v>
      </c>
      <c r="D374" s="73" t="n">
        <v>28</v>
      </c>
      <c r="E374" s="73" t="n">
        <v>28</v>
      </c>
      <c r="F374" s="73" t="n">
        <v>28</v>
      </c>
      <c r="G374" s="73" t="n">
        <v>22</v>
      </c>
      <c r="H374" s="73" t="n">
        <v>22</v>
      </c>
      <c r="I374" s="73" t="n">
        <v>28</v>
      </c>
      <c r="K374" s="74"/>
    </row>
    <row r="375" customFormat="false" ht="12.75" hidden="false" customHeight="false" outlineLevel="0" collapsed="false">
      <c r="A375" s="89"/>
      <c r="B375" s="93"/>
      <c r="C375" s="75"/>
      <c r="D375" s="82"/>
      <c r="E375" s="82"/>
      <c r="F375" s="73"/>
      <c r="G375" s="73"/>
      <c r="H375" s="84"/>
      <c r="K375" s="74"/>
    </row>
    <row r="376" customFormat="false" ht="12.75" hidden="false" customHeight="false" outlineLevel="0" collapsed="false">
      <c r="A376" s="89"/>
      <c r="B376" s="93" t="s">
        <v>50</v>
      </c>
      <c r="C376" s="85" t="n">
        <f aca="false">(C369*C370)*(-1)</f>
        <v>-0</v>
      </c>
      <c r="D376" s="85" t="n">
        <f aca="false">(D369*D370)*(-1)</f>
        <v>-4440</v>
      </c>
      <c r="E376" s="85" t="n">
        <f aca="false">(E369*E370)*(-1)</f>
        <v>-4440</v>
      </c>
      <c r="F376" s="85" t="n">
        <f aca="false">(F369*F370)*(-1)</f>
        <v>-4440</v>
      </c>
      <c r="G376" s="85" t="n">
        <f aca="false">(G369*G370)*(-1)</f>
        <v>-0</v>
      </c>
      <c r="H376" s="85" t="n">
        <f aca="false">(H369*H370)*(-1)</f>
        <v>-0</v>
      </c>
      <c r="I376" s="85" t="n">
        <f aca="false">(I369*I370)*(-1)</f>
        <v>-4440</v>
      </c>
      <c r="K376" s="74"/>
    </row>
    <row r="377" customFormat="false" ht="12.75" hidden="false" customHeight="false" outlineLevel="0" collapsed="false">
      <c r="A377" s="89"/>
      <c r="B377" s="93" t="s">
        <v>51</v>
      </c>
      <c r="C377" s="75" t="n">
        <f aca="false">C371*C372</f>
        <v>0</v>
      </c>
      <c r="D377" s="75" t="n">
        <f aca="false">D371*D372</f>
        <v>5055</v>
      </c>
      <c r="E377" s="75" t="n">
        <f aca="false">E371*E372</f>
        <v>5055</v>
      </c>
      <c r="F377" s="75" t="n">
        <f aca="false">F371*F372</f>
        <v>5055</v>
      </c>
      <c r="G377" s="75" t="n">
        <f aca="false">G371*G372</f>
        <v>0</v>
      </c>
      <c r="H377" s="75" t="n">
        <f aca="false">H371*H372</f>
        <v>0</v>
      </c>
      <c r="I377" s="75" t="n">
        <f aca="false">I371*I372</f>
        <v>5055</v>
      </c>
      <c r="K377" s="74"/>
    </row>
    <row r="378" customFormat="false" ht="12.75" hidden="false" customHeight="false" outlineLevel="0" collapsed="false">
      <c r="A378" s="89"/>
      <c r="B378" s="92" t="s">
        <v>52</v>
      </c>
      <c r="C378" s="75" t="n">
        <f aca="false">SUM(C376:C377)</f>
        <v>0</v>
      </c>
      <c r="D378" s="75" t="n">
        <f aca="false">SUM(D376:D377)</f>
        <v>615</v>
      </c>
      <c r="E378" s="75" t="n">
        <f aca="false">SUM(E376:E377)</f>
        <v>615</v>
      </c>
      <c r="F378" s="75" t="n">
        <f aca="false">SUM(F376:F377)</f>
        <v>615</v>
      </c>
      <c r="G378" s="75" t="n">
        <f aca="false">SUM(G376:G377)</f>
        <v>0</v>
      </c>
      <c r="H378" s="75" t="n">
        <f aca="false">SUM(H376:H377)</f>
        <v>0</v>
      </c>
      <c r="I378" s="75" t="n">
        <f aca="false">SUM(I376:I377)</f>
        <v>615</v>
      </c>
      <c r="K378" s="74"/>
    </row>
    <row r="379" customFormat="false" ht="12.75" hidden="false" customHeight="false" outlineLevel="0" collapsed="false">
      <c r="A379" s="86"/>
      <c r="B379" s="82" t="s">
        <v>53</v>
      </c>
      <c r="C379" s="85" t="n">
        <f aca="false">C373*C374</f>
        <v>0</v>
      </c>
      <c r="D379" s="85" t="n">
        <f aca="false">D373*D374</f>
        <v>0</v>
      </c>
      <c r="E379" s="85" t="n">
        <f aca="false">E373*E374</f>
        <v>0</v>
      </c>
      <c r="F379" s="85" t="n">
        <f aca="false">F373*F374</f>
        <v>0</v>
      </c>
      <c r="G379" s="85" t="n">
        <f aca="false">G373*G374</f>
        <v>0</v>
      </c>
      <c r="H379" s="85" t="n">
        <f aca="false">H373*H374</f>
        <v>0</v>
      </c>
      <c r="I379" s="85" t="n">
        <f aca="false">I373*I374</f>
        <v>0</v>
      </c>
    </row>
    <row r="380" customFormat="false" ht="12.75" hidden="false" customHeight="false" outlineLevel="0" collapsed="false">
      <c r="A380" s="87"/>
      <c r="B380" s="82"/>
      <c r="E380" s="72"/>
      <c r="G380" s="72"/>
      <c r="H380" s="72"/>
      <c r="I380" s="72"/>
    </row>
    <row r="381" customFormat="false" ht="12.75" hidden="false" customHeight="false" outlineLevel="0" collapsed="false">
      <c r="A381" s="86"/>
      <c r="B381" s="89" t="s">
        <v>54</v>
      </c>
      <c r="C381" s="88" t="n">
        <f aca="false">SUM(C378:C379)</f>
        <v>0</v>
      </c>
      <c r="D381" s="88" t="n">
        <f aca="false">SUM(D378:D379)</f>
        <v>615</v>
      </c>
      <c r="E381" s="88" t="n">
        <f aca="false">SUM(E378:E379)</f>
        <v>615</v>
      </c>
      <c r="F381" s="88" t="n">
        <f aca="false">SUM(F378:F379)</f>
        <v>615</v>
      </c>
      <c r="G381" s="88" t="n">
        <f aca="false">SUM(G378:G379)</f>
        <v>0</v>
      </c>
      <c r="H381" s="88" t="n">
        <f aca="false">SUM(H378:H379)</f>
        <v>0</v>
      </c>
      <c r="I381" s="88" t="n">
        <f aca="false">SUM(I378:I379)</f>
        <v>615</v>
      </c>
      <c r="J381" s="80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</row>
    <row r="382" customFormat="false" ht="12.75" hidden="false" customHeight="false" outlineLevel="0" collapsed="false">
      <c r="A382" s="80"/>
      <c r="B382" s="89" t="s">
        <v>55</v>
      </c>
      <c r="C382" s="88" t="n">
        <f aca="false">C381*16</f>
        <v>0</v>
      </c>
      <c r="D382" s="88" t="n">
        <f aca="false">D381*16</f>
        <v>9840</v>
      </c>
      <c r="E382" s="88" t="n">
        <f aca="false">E381*16</f>
        <v>9840</v>
      </c>
      <c r="F382" s="88" t="n">
        <f aca="false">F381*16</f>
        <v>9840</v>
      </c>
      <c r="G382" s="88" t="n">
        <f aca="false">G381*16</f>
        <v>0</v>
      </c>
      <c r="H382" s="88" t="n">
        <f aca="false">H381*16</f>
        <v>0</v>
      </c>
      <c r="I382" s="88" t="n">
        <f aca="false">I381*16</f>
        <v>9840</v>
      </c>
      <c r="J382" s="73" t="n">
        <f aca="false">SUM(C382:I382)</f>
        <v>39360</v>
      </c>
    </row>
    <row r="383" customFormat="false" ht="12.75" hidden="false" customHeight="false" outlineLevel="0" collapsed="false">
      <c r="A383" s="80"/>
      <c r="B383" s="89"/>
      <c r="C383" s="90"/>
      <c r="D383" s="90"/>
      <c r="E383" s="90"/>
      <c r="F383" s="90"/>
      <c r="G383" s="90"/>
      <c r="H383" s="90"/>
      <c r="I383" s="90"/>
    </row>
    <row r="384" customFormat="false" ht="12.75" hidden="false" customHeight="false" outlineLevel="0" collapsed="false">
      <c r="A384" s="86"/>
      <c r="B384" s="72" t="s">
        <v>56</v>
      </c>
      <c r="C384" s="75" t="n">
        <f aca="false">(C376+C379)*16</f>
        <v>0</v>
      </c>
      <c r="D384" s="75" t="n">
        <f aca="false">(D376+D379)*16</f>
        <v>-71040</v>
      </c>
      <c r="E384" s="75" t="n">
        <f aca="false">(E376+E379)*16</f>
        <v>-71040</v>
      </c>
      <c r="F384" s="75" t="n">
        <f aca="false">(F376+F379)*16</f>
        <v>-71040</v>
      </c>
      <c r="G384" s="75" t="n">
        <f aca="false">(G376+G379)*16</f>
        <v>0</v>
      </c>
      <c r="H384" s="75" t="n">
        <f aca="false">(H376+H379)*16</f>
        <v>0</v>
      </c>
      <c r="I384" s="75" t="n">
        <f aca="false">(I376+I379)*16</f>
        <v>-71040</v>
      </c>
    </row>
    <row r="385" customFormat="false" ht="12.75" hidden="false" customHeight="false" outlineLevel="0" collapsed="false">
      <c r="A385" s="86"/>
      <c r="B385" s="72" t="s">
        <v>57</v>
      </c>
      <c r="C385" s="75" t="n">
        <f aca="false">C377*16</f>
        <v>0</v>
      </c>
      <c r="D385" s="75" t="n">
        <f aca="false">D377*16</f>
        <v>80880</v>
      </c>
      <c r="E385" s="75" t="n">
        <f aca="false">E377*16</f>
        <v>80880</v>
      </c>
      <c r="F385" s="75" t="n">
        <f aca="false">F377*16</f>
        <v>80880</v>
      </c>
      <c r="G385" s="75" t="n">
        <f aca="false">G377*16</f>
        <v>0</v>
      </c>
      <c r="H385" s="75" t="n">
        <f aca="false">H377*16</f>
        <v>0</v>
      </c>
      <c r="I385" s="75" t="n">
        <f aca="false">I377*16</f>
        <v>80880</v>
      </c>
    </row>
    <row r="386" customFormat="false" ht="12.75" hidden="false" customHeight="false" outlineLevel="0" collapsed="false">
      <c r="A386" s="86"/>
      <c r="B386" s="72" t="s">
        <v>9</v>
      </c>
      <c r="C386" s="75" t="n">
        <f aca="false">SUM(C384:C385)</f>
        <v>0</v>
      </c>
      <c r="D386" s="75" t="n">
        <f aca="false">SUM(D384:D385)</f>
        <v>9840</v>
      </c>
      <c r="E386" s="75" t="n">
        <f aca="false">SUM(E384:E385)</f>
        <v>9840</v>
      </c>
      <c r="F386" s="75" t="n">
        <f aca="false">SUM(F384:F385)</f>
        <v>9840</v>
      </c>
      <c r="G386" s="75" t="n">
        <f aca="false">SUM(G384:G385)</f>
        <v>0</v>
      </c>
      <c r="H386" s="75" t="n">
        <f aca="false">SUM(H384:H385)</f>
        <v>0</v>
      </c>
      <c r="I386" s="75" t="n">
        <f aca="false">SUM(I384:I385)</f>
        <v>9840</v>
      </c>
    </row>
    <row r="387" customFormat="false" ht="12.75" hidden="false" customHeight="false" outlineLevel="0" collapsed="false">
      <c r="A387" s="86"/>
    </row>
    <row r="388" customFormat="false" ht="12.75" hidden="false" customHeight="false" outlineLevel="0" collapsed="false">
      <c r="A388" s="80"/>
      <c r="B388" s="5"/>
      <c r="C388" s="88"/>
      <c r="D388" s="88"/>
      <c r="E388" s="88"/>
      <c r="F388" s="88"/>
      <c r="G388" s="88"/>
      <c r="H388" s="88"/>
      <c r="I388" s="88"/>
    </row>
    <row r="389" customFormat="false" ht="12.75" hidden="false" customHeight="false" outlineLevel="0" collapsed="false">
      <c r="A389" s="5" t="s">
        <v>33</v>
      </c>
      <c r="B389" s="77" t="s">
        <v>61</v>
      </c>
      <c r="C389" s="78" t="n">
        <v>37257</v>
      </c>
      <c r="D389" s="79" t="n">
        <v>37258</v>
      </c>
      <c r="E389" s="79" t="n">
        <v>37259</v>
      </c>
      <c r="F389" s="79" t="n">
        <v>37260</v>
      </c>
      <c r="G389" s="78" t="n">
        <v>37261</v>
      </c>
      <c r="H389" s="78" t="n">
        <v>37262</v>
      </c>
      <c r="I389" s="79" t="n">
        <v>37263</v>
      </c>
      <c r="J389" s="80"/>
      <c r="K389" s="81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12.75" hidden="false" customHeight="false" outlineLevel="0" collapsed="false">
      <c r="A390" s="89"/>
      <c r="B390" s="89" t="s">
        <v>8</v>
      </c>
      <c r="D390" s="82" t="n">
        <v>100</v>
      </c>
      <c r="E390" s="82" t="n">
        <v>100</v>
      </c>
      <c r="F390" s="82" t="n">
        <v>100</v>
      </c>
      <c r="G390" s="73"/>
      <c r="H390" s="84"/>
      <c r="I390" s="82" t="n">
        <v>100</v>
      </c>
      <c r="K390" s="74"/>
    </row>
    <row r="391" customFormat="false" ht="12.75" hidden="false" customHeight="false" outlineLevel="0" collapsed="false">
      <c r="A391" s="89"/>
      <c r="B391" s="80" t="s">
        <v>47</v>
      </c>
      <c r="C391" s="73" t="n">
        <v>0</v>
      </c>
      <c r="D391" s="73" t="n">
        <v>29.13</v>
      </c>
      <c r="E391" s="73" t="n">
        <v>29.13</v>
      </c>
      <c r="F391" s="73" t="n">
        <v>29.13</v>
      </c>
      <c r="G391" s="73"/>
      <c r="H391" s="84"/>
      <c r="I391" s="73" t="n">
        <v>29.13</v>
      </c>
      <c r="K391" s="74"/>
    </row>
    <row r="392" customFormat="false" ht="12.75" hidden="false" customHeight="false" outlineLevel="0" collapsed="false">
      <c r="A392" s="89"/>
      <c r="B392" s="89" t="s">
        <v>7</v>
      </c>
      <c r="D392" s="82" t="n">
        <v>100</v>
      </c>
      <c r="E392" s="82" t="n">
        <v>100</v>
      </c>
      <c r="F392" s="82" t="n">
        <v>100</v>
      </c>
      <c r="G392" s="73"/>
      <c r="H392" s="84"/>
      <c r="I392" s="82" t="n">
        <v>100</v>
      </c>
      <c r="K392" s="74"/>
    </row>
    <row r="393" customFormat="false" ht="12.75" hidden="false" customHeight="false" outlineLevel="0" collapsed="false">
      <c r="A393" s="89"/>
      <c r="B393" s="80" t="s">
        <v>47</v>
      </c>
      <c r="C393" s="73" t="n">
        <v>0</v>
      </c>
      <c r="D393" s="73" t="n">
        <v>30.38</v>
      </c>
      <c r="E393" s="73" t="n">
        <v>30.38</v>
      </c>
      <c r="F393" s="73" t="n">
        <v>30.38</v>
      </c>
      <c r="G393" s="73"/>
      <c r="H393" s="84"/>
      <c r="I393" s="73" t="n">
        <v>30.38</v>
      </c>
      <c r="K393" s="74"/>
    </row>
    <row r="394" customFormat="false" ht="12.75" hidden="false" customHeight="false" outlineLevel="0" collapsed="false">
      <c r="A394" s="89"/>
      <c r="B394" s="92" t="s">
        <v>48</v>
      </c>
      <c r="C394" s="74" t="n">
        <f aca="false">C390-C392</f>
        <v>0</v>
      </c>
      <c r="D394" s="74" t="n">
        <f aca="false">D390-D392</f>
        <v>0</v>
      </c>
      <c r="E394" s="74" t="n">
        <f aca="false">E390-E392</f>
        <v>0</v>
      </c>
      <c r="F394" s="74" t="n">
        <f aca="false">F390-F392</f>
        <v>0</v>
      </c>
      <c r="G394" s="74" t="n">
        <f aca="false">G390-G392</f>
        <v>0</v>
      </c>
      <c r="H394" s="74" t="n">
        <f aca="false">H390-H392</f>
        <v>0</v>
      </c>
      <c r="I394" s="74" t="n">
        <f aca="false">I390-I392</f>
        <v>0</v>
      </c>
      <c r="K394" s="74"/>
    </row>
    <row r="395" customFormat="false" ht="12.75" hidden="false" customHeight="false" outlineLevel="0" collapsed="false">
      <c r="A395" s="89"/>
      <c r="B395" s="93" t="s">
        <v>49</v>
      </c>
      <c r="C395" s="73" t="n">
        <v>22</v>
      </c>
      <c r="D395" s="73" t="n">
        <v>28</v>
      </c>
      <c r="E395" s="73" t="n">
        <v>28</v>
      </c>
      <c r="F395" s="73" t="n">
        <v>28</v>
      </c>
      <c r="G395" s="73" t="n">
        <v>22</v>
      </c>
      <c r="H395" s="73" t="n">
        <v>22</v>
      </c>
      <c r="I395" s="73" t="n">
        <v>28</v>
      </c>
      <c r="K395" s="74"/>
    </row>
    <row r="396" customFormat="false" ht="12.75" hidden="false" customHeight="false" outlineLevel="0" collapsed="false">
      <c r="A396" s="89"/>
      <c r="B396" s="93"/>
      <c r="C396" s="75"/>
      <c r="D396" s="82"/>
      <c r="E396" s="82"/>
      <c r="F396" s="73"/>
      <c r="G396" s="73"/>
      <c r="H396" s="84"/>
      <c r="K396" s="74"/>
    </row>
    <row r="397" customFormat="false" ht="12.75" hidden="false" customHeight="false" outlineLevel="0" collapsed="false">
      <c r="A397" s="89"/>
      <c r="B397" s="93" t="s">
        <v>50</v>
      </c>
      <c r="C397" s="85" t="n">
        <f aca="false">(C390*C391)*(-1)</f>
        <v>-0</v>
      </c>
      <c r="D397" s="85" t="n">
        <f aca="false">(D390*D391)*(-1)</f>
        <v>-2913</v>
      </c>
      <c r="E397" s="85" t="n">
        <f aca="false">(E390*E391)*(-1)</f>
        <v>-2913</v>
      </c>
      <c r="F397" s="85" t="n">
        <f aca="false">(F390*F391)*(-1)</f>
        <v>-2913</v>
      </c>
      <c r="G397" s="85" t="n">
        <f aca="false">(G390*G391)*(-1)</f>
        <v>-0</v>
      </c>
      <c r="H397" s="85" t="n">
        <f aca="false">(H390*H391)*(-1)</f>
        <v>-0</v>
      </c>
      <c r="I397" s="85" t="n">
        <f aca="false">(I390*I391)*(-1)</f>
        <v>-2913</v>
      </c>
      <c r="K397" s="74"/>
    </row>
    <row r="398" customFormat="false" ht="12.75" hidden="false" customHeight="false" outlineLevel="0" collapsed="false">
      <c r="A398" s="89"/>
      <c r="B398" s="93" t="s">
        <v>51</v>
      </c>
      <c r="C398" s="75" t="n">
        <f aca="false">C392*C393</f>
        <v>0</v>
      </c>
      <c r="D398" s="75" t="n">
        <f aca="false">D392*D393</f>
        <v>3038</v>
      </c>
      <c r="E398" s="75" t="n">
        <f aca="false">E392*E393</f>
        <v>3038</v>
      </c>
      <c r="F398" s="75" t="n">
        <f aca="false">F392*F393</f>
        <v>3038</v>
      </c>
      <c r="G398" s="75" t="n">
        <f aca="false">G392*G393</f>
        <v>0</v>
      </c>
      <c r="H398" s="75" t="n">
        <f aca="false">H392*H393</f>
        <v>0</v>
      </c>
      <c r="I398" s="75" t="n">
        <f aca="false">I392*I393</f>
        <v>3038</v>
      </c>
      <c r="K398" s="74"/>
    </row>
    <row r="399" customFormat="false" ht="12.75" hidden="false" customHeight="false" outlineLevel="0" collapsed="false">
      <c r="A399" s="89"/>
      <c r="B399" s="92" t="s">
        <v>52</v>
      </c>
      <c r="C399" s="75" t="n">
        <f aca="false">SUM(C397:C398)</f>
        <v>0</v>
      </c>
      <c r="D399" s="75" t="n">
        <f aca="false">SUM(D397:D398)</f>
        <v>125</v>
      </c>
      <c r="E399" s="75" t="n">
        <f aca="false">SUM(E397:E398)</f>
        <v>125</v>
      </c>
      <c r="F399" s="75" t="n">
        <f aca="false">SUM(F397:F398)</f>
        <v>125</v>
      </c>
      <c r="G399" s="75" t="n">
        <f aca="false">SUM(G397:G398)</f>
        <v>0</v>
      </c>
      <c r="H399" s="75" t="n">
        <f aca="false">SUM(H397:H398)</f>
        <v>0</v>
      </c>
      <c r="I399" s="75" t="n">
        <f aca="false">SUM(I397:I398)</f>
        <v>125</v>
      </c>
      <c r="K399" s="74"/>
    </row>
    <row r="400" customFormat="false" ht="12.75" hidden="false" customHeight="false" outlineLevel="0" collapsed="false">
      <c r="A400" s="86"/>
      <c r="B400" s="82" t="s">
        <v>53</v>
      </c>
      <c r="C400" s="85" t="n">
        <f aca="false">C394*C395</f>
        <v>0</v>
      </c>
      <c r="D400" s="85" t="n">
        <f aca="false">D394*D395</f>
        <v>0</v>
      </c>
      <c r="E400" s="85" t="n">
        <f aca="false">E394*E395</f>
        <v>0</v>
      </c>
      <c r="F400" s="85" t="n">
        <f aca="false">F394*F395</f>
        <v>0</v>
      </c>
      <c r="G400" s="85" t="n">
        <f aca="false">G394*G395</f>
        <v>0</v>
      </c>
      <c r="H400" s="85" t="n">
        <f aca="false">H394*H395</f>
        <v>0</v>
      </c>
      <c r="I400" s="85" t="n">
        <f aca="false">I394*I395</f>
        <v>0</v>
      </c>
    </row>
    <row r="401" customFormat="false" ht="12.75" hidden="false" customHeight="false" outlineLevel="0" collapsed="false">
      <c r="A401" s="87"/>
      <c r="B401" s="82"/>
      <c r="E401" s="72"/>
      <c r="G401" s="72"/>
      <c r="H401" s="72"/>
      <c r="I401" s="72"/>
    </row>
    <row r="402" customFormat="false" ht="12.75" hidden="false" customHeight="false" outlineLevel="0" collapsed="false">
      <c r="A402" s="86"/>
      <c r="B402" s="89" t="s">
        <v>54</v>
      </c>
      <c r="C402" s="88" t="n">
        <f aca="false">SUM(C399:C400)</f>
        <v>0</v>
      </c>
      <c r="D402" s="88" t="n">
        <f aca="false">SUM(D399:D400)</f>
        <v>125</v>
      </c>
      <c r="E402" s="88" t="n">
        <f aca="false">SUM(E399:E400)</f>
        <v>125</v>
      </c>
      <c r="F402" s="88" t="n">
        <f aca="false">SUM(F399:F400)</f>
        <v>125</v>
      </c>
      <c r="G402" s="88" t="n">
        <f aca="false">SUM(G399:G400)</f>
        <v>0</v>
      </c>
      <c r="H402" s="88" t="n">
        <f aca="false">SUM(H399:H400)</f>
        <v>0</v>
      </c>
      <c r="I402" s="88" t="n">
        <f aca="false">SUM(I399:I400)</f>
        <v>125</v>
      </c>
      <c r="J402" s="80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</row>
    <row r="403" customFormat="false" ht="12.75" hidden="false" customHeight="false" outlineLevel="0" collapsed="false">
      <c r="A403" s="80"/>
      <c r="B403" s="89" t="s">
        <v>55</v>
      </c>
      <c r="C403" s="88" t="n">
        <f aca="false">C402*16</f>
        <v>0</v>
      </c>
      <c r="D403" s="88" t="n">
        <f aca="false">D402*16</f>
        <v>2000</v>
      </c>
      <c r="E403" s="88" t="n">
        <f aca="false">E402*16</f>
        <v>2000</v>
      </c>
      <c r="F403" s="88" t="n">
        <f aca="false">F402*16</f>
        <v>2000</v>
      </c>
      <c r="G403" s="88" t="n">
        <f aca="false">G402*16</f>
        <v>0</v>
      </c>
      <c r="H403" s="88" t="n">
        <f aca="false">H402*16</f>
        <v>0</v>
      </c>
      <c r="I403" s="88" t="n">
        <f aca="false">I402*16</f>
        <v>2000</v>
      </c>
      <c r="J403" s="73" t="n">
        <f aca="false">SUM(C403:I403)</f>
        <v>8000</v>
      </c>
    </row>
    <row r="404" customFormat="false" ht="12.75" hidden="false" customHeight="false" outlineLevel="0" collapsed="false">
      <c r="A404" s="80"/>
      <c r="B404" s="89"/>
      <c r="C404" s="90"/>
      <c r="D404" s="90"/>
      <c r="E404" s="90"/>
      <c r="F404" s="90"/>
      <c r="G404" s="90"/>
      <c r="H404" s="90"/>
      <c r="I404" s="90"/>
    </row>
    <row r="405" customFormat="false" ht="12.75" hidden="false" customHeight="false" outlineLevel="0" collapsed="false">
      <c r="A405" s="86"/>
      <c r="B405" s="72" t="s">
        <v>56</v>
      </c>
      <c r="C405" s="75" t="n">
        <f aca="false">(C397+C400)*16</f>
        <v>0</v>
      </c>
      <c r="D405" s="75" t="n">
        <f aca="false">(D397+D400)*16</f>
        <v>-46608</v>
      </c>
      <c r="E405" s="75" t="n">
        <f aca="false">(E397+E400)*16</f>
        <v>-46608</v>
      </c>
      <c r="F405" s="75" t="n">
        <f aca="false">(F397+F400)*16</f>
        <v>-46608</v>
      </c>
      <c r="G405" s="75" t="n">
        <f aca="false">(G397+G400)*16</f>
        <v>0</v>
      </c>
      <c r="H405" s="75" t="n">
        <f aca="false">(H397+H400)*16</f>
        <v>0</v>
      </c>
      <c r="I405" s="75" t="n">
        <f aca="false">(I397+I400)*16</f>
        <v>-46608</v>
      </c>
    </row>
    <row r="406" customFormat="false" ht="12.75" hidden="false" customHeight="false" outlineLevel="0" collapsed="false">
      <c r="A406" s="86"/>
      <c r="B406" s="72" t="s">
        <v>57</v>
      </c>
      <c r="C406" s="75" t="n">
        <f aca="false">C398*16</f>
        <v>0</v>
      </c>
      <c r="D406" s="75" t="n">
        <f aca="false">D398*16</f>
        <v>48608</v>
      </c>
      <c r="E406" s="75" t="n">
        <f aca="false">E398*16</f>
        <v>48608</v>
      </c>
      <c r="F406" s="75" t="n">
        <f aca="false">F398*16</f>
        <v>48608</v>
      </c>
      <c r="G406" s="75" t="n">
        <f aca="false">G398*16</f>
        <v>0</v>
      </c>
      <c r="H406" s="75" t="n">
        <f aca="false">H398*16</f>
        <v>0</v>
      </c>
      <c r="I406" s="75" t="n">
        <f aca="false">I398*16</f>
        <v>48608</v>
      </c>
    </row>
    <row r="407" customFormat="false" ht="12.75" hidden="false" customHeight="false" outlineLevel="0" collapsed="false">
      <c r="A407" s="86"/>
      <c r="B407" s="72" t="s">
        <v>9</v>
      </c>
      <c r="C407" s="75" t="n">
        <f aca="false">SUM(C405:C406)</f>
        <v>0</v>
      </c>
      <c r="D407" s="75" t="n">
        <f aca="false">SUM(D405:D406)</f>
        <v>2000</v>
      </c>
      <c r="E407" s="75" t="n">
        <f aca="false">SUM(E405:E406)</f>
        <v>2000</v>
      </c>
      <c r="F407" s="75" t="n">
        <f aca="false">SUM(F405:F406)</f>
        <v>2000</v>
      </c>
      <c r="G407" s="75" t="n">
        <f aca="false">SUM(G405:G406)</f>
        <v>0</v>
      </c>
      <c r="H407" s="75" t="n">
        <f aca="false">SUM(H405:H406)</f>
        <v>0</v>
      </c>
      <c r="I407" s="75" t="n">
        <f aca="false">SUM(I405:I406)</f>
        <v>2000</v>
      </c>
    </row>
    <row r="408" customFormat="false" ht="12.75" hidden="false" customHeight="false" outlineLevel="0" collapsed="false">
      <c r="A408" s="86"/>
    </row>
    <row r="409" customFormat="false" ht="12.75" hidden="false" customHeight="false" outlineLevel="0" collapsed="false">
      <c r="A409" s="80"/>
      <c r="B409" s="5"/>
      <c r="C409" s="88"/>
      <c r="D409" s="88"/>
      <c r="E409" s="88"/>
      <c r="F409" s="88"/>
      <c r="G409" s="88"/>
      <c r="H409" s="88"/>
      <c r="I409" s="88"/>
    </row>
    <row r="410" customFormat="false" ht="12.75" hidden="false" customHeight="false" outlineLevel="0" collapsed="false">
      <c r="A410" s="80"/>
      <c r="B410" s="5"/>
      <c r="C410" s="88"/>
    </row>
    <row r="411" customFormat="false" ht="12.75" hidden="false" customHeight="false" outlineLevel="0" collapsed="false">
      <c r="A411" s="5" t="s">
        <v>34</v>
      </c>
      <c r="B411" s="77" t="s">
        <v>67</v>
      </c>
      <c r="C411" s="78" t="n">
        <v>37257</v>
      </c>
      <c r="D411" s="79" t="n">
        <v>37258</v>
      </c>
      <c r="E411" s="79" t="n">
        <v>37259</v>
      </c>
      <c r="F411" s="79" t="n">
        <v>37260</v>
      </c>
      <c r="G411" s="78" t="n">
        <v>37261</v>
      </c>
      <c r="H411" s="78" t="n">
        <v>37262</v>
      </c>
      <c r="I411" s="79" t="n">
        <v>37263</v>
      </c>
      <c r="J411" s="80"/>
      <c r="K411" s="81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</row>
    <row r="412" customFormat="false" ht="12.75" hidden="false" customHeight="false" outlineLevel="0" collapsed="false">
      <c r="B412" s="5" t="s">
        <v>8</v>
      </c>
      <c r="D412" s="82" t="n">
        <v>100</v>
      </c>
      <c r="E412" s="82" t="n">
        <v>100</v>
      </c>
      <c r="F412" s="82" t="n">
        <v>100</v>
      </c>
      <c r="G412" s="73"/>
      <c r="H412" s="84"/>
      <c r="I412" s="82" t="n">
        <v>100</v>
      </c>
      <c r="K412" s="74"/>
    </row>
    <row r="413" customFormat="false" ht="12.75" hidden="false" customHeight="false" outlineLevel="0" collapsed="false">
      <c r="B413" s="80" t="s">
        <v>47</v>
      </c>
      <c r="C413" s="73" t="n">
        <v>0</v>
      </c>
      <c r="D413" s="73" t="n">
        <v>46.25</v>
      </c>
      <c r="E413" s="73" t="n">
        <v>46.25</v>
      </c>
      <c r="F413" s="73" t="n">
        <v>46.25</v>
      </c>
      <c r="G413" s="73"/>
      <c r="H413" s="84"/>
      <c r="I413" s="73" t="n">
        <v>46.25</v>
      </c>
      <c r="K413" s="74"/>
    </row>
    <row r="414" customFormat="false" ht="12.75" hidden="false" customHeight="false" outlineLevel="0" collapsed="false">
      <c r="B414" s="5" t="s">
        <v>7</v>
      </c>
      <c r="D414" s="82" t="n">
        <v>50</v>
      </c>
      <c r="E414" s="82" t="n">
        <v>50</v>
      </c>
      <c r="F414" s="82" t="n">
        <v>50</v>
      </c>
      <c r="G414" s="73"/>
      <c r="H414" s="84"/>
      <c r="I414" s="82" t="n">
        <v>50</v>
      </c>
      <c r="K414" s="74"/>
    </row>
    <row r="415" customFormat="false" ht="12.75" hidden="false" customHeight="false" outlineLevel="0" collapsed="false">
      <c r="B415" s="80" t="s">
        <v>47</v>
      </c>
      <c r="C415" s="73" t="n">
        <v>0</v>
      </c>
      <c r="D415" s="73" t="n">
        <v>45</v>
      </c>
      <c r="E415" s="73" t="n">
        <v>45</v>
      </c>
      <c r="F415" s="73" t="n">
        <v>45</v>
      </c>
      <c r="G415" s="73"/>
      <c r="H415" s="84"/>
      <c r="I415" s="73" t="n">
        <v>45</v>
      </c>
      <c r="K415" s="74"/>
    </row>
    <row r="416" customFormat="false" ht="12.75" hidden="false" customHeight="false" outlineLevel="0" collapsed="false">
      <c r="B416" s="81" t="s">
        <v>48</v>
      </c>
      <c r="C416" s="74" t="n">
        <f aca="false">C412-C414</f>
        <v>0</v>
      </c>
      <c r="D416" s="74" t="n">
        <f aca="false">D412-D414</f>
        <v>50</v>
      </c>
      <c r="E416" s="74" t="n">
        <f aca="false">E412-E414</f>
        <v>50</v>
      </c>
      <c r="F416" s="74" t="n">
        <f aca="false">F412-F414</f>
        <v>50</v>
      </c>
      <c r="G416" s="74" t="n">
        <f aca="false">G412-G414</f>
        <v>0</v>
      </c>
      <c r="H416" s="74" t="n">
        <f aca="false">H412-H414</f>
        <v>0</v>
      </c>
      <c r="I416" s="74" t="n">
        <f aca="false">I412-I414</f>
        <v>50</v>
      </c>
      <c r="K416" s="74"/>
    </row>
    <row r="417" customFormat="false" ht="12.75" hidden="false" customHeight="false" outlineLevel="0" collapsed="false">
      <c r="B417" s="83" t="s">
        <v>49</v>
      </c>
      <c r="C417" s="73" t="n">
        <v>22</v>
      </c>
      <c r="D417" s="73" t="n">
        <v>28</v>
      </c>
      <c r="E417" s="73" t="n">
        <v>28</v>
      </c>
      <c r="F417" s="73" t="n">
        <v>28</v>
      </c>
      <c r="G417" s="73" t="n">
        <v>22</v>
      </c>
      <c r="H417" s="73" t="n">
        <v>22</v>
      </c>
      <c r="I417" s="73" t="n">
        <v>28</v>
      </c>
      <c r="K417" s="74"/>
    </row>
    <row r="418" customFormat="false" ht="12.75" hidden="false" customHeight="false" outlineLevel="0" collapsed="false">
      <c r="B418" s="83"/>
      <c r="C418" s="75"/>
      <c r="D418" s="82"/>
      <c r="E418" s="82"/>
      <c r="F418" s="73"/>
      <c r="G418" s="73"/>
      <c r="H418" s="84"/>
      <c r="K418" s="74"/>
    </row>
    <row r="419" customFormat="false" ht="12.75" hidden="false" customHeight="false" outlineLevel="0" collapsed="false">
      <c r="B419" s="83" t="s">
        <v>50</v>
      </c>
      <c r="C419" s="85" t="n">
        <f aca="false">(C412*C413)*(-1)</f>
        <v>-0</v>
      </c>
      <c r="D419" s="85" t="n">
        <f aca="false">(D412*D413)*(-1)</f>
        <v>-4625</v>
      </c>
      <c r="E419" s="85" t="n">
        <f aca="false">(E412*E413)*(-1)</f>
        <v>-4625</v>
      </c>
      <c r="F419" s="85" t="n">
        <f aca="false">(F412*F413)*(-1)</f>
        <v>-4625</v>
      </c>
      <c r="G419" s="85" t="n">
        <f aca="false">(G412*G413)*(-1)</f>
        <v>-0</v>
      </c>
      <c r="H419" s="85" t="n">
        <f aca="false">(H412*H413)*(-1)</f>
        <v>-0</v>
      </c>
      <c r="I419" s="85" t="n">
        <f aca="false">(I412*I413)*(-1)</f>
        <v>-4625</v>
      </c>
      <c r="K419" s="74"/>
    </row>
    <row r="420" customFormat="false" ht="12.75" hidden="false" customHeight="false" outlineLevel="0" collapsed="false">
      <c r="B420" s="83" t="s">
        <v>51</v>
      </c>
      <c r="C420" s="75" t="n">
        <f aca="false">C414*C415</f>
        <v>0</v>
      </c>
      <c r="D420" s="75" t="n">
        <f aca="false">D414*D415</f>
        <v>2250</v>
      </c>
      <c r="E420" s="75" t="n">
        <f aca="false">E414*E415</f>
        <v>2250</v>
      </c>
      <c r="F420" s="75" t="n">
        <f aca="false">F414*F415</f>
        <v>2250</v>
      </c>
      <c r="G420" s="75" t="n">
        <f aca="false">G414*G415</f>
        <v>0</v>
      </c>
      <c r="H420" s="75" t="n">
        <f aca="false">H414*H415</f>
        <v>0</v>
      </c>
      <c r="I420" s="75" t="n">
        <f aca="false">I414*I415</f>
        <v>2250</v>
      </c>
      <c r="K420" s="74"/>
    </row>
    <row r="421" customFormat="false" ht="12.75" hidden="false" customHeight="false" outlineLevel="0" collapsed="false">
      <c r="B421" s="81" t="s">
        <v>52</v>
      </c>
      <c r="C421" s="75" t="n">
        <f aca="false">SUM(C419:C420)</f>
        <v>0</v>
      </c>
      <c r="D421" s="75" t="n">
        <f aca="false">SUM(D419:D420)</f>
        <v>-2375</v>
      </c>
      <c r="E421" s="75" t="n">
        <f aca="false">SUM(E419:E420)</f>
        <v>-2375</v>
      </c>
      <c r="F421" s="75" t="n">
        <f aca="false">SUM(F419:F420)</f>
        <v>-2375</v>
      </c>
      <c r="G421" s="75" t="n">
        <f aca="false">SUM(G419:G420)</f>
        <v>0</v>
      </c>
      <c r="H421" s="75" t="n">
        <f aca="false">SUM(H419:H420)</f>
        <v>0</v>
      </c>
      <c r="I421" s="75" t="n">
        <f aca="false">SUM(I419:I420)</f>
        <v>-2375</v>
      </c>
      <c r="K421" s="74"/>
    </row>
    <row r="422" customFormat="false" ht="12.75" hidden="false" customHeight="false" outlineLevel="0" collapsed="false">
      <c r="A422" s="86"/>
      <c r="B422" s="72" t="s">
        <v>53</v>
      </c>
      <c r="C422" s="85" t="n">
        <f aca="false">C416*C417</f>
        <v>0</v>
      </c>
      <c r="D422" s="85" t="n">
        <f aca="false">D416*D417</f>
        <v>1400</v>
      </c>
      <c r="E422" s="85" t="n">
        <f aca="false">E416*E417</f>
        <v>1400</v>
      </c>
      <c r="F422" s="85" t="n">
        <f aca="false">F416*F417</f>
        <v>1400</v>
      </c>
      <c r="G422" s="85" t="n">
        <f aca="false">G416*G417</f>
        <v>0</v>
      </c>
      <c r="H422" s="85" t="n">
        <f aca="false">H416*H417</f>
        <v>0</v>
      </c>
      <c r="I422" s="85" t="n">
        <f aca="false">I416*I417</f>
        <v>1400</v>
      </c>
    </row>
    <row r="423" customFormat="false" ht="12.75" hidden="false" customHeight="false" outlineLevel="0" collapsed="false">
      <c r="A423" s="87"/>
      <c r="E423" s="72"/>
      <c r="G423" s="72"/>
      <c r="H423" s="72"/>
      <c r="I423" s="72"/>
    </row>
    <row r="424" customFormat="false" ht="12.75" hidden="false" customHeight="false" outlineLevel="0" collapsed="false">
      <c r="A424" s="86"/>
      <c r="B424" s="5" t="s">
        <v>54</v>
      </c>
      <c r="C424" s="88" t="n">
        <f aca="false">SUM(C421:C422)</f>
        <v>0</v>
      </c>
      <c r="D424" s="88" t="n">
        <f aca="false">SUM(D421:D422)</f>
        <v>-975</v>
      </c>
      <c r="E424" s="88" t="n">
        <f aca="false">SUM(E421:E422)</f>
        <v>-975</v>
      </c>
      <c r="F424" s="88" t="n">
        <f aca="false">SUM(F421:F422)</f>
        <v>-975</v>
      </c>
      <c r="G424" s="88" t="n">
        <f aca="false">SUM(G421:G422)</f>
        <v>0</v>
      </c>
      <c r="H424" s="88" t="n">
        <f aca="false">SUM(H421:H422)</f>
        <v>0</v>
      </c>
      <c r="I424" s="88" t="n">
        <f aca="false">SUM(I421:I422)</f>
        <v>-975</v>
      </c>
      <c r="J424" s="80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</row>
    <row r="425" customFormat="false" ht="12.75" hidden="false" customHeight="false" outlineLevel="0" collapsed="false">
      <c r="A425" s="80"/>
      <c r="B425" s="5" t="s">
        <v>68</v>
      </c>
      <c r="C425" s="88" t="n">
        <f aca="false">C424*16</f>
        <v>0</v>
      </c>
      <c r="D425" s="88" t="n">
        <f aca="false">D424*16</f>
        <v>-15600</v>
      </c>
      <c r="E425" s="88" t="n">
        <f aca="false">E424*16</f>
        <v>-15600</v>
      </c>
      <c r="F425" s="88" t="n">
        <f aca="false">F424*16</f>
        <v>-15600</v>
      </c>
      <c r="G425" s="88" t="n">
        <f aca="false">G424*16</f>
        <v>0</v>
      </c>
      <c r="H425" s="88" t="n">
        <f aca="false">H424*16</f>
        <v>0</v>
      </c>
      <c r="I425" s="88" t="n">
        <f aca="false">I424*16</f>
        <v>-15600</v>
      </c>
      <c r="J425" s="73" t="n">
        <f aca="false">SUM(C425:I425)</f>
        <v>-62400</v>
      </c>
    </row>
    <row r="426" customFormat="false" ht="12.75" hidden="false" customHeight="false" outlineLevel="0" collapsed="false">
      <c r="A426" s="87"/>
      <c r="D426" s="82"/>
      <c r="F426" s="82"/>
      <c r="G426" s="84"/>
      <c r="H426" s="84"/>
    </row>
    <row r="427" customFormat="false" ht="12.75" hidden="false" customHeight="false" outlineLevel="0" collapsed="false">
      <c r="A427" s="86"/>
      <c r="B427" s="72" t="s">
        <v>56</v>
      </c>
      <c r="C427" s="75" t="n">
        <f aca="false">(C419+C422)*16</f>
        <v>0</v>
      </c>
      <c r="D427" s="75" t="n">
        <f aca="false">(D419+D422)*16</f>
        <v>-51600</v>
      </c>
      <c r="E427" s="75" t="n">
        <f aca="false">(E419+E422)*16</f>
        <v>-51600</v>
      </c>
      <c r="F427" s="75" t="n">
        <f aca="false">(F419+F422)*16</f>
        <v>-51600</v>
      </c>
      <c r="G427" s="75" t="n">
        <f aca="false">(G419+G422)*16</f>
        <v>0</v>
      </c>
      <c r="H427" s="75" t="n">
        <f aca="false">(H419+H422)*16</f>
        <v>0</v>
      </c>
      <c r="I427" s="75" t="n">
        <f aca="false">(I419+I422)*16</f>
        <v>-51600</v>
      </c>
    </row>
    <row r="428" customFormat="false" ht="12.75" hidden="false" customHeight="false" outlineLevel="0" collapsed="false">
      <c r="A428" s="86"/>
      <c r="B428" s="72" t="s">
        <v>57</v>
      </c>
      <c r="C428" s="75" t="n">
        <f aca="false">C420*16</f>
        <v>0</v>
      </c>
      <c r="D428" s="75" t="n">
        <f aca="false">D420*16</f>
        <v>36000</v>
      </c>
      <c r="E428" s="75" t="n">
        <f aca="false">E420*16</f>
        <v>36000</v>
      </c>
      <c r="F428" s="75" t="n">
        <f aca="false">F420*16</f>
        <v>36000</v>
      </c>
      <c r="G428" s="75" t="n">
        <f aca="false">G420*16</f>
        <v>0</v>
      </c>
      <c r="H428" s="75" t="n">
        <f aca="false">H420*16</f>
        <v>0</v>
      </c>
      <c r="I428" s="75" t="n">
        <f aca="false">I420*16</f>
        <v>36000</v>
      </c>
    </row>
    <row r="429" customFormat="false" ht="12.75" hidden="false" customHeight="false" outlineLevel="0" collapsed="false">
      <c r="A429" s="86"/>
      <c r="B429" s="72" t="s">
        <v>9</v>
      </c>
      <c r="C429" s="75" t="n">
        <f aca="false">SUM(C427:C428)</f>
        <v>0</v>
      </c>
      <c r="D429" s="75" t="n">
        <f aca="false">SUM(D427:D428)</f>
        <v>-15600</v>
      </c>
      <c r="E429" s="75" t="n">
        <f aca="false">SUM(E427:E428)</f>
        <v>-15600</v>
      </c>
      <c r="F429" s="75" t="n">
        <f aca="false">SUM(F427:F428)</f>
        <v>-15600</v>
      </c>
      <c r="G429" s="75" t="n">
        <f aca="false">SUM(G427:G428)</f>
        <v>0</v>
      </c>
      <c r="H429" s="75" t="n">
        <f aca="false">SUM(H427:H428)</f>
        <v>0</v>
      </c>
      <c r="I429" s="75" t="n">
        <f aca="false">SUM(I427:I428)</f>
        <v>-15600</v>
      </c>
    </row>
    <row r="430" customFormat="false" ht="12.75" hidden="false" customHeight="false" outlineLevel="0" collapsed="false">
      <c r="A430" s="86"/>
    </row>
    <row r="431" customFormat="false" ht="12.75" hidden="false" customHeight="false" outlineLevel="0" collapsed="false">
      <c r="A431" s="5" t="s">
        <v>34</v>
      </c>
      <c r="B431" s="77" t="s">
        <v>46</v>
      </c>
      <c r="C431" s="78" t="n">
        <v>37257</v>
      </c>
      <c r="D431" s="79" t="n">
        <v>37258</v>
      </c>
      <c r="E431" s="79" t="n">
        <v>37259</v>
      </c>
      <c r="F431" s="79" t="n">
        <v>37260</v>
      </c>
      <c r="G431" s="78" t="n">
        <v>37261</v>
      </c>
      <c r="H431" s="78" t="n">
        <v>37262</v>
      </c>
      <c r="I431" s="79" t="n">
        <v>37263</v>
      </c>
      <c r="J431" s="80"/>
      <c r="K431" s="81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</row>
    <row r="432" customFormat="false" ht="12.75" hidden="false" customHeight="false" outlineLevel="0" collapsed="false">
      <c r="B432" s="5" t="s">
        <v>8</v>
      </c>
      <c r="D432" s="82" t="n">
        <v>100</v>
      </c>
      <c r="E432" s="82" t="n">
        <v>100</v>
      </c>
      <c r="F432" s="82" t="n">
        <v>100</v>
      </c>
      <c r="G432" s="73"/>
      <c r="H432" s="84"/>
      <c r="I432" s="82" t="n">
        <v>100</v>
      </c>
      <c r="K432" s="74"/>
    </row>
    <row r="433" customFormat="false" ht="12.75" hidden="false" customHeight="false" outlineLevel="0" collapsed="false">
      <c r="B433" s="80" t="s">
        <v>47</v>
      </c>
      <c r="C433" s="73" t="n">
        <v>0</v>
      </c>
      <c r="D433" s="73" t="n">
        <v>40</v>
      </c>
      <c r="E433" s="73" t="n">
        <v>40</v>
      </c>
      <c r="F433" s="73" t="n">
        <v>40</v>
      </c>
      <c r="G433" s="73"/>
      <c r="H433" s="84"/>
      <c r="I433" s="73" t="n">
        <v>40</v>
      </c>
      <c r="K433" s="74"/>
    </row>
    <row r="434" customFormat="false" ht="12.75" hidden="false" customHeight="false" outlineLevel="0" collapsed="false">
      <c r="B434" s="5" t="s">
        <v>7</v>
      </c>
      <c r="D434" s="82" t="n">
        <v>0</v>
      </c>
      <c r="E434" s="82" t="n">
        <v>0</v>
      </c>
      <c r="F434" s="82" t="n">
        <v>0</v>
      </c>
      <c r="G434" s="73"/>
      <c r="H434" s="84"/>
      <c r="I434" s="82" t="n">
        <v>0</v>
      </c>
      <c r="K434" s="74"/>
    </row>
    <row r="435" customFormat="false" ht="12.75" hidden="false" customHeight="false" outlineLevel="0" collapsed="false">
      <c r="B435" s="80" t="s">
        <v>47</v>
      </c>
      <c r="C435" s="73" t="n">
        <v>0</v>
      </c>
      <c r="D435" s="73" t="n">
        <v>0</v>
      </c>
      <c r="E435" s="73" t="n">
        <v>0</v>
      </c>
      <c r="F435" s="73" t="n">
        <v>0</v>
      </c>
      <c r="G435" s="73"/>
      <c r="H435" s="84"/>
      <c r="I435" s="73" t="n">
        <v>0</v>
      </c>
      <c r="K435" s="74"/>
    </row>
    <row r="436" customFormat="false" ht="12.75" hidden="false" customHeight="false" outlineLevel="0" collapsed="false">
      <c r="B436" s="81" t="s">
        <v>48</v>
      </c>
      <c r="C436" s="74" t="n">
        <f aca="false">C432-C434</f>
        <v>0</v>
      </c>
      <c r="D436" s="74" t="n">
        <f aca="false">D432-D434</f>
        <v>100</v>
      </c>
      <c r="E436" s="74" t="n">
        <f aca="false">E432-E434</f>
        <v>100</v>
      </c>
      <c r="F436" s="74" t="n">
        <f aca="false">F432-F434</f>
        <v>100</v>
      </c>
      <c r="G436" s="74" t="n">
        <f aca="false">G432-G434</f>
        <v>0</v>
      </c>
      <c r="H436" s="74" t="n">
        <f aca="false">H432-H434</f>
        <v>0</v>
      </c>
      <c r="I436" s="74" t="n">
        <f aca="false">I432-I434</f>
        <v>100</v>
      </c>
      <c r="K436" s="74"/>
    </row>
    <row r="437" customFormat="false" ht="12.75" hidden="false" customHeight="false" outlineLevel="0" collapsed="false">
      <c r="B437" s="83" t="s">
        <v>49</v>
      </c>
      <c r="C437" s="73" t="n">
        <v>22</v>
      </c>
      <c r="D437" s="73" t="n">
        <v>28</v>
      </c>
      <c r="E437" s="73" t="n">
        <v>28</v>
      </c>
      <c r="F437" s="73" t="n">
        <v>28</v>
      </c>
      <c r="G437" s="73" t="n">
        <v>22</v>
      </c>
      <c r="H437" s="73" t="n">
        <v>22</v>
      </c>
      <c r="I437" s="73" t="n">
        <v>28</v>
      </c>
      <c r="K437" s="74"/>
    </row>
    <row r="438" customFormat="false" ht="12.75" hidden="false" customHeight="false" outlineLevel="0" collapsed="false">
      <c r="B438" s="83"/>
      <c r="C438" s="75"/>
      <c r="D438" s="82"/>
      <c r="E438" s="82"/>
      <c r="F438" s="73"/>
      <c r="G438" s="73"/>
      <c r="H438" s="84"/>
      <c r="K438" s="74"/>
    </row>
    <row r="439" customFormat="false" ht="12.75" hidden="false" customHeight="false" outlineLevel="0" collapsed="false">
      <c r="B439" s="83" t="s">
        <v>50</v>
      </c>
      <c r="C439" s="85" t="n">
        <f aca="false">(C432*C433)*(-1)</f>
        <v>-0</v>
      </c>
      <c r="D439" s="85" t="n">
        <f aca="false">(D432*D433)*(-1)</f>
        <v>-4000</v>
      </c>
      <c r="E439" s="85" t="n">
        <f aca="false">(E432*E433)*(-1)</f>
        <v>-4000</v>
      </c>
      <c r="F439" s="85" t="n">
        <f aca="false">(F432*F433)*(-1)</f>
        <v>-4000</v>
      </c>
      <c r="G439" s="85" t="n">
        <f aca="false">(G432*G433)*(-1)</f>
        <v>-0</v>
      </c>
      <c r="H439" s="85" t="n">
        <f aca="false">(H432*H433)*(-1)</f>
        <v>-0</v>
      </c>
      <c r="I439" s="85" t="n">
        <f aca="false">(I432*I433)*(-1)</f>
        <v>-4000</v>
      </c>
      <c r="K439" s="74"/>
    </row>
    <row r="440" customFormat="false" ht="12.75" hidden="false" customHeight="false" outlineLevel="0" collapsed="false">
      <c r="B440" s="83" t="s">
        <v>51</v>
      </c>
      <c r="C440" s="75" t="n">
        <f aca="false">C434*C435</f>
        <v>0</v>
      </c>
      <c r="D440" s="75" t="n">
        <f aca="false">D434*D435</f>
        <v>0</v>
      </c>
      <c r="E440" s="75" t="n">
        <f aca="false">E434*E435</f>
        <v>0</v>
      </c>
      <c r="F440" s="75" t="n">
        <f aca="false">F434*F435</f>
        <v>0</v>
      </c>
      <c r="G440" s="75" t="n">
        <f aca="false">G434*G435</f>
        <v>0</v>
      </c>
      <c r="H440" s="75" t="n">
        <f aca="false">H434*H435</f>
        <v>0</v>
      </c>
      <c r="I440" s="75" t="n">
        <f aca="false">I434*I435</f>
        <v>0</v>
      </c>
      <c r="K440" s="74"/>
    </row>
    <row r="441" customFormat="false" ht="12.75" hidden="false" customHeight="false" outlineLevel="0" collapsed="false">
      <c r="B441" s="81" t="s">
        <v>52</v>
      </c>
      <c r="C441" s="75" t="n">
        <f aca="false">SUM(C439:C440)</f>
        <v>0</v>
      </c>
      <c r="D441" s="75" t="n">
        <f aca="false">SUM(D439:D440)</f>
        <v>-4000</v>
      </c>
      <c r="E441" s="75" t="n">
        <f aca="false">SUM(E439:E440)</f>
        <v>-4000</v>
      </c>
      <c r="F441" s="75" t="n">
        <f aca="false">SUM(F439:F440)</f>
        <v>-4000</v>
      </c>
      <c r="G441" s="75" t="n">
        <f aca="false">SUM(G439:G440)</f>
        <v>0</v>
      </c>
      <c r="H441" s="75" t="n">
        <f aca="false">SUM(H439:H440)</f>
        <v>0</v>
      </c>
      <c r="I441" s="75" t="n">
        <f aca="false">SUM(I439:I440)</f>
        <v>-4000</v>
      </c>
      <c r="K441" s="74"/>
    </row>
    <row r="442" customFormat="false" ht="12.75" hidden="false" customHeight="false" outlineLevel="0" collapsed="false">
      <c r="A442" s="86"/>
      <c r="B442" s="72" t="s">
        <v>53</v>
      </c>
      <c r="C442" s="85" t="n">
        <f aca="false">C436*C437</f>
        <v>0</v>
      </c>
      <c r="D442" s="85" t="n">
        <f aca="false">D436*D437</f>
        <v>2800</v>
      </c>
      <c r="E442" s="85" t="n">
        <f aca="false">E436*E437</f>
        <v>2800</v>
      </c>
      <c r="F442" s="85" t="n">
        <f aca="false">F436*F437</f>
        <v>2800</v>
      </c>
      <c r="G442" s="85" t="n">
        <f aca="false">G436*G437</f>
        <v>0</v>
      </c>
      <c r="H442" s="85" t="n">
        <f aca="false">H436*H437</f>
        <v>0</v>
      </c>
      <c r="I442" s="85" t="n">
        <f aca="false">I436*I437</f>
        <v>2800</v>
      </c>
    </row>
    <row r="443" customFormat="false" ht="12.75" hidden="false" customHeight="false" outlineLevel="0" collapsed="false">
      <c r="A443" s="87"/>
      <c r="E443" s="72"/>
      <c r="G443" s="72"/>
      <c r="H443" s="72"/>
      <c r="I443" s="72"/>
    </row>
    <row r="444" customFormat="false" ht="12.75" hidden="false" customHeight="false" outlineLevel="0" collapsed="false">
      <c r="A444" s="86"/>
      <c r="B444" s="5" t="s">
        <v>54</v>
      </c>
      <c r="C444" s="88" t="n">
        <f aca="false">SUM(C441:C442)</f>
        <v>0</v>
      </c>
      <c r="D444" s="88" t="n">
        <f aca="false">SUM(D441:D442)</f>
        <v>-1200</v>
      </c>
      <c r="E444" s="88" t="n">
        <f aca="false">SUM(E441:E442)</f>
        <v>-1200</v>
      </c>
      <c r="F444" s="88" t="n">
        <f aca="false">SUM(F441:F442)</f>
        <v>-1200</v>
      </c>
      <c r="G444" s="88" t="n">
        <f aca="false">SUM(G441:G442)</f>
        <v>0</v>
      </c>
      <c r="H444" s="88" t="n">
        <f aca="false">SUM(H441:H442)</f>
        <v>0</v>
      </c>
      <c r="I444" s="88" t="n">
        <f aca="false">SUM(I441:I442)</f>
        <v>-1200</v>
      </c>
      <c r="J444" s="80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</row>
    <row r="445" customFormat="false" ht="12.75" hidden="false" customHeight="false" outlineLevel="0" collapsed="false">
      <c r="A445" s="80"/>
      <c r="B445" s="5" t="s">
        <v>68</v>
      </c>
      <c r="C445" s="88" t="n">
        <f aca="false">C444*16</f>
        <v>0</v>
      </c>
      <c r="D445" s="88" t="n">
        <f aca="false">D444*16</f>
        <v>-19200</v>
      </c>
      <c r="E445" s="88" t="n">
        <f aca="false">E444*16</f>
        <v>-19200</v>
      </c>
      <c r="F445" s="88" t="n">
        <f aca="false">F444*16</f>
        <v>-19200</v>
      </c>
      <c r="G445" s="88" t="n">
        <f aca="false">G444*16</f>
        <v>0</v>
      </c>
      <c r="H445" s="88" t="n">
        <f aca="false">H444*16</f>
        <v>0</v>
      </c>
      <c r="I445" s="88" t="n">
        <f aca="false">I444*16</f>
        <v>-19200</v>
      </c>
      <c r="J445" s="73" t="n">
        <f aca="false">SUM(C445:I445)</f>
        <v>-76800</v>
      </c>
    </row>
    <row r="446" customFormat="false" ht="12.75" hidden="false" customHeight="false" outlineLevel="0" collapsed="false">
      <c r="A446" s="80"/>
      <c r="B446" s="5"/>
      <c r="C446" s="88"/>
    </row>
    <row r="447" customFormat="false" ht="12.75" hidden="false" customHeight="false" outlineLevel="0" collapsed="false">
      <c r="A447" s="86"/>
      <c r="B447" s="72" t="s">
        <v>56</v>
      </c>
      <c r="C447" s="75" t="n">
        <f aca="false">(C439+C442)*16</f>
        <v>0</v>
      </c>
      <c r="D447" s="75" t="n">
        <f aca="false">(D439+D442)*16</f>
        <v>-19200</v>
      </c>
      <c r="E447" s="75" t="n">
        <f aca="false">(E439+E442)*16</f>
        <v>-19200</v>
      </c>
      <c r="F447" s="75" t="n">
        <f aca="false">(F439+F442)*16</f>
        <v>-19200</v>
      </c>
      <c r="G447" s="75" t="n">
        <f aca="false">(G439+G442)*16</f>
        <v>0</v>
      </c>
      <c r="H447" s="75" t="n">
        <f aca="false">(H439+H442)*16</f>
        <v>0</v>
      </c>
      <c r="I447" s="75" t="n">
        <f aca="false">(I439+I442)*16</f>
        <v>-19200</v>
      </c>
    </row>
    <row r="448" customFormat="false" ht="12.75" hidden="false" customHeight="false" outlineLevel="0" collapsed="false">
      <c r="A448" s="86"/>
      <c r="B448" s="72" t="s">
        <v>57</v>
      </c>
      <c r="C448" s="75" t="n">
        <f aca="false">C440*16</f>
        <v>0</v>
      </c>
      <c r="D448" s="75" t="n">
        <f aca="false">D440*16</f>
        <v>0</v>
      </c>
      <c r="E448" s="75" t="n">
        <f aca="false">E440*16</f>
        <v>0</v>
      </c>
      <c r="F448" s="75" t="n">
        <f aca="false">F440*16</f>
        <v>0</v>
      </c>
      <c r="G448" s="75" t="n">
        <f aca="false">G440*16</f>
        <v>0</v>
      </c>
      <c r="H448" s="75" t="n">
        <f aca="false">H440*16</f>
        <v>0</v>
      </c>
      <c r="I448" s="75" t="n">
        <f aca="false">I440*16</f>
        <v>0</v>
      </c>
    </row>
    <row r="449" customFormat="false" ht="12.75" hidden="false" customHeight="false" outlineLevel="0" collapsed="false">
      <c r="A449" s="86"/>
      <c r="B449" s="72" t="s">
        <v>9</v>
      </c>
      <c r="C449" s="75" t="n">
        <f aca="false">SUM(C447:C448)</f>
        <v>0</v>
      </c>
      <c r="D449" s="75" t="n">
        <f aca="false">SUM(D447:D448)</f>
        <v>-19200</v>
      </c>
      <c r="E449" s="75" t="n">
        <f aca="false">SUM(E447:E448)</f>
        <v>-19200</v>
      </c>
      <c r="F449" s="75" t="n">
        <f aca="false">SUM(F447:F448)</f>
        <v>-19200</v>
      </c>
      <c r="G449" s="75" t="n">
        <f aca="false">SUM(G447:G448)</f>
        <v>0</v>
      </c>
      <c r="H449" s="75" t="n">
        <f aca="false">SUM(H447:H448)</f>
        <v>0</v>
      </c>
      <c r="I449" s="75" t="n">
        <f aca="false">SUM(I447:I448)</f>
        <v>-19200</v>
      </c>
    </row>
    <row r="450" customFormat="false" ht="12.75" hidden="false" customHeight="false" outlineLevel="0" collapsed="false">
      <c r="A450" s="86"/>
    </row>
    <row r="451" customFormat="false" ht="12.75" hidden="false" customHeight="false" outlineLevel="0" collapsed="false">
      <c r="A451" s="5" t="s">
        <v>35</v>
      </c>
      <c r="B451" s="77" t="s">
        <v>67</v>
      </c>
      <c r="C451" s="78" t="n">
        <v>37257</v>
      </c>
      <c r="D451" s="79" t="n">
        <v>37258</v>
      </c>
      <c r="E451" s="79" t="n">
        <v>37259</v>
      </c>
      <c r="F451" s="79" t="n">
        <v>37260</v>
      </c>
      <c r="G451" s="78" t="n">
        <v>37261</v>
      </c>
      <c r="H451" s="78" t="n">
        <v>37262</v>
      </c>
      <c r="I451" s="79" t="n">
        <v>37263</v>
      </c>
      <c r="J451" s="80"/>
      <c r="K451" s="81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</row>
    <row r="452" customFormat="false" ht="12.75" hidden="false" customHeight="false" outlineLevel="0" collapsed="false">
      <c r="B452" s="5" t="s">
        <v>8</v>
      </c>
      <c r="D452" s="82" t="n">
        <v>50</v>
      </c>
      <c r="E452" s="82" t="n">
        <v>50</v>
      </c>
      <c r="F452" s="82" t="n">
        <v>50</v>
      </c>
      <c r="G452" s="73"/>
      <c r="H452" s="84"/>
      <c r="I452" s="82" t="n">
        <v>50</v>
      </c>
      <c r="K452" s="74"/>
    </row>
    <row r="453" customFormat="false" ht="12.75" hidden="false" customHeight="false" outlineLevel="0" collapsed="false">
      <c r="B453" s="80" t="s">
        <v>47</v>
      </c>
      <c r="C453" s="73" t="n">
        <v>0</v>
      </c>
      <c r="D453" s="73" t="n">
        <v>32</v>
      </c>
      <c r="E453" s="73" t="n">
        <v>32</v>
      </c>
      <c r="F453" s="73" t="n">
        <v>32</v>
      </c>
      <c r="G453" s="73"/>
      <c r="H453" s="84"/>
      <c r="I453" s="73" t="n">
        <v>32</v>
      </c>
      <c r="K453" s="74"/>
    </row>
    <row r="454" customFormat="false" ht="12.75" hidden="false" customHeight="false" outlineLevel="0" collapsed="false">
      <c r="B454" s="5" t="s">
        <v>7</v>
      </c>
      <c r="C454" s="72" t="n">
        <v>50</v>
      </c>
      <c r="D454" s="82" t="n">
        <v>50</v>
      </c>
      <c r="E454" s="82" t="n">
        <v>50</v>
      </c>
      <c r="F454" s="82" t="n">
        <v>50</v>
      </c>
      <c r="G454" s="82" t="n">
        <v>50</v>
      </c>
      <c r="H454" s="82" t="n">
        <v>50</v>
      </c>
      <c r="I454" s="82" t="n">
        <v>50</v>
      </c>
      <c r="K454" s="74"/>
    </row>
    <row r="455" customFormat="false" ht="12.75" hidden="false" customHeight="false" outlineLevel="0" collapsed="false">
      <c r="B455" s="80" t="s">
        <v>47</v>
      </c>
      <c r="C455" s="73" t="n">
        <v>32</v>
      </c>
      <c r="D455" s="73" t="n">
        <v>32</v>
      </c>
      <c r="E455" s="73" t="n">
        <v>32</v>
      </c>
      <c r="F455" s="73" t="n">
        <v>32</v>
      </c>
      <c r="G455" s="73" t="n">
        <v>32</v>
      </c>
      <c r="H455" s="73" t="n">
        <v>32</v>
      </c>
      <c r="I455" s="73" t="n">
        <v>32</v>
      </c>
      <c r="K455" s="74"/>
    </row>
    <row r="456" customFormat="false" ht="12.75" hidden="false" customHeight="false" outlineLevel="0" collapsed="false">
      <c r="B456" s="81" t="s">
        <v>48</v>
      </c>
      <c r="C456" s="74" t="n">
        <f aca="false">C452-C454</f>
        <v>-50</v>
      </c>
      <c r="D456" s="74" t="n">
        <f aca="false">D452-D454</f>
        <v>0</v>
      </c>
      <c r="E456" s="74" t="n">
        <f aca="false">E452-E454</f>
        <v>0</v>
      </c>
      <c r="F456" s="74" t="n">
        <f aca="false">F452-F454</f>
        <v>0</v>
      </c>
      <c r="G456" s="74" t="n">
        <f aca="false">G452-G454</f>
        <v>-50</v>
      </c>
      <c r="H456" s="74" t="n">
        <f aca="false">H452-H454</f>
        <v>-50</v>
      </c>
      <c r="I456" s="74" t="n">
        <f aca="false">I452-I454</f>
        <v>0</v>
      </c>
      <c r="K456" s="74"/>
    </row>
    <row r="457" customFormat="false" ht="12.75" hidden="false" customHeight="false" outlineLevel="0" collapsed="false">
      <c r="B457" s="83" t="s">
        <v>49</v>
      </c>
      <c r="C457" s="73" t="n">
        <v>22</v>
      </c>
      <c r="D457" s="73" t="n">
        <v>28</v>
      </c>
      <c r="E457" s="73" t="n">
        <v>28</v>
      </c>
      <c r="F457" s="73" t="n">
        <v>28</v>
      </c>
      <c r="G457" s="73" t="n">
        <v>22</v>
      </c>
      <c r="H457" s="73" t="n">
        <v>22</v>
      </c>
      <c r="I457" s="73" t="n">
        <v>28</v>
      </c>
      <c r="K457" s="74"/>
    </row>
    <row r="458" customFormat="false" ht="12.75" hidden="false" customHeight="false" outlineLevel="0" collapsed="false">
      <c r="B458" s="83"/>
      <c r="C458" s="75"/>
      <c r="D458" s="82"/>
      <c r="E458" s="82"/>
      <c r="F458" s="73"/>
      <c r="G458" s="73"/>
      <c r="H458" s="84"/>
      <c r="K458" s="74"/>
    </row>
    <row r="459" customFormat="false" ht="12.75" hidden="false" customHeight="false" outlineLevel="0" collapsed="false">
      <c r="B459" s="83" t="s">
        <v>50</v>
      </c>
      <c r="C459" s="85" t="n">
        <f aca="false">(C452*C453)*(-1)</f>
        <v>-0</v>
      </c>
      <c r="D459" s="85" t="n">
        <f aca="false">(D452*D453)*(-1)</f>
        <v>-1600</v>
      </c>
      <c r="E459" s="85" t="n">
        <f aca="false">(E452*E453)*(-1)</f>
        <v>-1600</v>
      </c>
      <c r="F459" s="85" t="n">
        <f aca="false">(F452*F453)*(-1)</f>
        <v>-1600</v>
      </c>
      <c r="G459" s="85" t="n">
        <f aca="false">(G452*G453)*(-1)</f>
        <v>-0</v>
      </c>
      <c r="H459" s="85" t="n">
        <f aca="false">(H452*H453)*(-1)</f>
        <v>-0</v>
      </c>
      <c r="I459" s="85" t="n">
        <f aca="false">(I452*I453)*(-1)</f>
        <v>-1600</v>
      </c>
      <c r="K459" s="74"/>
    </row>
    <row r="460" customFormat="false" ht="12.75" hidden="false" customHeight="false" outlineLevel="0" collapsed="false">
      <c r="B460" s="83" t="s">
        <v>51</v>
      </c>
      <c r="C460" s="75" t="n">
        <f aca="false">C454*C455</f>
        <v>1600</v>
      </c>
      <c r="D460" s="75" t="n">
        <f aca="false">D454*D455</f>
        <v>1600</v>
      </c>
      <c r="E460" s="75" t="n">
        <f aca="false">E454*E455</f>
        <v>1600</v>
      </c>
      <c r="F460" s="75" t="n">
        <f aca="false">F454*F455</f>
        <v>1600</v>
      </c>
      <c r="G460" s="75" t="n">
        <f aca="false">G454*G455</f>
        <v>1600</v>
      </c>
      <c r="H460" s="75" t="n">
        <f aca="false">H454*H455</f>
        <v>1600</v>
      </c>
      <c r="I460" s="75" t="n">
        <f aca="false">I454*I455</f>
        <v>1600</v>
      </c>
      <c r="K460" s="74"/>
    </row>
    <row r="461" customFormat="false" ht="12.75" hidden="false" customHeight="false" outlineLevel="0" collapsed="false">
      <c r="B461" s="81" t="s">
        <v>52</v>
      </c>
      <c r="C461" s="75" t="n">
        <f aca="false">SUM(C459:C460)</f>
        <v>1600</v>
      </c>
      <c r="D461" s="75" t="n">
        <f aca="false">SUM(D459:D460)</f>
        <v>0</v>
      </c>
      <c r="E461" s="75" t="n">
        <f aca="false">SUM(E459:E460)</f>
        <v>0</v>
      </c>
      <c r="F461" s="75" t="n">
        <f aca="false">SUM(F459:F460)</f>
        <v>0</v>
      </c>
      <c r="G461" s="75" t="n">
        <f aca="false">SUM(G459:G460)</f>
        <v>1600</v>
      </c>
      <c r="H461" s="75" t="n">
        <f aca="false">SUM(H459:H460)</f>
        <v>1600</v>
      </c>
      <c r="I461" s="75" t="n">
        <f aca="false">SUM(I459:I460)</f>
        <v>0</v>
      </c>
      <c r="K461" s="74"/>
    </row>
    <row r="462" customFormat="false" ht="12.75" hidden="false" customHeight="false" outlineLevel="0" collapsed="false">
      <c r="A462" s="86"/>
      <c r="B462" s="72" t="s">
        <v>53</v>
      </c>
      <c r="C462" s="85" t="n">
        <f aca="false">C456*C457</f>
        <v>-1100</v>
      </c>
      <c r="D462" s="85" t="n">
        <f aca="false">D456*D457</f>
        <v>0</v>
      </c>
      <c r="E462" s="85" t="n">
        <f aca="false">E456*E457</f>
        <v>0</v>
      </c>
      <c r="F462" s="85" t="n">
        <f aca="false">F456*F457</f>
        <v>0</v>
      </c>
      <c r="G462" s="85" t="n">
        <f aca="false">G456*G457</f>
        <v>-1100</v>
      </c>
      <c r="H462" s="85" t="n">
        <f aca="false">H456*H457</f>
        <v>-1100</v>
      </c>
      <c r="I462" s="85" t="n">
        <f aca="false">I456*I457</f>
        <v>0</v>
      </c>
    </row>
    <row r="463" customFormat="false" ht="12.75" hidden="false" customHeight="false" outlineLevel="0" collapsed="false">
      <c r="A463" s="87"/>
      <c r="E463" s="72"/>
      <c r="G463" s="72"/>
      <c r="H463" s="72"/>
      <c r="I463" s="72"/>
    </row>
    <row r="464" customFormat="false" ht="12.75" hidden="false" customHeight="false" outlineLevel="0" collapsed="false">
      <c r="A464" s="86"/>
      <c r="B464" s="5" t="s">
        <v>54</v>
      </c>
      <c r="C464" s="88" t="n">
        <f aca="false">SUM(C461:C462)</f>
        <v>500</v>
      </c>
      <c r="D464" s="88" t="n">
        <f aca="false">SUM(D461:D462)</f>
        <v>0</v>
      </c>
      <c r="E464" s="88" t="n">
        <f aca="false">SUM(E461:E462)</f>
        <v>0</v>
      </c>
      <c r="F464" s="88" t="n">
        <f aca="false">SUM(F461:F462)</f>
        <v>0</v>
      </c>
      <c r="G464" s="88" t="n">
        <f aca="false">SUM(G461:G462)</f>
        <v>500</v>
      </c>
      <c r="H464" s="88" t="n">
        <f aca="false">SUM(H461:H462)</f>
        <v>500</v>
      </c>
      <c r="I464" s="88" t="n">
        <f aca="false">SUM(I461:I462)</f>
        <v>0</v>
      </c>
      <c r="J464" s="80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</row>
    <row r="465" customFormat="false" ht="12.75" hidden="false" customHeight="false" outlineLevel="0" collapsed="false">
      <c r="A465" s="80"/>
      <c r="B465" s="5" t="s">
        <v>68</v>
      </c>
      <c r="C465" s="88" t="n">
        <f aca="false">C464*16</f>
        <v>8000</v>
      </c>
      <c r="D465" s="88" t="n">
        <f aca="false">D464*16</f>
        <v>0</v>
      </c>
      <c r="E465" s="88" t="n">
        <f aca="false">E464*16</f>
        <v>0</v>
      </c>
      <c r="F465" s="88" t="n">
        <f aca="false">F464*16</f>
        <v>0</v>
      </c>
      <c r="G465" s="88" t="n">
        <f aca="false">G464*16</f>
        <v>8000</v>
      </c>
      <c r="H465" s="88" t="n">
        <f aca="false">H464*16</f>
        <v>8000</v>
      </c>
      <c r="I465" s="88" t="n">
        <f aca="false">I464*16</f>
        <v>0</v>
      </c>
      <c r="J465" s="73" t="n">
        <f aca="false">SUM(C465:I465)</f>
        <v>24000</v>
      </c>
    </row>
    <row r="466" customFormat="false" ht="12.75" hidden="false" customHeight="false" outlineLevel="0" collapsed="false">
      <c r="A466" s="80"/>
      <c r="B466" s="5"/>
      <c r="C466" s="88"/>
      <c r="D466" s="90"/>
      <c r="E466" s="90"/>
      <c r="F466" s="90"/>
      <c r="G466" s="84"/>
      <c r="H466" s="90"/>
      <c r="I466" s="88"/>
    </row>
    <row r="467" customFormat="false" ht="12.75" hidden="false" customHeight="false" outlineLevel="0" collapsed="false">
      <c r="A467" s="86"/>
      <c r="B467" s="72" t="s">
        <v>56</v>
      </c>
      <c r="C467" s="75" t="n">
        <f aca="false">(C459+C462)*16</f>
        <v>-17600</v>
      </c>
      <c r="D467" s="75" t="n">
        <f aca="false">(D459+D462)*16</f>
        <v>-25600</v>
      </c>
      <c r="E467" s="75" t="n">
        <f aca="false">(E459+E462)*16</f>
        <v>-25600</v>
      </c>
      <c r="F467" s="75" t="n">
        <f aca="false">(F459+F462)*16</f>
        <v>-25600</v>
      </c>
      <c r="G467" s="75" t="n">
        <f aca="false">(G459+G462)*16</f>
        <v>-17600</v>
      </c>
      <c r="H467" s="75" t="n">
        <f aca="false">(H459+H462)*16</f>
        <v>-17600</v>
      </c>
      <c r="I467" s="75" t="n">
        <f aca="false">(I459+I462)*16</f>
        <v>-25600</v>
      </c>
    </row>
    <row r="468" customFormat="false" ht="12.75" hidden="false" customHeight="false" outlineLevel="0" collapsed="false">
      <c r="A468" s="86"/>
      <c r="B468" s="72" t="s">
        <v>57</v>
      </c>
      <c r="C468" s="75" t="n">
        <f aca="false">C460*16</f>
        <v>25600</v>
      </c>
      <c r="D468" s="75" t="n">
        <f aca="false">D460*16</f>
        <v>25600</v>
      </c>
      <c r="E468" s="75" t="n">
        <f aca="false">E460*16</f>
        <v>25600</v>
      </c>
      <c r="F468" s="75" t="n">
        <f aca="false">F460*16</f>
        <v>25600</v>
      </c>
      <c r="G468" s="75" t="n">
        <f aca="false">G460*16</f>
        <v>25600</v>
      </c>
      <c r="H468" s="75" t="n">
        <f aca="false">H460*16</f>
        <v>25600</v>
      </c>
      <c r="I468" s="75" t="n">
        <f aca="false">I460*16</f>
        <v>25600</v>
      </c>
    </row>
    <row r="469" customFormat="false" ht="12.75" hidden="false" customHeight="false" outlineLevel="0" collapsed="false">
      <c r="A469" s="86"/>
      <c r="B469" s="72" t="s">
        <v>9</v>
      </c>
      <c r="C469" s="75" t="n">
        <f aca="false">SUM(C467:C468)</f>
        <v>8000</v>
      </c>
      <c r="D469" s="75" t="n">
        <f aca="false">SUM(D467:D468)</f>
        <v>0</v>
      </c>
      <c r="E469" s="75" t="n">
        <f aca="false">SUM(E467:E468)</f>
        <v>0</v>
      </c>
      <c r="F469" s="75" t="n">
        <f aca="false">SUM(F467:F468)</f>
        <v>0</v>
      </c>
      <c r="G469" s="75" t="n">
        <f aca="false">SUM(G467:G468)</f>
        <v>8000</v>
      </c>
      <c r="H469" s="75" t="n">
        <f aca="false">SUM(H467:H468)</f>
        <v>8000</v>
      </c>
      <c r="I469" s="75" t="n">
        <f aca="false">SUM(I467:I468)</f>
        <v>0</v>
      </c>
    </row>
    <row r="470" customFormat="false" ht="12.75" hidden="false" customHeight="false" outlineLevel="0" collapsed="false">
      <c r="A470" s="86"/>
    </row>
    <row r="471" customFormat="false" ht="12.75" hidden="false" customHeight="false" outlineLevel="0" collapsed="false">
      <c r="A471" s="5" t="s">
        <v>18</v>
      </c>
      <c r="B471" s="77" t="s">
        <v>66</v>
      </c>
      <c r="C471" s="78" t="n">
        <v>37257</v>
      </c>
      <c r="D471" s="79" t="n">
        <v>37258</v>
      </c>
      <c r="E471" s="79" t="n">
        <v>37259</v>
      </c>
      <c r="F471" s="79" t="n">
        <v>37260</v>
      </c>
      <c r="G471" s="78" t="n">
        <v>37261</v>
      </c>
      <c r="H471" s="78" t="n">
        <v>37262</v>
      </c>
      <c r="I471" s="79" t="n">
        <v>37263</v>
      </c>
      <c r="J471" s="80"/>
      <c r="K471" s="81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</row>
    <row r="472" customFormat="false" ht="12.75" hidden="false" customHeight="false" outlineLevel="0" collapsed="false">
      <c r="B472" s="5" t="s">
        <v>8</v>
      </c>
      <c r="D472" s="82" t="n">
        <v>0</v>
      </c>
      <c r="E472" s="82" t="n">
        <v>0</v>
      </c>
      <c r="F472" s="82" t="n">
        <v>0</v>
      </c>
      <c r="G472" s="73"/>
      <c r="H472" s="84"/>
      <c r="I472" s="82" t="n">
        <v>0</v>
      </c>
      <c r="K472" s="74"/>
    </row>
    <row r="473" customFormat="false" ht="12.75" hidden="false" customHeight="false" outlineLevel="0" collapsed="false">
      <c r="B473" s="80" t="s">
        <v>47</v>
      </c>
      <c r="C473" s="73" t="n">
        <v>0</v>
      </c>
      <c r="D473" s="73" t="n">
        <v>0</v>
      </c>
      <c r="E473" s="73" t="n">
        <v>0</v>
      </c>
      <c r="F473" s="73" t="n">
        <v>0</v>
      </c>
      <c r="G473" s="73"/>
      <c r="H473" s="84"/>
      <c r="I473" s="73" t="n">
        <v>0</v>
      </c>
      <c r="K473" s="74"/>
    </row>
    <row r="474" customFormat="false" ht="12.75" hidden="false" customHeight="false" outlineLevel="0" collapsed="false">
      <c r="B474" s="5" t="s">
        <v>7</v>
      </c>
      <c r="C474" s="72" t="n">
        <v>0</v>
      </c>
      <c r="D474" s="82" t="n">
        <v>50</v>
      </c>
      <c r="E474" s="82" t="n">
        <v>50</v>
      </c>
      <c r="F474" s="82" t="n">
        <v>50</v>
      </c>
      <c r="G474" s="82" t="n">
        <v>0</v>
      </c>
      <c r="H474" s="82" t="n">
        <v>0</v>
      </c>
      <c r="I474" s="82" t="n">
        <v>50</v>
      </c>
      <c r="K474" s="74"/>
    </row>
    <row r="475" customFormat="false" ht="12.75" hidden="false" customHeight="false" outlineLevel="0" collapsed="false">
      <c r="B475" s="80" t="s">
        <v>47</v>
      </c>
      <c r="C475" s="73" t="n">
        <v>0</v>
      </c>
      <c r="D475" s="73" t="n">
        <v>38.25</v>
      </c>
      <c r="E475" s="73" t="n">
        <v>38.25</v>
      </c>
      <c r="F475" s="73" t="n">
        <v>38.25</v>
      </c>
      <c r="G475" s="73" t="n">
        <v>0</v>
      </c>
      <c r="H475" s="73" t="n">
        <v>0</v>
      </c>
      <c r="I475" s="73" t="n">
        <v>38.25</v>
      </c>
      <c r="K475" s="74"/>
    </row>
    <row r="476" customFormat="false" ht="12.75" hidden="false" customHeight="false" outlineLevel="0" collapsed="false">
      <c r="B476" s="81" t="s">
        <v>48</v>
      </c>
      <c r="C476" s="74" t="n">
        <f aca="false">C472-C474</f>
        <v>0</v>
      </c>
      <c r="D476" s="74" t="n">
        <f aca="false">D472-D474</f>
        <v>-50</v>
      </c>
      <c r="E476" s="74" t="n">
        <f aca="false">E472-E474</f>
        <v>-50</v>
      </c>
      <c r="F476" s="74" t="n">
        <f aca="false">F472-F474</f>
        <v>-50</v>
      </c>
      <c r="G476" s="74" t="n">
        <f aca="false">G472-G474</f>
        <v>0</v>
      </c>
      <c r="H476" s="74" t="n">
        <f aca="false">H472-H474</f>
        <v>0</v>
      </c>
      <c r="I476" s="74" t="n">
        <f aca="false">I472-I474</f>
        <v>-50</v>
      </c>
      <c r="K476" s="74"/>
    </row>
    <row r="477" customFormat="false" ht="12.75" hidden="false" customHeight="false" outlineLevel="0" collapsed="false">
      <c r="B477" s="83" t="s">
        <v>49</v>
      </c>
      <c r="C477" s="73" t="n">
        <v>20</v>
      </c>
      <c r="D477" s="73" t="n">
        <v>27</v>
      </c>
      <c r="E477" s="73" t="n">
        <v>27</v>
      </c>
      <c r="F477" s="73" t="n">
        <v>27</v>
      </c>
      <c r="G477" s="73" t="n">
        <v>20</v>
      </c>
      <c r="H477" s="73" t="n">
        <v>20</v>
      </c>
      <c r="I477" s="73" t="n">
        <v>27</v>
      </c>
      <c r="K477" s="74"/>
    </row>
    <row r="478" customFormat="false" ht="12.75" hidden="false" customHeight="false" outlineLevel="0" collapsed="false">
      <c r="B478" s="83"/>
      <c r="C478" s="75"/>
      <c r="D478" s="82"/>
      <c r="E478" s="82"/>
      <c r="F478" s="73"/>
      <c r="G478" s="73"/>
      <c r="H478" s="84"/>
      <c r="K478" s="74"/>
    </row>
    <row r="479" customFormat="false" ht="12.75" hidden="false" customHeight="false" outlineLevel="0" collapsed="false">
      <c r="B479" s="83" t="s">
        <v>50</v>
      </c>
      <c r="C479" s="85" t="n">
        <f aca="false">(C472*C473)*(-1)</f>
        <v>-0</v>
      </c>
      <c r="D479" s="85" t="n">
        <f aca="false">(D472*D473)*(-1)</f>
        <v>-0</v>
      </c>
      <c r="E479" s="85" t="n">
        <f aca="false">(E472*E473)*(-1)</f>
        <v>-0</v>
      </c>
      <c r="F479" s="85" t="n">
        <f aca="false">(F472*F473)*(-1)</f>
        <v>-0</v>
      </c>
      <c r="G479" s="85" t="n">
        <f aca="false">(G472*G473)*(-1)</f>
        <v>-0</v>
      </c>
      <c r="H479" s="85" t="n">
        <f aca="false">(H472*H473)*(-1)</f>
        <v>-0</v>
      </c>
      <c r="I479" s="85" t="n">
        <f aca="false">(I472*I473)*(-1)</f>
        <v>-0</v>
      </c>
      <c r="K479" s="74"/>
    </row>
    <row r="480" customFormat="false" ht="12.75" hidden="false" customHeight="false" outlineLevel="0" collapsed="false">
      <c r="B480" s="83" t="s">
        <v>51</v>
      </c>
      <c r="C480" s="75" t="n">
        <f aca="false">C474*C475</f>
        <v>0</v>
      </c>
      <c r="D480" s="75" t="n">
        <f aca="false">D474*D475</f>
        <v>1912.5</v>
      </c>
      <c r="E480" s="75" t="n">
        <f aca="false">E474*E475</f>
        <v>1912.5</v>
      </c>
      <c r="F480" s="75" t="n">
        <f aca="false">F474*F475</f>
        <v>1912.5</v>
      </c>
      <c r="G480" s="75" t="n">
        <f aca="false">G474*G475</f>
        <v>0</v>
      </c>
      <c r="H480" s="75" t="n">
        <f aca="false">H474*H475</f>
        <v>0</v>
      </c>
      <c r="I480" s="75" t="n">
        <f aca="false">I474*I475</f>
        <v>1912.5</v>
      </c>
      <c r="K480" s="74"/>
    </row>
    <row r="481" customFormat="false" ht="12.75" hidden="false" customHeight="false" outlineLevel="0" collapsed="false">
      <c r="B481" s="81" t="s">
        <v>52</v>
      </c>
      <c r="C481" s="75" t="n">
        <f aca="false">SUM(C479:C480)</f>
        <v>0</v>
      </c>
      <c r="D481" s="75" t="n">
        <f aca="false">SUM(D479:D480)</f>
        <v>1912.5</v>
      </c>
      <c r="E481" s="75" t="n">
        <f aca="false">SUM(E479:E480)</f>
        <v>1912.5</v>
      </c>
      <c r="F481" s="75" t="n">
        <f aca="false">SUM(F479:F480)</f>
        <v>1912.5</v>
      </c>
      <c r="G481" s="75" t="n">
        <f aca="false">SUM(G479:G480)</f>
        <v>0</v>
      </c>
      <c r="H481" s="75" t="n">
        <f aca="false">SUM(H479:H480)</f>
        <v>0</v>
      </c>
      <c r="I481" s="75" t="n">
        <f aca="false">SUM(I479:I480)</f>
        <v>1912.5</v>
      </c>
      <c r="K481" s="74"/>
    </row>
    <row r="482" customFormat="false" ht="12.75" hidden="false" customHeight="false" outlineLevel="0" collapsed="false">
      <c r="A482" s="86"/>
      <c r="B482" s="72" t="s">
        <v>53</v>
      </c>
      <c r="C482" s="85" t="n">
        <f aca="false">C476*C477</f>
        <v>0</v>
      </c>
      <c r="D482" s="85" t="n">
        <f aca="false">D476*D477</f>
        <v>-1350</v>
      </c>
      <c r="E482" s="85" t="n">
        <f aca="false">E476*E477</f>
        <v>-1350</v>
      </c>
      <c r="F482" s="85" t="n">
        <f aca="false">F476*F477</f>
        <v>-1350</v>
      </c>
      <c r="G482" s="85" t="n">
        <f aca="false">G476*G477</f>
        <v>0</v>
      </c>
      <c r="H482" s="85" t="n">
        <f aca="false">H476*H477</f>
        <v>0</v>
      </c>
      <c r="I482" s="85" t="n">
        <f aca="false">I476*I477</f>
        <v>-1350</v>
      </c>
    </row>
    <row r="483" customFormat="false" ht="12.75" hidden="false" customHeight="false" outlineLevel="0" collapsed="false">
      <c r="A483" s="87"/>
      <c r="E483" s="72"/>
      <c r="G483" s="72"/>
      <c r="H483" s="72"/>
      <c r="I483" s="72"/>
    </row>
    <row r="484" customFormat="false" ht="12.75" hidden="false" customHeight="false" outlineLevel="0" collapsed="false">
      <c r="A484" s="86"/>
      <c r="B484" s="5" t="s">
        <v>54</v>
      </c>
      <c r="C484" s="88" t="n">
        <f aca="false">SUM(C481:C482)</f>
        <v>0</v>
      </c>
      <c r="D484" s="88" t="n">
        <f aca="false">SUM(D481:D482)</f>
        <v>562.5</v>
      </c>
      <c r="E484" s="88" t="n">
        <f aca="false">SUM(E481:E482)</f>
        <v>562.5</v>
      </c>
      <c r="F484" s="88" t="n">
        <f aca="false">SUM(F481:F482)</f>
        <v>562.5</v>
      </c>
      <c r="G484" s="88" t="n">
        <f aca="false">SUM(G481:G482)</f>
        <v>0</v>
      </c>
      <c r="H484" s="88" t="n">
        <f aca="false">SUM(H481:H482)</f>
        <v>0</v>
      </c>
      <c r="I484" s="88" t="n">
        <f aca="false">SUM(I481:I482)</f>
        <v>562.5</v>
      </c>
      <c r="J484" s="80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</row>
    <row r="485" customFormat="false" ht="12.75" hidden="false" customHeight="false" outlineLevel="0" collapsed="false">
      <c r="A485" s="80"/>
      <c r="B485" s="5" t="s">
        <v>68</v>
      </c>
      <c r="C485" s="88" t="n">
        <f aca="false">C484*16</f>
        <v>0</v>
      </c>
      <c r="D485" s="88" t="n">
        <f aca="false">D484*16</f>
        <v>9000</v>
      </c>
      <c r="E485" s="88" t="n">
        <f aca="false">E484*16</f>
        <v>9000</v>
      </c>
      <c r="F485" s="88" t="n">
        <f aca="false">F484*16</f>
        <v>9000</v>
      </c>
      <c r="G485" s="88" t="n">
        <f aca="false">G484*16</f>
        <v>0</v>
      </c>
      <c r="H485" s="88" t="n">
        <f aca="false">H484*16</f>
        <v>0</v>
      </c>
      <c r="I485" s="88" t="n">
        <f aca="false">I484*16</f>
        <v>9000</v>
      </c>
      <c r="J485" s="73" t="n">
        <f aca="false">SUM(C485:I485)</f>
        <v>36000</v>
      </c>
    </row>
    <row r="486" customFormat="false" ht="12.75" hidden="false" customHeight="false" outlineLevel="0" collapsed="false">
      <c r="A486" s="80"/>
      <c r="B486" s="5"/>
      <c r="C486" s="88"/>
      <c r="D486" s="90"/>
      <c r="E486" s="90"/>
      <c r="F486" s="90"/>
      <c r="G486" s="84"/>
      <c r="H486" s="90"/>
      <c r="I486" s="88"/>
    </row>
    <row r="487" customFormat="false" ht="12.75" hidden="false" customHeight="false" outlineLevel="0" collapsed="false">
      <c r="A487" s="86"/>
      <c r="B487" s="72" t="s">
        <v>56</v>
      </c>
      <c r="C487" s="75" t="n">
        <f aca="false">(C479+C482)*16</f>
        <v>0</v>
      </c>
      <c r="D487" s="75" t="n">
        <f aca="false">(D479+D482)*16</f>
        <v>-21600</v>
      </c>
      <c r="E487" s="75" t="n">
        <f aca="false">(E479+E482)*16</f>
        <v>-21600</v>
      </c>
      <c r="F487" s="75" t="n">
        <f aca="false">(F479+F482)*16</f>
        <v>-21600</v>
      </c>
      <c r="G487" s="75" t="n">
        <f aca="false">(G479+G482)*16</f>
        <v>0</v>
      </c>
      <c r="H487" s="75" t="n">
        <f aca="false">(H479+H482)*16</f>
        <v>0</v>
      </c>
      <c r="I487" s="75" t="n">
        <f aca="false">(I479+I482)*16</f>
        <v>-21600</v>
      </c>
    </row>
    <row r="488" customFormat="false" ht="12.75" hidden="false" customHeight="false" outlineLevel="0" collapsed="false">
      <c r="A488" s="86"/>
      <c r="B488" s="72" t="s">
        <v>57</v>
      </c>
      <c r="C488" s="75" t="n">
        <f aca="false">C480*16</f>
        <v>0</v>
      </c>
      <c r="D488" s="75" t="n">
        <f aca="false">D480*16</f>
        <v>30600</v>
      </c>
      <c r="E488" s="75" t="n">
        <f aca="false">E480*16</f>
        <v>30600</v>
      </c>
      <c r="F488" s="75" t="n">
        <f aca="false">F480*16</f>
        <v>30600</v>
      </c>
      <c r="G488" s="75" t="n">
        <f aca="false">G480*16</f>
        <v>0</v>
      </c>
      <c r="H488" s="75" t="n">
        <f aca="false">H480*16</f>
        <v>0</v>
      </c>
      <c r="I488" s="75" t="n">
        <f aca="false">I480*16</f>
        <v>30600</v>
      </c>
    </row>
    <row r="489" customFormat="false" ht="12.75" hidden="false" customHeight="false" outlineLevel="0" collapsed="false">
      <c r="A489" s="86"/>
      <c r="B489" s="72" t="s">
        <v>9</v>
      </c>
      <c r="C489" s="75" t="n">
        <f aca="false">SUM(C487:C488)</f>
        <v>0</v>
      </c>
      <c r="D489" s="75" t="n">
        <f aca="false">SUM(D487:D488)</f>
        <v>9000</v>
      </c>
      <c r="E489" s="75" t="n">
        <f aca="false">SUM(E487:E488)</f>
        <v>9000</v>
      </c>
      <c r="F489" s="75" t="n">
        <f aca="false">SUM(F487:F488)</f>
        <v>9000</v>
      </c>
      <c r="G489" s="75" t="n">
        <f aca="false">SUM(G487:G488)</f>
        <v>0</v>
      </c>
      <c r="H489" s="75" t="n">
        <f aca="false">SUM(H487:H488)</f>
        <v>0</v>
      </c>
      <c r="I489" s="75" t="n">
        <f aca="false">SUM(I487:I488)</f>
        <v>9000</v>
      </c>
    </row>
    <row r="490" customFormat="false" ht="12.75" hidden="false" customHeight="false" outlineLevel="0" collapsed="false">
      <c r="A490" s="86"/>
    </row>
    <row r="491" customFormat="false" ht="12.75" hidden="false" customHeight="false" outlineLevel="0" collapsed="false">
      <c r="A491" s="5" t="s">
        <v>20</v>
      </c>
      <c r="B491" s="77" t="s">
        <v>66</v>
      </c>
      <c r="C491" s="78" t="n">
        <v>37257</v>
      </c>
      <c r="D491" s="79" t="n">
        <v>37258</v>
      </c>
      <c r="E491" s="79" t="n">
        <v>37259</v>
      </c>
      <c r="F491" s="79" t="n">
        <v>37260</v>
      </c>
      <c r="G491" s="78" t="n">
        <v>37261</v>
      </c>
      <c r="H491" s="78" t="n">
        <v>37262</v>
      </c>
      <c r="I491" s="79" t="n">
        <v>37263</v>
      </c>
      <c r="J491" s="80"/>
      <c r="K491" s="81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</row>
    <row r="492" customFormat="false" ht="12.75" hidden="false" customHeight="false" outlineLevel="0" collapsed="false">
      <c r="B492" s="5" t="s">
        <v>8</v>
      </c>
      <c r="D492" s="82" t="n">
        <v>0</v>
      </c>
      <c r="E492" s="82" t="n">
        <v>0</v>
      </c>
      <c r="F492" s="82" t="n">
        <v>0</v>
      </c>
      <c r="G492" s="73"/>
      <c r="H492" s="84"/>
      <c r="I492" s="82" t="n">
        <v>0</v>
      </c>
      <c r="K492" s="74"/>
    </row>
    <row r="493" customFormat="false" ht="12.75" hidden="false" customHeight="false" outlineLevel="0" collapsed="false">
      <c r="B493" s="80" t="s">
        <v>47</v>
      </c>
      <c r="C493" s="73" t="n">
        <v>0</v>
      </c>
      <c r="D493" s="73" t="n">
        <v>0</v>
      </c>
      <c r="E493" s="73" t="n">
        <v>0</v>
      </c>
      <c r="F493" s="73" t="n">
        <v>0</v>
      </c>
      <c r="G493" s="73"/>
      <c r="H493" s="84"/>
      <c r="I493" s="73" t="n">
        <v>0</v>
      </c>
      <c r="K493" s="74"/>
    </row>
    <row r="494" customFormat="false" ht="12.75" hidden="false" customHeight="false" outlineLevel="0" collapsed="false">
      <c r="B494" s="5" t="s">
        <v>7</v>
      </c>
      <c r="C494" s="72" t="n">
        <v>0</v>
      </c>
      <c r="D494" s="82" t="n">
        <v>50</v>
      </c>
      <c r="E494" s="82" t="n">
        <v>50</v>
      </c>
      <c r="F494" s="82" t="n">
        <v>50</v>
      </c>
      <c r="G494" s="82" t="n">
        <v>0</v>
      </c>
      <c r="H494" s="82" t="n">
        <v>0</v>
      </c>
      <c r="I494" s="82" t="n">
        <v>50</v>
      </c>
      <c r="K494" s="74"/>
    </row>
    <row r="495" customFormat="false" ht="12.75" hidden="false" customHeight="false" outlineLevel="0" collapsed="false">
      <c r="B495" s="80" t="s">
        <v>47</v>
      </c>
      <c r="C495" s="73" t="n">
        <v>0</v>
      </c>
      <c r="D495" s="73" t="n">
        <v>34.75</v>
      </c>
      <c r="E495" s="73" t="n">
        <v>34.75</v>
      </c>
      <c r="F495" s="73" t="n">
        <v>34.75</v>
      </c>
      <c r="G495" s="73" t="n">
        <v>0</v>
      </c>
      <c r="H495" s="73" t="n">
        <v>0</v>
      </c>
      <c r="I495" s="73" t="n">
        <v>34.75</v>
      </c>
      <c r="K495" s="74"/>
    </row>
    <row r="496" customFormat="false" ht="12.75" hidden="false" customHeight="false" outlineLevel="0" collapsed="false">
      <c r="B496" s="81" t="s">
        <v>48</v>
      </c>
      <c r="C496" s="74" t="n">
        <f aca="false">C492-C494</f>
        <v>0</v>
      </c>
      <c r="D496" s="74" t="n">
        <f aca="false">D492-D494</f>
        <v>-50</v>
      </c>
      <c r="E496" s="74" t="n">
        <f aca="false">E492-E494</f>
        <v>-50</v>
      </c>
      <c r="F496" s="74" t="n">
        <f aca="false">F492-F494</f>
        <v>-50</v>
      </c>
      <c r="G496" s="74" t="n">
        <f aca="false">G492-G494</f>
        <v>0</v>
      </c>
      <c r="H496" s="74" t="n">
        <f aca="false">H492-H494</f>
        <v>0</v>
      </c>
      <c r="I496" s="74" t="n">
        <f aca="false">I492-I494</f>
        <v>-50</v>
      </c>
      <c r="K496" s="74"/>
    </row>
    <row r="497" customFormat="false" ht="12.75" hidden="false" customHeight="false" outlineLevel="0" collapsed="false">
      <c r="B497" s="83" t="s">
        <v>49</v>
      </c>
      <c r="C497" s="73" t="n">
        <v>20</v>
      </c>
      <c r="D497" s="73" t="n">
        <v>27</v>
      </c>
      <c r="E497" s="73" t="n">
        <v>27</v>
      </c>
      <c r="F497" s="73" t="n">
        <v>27</v>
      </c>
      <c r="G497" s="73" t="n">
        <v>20</v>
      </c>
      <c r="H497" s="73" t="n">
        <v>20</v>
      </c>
      <c r="I497" s="73" t="n">
        <v>27</v>
      </c>
      <c r="K497" s="74"/>
    </row>
    <row r="498" customFormat="false" ht="12.75" hidden="false" customHeight="false" outlineLevel="0" collapsed="false">
      <c r="B498" s="83"/>
      <c r="C498" s="75"/>
      <c r="D498" s="82"/>
      <c r="E498" s="82"/>
      <c r="F498" s="73"/>
      <c r="G498" s="73"/>
      <c r="H498" s="84"/>
      <c r="K498" s="74"/>
    </row>
    <row r="499" customFormat="false" ht="12.75" hidden="false" customHeight="false" outlineLevel="0" collapsed="false">
      <c r="B499" s="83" t="s">
        <v>50</v>
      </c>
      <c r="C499" s="85" t="n">
        <f aca="false">(C492*C493)*(-1)</f>
        <v>-0</v>
      </c>
      <c r="D499" s="85" t="n">
        <f aca="false">(D492*D493)*(-1)</f>
        <v>-0</v>
      </c>
      <c r="E499" s="85" t="n">
        <f aca="false">(E492*E493)*(-1)</f>
        <v>-0</v>
      </c>
      <c r="F499" s="85" t="n">
        <f aca="false">(F492*F493)*(-1)</f>
        <v>-0</v>
      </c>
      <c r="G499" s="85" t="n">
        <f aca="false">(G492*G493)*(-1)</f>
        <v>-0</v>
      </c>
      <c r="H499" s="85" t="n">
        <f aca="false">(H492*H493)*(-1)</f>
        <v>-0</v>
      </c>
      <c r="I499" s="85" t="n">
        <f aca="false">(I492*I493)*(-1)</f>
        <v>-0</v>
      </c>
      <c r="K499" s="74"/>
    </row>
    <row r="500" customFormat="false" ht="12.75" hidden="false" customHeight="false" outlineLevel="0" collapsed="false">
      <c r="B500" s="83" t="s">
        <v>51</v>
      </c>
      <c r="C500" s="75" t="n">
        <f aca="false">C494*C495</f>
        <v>0</v>
      </c>
      <c r="D500" s="75" t="n">
        <f aca="false">D494*D495</f>
        <v>1737.5</v>
      </c>
      <c r="E500" s="75" t="n">
        <f aca="false">E494*E495</f>
        <v>1737.5</v>
      </c>
      <c r="F500" s="75" t="n">
        <f aca="false">F494*F495</f>
        <v>1737.5</v>
      </c>
      <c r="G500" s="75" t="n">
        <f aca="false">G494*G495</f>
        <v>0</v>
      </c>
      <c r="H500" s="75" t="n">
        <f aca="false">H494*H495</f>
        <v>0</v>
      </c>
      <c r="I500" s="75" t="n">
        <f aca="false">I494*I495</f>
        <v>1737.5</v>
      </c>
      <c r="K500" s="74"/>
    </row>
    <row r="501" customFormat="false" ht="12.75" hidden="false" customHeight="false" outlineLevel="0" collapsed="false">
      <c r="B501" s="81" t="s">
        <v>52</v>
      </c>
      <c r="C501" s="75" t="n">
        <f aca="false">SUM(C499:C500)</f>
        <v>0</v>
      </c>
      <c r="D501" s="75" t="n">
        <f aca="false">SUM(D499:D500)</f>
        <v>1737.5</v>
      </c>
      <c r="E501" s="75" t="n">
        <f aca="false">SUM(E499:E500)</f>
        <v>1737.5</v>
      </c>
      <c r="F501" s="75" t="n">
        <f aca="false">SUM(F499:F500)</f>
        <v>1737.5</v>
      </c>
      <c r="G501" s="75" t="n">
        <f aca="false">SUM(G499:G500)</f>
        <v>0</v>
      </c>
      <c r="H501" s="75" t="n">
        <f aca="false">SUM(H499:H500)</f>
        <v>0</v>
      </c>
      <c r="I501" s="75" t="n">
        <f aca="false">SUM(I499:I500)</f>
        <v>1737.5</v>
      </c>
      <c r="K501" s="74"/>
    </row>
    <row r="502" customFormat="false" ht="12.75" hidden="false" customHeight="false" outlineLevel="0" collapsed="false">
      <c r="A502" s="86"/>
      <c r="B502" s="72" t="s">
        <v>53</v>
      </c>
      <c r="C502" s="85" t="n">
        <f aca="false">C496*C497</f>
        <v>0</v>
      </c>
      <c r="D502" s="85" t="n">
        <f aca="false">D496*D497</f>
        <v>-1350</v>
      </c>
      <c r="E502" s="85" t="n">
        <f aca="false">E496*E497</f>
        <v>-1350</v>
      </c>
      <c r="F502" s="85" t="n">
        <f aca="false">F496*F497</f>
        <v>-1350</v>
      </c>
      <c r="G502" s="85" t="n">
        <f aca="false">G496*G497</f>
        <v>0</v>
      </c>
      <c r="H502" s="85" t="n">
        <f aca="false">H496*H497</f>
        <v>0</v>
      </c>
      <c r="I502" s="85" t="n">
        <f aca="false">I496*I497</f>
        <v>-1350</v>
      </c>
    </row>
    <row r="503" customFormat="false" ht="12.75" hidden="false" customHeight="false" outlineLevel="0" collapsed="false">
      <c r="A503" s="87"/>
      <c r="E503" s="72"/>
      <c r="G503" s="72"/>
      <c r="H503" s="72"/>
      <c r="I503" s="72"/>
    </row>
    <row r="504" customFormat="false" ht="12.75" hidden="false" customHeight="false" outlineLevel="0" collapsed="false">
      <c r="A504" s="86"/>
      <c r="B504" s="5" t="s">
        <v>54</v>
      </c>
      <c r="C504" s="88" t="n">
        <f aca="false">SUM(C501:C502)</f>
        <v>0</v>
      </c>
      <c r="D504" s="88" t="n">
        <f aca="false">SUM(D501:D502)</f>
        <v>387.5</v>
      </c>
      <c r="E504" s="88" t="n">
        <f aca="false">SUM(E501:E502)</f>
        <v>387.5</v>
      </c>
      <c r="F504" s="88" t="n">
        <f aca="false">SUM(F501:F502)</f>
        <v>387.5</v>
      </c>
      <c r="G504" s="88" t="n">
        <f aca="false">SUM(G501:G502)</f>
        <v>0</v>
      </c>
      <c r="H504" s="88" t="n">
        <f aca="false">SUM(H501:H502)</f>
        <v>0</v>
      </c>
      <c r="I504" s="88" t="n">
        <f aca="false">SUM(I501:I502)</f>
        <v>387.5</v>
      </c>
      <c r="J504" s="80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</row>
    <row r="505" customFormat="false" ht="12.75" hidden="false" customHeight="false" outlineLevel="0" collapsed="false">
      <c r="A505" s="80"/>
      <c r="B505" s="5" t="s">
        <v>68</v>
      </c>
      <c r="C505" s="88" t="n">
        <f aca="false">C504*16</f>
        <v>0</v>
      </c>
      <c r="D505" s="88" t="n">
        <f aca="false">D504*16</f>
        <v>6200</v>
      </c>
      <c r="E505" s="88" t="n">
        <f aca="false">E504*16</f>
        <v>6200</v>
      </c>
      <c r="F505" s="88" t="n">
        <f aca="false">F504*16</f>
        <v>6200</v>
      </c>
      <c r="G505" s="88" t="n">
        <f aca="false">G504*16</f>
        <v>0</v>
      </c>
      <c r="H505" s="88" t="n">
        <f aca="false">H504*16</f>
        <v>0</v>
      </c>
      <c r="I505" s="88" t="n">
        <f aca="false">I504*16</f>
        <v>6200</v>
      </c>
      <c r="J505" s="73" t="n">
        <f aca="false">SUM(C505:I505)</f>
        <v>24800</v>
      </c>
    </row>
    <row r="506" customFormat="false" ht="12.75" hidden="false" customHeight="false" outlineLevel="0" collapsed="false">
      <c r="A506" s="80"/>
      <c r="B506" s="5"/>
      <c r="C506" s="88"/>
      <c r="D506" s="90"/>
      <c r="E506" s="90"/>
      <c r="F506" s="90"/>
      <c r="G506" s="84"/>
      <c r="H506" s="90"/>
      <c r="I506" s="88"/>
    </row>
    <row r="507" customFormat="false" ht="12.75" hidden="false" customHeight="false" outlineLevel="0" collapsed="false">
      <c r="A507" s="86"/>
      <c r="B507" s="72" t="s">
        <v>56</v>
      </c>
      <c r="C507" s="75" t="n">
        <f aca="false">(C499+C502)*16</f>
        <v>0</v>
      </c>
      <c r="D507" s="75" t="n">
        <f aca="false">(D499+D502)*16</f>
        <v>-21600</v>
      </c>
      <c r="E507" s="75" t="n">
        <f aca="false">(E499+E502)*16</f>
        <v>-21600</v>
      </c>
      <c r="F507" s="75" t="n">
        <f aca="false">(F499+F502)*16</f>
        <v>-21600</v>
      </c>
      <c r="G507" s="75" t="n">
        <f aca="false">(G499+G502)*16</f>
        <v>0</v>
      </c>
      <c r="H507" s="75" t="n">
        <f aca="false">(H499+H502)*16</f>
        <v>0</v>
      </c>
      <c r="I507" s="75" t="n">
        <f aca="false">(I499+I502)*16</f>
        <v>-21600</v>
      </c>
    </row>
    <row r="508" customFormat="false" ht="12.75" hidden="false" customHeight="false" outlineLevel="0" collapsed="false">
      <c r="A508" s="86"/>
      <c r="B508" s="72" t="s">
        <v>57</v>
      </c>
      <c r="C508" s="75" t="n">
        <f aca="false">C500*16</f>
        <v>0</v>
      </c>
      <c r="D508" s="75" t="n">
        <f aca="false">D500*16</f>
        <v>27800</v>
      </c>
      <c r="E508" s="75" t="n">
        <f aca="false">E500*16</f>
        <v>27800</v>
      </c>
      <c r="F508" s="75" t="n">
        <f aca="false">F500*16</f>
        <v>27800</v>
      </c>
      <c r="G508" s="75" t="n">
        <f aca="false">G500*16</f>
        <v>0</v>
      </c>
      <c r="H508" s="75" t="n">
        <f aca="false">H500*16</f>
        <v>0</v>
      </c>
      <c r="I508" s="75" t="n">
        <f aca="false">I500*16</f>
        <v>27800</v>
      </c>
    </row>
    <row r="509" customFormat="false" ht="12.75" hidden="false" customHeight="false" outlineLevel="0" collapsed="false">
      <c r="A509" s="86"/>
      <c r="B509" s="72" t="s">
        <v>9</v>
      </c>
      <c r="C509" s="75" t="n">
        <f aca="false">SUM(C507:C508)</f>
        <v>0</v>
      </c>
      <c r="D509" s="75" t="n">
        <f aca="false">SUM(D507:D508)</f>
        <v>6200</v>
      </c>
      <c r="E509" s="75" t="n">
        <f aca="false">SUM(E507:E508)</f>
        <v>6200</v>
      </c>
      <c r="F509" s="75" t="n">
        <f aca="false">SUM(F507:F508)</f>
        <v>6200</v>
      </c>
      <c r="G509" s="75" t="n">
        <f aca="false">SUM(G507:G508)</f>
        <v>0</v>
      </c>
      <c r="H509" s="75" t="n">
        <f aca="false">SUM(H507:H508)</f>
        <v>0</v>
      </c>
      <c r="I509" s="75" t="n">
        <f aca="false">SUM(I507:I508)</f>
        <v>6200</v>
      </c>
    </row>
    <row r="510" customFormat="false" ht="12.75" hidden="false" customHeight="false" outlineLevel="0" collapsed="false">
      <c r="A510" s="86"/>
    </row>
    <row r="511" customFormat="false" ht="12.75" hidden="false" customHeight="false" outlineLevel="0" collapsed="false">
      <c r="A511" s="5" t="s">
        <v>17</v>
      </c>
      <c r="B511" s="77" t="s">
        <v>62</v>
      </c>
      <c r="C511" s="78" t="n">
        <v>37257</v>
      </c>
      <c r="D511" s="79" t="n">
        <v>37258</v>
      </c>
      <c r="E511" s="79" t="n">
        <v>37259</v>
      </c>
      <c r="F511" s="79" t="n">
        <v>37260</v>
      </c>
      <c r="G511" s="78" t="n">
        <v>37261</v>
      </c>
      <c r="H511" s="78" t="n">
        <v>37262</v>
      </c>
      <c r="I511" s="79" t="n">
        <v>37263</v>
      </c>
      <c r="J511" s="80"/>
      <c r="K511" s="81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</row>
    <row r="512" customFormat="false" ht="12.75" hidden="false" customHeight="false" outlineLevel="0" collapsed="false">
      <c r="B512" s="5" t="s">
        <v>8</v>
      </c>
      <c r="D512" s="82" t="n">
        <v>300</v>
      </c>
      <c r="E512" s="82" t="n">
        <v>300</v>
      </c>
      <c r="F512" s="82" t="n">
        <v>300</v>
      </c>
      <c r="G512" s="73"/>
      <c r="H512" s="84"/>
      <c r="I512" s="82" t="n">
        <v>300</v>
      </c>
      <c r="K512" s="74"/>
    </row>
    <row r="513" customFormat="false" ht="12.75" hidden="false" customHeight="false" outlineLevel="0" collapsed="false">
      <c r="B513" s="80" t="s">
        <v>47</v>
      </c>
      <c r="C513" s="73" t="n">
        <v>0</v>
      </c>
      <c r="D513" s="73" t="n">
        <v>46.96</v>
      </c>
      <c r="E513" s="73" t="n">
        <v>46.96</v>
      </c>
      <c r="F513" s="73" t="n">
        <v>46.96</v>
      </c>
      <c r="G513" s="73"/>
      <c r="H513" s="84"/>
      <c r="I513" s="73" t="n">
        <v>46.96</v>
      </c>
      <c r="K513" s="74"/>
    </row>
    <row r="514" customFormat="false" ht="12.75" hidden="false" customHeight="false" outlineLevel="0" collapsed="false">
      <c r="B514" s="5" t="s">
        <v>7</v>
      </c>
      <c r="C514" s="72" t="n">
        <v>0</v>
      </c>
      <c r="D514" s="82" t="n">
        <v>150</v>
      </c>
      <c r="E514" s="82" t="n">
        <v>150</v>
      </c>
      <c r="F514" s="82" t="n">
        <v>150</v>
      </c>
      <c r="G514" s="82" t="n">
        <v>0</v>
      </c>
      <c r="H514" s="82" t="n">
        <v>0</v>
      </c>
      <c r="I514" s="82" t="n">
        <v>150</v>
      </c>
      <c r="K514" s="74"/>
    </row>
    <row r="515" customFormat="false" ht="12.75" hidden="false" customHeight="false" outlineLevel="0" collapsed="false">
      <c r="B515" s="80" t="s">
        <v>47</v>
      </c>
      <c r="C515" s="73" t="n">
        <v>0</v>
      </c>
      <c r="D515" s="73" t="n">
        <v>45.08</v>
      </c>
      <c r="E515" s="73" t="n">
        <v>45.08</v>
      </c>
      <c r="F515" s="73" t="n">
        <v>45.08</v>
      </c>
      <c r="G515" s="73" t="n">
        <v>0</v>
      </c>
      <c r="H515" s="73" t="n">
        <v>0</v>
      </c>
      <c r="I515" s="73" t="n">
        <v>45.08</v>
      </c>
      <c r="K515" s="74"/>
    </row>
    <row r="516" customFormat="false" ht="12.75" hidden="false" customHeight="false" outlineLevel="0" collapsed="false">
      <c r="B516" s="81" t="s">
        <v>48</v>
      </c>
      <c r="C516" s="74" t="n">
        <f aca="false">C512-C514</f>
        <v>0</v>
      </c>
      <c r="D516" s="74" t="n">
        <f aca="false">D512-D514</f>
        <v>150</v>
      </c>
      <c r="E516" s="74" t="n">
        <f aca="false">E512-E514</f>
        <v>150</v>
      </c>
      <c r="F516" s="74" t="n">
        <f aca="false">F512-F514</f>
        <v>150</v>
      </c>
      <c r="G516" s="74" t="n">
        <f aca="false">G512-G514</f>
        <v>0</v>
      </c>
      <c r="H516" s="74" t="n">
        <f aca="false">H512-H514</f>
        <v>0</v>
      </c>
      <c r="I516" s="74" t="n">
        <f aca="false">I512-I514</f>
        <v>150</v>
      </c>
      <c r="K516" s="74"/>
    </row>
    <row r="517" customFormat="false" ht="12.75" hidden="false" customHeight="false" outlineLevel="0" collapsed="false">
      <c r="B517" s="83" t="s">
        <v>49</v>
      </c>
      <c r="C517" s="73" t="n">
        <v>30</v>
      </c>
      <c r="D517" s="73" t="n">
        <v>40</v>
      </c>
      <c r="E517" s="73" t="n">
        <v>40</v>
      </c>
      <c r="F517" s="73" t="n">
        <v>40</v>
      </c>
      <c r="G517" s="73" t="n">
        <v>30</v>
      </c>
      <c r="H517" s="73" t="n">
        <v>30</v>
      </c>
      <c r="I517" s="73" t="n">
        <v>40</v>
      </c>
      <c r="K517" s="74"/>
    </row>
    <row r="518" customFormat="false" ht="12.75" hidden="false" customHeight="false" outlineLevel="0" collapsed="false">
      <c r="B518" s="83"/>
      <c r="C518" s="75"/>
      <c r="D518" s="82"/>
      <c r="E518" s="82"/>
      <c r="F518" s="73"/>
      <c r="G518" s="73"/>
      <c r="H518" s="84"/>
      <c r="K518" s="74"/>
    </row>
    <row r="519" customFormat="false" ht="12.75" hidden="false" customHeight="false" outlineLevel="0" collapsed="false">
      <c r="B519" s="83" t="s">
        <v>50</v>
      </c>
      <c r="C519" s="85" t="n">
        <f aca="false">(C512*C513)*(-1)</f>
        <v>-0</v>
      </c>
      <c r="D519" s="85" t="n">
        <f aca="false">(D512*D513)*(-1)</f>
        <v>-14088</v>
      </c>
      <c r="E519" s="85" t="n">
        <f aca="false">(E512*E513)*(-1)</f>
        <v>-14088</v>
      </c>
      <c r="F519" s="85" t="n">
        <f aca="false">(F512*F513)*(-1)</f>
        <v>-14088</v>
      </c>
      <c r="G519" s="85" t="n">
        <f aca="false">(G512*G513)*(-1)</f>
        <v>-0</v>
      </c>
      <c r="H519" s="85" t="n">
        <f aca="false">(H512*H513)*(-1)</f>
        <v>-0</v>
      </c>
      <c r="I519" s="85" t="n">
        <f aca="false">(I512*I513)*(-1)</f>
        <v>-14088</v>
      </c>
      <c r="K519" s="74"/>
    </row>
    <row r="520" customFormat="false" ht="12.75" hidden="false" customHeight="false" outlineLevel="0" collapsed="false">
      <c r="B520" s="83" t="s">
        <v>51</v>
      </c>
      <c r="C520" s="75" t="n">
        <f aca="false">C514*C515</f>
        <v>0</v>
      </c>
      <c r="D520" s="75" t="n">
        <f aca="false">D514*D515</f>
        <v>6762</v>
      </c>
      <c r="E520" s="75" t="n">
        <f aca="false">E514*E515</f>
        <v>6762</v>
      </c>
      <c r="F520" s="75" t="n">
        <f aca="false">F514*F515</f>
        <v>6762</v>
      </c>
      <c r="G520" s="75" t="n">
        <f aca="false">G514*G515</f>
        <v>0</v>
      </c>
      <c r="H520" s="75" t="n">
        <f aca="false">H514*H515</f>
        <v>0</v>
      </c>
      <c r="I520" s="75" t="n">
        <f aca="false">I514*I515</f>
        <v>6762</v>
      </c>
      <c r="K520" s="74"/>
    </row>
    <row r="521" customFormat="false" ht="12.75" hidden="false" customHeight="false" outlineLevel="0" collapsed="false">
      <c r="B521" s="81" t="s">
        <v>52</v>
      </c>
      <c r="C521" s="75" t="n">
        <f aca="false">SUM(C519:C520)</f>
        <v>0</v>
      </c>
      <c r="D521" s="75" t="n">
        <f aca="false">SUM(D519:D520)</f>
        <v>-7326</v>
      </c>
      <c r="E521" s="75" t="n">
        <f aca="false">SUM(E519:E520)</f>
        <v>-7326</v>
      </c>
      <c r="F521" s="75" t="n">
        <f aca="false">SUM(F519:F520)</f>
        <v>-7326</v>
      </c>
      <c r="G521" s="75" t="n">
        <f aca="false">SUM(G519:G520)</f>
        <v>0</v>
      </c>
      <c r="H521" s="75" t="n">
        <f aca="false">SUM(H519:H520)</f>
        <v>0</v>
      </c>
      <c r="I521" s="75" t="n">
        <f aca="false">SUM(I519:I520)</f>
        <v>-7326</v>
      </c>
      <c r="K521" s="74"/>
    </row>
    <row r="522" customFormat="false" ht="12.75" hidden="false" customHeight="false" outlineLevel="0" collapsed="false">
      <c r="A522" s="86"/>
      <c r="B522" s="72" t="s">
        <v>53</v>
      </c>
      <c r="C522" s="85" t="n">
        <f aca="false">C516*C517</f>
        <v>0</v>
      </c>
      <c r="D522" s="85" t="n">
        <f aca="false">D516*D517</f>
        <v>6000</v>
      </c>
      <c r="E522" s="85" t="n">
        <f aca="false">E516*E517</f>
        <v>6000</v>
      </c>
      <c r="F522" s="85" t="n">
        <f aca="false">F516*F517</f>
        <v>6000</v>
      </c>
      <c r="G522" s="85" t="n">
        <f aca="false">G516*G517</f>
        <v>0</v>
      </c>
      <c r="H522" s="85" t="n">
        <f aca="false">H516*H517</f>
        <v>0</v>
      </c>
      <c r="I522" s="85" t="n">
        <f aca="false">I516*I517</f>
        <v>6000</v>
      </c>
    </row>
    <row r="523" customFormat="false" ht="12.75" hidden="false" customHeight="false" outlineLevel="0" collapsed="false">
      <c r="A523" s="87"/>
      <c r="E523" s="72"/>
      <c r="G523" s="72"/>
      <c r="H523" s="72"/>
      <c r="I523" s="72"/>
    </row>
    <row r="524" customFormat="false" ht="12.75" hidden="false" customHeight="false" outlineLevel="0" collapsed="false">
      <c r="A524" s="86"/>
      <c r="B524" s="5" t="s">
        <v>54</v>
      </c>
      <c r="C524" s="88" t="n">
        <f aca="false">SUM(C521:C522)</f>
        <v>0</v>
      </c>
      <c r="D524" s="88" t="n">
        <f aca="false">SUM(D521:D522)</f>
        <v>-1326</v>
      </c>
      <c r="E524" s="88" t="n">
        <f aca="false">SUM(E521:E522)</f>
        <v>-1326</v>
      </c>
      <c r="F524" s="88" t="n">
        <f aca="false">SUM(F521:F522)</f>
        <v>-1326</v>
      </c>
      <c r="G524" s="88" t="n">
        <f aca="false">SUM(G521:G522)</f>
        <v>0</v>
      </c>
      <c r="H524" s="88" t="n">
        <f aca="false">SUM(H521:H522)</f>
        <v>0</v>
      </c>
      <c r="I524" s="88" t="n">
        <f aca="false">SUM(I521:I522)</f>
        <v>-1326</v>
      </c>
      <c r="J524" s="80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</row>
    <row r="525" customFormat="false" ht="12.75" hidden="false" customHeight="false" outlineLevel="0" collapsed="false">
      <c r="A525" s="80"/>
      <c r="B525" s="5" t="s">
        <v>68</v>
      </c>
      <c r="C525" s="88" t="n">
        <f aca="false">C524*16</f>
        <v>0</v>
      </c>
      <c r="D525" s="88" t="n">
        <f aca="false">D524*16</f>
        <v>-21216</v>
      </c>
      <c r="E525" s="88" t="n">
        <f aca="false">E524*16</f>
        <v>-21216</v>
      </c>
      <c r="F525" s="88" t="n">
        <f aca="false">F524*16</f>
        <v>-21216</v>
      </c>
      <c r="G525" s="88" t="n">
        <f aca="false">G524*16</f>
        <v>0</v>
      </c>
      <c r="H525" s="88" t="n">
        <f aca="false">H524*16</f>
        <v>0</v>
      </c>
      <c r="I525" s="88" t="n">
        <f aca="false">I524*16</f>
        <v>-21216</v>
      </c>
      <c r="J525" s="73" t="n">
        <f aca="false">SUM(C525:I525)</f>
        <v>-84864</v>
      </c>
    </row>
    <row r="526" customFormat="false" ht="12.75" hidden="false" customHeight="false" outlineLevel="0" collapsed="false">
      <c r="A526" s="80"/>
      <c r="B526" s="5"/>
      <c r="C526" s="88"/>
      <c r="D526" s="90"/>
      <c r="E526" s="90"/>
      <c r="F526" s="90"/>
      <c r="G526" s="84"/>
      <c r="H526" s="90"/>
      <c r="I526" s="88"/>
    </row>
    <row r="527" customFormat="false" ht="12.75" hidden="false" customHeight="false" outlineLevel="0" collapsed="false">
      <c r="A527" s="86"/>
      <c r="B527" s="72" t="s">
        <v>56</v>
      </c>
      <c r="C527" s="75" t="n">
        <f aca="false">(C519+C522)*16</f>
        <v>0</v>
      </c>
      <c r="D527" s="75" t="n">
        <f aca="false">(D519+D522)*16</f>
        <v>-129408</v>
      </c>
      <c r="E527" s="75" t="n">
        <f aca="false">(E519+E522)*16</f>
        <v>-129408</v>
      </c>
      <c r="F527" s="75" t="n">
        <f aca="false">(F519+F522)*16</f>
        <v>-129408</v>
      </c>
      <c r="G527" s="75" t="n">
        <f aca="false">(G519+G522)*16</f>
        <v>0</v>
      </c>
      <c r="H527" s="75" t="n">
        <f aca="false">(H519+H522)*16</f>
        <v>0</v>
      </c>
      <c r="I527" s="75" t="n">
        <f aca="false">(I519+I522)*16</f>
        <v>-129408</v>
      </c>
    </row>
    <row r="528" customFormat="false" ht="12.75" hidden="false" customHeight="false" outlineLevel="0" collapsed="false">
      <c r="A528" s="86"/>
      <c r="B528" s="72" t="s">
        <v>57</v>
      </c>
      <c r="C528" s="75" t="n">
        <f aca="false">C520*16</f>
        <v>0</v>
      </c>
      <c r="D528" s="75" t="n">
        <f aca="false">D520*16</f>
        <v>108192</v>
      </c>
      <c r="E528" s="75" t="n">
        <f aca="false">E520*16</f>
        <v>108192</v>
      </c>
      <c r="F528" s="75" t="n">
        <f aca="false">F520*16</f>
        <v>108192</v>
      </c>
      <c r="G528" s="75" t="n">
        <f aca="false">G520*16</f>
        <v>0</v>
      </c>
      <c r="H528" s="75" t="n">
        <f aca="false">H520*16</f>
        <v>0</v>
      </c>
      <c r="I528" s="75" t="n">
        <f aca="false">I520*16</f>
        <v>108192</v>
      </c>
    </row>
    <row r="529" customFormat="false" ht="12.75" hidden="false" customHeight="false" outlineLevel="0" collapsed="false">
      <c r="A529" s="86"/>
      <c r="B529" s="72" t="s">
        <v>9</v>
      </c>
      <c r="C529" s="75" t="n">
        <f aca="false">SUM(C527:C528)</f>
        <v>0</v>
      </c>
      <c r="D529" s="75" t="n">
        <f aca="false">SUM(D527:D528)</f>
        <v>-21216</v>
      </c>
      <c r="E529" s="75" t="n">
        <f aca="false">SUM(E527:E528)</f>
        <v>-21216</v>
      </c>
      <c r="F529" s="75" t="n">
        <f aca="false">SUM(F527:F528)</f>
        <v>-21216</v>
      </c>
      <c r="G529" s="75" t="n">
        <f aca="false">SUM(G527:G528)</f>
        <v>0</v>
      </c>
      <c r="H529" s="75" t="n">
        <f aca="false">SUM(H527:H528)</f>
        <v>0</v>
      </c>
      <c r="I529" s="75" t="n">
        <f aca="false">SUM(I527:I528)</f>
        <v>-21216</v>
      </c>
    </row>
    <row r="530" customFormat="false" ht="12.75" hidden="false" customHeight="false" outlineLevel="0" collapsed="false">
      <c r="A530" s="86"/>
    </row>
    <row r="531" customFormat="false" ht="12.75" hidden="false" customHeight="false" outlineLevel="0" collapsed="false">
      <c r="A531" s="5" t="s">
        <v>17</v>
      </c>
      <c r="B531" s="77" t="s">
        <v>46</v>
      </c>
      <c r="C531" s="78" t="n">
        <v>37257</v>
      </c>
      <c r="D531" s="79" t="n">
        <v>37258</v>
      </c>
      <c r="E531" s="79" t="n">
        <v>37259</v>
      </c>
      <c r="F531" s="79" t="n">
        <v>37260</v>
      </c>
      <c r="G531" s="78" t="n">
        <v>37261</v>
      </c>
      <c r="H531" s="78" t="n">
        <v>37262</v>
      </c>
      <c r="I531" s="79" t="n">
        <v>37263</v>
      </c>
      <c r="J531" s="80"/>
      <c r="K531" s="81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</row>
    <row r="532" customFormat="false" ht="12.75" hidden="false" customHeight="false" outlineLevel="0" collapsed="false">
      <c r="B532" s="5" t="s">
        <v>8</v>
      </c>
      <c r="C532" s="72" t="n">
        <v>50</v>
      </c>
      <c r="D532" s="82" t="n">
        <v>600</v>
      </c>
      <c r="E532" s="82" t="n">
        <v>600</v>
      </c>
      <c r="F532" s="82" t="n">
        <v>600</v>
      </c>
      <c r="G532" s="72" t="n">
        <v>50</v>
      </c>
      <c r="H532" s="72" t="n">
        <v>50</v>
      </c>
      <c r="I532" s="82" t="n">
        <v>600</v>
      </c>
      <c r="K532" s="74"/>
    </row>
    <row r="533" customFormat="false" ht="12.75" hidden="false" customHeight="false" outlineLevel="0" collapsed="false">
      <c r="B533" s="80" t="s">
        <v>47</v>
      </c>
      <c r="C533" s="73" t="n">
        <v>24</v>
      </c>
      <c r="D533" s="73" t="n">
        <v>39.43</v>
      </c>
      <c r="E533" s="73" t="n">
        <v>39.43</v>
      </c>
      <c r="F533" s="73" t="n">
        <v>39.43</v>
      </c>
      <c r="G533" s="73" t="n">
        <v>24</v>
      </c>
      <c r="H533" s="73" t="n">
        <v>24</v>
      </c>
      <c r="I533" s="73" t="n">
        <v>39.43</v>
      </c>
      <c r="K533" s="74"/>
    </row>
    <row r="534" customFormat="false" ht="12.75" hidden="false" customHeight="false" outlineLevel="0" collapsed="false">
      <c r="B534" s="5" t="s">
        <v>7</v>
      </c>
      <c r="C534" s="72" t="n">
        <v>0</v>
      </c>
      <c r="D534" s="82" t="n">
        <v>250</v>
      </c>
      <c r="E534" s="82" t="n">
        <v>250</v>
      </c>
      <c r="F534" s="82" t="n">
        <v>250</v>
      </c>
      <c r="G534" s="82" t="n">
        <v>0</v>
      </c>
      <c r="H534" s="82" t="n">
        <v>0</v>
      </c>
      <c r="I534" s="82" t="n">
        <v>250</v>
      </c>
      <c r="K534" s="74"/>
    </row>
    <row r="535" customFormat="false" ht="12.75" hidden="false" customHeight="false" outlineLevel="0" collapsed="false">
      <c r="B535" s="80" t="s">
        <v>47</v>
      </c>
      <c r="C535" s="73" t="n">
        <v>0</v>
      </c>
      <c r="D535" s="73" t="n">
        <v>41.79</v>
      </c>
      <c r="E535" s="73" t="n">
        <v>41.79</v>
      </c>
      <c r="F535" s="73" t="n">
        <v>41.79</v>
      </c>
      <c r="G535" s="73" t="n">
        <v>0</v>
      </c>
      <c r="H535" s="73" t="n">
        <v>0</v>
      </c>
      <c r="I535" s="73" t="n">
        <v>41.79</v>
      </c>
      <c r="K535" s="74"/>
    </row>
    <row r="536" customFormat="false" ht="12.75" hidden="false" customHeight="false" outlineLevel="0" collapsed="false">
      <c r="B536" s="81" t="s">
        <v>48</v>
      </c>
      <c r="C536" s="74" t="n">
        <f aca="false">C532-C534</f>
        <v>50</v>
      </c>
      <c r="D536" s="74" t="n">
        <f aca="false">D532-D534</f>
        <v>350</v>
      </c>
      <c r="E536" s="74" t="n">
        <f aca="false">E532-E534</f>
        <v>350</v>
      </c>
      <c r="F536" s="74" t="n">
        <f aca="false">F532-F534</f>
        <v>350</v>
      </c>
      <c r="G536" s="74" t="n">
        <f aca="false">G532-G534</f>
        <v>50</v>
      </c>
      <c r="H536" s="74" t="n">
        <f aca="false">H532-H534</f>
        <v>50</v>
      </c>
      <c r="I536" s="74" t="n">
        <f aca="false">I532-I534</f>
        <v>350</v>
      </c>
      <c r="K536" s="74"/>
    </row>
    <row r="537" customFormat="false" ht="12.75" hidden="false" customHeight="false" outlineLevel="0" collapsed="false">
      <c r="B537" s="83" t="s">
        <v>49</v>
      </c>
      <c r="C537" s="73" t="n">
        <v>22</v>
      </c>
      <c r="D537" s="73" t="n">
        <v>28</v>
      </c>
      <c r="E537" s="73" t="n">
        <v>28</v>
      </c>
      <c r="F537" s="73" t="n">
        <v>28</v>
      </c>
      <c r="G537" s="73" t="n">
        <v>22</v>
      </c>
      <c r="H537" s="73" t="n">
        <v>22</v>
      </c>
      <c r="I537" s="73" t="n">
        <v>28</v>
      </c>
      <c r="K537" s="74"/>
    </row>
    <row r="538" customFormat="false" ht="12.75" hidden="false" customHeight="false" outlineLevel="0" collapsed="false">
      <c r="B538" s="83"/>
      <c r="C538" s="75"/>
      <c r="D538" s="82"/>
      <c r="E538" s="82"/>
      <c r="F538" s="82"/>
      <c r="G538" s="82"/>
      <c r="H538" s="82"/>
      <c r="I538" s="82"/>
      <c r="K538" s="74"/>
    </row>
    <row r="539" customFormat="false" ht="12.75" hidden="false" customHeight="false" outlineLevel="0" collapsed="false">
      <c r="B539" s="83" t="s">
        <v>50</v>
      </c>
      <c r="C539" s="85" t="n">
        <f aca="false">(C532*C533)*(-1)</f>
        <v>-1200</v>
      </c>
      <c r="D539" s="85" t="n">
        <f aca="false">(D532*D533)*(-1)</f>
        <v>-23658</v>
      </c>
      <c r="E539" s="85" t="n">
        <f aca="false">(E532*E533)*(-1)</f>
        <v>-23658</v>
      </c>
      <c r="F539" s="85" t="n">
        <f aca="false">(F532*F533)*(-1)</f>
        <v>-23658</v>
      </c>
      <c r="G539" s="85" t="n">
        <f aca="false">(G532*G533)*(-1)</f>
        <v>-1200</v>
      </c>
      <c r="H539" s="85" t="n">
        <f aca="false">(H532*H533)*(-1)</f>
        <v>-1200</v>
      </c>
      <c r="I539" s="85" t="n">
        <f aca="false">(I532*I533)*(-1)</f>
        <v>-23658</v>
      </c>
      <c r="K539" s="74"/>
    </row>
    <row r="540" customFormat="false" ht="12.75" hidden="false" customHeight="false" outlineLevel="0" collapsed="false">
      <c r="B540" s="83" t="s">
        <v>51</v>
      </c>
      <c r="C540" s="75" t="n">
        <f aca="false">C534*C535</f>
        <v>0</v>
      </c>
      <c r="D540" s="75" t="n">
        <f aca="false">D534*D535</f>
        <v>10447.5</v>
      </c>
      <c r="E540" s="75" t="n">
        <f aca="false">E534*E535</f>
        <v>10447.5</v>
      </c>
      <c r="F540" s="75" t="n">
        <f aca="false">F534*F535</f>
        <v>10447.5</v>
      </c>
      <c r="G540" s="75" t="n">
        <f aca="false">G534*G535</f>
        <v>0</v>
      </c>
      <c r="H540" s="75" t="n">
        <f aca="false">H534*H535</f>
        <v>0</v>
      </c>
      <c r="I540" s="75" t="n">
        <f aca="false">I534*I535</f>
        <v>10447.5</v>
      </c>
      <c r="K540" s="74"/>
    </row>
    <row r="541" customFormat="false" ht="12.75" hidden="false" customHeight="false" outlineLevel="0" collapsed="false">
      <c r="B541" s="81" t="s">
        <v>52</v>
      </c>
      <c r="C541" s="75" t="n">
        <f aca="false">SUM(C539:C540)</f>
        <v>-1200</v>
      </c>
      <c r="D541" s="75" t="n">
        <f aca="false">SUM(D539:D540)</f>
        <v>-13210.5</v>
      </c>
      <c r="E541" s="75" t="n">
        <f aca="false">SUM(E539:E540)</f>
        <v>-13210.5</v>
      </c>
      <c r="F541" s="75" t="n">
        <f aca="false">SUM(F539:F540)</f>
        <v>-13210.5</v>
      </c>
      <c r="G541" s="75" t="n">
        <f aca="false">SUM(G539:G540)</f>
        <v>-1200</v>
      </c>
      <c r="H541" s="75" t="n">
        <f aca="false">SUM(H539:H540)</f>
        <v>-1200</v>
      </c>
      <c r="I541" s="75" t="n">
        <f aca="false">SUM(I539:I540)</f>
        <v>-13210.5</v>
      </c>
      <c r="K541" s="74"/>
    </row>
    <row r="542" customFormat="false" ht="12.75" hidden="false" customHeight="false" outlineLevel="0" collapsed="false">
      <c r="A542" s="86"/>
      <c r="B542" s="72" t="s">
        <v>53</v>
      </c>
      <c r="C542" s="85" t="n">
        <f aca="false">C536*C537</f>
        <v>1100</v>
      </c>
      <c r="D542" s="85" t="n">
        <f aca="false">D536*D537</f>
        <v>9800</v>
      </c>
      <c r="E542" s="85" t="n">
        <f aca="false">E536*E537</f>
        <v>9800</v>
      </c>
      <c r="F542" s="85" t="n">
        <f aca="false">F536*F537</f>
        <v>9800</v>
      </c>
      <c r="G542" s="85" t="n">
        <f aca="false">G536*G537</f>
        <v>1100</v>
      </c>
      <c r="H542" s="85" t="n">
        <f aca="false">H536*H537</f>
        <v>1100</v>
      </c>
      <c r="I542" s="85" t="n">
        <f aca="false">I536*I537</f>
        <v>9800</v>
      </c>
    </row>
    <row r="543" customFormat="false" ht="12.75" hidden="false" customHeight="false" outlineLevel="0" collapsed="false">
      <c r="A543" s="87"/>
      <c r="E543" s="72"/>
      <c r="G543" s="72"/>
      <c r="H543" s="72"/>
      <c r="I543" s="72"/>
    </row>
    <row r="544" customFormat="false" ht="12.75" hidden="false" customHeight="false" outlineLevel="0" collapsed="false">
      <c r="A544" s="86"/>
      <c r="B544" s="5" t="s">
        <v>54</v>
      </c>
      <c r="C544" s="88" t="n">
        <f aca="false">SUM(C541:C542)</f>
        <v>-100</v>
      </c>
      <c r="D544" s="88" t="n">
        <f aca="false">SUM(D541:D542)</f>
        <v>-3410.5</v>
      </c>
      <c r="E544" s="88" t="n">
        <f aca="false">SUM(E541:E542)</f>
        <v>-3410.5</v>
      </c>
      <c r="F544" s="88" t="n">
        <f aca="false">SUM(F541:F542)</f>
        <v>-3410.5</v>
      </c>
      <c r="G544" s="88" t="n">
        <f aca="false">SUM(G541:G542)</f>
        <v>-100</v>
      </c>
      <c r="H544" s="88" t="n">
        <f aca="false">SUM(H541:H542)</f>
        <v>-100</v>
      </c>
      <c r="I544" s="88" t="n">
        <f aca="false">SUM(I541:I542)</f>
        <v>-3410.5</v>
      </c>
      <c r="J544" s="80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</row>
    <row r="545" customFormat="false" ht="12.75" hidden="false" customHeight="false" outlineLevel="0" collapsed="false">
      <c r="A545" s="80"/>
      <c r="B545" s="5" t="s">
        <v>68</v>
      </c>
      <c r="C545" s="88" t="n">
        <f aca="false">C544*16</f>
        <v>-1600</v>
      </c>
      <c r="D545" s="88" t="n">
        <f aca="false">D544*16</f>
        <v>-54568</v>
      </c>
      <c r="E545" s="88" t="n">
        <f aca="false">E544*16</f>
        <v>-54568</v>
      </c>
      <c r="F545" s="88" t="n">
        <f aca="false">F544*16</f>
        <v>-54568</v>
      </c>
      <c r="G545" s="88" t="n">
        <f aca="false">G544*16</f>
        <v>-1600</v>
      </c>
      <c r="H545" s="88" t="n">
        <f aca="false">H544*16</f>
        <v>-1600</v>
      </c>
      <c r="I545" s="88" t="n">
        <f aca="false">I544*16</f>
        <v>-54568</v>
      </c>
      <c r="J545" s="73" t="n">
        <f aca="false">SUM(C545:I545)</f>
        <v>-223072</v>
      </c>
    </row>
    <row r="546" customFormat="false" ht="12.75" hidden="false" customHeight="false" outlineLevel="0" collapsed="false">
      <c r="A546" s="80"/>
      <c r="B546" s="5"/>
      <c r="C546" s="88"/>
      <c r="D546" s="90"/>
      <c r="E546" s="90"/>
      <c r="F546" s="90"/>
      <c r="G546" s="84"/>
      <c r="H546" s="90"/>
      <c r="I546" s="88"/>
    </row>
    <row r="547" customFormat="false" ht="12.75" hidden="false" customHeight="false" outlineLevel="0" collapsed="false">
      <c r="A547" s="86"/>
      <c r="B547" s="72" t="s">
        <v>56</v>
      </c>
      <c r="C547" s="75" t="n">
        <f aca="false">(C539+C542)*16</f>
        <v>-1600</v>
      </c>
      <c r="D547" s="75" t="n">
        <f aca="false">(D539+D542)*16</f>
        <v>-221728</v>
      </c>
      <c r="E547" s="75" t="n">
        <f aca="false">(E539+E542)*16</f>
        <v>-221728</v>
      </c>
      <c r="F547" s="75" t="n">
        <f aca="false">(F539+F542)*16</f>
        <v>-221728</v>
      </c>
      <c r="G547" s="75" t="n">
        <f aca="false">(G539+G542)*16</f>
        <v>-1600</v>
      </c>
      <c r="H547" s="75" t="n">
        <f aca="false">(H539+H542)*16</f>
        <v>-1600</v>
      </c>
      <c r="I547" s="75" t="n">
        <f aca="false">(I539+I542)*16</f>
        <v>-221728</v>
      </c>
    </row>
    <row r="548" customFormat="false" ht="12.75" hidden="false" customHeight="false" outlineLevel="0" collapsed="false">
      <c r="A548" s="86"/>
      <c r="B548" s="72" t="s">
        <v>57</v>
      </c>
      <c r="C548" s="75" t="n">
        <f aca="false">C540*16</f>
        <v>0</v>
      </c>
      <c r="D548" s="75" t="n">
        <f aca="false">D540*16</f>
        <v>167160</v>
      </c>
      <c r="E548" s="75" t="n">
        <f aca="false">E540*16</f>
        <v>167160</v>
      </c>
      <c r="F548" s="75" t="n">
        <f aca="false">F540*16</f>
        <v>167160</v>
      </c>
      <c r="G548" s="75" t="n">
        <f aca="false">G540*16</f>
        <v>0</v>
      </c>
      <c r="H548" s="75" t="n">
        <f aca="false">H540*16</f>
        <v>0</v>
      </c>
      <c r="I548" s="75" t="n">
        <f aca="false">I540*16</f>
        <v>167160</v>
      </c>
    </row>
    <row r="549" customFormat="false" ht="12.75" hidden="false" customHeight="false" outlineLevel="0" collapsed="false">
      <c r="A549" s="86"/>
      <c r="B549" s="72" t="s">
        <v>9</v>
      </c>
      <c r="C549" s="75" t="n">
        <f aca="false">SUM(C547:C548)</f>
        <v>-1600</v>
      </c>
      <c r="D549" s="75" t="n">
        <f aca="false">SUM(D547:D548)</f>
        <v>-54568</v>
      </c>
      <c r="E549" s="75" t="n">
        <f aca="false">SUM(E547:E548)</f>
        <v>-54568</v>
      </c>
      <c r="F549" s="75" t="n">
        <f aca="false">SUM(F547:F548)</f>
        <v>-54568</v>
      </c>
      <c r="G549" s="75" t="n">
        <f aca="false">SUM(G547:G548)</f>
        <v>-1600</v>
      </c>
      <c r="H549" s="75" t="n">
        <f aca="false">SUM(H547:H548)</f>
        <v>-1600</v>
      </c>
      <c r="I549" s="75" t="n">
        <f aca="false">SUM(I547:I548)</f>
        <v>-54568</v>
      </c>
    </row>
    <row r="550" customFormat="false" ht="12.75" hidden="false" customHeight="false" outlineLevel="0" collapsed="false">
      <c r="A550" s="86"/>
    </row>
    <row r="551" customFormat="false" ht="12.75" hidden="false" customHeight="false" outlineLevel="0" collapsed="false">
      <c r="A551" s="5" t="s">
        <v>17</v>
      </c>
      <c r="B551" s="77" t="s">
        <v>61</v>
      </c>
      <c r="C551" s="78" t="n">
        <v>37257</v>
      </c>
      <c r="D551" s="79" t="n">
        <v>37258</v>
      </c>
      <c r="E551" s="79" t="n">
        <v>37259</v>
      </c>
      <c r="F551" s="79" t="n">
        <v>37260</v>
      </c>
      <c r="G551" s="78" t="n">
        <v>37261</v>
      </c>
      <c r="H551" s="78" t="n">
        <v>37262</v>
      </c>
      <c r="I551" s="79" t="n">
        <v>37263</v>
      </c>
      <c r="J551" s="80"/>
      <c r="K551" s="81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</row>
    <row r="552" customFormat="false" ht="12.75" hidden="false" customHeight="false" outlineLevel="0" collapsed="false">
      <c r="B552" s="5" t="s">
        <v>8</v>
      </c>
      <c r="C552" s="82" t="n">
        <v>0</v>
      </c>
      <c r="D552" s="82" t="n">
        <v>200</v>
      </c>
      <c r="E552" s="82" t="n">
        <v>200</v>
      </c>
      <c r="F552" s="82" t="n">
        <v>200</v>
      </c>
      <c r="G552" s="82" t="n">
        <v>0</v>
      </c>
      <c r="H552" s="82" t="n">
        <v>0</v>
      </c>
      <c r="I552" s="82" t="n">
        <v>200</v>
      </c>
      <c r="K552" s="74"/>
    </row>
    <row r="553" customFormat="false" ht="12.75" hidden="false" customHeight="false" outlineLevel="0" collapsed="false">
      <c r="B553" s="80" t="s">
        <v>47</v>
      </c>
      <c r="C553" s="73" t="n">
        <v>0</v>
      </c>
      <c r="D553" s="73" t="n">
        <v>30</v>
      </c>
      <c r="E553" s="73" t="n">
        <v>30</v>
      </c>
      <c r="F553" s="73" t="n">
        <v>30</v>
      </c>
      <c r="G553" s="73" t="n">
        <v>0</v>
      </c>
      <c r="H553" s="73" t="n">
        <v>0</v>
      </c>
      <c r="I553" s="73" t="n">
        <v>30</v>
      </c>
      <c r="K553" s="74"/>
    </row>
    <row r="554" customFormat="false" ht="12.75" hidden="false" customHeight="false" outlineLevel="0" collapsed="false">
      <c r="B554" s="5" t="s">
        <v>7</v>
      </c>
      <c r="C554" s="82" t="n">
        <v>0</v>
      </c>
      <c r="D554" s="82" t="n">
        <v>350</v>
      </c>
      <c r="E554" s="82" t="n">
        <v>350</v>
      </c>
      <c r="F554" s="82" t="n">
        <v>350</v>
      </c>
      <c r="G554" s="82" t="n">
        <v>0</v>
      </c>
      <c r="H554" s="82" t="n">
        <v>0</v>
      </c>
      <c r="I554" s="82" t="n">
        <v>350</v>
      </c>
      <c r="K554" s="74"/>
    </row>
    <row r="555" customFormat="false" ht="12.75" hidden="false" customHeight="false" outlineLevel="0" collapsed="false">
      <c r="B555" s="80" t="s">
        <v>47</v>
      </c>
      <c r="C555" s="73" t="n">
        <v>0</v>
      </c>
      <c r="D555" s="73" t="n">
        <v>28.3</v>
      </c>
      <c r="E555" s="73" t="n">
        <v>28.3</v>
      </c>
      <c r="F555" s="73" t="n">
        <v>28.3</v>
      </c>
      <c r="G555" s="73" t="n">
        <v>0</v>
      </c>
      <c r="H555" s="73" t="n">
        <v>0</v>
      </c>
      <c r="I555" s="73" t="n">
        <v>28.3</v>
      </c>
      <c r="K555" s="74"/>
    </row>
    <row r="556" customFormat="false" ht="12.75" hidden="false" customHeight="false" outlineLevel="0" collapsed="false">
      <c r="B556" s="81" t="s">
        <v>48</v>
      </c>
      <c r="C556" s="74" t="n">
        <f aca="false">C552-C554</f>
        <v>0</v>
      </c>
      <c r="D556" s="74" t="n">
        <f aca="false">D552-D554</f>
        <v>-150</v>
      </c>
      <c r="E556" s="74" t="n">
        <f aca="false">E552-E554</f>
        <v>-150</v>
      </c>
      <c r="F556" s="74" t="n">
        <f aca="false">F552-F554</f>
        <v>-150</v>
      </c>
      <c r="G556" s="74" t="n">
        <f aca="false">G552-G554</f>
        <v>0</v>
      </c>
      <c r="H556" s="74" t="n">
        <f aca="false">H552-H554</f>
        <v>0</v>
      </c>
      <c r="I556" s="74" t="n">
        <f aca="false">I552-I554</f>
        <v>-150</v>
      </c>
      <c r="K556" s="74"/>
    </row>
    <row r="557" customFormat="false" ht="12.75" hidden="false" customHeight="false" outlineLevel="0" collapsed="false">
      <c r="B557" s="83" t="s">
        <v>49</v>
      </c>
      <c r="C557" s="73" t="n">
        <v>22</v>
      </c>
      <c r="D557" s="73" t="n">
        <v>28</v>
      </c>
      <c r="E557" s="73" t="n">
        <v>28</v>
      </c>
      <c r="F557" s="73" t="n">
        <v>28</v>
      </c>
      <c r="G557" s="73" t="n">
        <v>22</v>
      </c>
      <c r="H557" s="73" t="n">
        <v>22</v>
      </c>
      <c r="I557" s="73" t="n">
        <v>28</v>
      </c>
      <c r="K557" s="74"/>
    </row>
    <row r="558" customFormat="false" ht="12.75" hidden="false" customHeight="false" outlineLevel="0" collapsed="false">
      <c r="B558" s="83"/>
      <c r="C558" s="82"/>
      <c r="D558" s="82"/>
      <c r="E558" s="82"/>
      <c r="F558" s="82"/>
      <c r="G558" s="82"/>
      <c r="H558" s="82"/>
      <c r="I558" s="82"/>
      <c r="K558" s="74"/>
    </row>
    <row r="559" customFormat="false" ht="12.75" hidden="false" customHeight="false" outlineLevel="0" collapsed="false">
      <c r="B559" s="83" t="s">
        <v>50</v>
      </c>
      <c r="C559" s="85" t="n">
        <f aca="false">(C552*C553)*(-1)</f>
        <v>-0</v>
      </c>
      <c r="D559" s="85" t="n">
        <f aca="false">(D552*D553)*(-1)</f>
        <v>-6000</v>
      </c>
      <c r="E559" s="85" t="n">
        <f aca="false">(E552*E553)*(-1)</f>
        <v>-6000</v>
      </c>
      <c r="F559" s="85" t="n">
        <f aca="false">(F552*F553)*(-1)</f>
        <v>-6000</v>
      </c>
      <c r="G559" s="85" t="n">
        <f aca="false">(G552*G553)*(-1)</f>
        <v>-0</v>
      </c>
      <c r="H559" s="85" t="n">
        <f aca="false">(H552*H553)*(-1)</f>
        <v>-0</v>
      </c>
      <c r="I559" s="85" t="n">
        <f aca="false">(I552*I553)*(-1)</f>
        <v>-6000</v>
      </c>
      <c r="K559" s="74"/>
    </row>
    <row r="560" customFormat="false" ht="12.75" hidden="false" customHeight="false" outlineLevel="0" collapsed="false">
      <c r="B560" s="83" t="s">
        <v>51</v>
      </c>
      <c r="C560" s="75" t="n">
        <f aca="false">C554*C555</f>
        <v>0</v>
      </c>
      <c r="D560" s="75" t="n">
        <f aca="false">D554*D555</f>
        <v>9905</v>
      </c>
      <c r="E560" s="75" t="n">
        <f aca="false">E554*E555</f>
        <v>9905</v>
      </c>
      <c r="F560" s="75" t="n">
        <f aca="false">F554*F555</f>
        <v>9905</v>
      </c>
      <c r="G560" s="75" t="n">
        <f aca="false">G554*G555</f>
        <v>0</v>
      </c>
      <c r="H560" s="75" t="n">
        <f aca="false">H554*H555</f>
        <v>0</v>
      </c>
      <c r="I560" s="75" t="n">
        <f aca="false">I554*I555</f>
        <v>9905</v>
      </c>
      <c r="K560" s="74"/>
    </row>
    <row r="561" customFormat="false" ht="12.75" hidden="false" customHeight="false" outlineLevel="0" collapsed="false">
      <c r="B561" s="81" t="s">
        <v>52</v>
      </c>
      <c r="C561" s="75" t="n">
        <f aca="false">SUM(C559:C560)</f>
        <v>0</v>
      </c>
      <c r="D561" s="75" t="n">
        <f aca="false">SUM(D559:D560)</f>
        <v>3905</v>
      </c>
      <c r="E561" s="75" t="n">
        <f aca="false">SUM(E559:E560)</f>
        <v>3905</v>
      </c>
      <c r="F561" s="75" t="n">
        <f aca="false">SUM(F559:F560)</f>
        <v>3905</v>
      </c>
      <c r="G561" s="75" t="n">
        <f aca="false">SUM(G559:G560)</f>
        <v>0</v>
      </c>
      <c r="H561" s="75" t="n">
        <f aca="false">SUM(H559:H560)</f>
        <v>0</v>
      </c>
      <c r="I561" s="75" t="n">
        <f aca="false">SUM(I559:I560)</f>
        <v>3905</v>
      </c>
      <c r="K561" s="74"/>
    </row>
    <row r="562" customFormat="false" ht="12.75" hidden="false" customHeight="false" outlineLevel="0" collapsed="false">
      <c r="A562" s="86"/>
      <c r="B562" s="72" t="s">
        <v>53</v>
      </c>
      <c r="C562" s="85" t="n">
        <f aca="false">C556*C557</f>
        <v>0</v>
      </c>
      <c r="D562" s="85" t="n">
        <f aca="false">D556*D557</f>
        <v>-4200</v>
      </c>
      <c r="E562" s="85" t="n">
        <f aca="false">E556*E557</f>
        <v>-4200</v>
      </c>
      <c r="F562" s="85" t="n">
        <f aca="false">F556*F557</f>
        <v>-4200</v>
      </c>
      <c r="G562" s="85" t="n">
        <f aca="false">G556*G557</f>
        <v>0</v>
      </c>
      <c r="H562" s="85" t="n">
        <f aca="false">H556*H557</f>
        <v>0</v>
      </c>
      <c r="I562" s="85" t="n">
        <f aca="false">I556*I557</f>
        <v>-4200</v>
      </c>
    </row>
    <row r="563" customFormat="false" ht="12.75" hidden="false" customHeight="false" outlineLevel="0" collapsed="false">
      <c r="A563" s="87"/>
      <c r="E563" s="72"/>
      <c r="G563" s="72"/>
      <c r="H563" s="72"/>
      <c r="I563" s="72"/>
    </row>
    <row r="564" customFormat="false" ht="12.75" hidden="false" customHeight="false" outlineLevel="0" collapsed="false">
      <c r="A564" s="86"/>
      <c r="B564" s="5" t="s">
        <v>54</v>
      </c>
      <c r="C564" s="88" t="n">
        <f aca="false">SUM(C561:C562)</f>
        <v>0</v>
      </c>
      <c r="D564" s="88" t="n">
        <f aca="false">SUM(D561:D562)</f>
        <v>-295</v>
      </c>
      <c r="E564" s="88" t="n">
        <f aca="false">SUM(E561:E562)</f>
        <v>-295</v>
      </c>
      <c r="F564" s="88" t="n">
        <f aca="false">SUM(F561:F562)</f>
        <v>-295</v>
      </c>
      <c r="G564" s="88" t="n">
        <f aca="false">SUM(G561:G562)</f>
        <v>0</v>
      </c>
      <c r="H564" s="88" t="n">
        <f aca="false">SUM(H561:H562)</f>
        <v>0</v>
      </c>
      <c r="I564" s="88" t="n">
        <f aca="false">SUM(I561:I562)</f>
        <v>-295</v>
      </c>
      <c r="J564" s="80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</row>
    <row r="565" customFormat="false" ht="12.75" hidden="false" customHeight="false" outlineLevel="0" collapsed="false">
      <c r="A565" s="80"/>
      <c r="B565" s="5" t="s">
        <v>68</v>
      </c>
      <c r="C565" s="88" t="n">
        <f aca="false">C564*16</f>
        <v>0</v>
      </c>
      <c r="D565" s="88" t="n">
        <f aca="false">D564*16</f>
        <v>-4720</v>
      </c>
      <c r="E565" s="88" t="n">
        <f aca="false">E564*16</f>
        <v>-4720</v>
      </c>
      <c r="F565" s="88" t="n">
        <f aca="false">F564*16</f>
        <v>-4720</v>
      </c>
      <c r="G565" s="88" t="n">
        <f aca="false">G564*16</f>
        <v>0</v>
      </c>
      <c r="H565" s="88" t="n">
        <f aca="false">H564*16</f>
        <v>0</v>
      </c>
      <c r="I565" s="88" t="n">
        <f aca="false">I564*16</f>
        <v>-4720</v>
      </c>
      <c r="J565" s="73" t="n">
        <f aca="false">SUM(C565:I565)</f>
        <v>-18880</v>
      </c>
    </row>
    <row r="566" customFormat="false" ht="12.75" hidden="false" customHeight="false" outlineLevel="0" collapsed="false">
      <c r="A566" s="80"/>
      <c r="B566" s="5"/>
      <c r="C566" s="88"/>
      <c r="D566" s="90"/>
      <c r="E566" s="90"/>
      <c r="F566" s="90"/>
      <c r="G566" s="84"/>
      <c r="H566" s="90"/>
      <c r="I566" s="88"/>
    </row>
    <row r="567" customFormat="false" ht="12.75" hidden="false" customHeight="false" outlineLevel="0" collapsed="false">
      <c r="A567" s="86"/>
      <c r="B567" s="72" t="s">
        <v>56</v>
      </c>
      <c r="C567" s="75" t="n">
        <f aca="false">(C559+C562)*16</f>
        <v>0</v>
      </c>
      <c r="D567" s="75" t="n">
        <f aca="false">(D559+D562)*16</f>
        <v>-163200</v>
      </c>
      <c r="E567" s="75" t="n">
        <f aca="false">(E559+E562)*16</f>
        <v>-163200</v>
      </c>
      <c r="F567" s="75" t="n">
        <f aca="false">(F559+F562)*16</f>
        <v>-163200</v>
      </c>
      <c r="G567" s="75" t="n">
        <f aca="false">(G559+G562)*16</f>
        <v>0</v>
      </c>
      <c r="H567" s="75" t="n">
        <f aca="false">(H559+H562)*16</f>
        <v>0</v>
      </c>
      <c r="I567" s="75" t="n">
        <f aca="false">(I559+I562)*16</f>
        <v>-163200</v>
      </c>
    </row>
    <row r="568" customFormat="false" ht="12.75" hidden="false" customHeight="false" outlineLevel="0" collapsed="false">
      <c r="A568" s="86"/>
      <c r="B568" s="72" t="s">
        <v>57</v>
      </c>
      <c r="C568" s="75" t="n">
        <f aca="false">C560*16</f>
        <v>0</v>
      </c>
      <c r="D568" s="75" t="n">
        <f aca="false">D560*16</f>
        <v>158480</v>
      </c>
      <c r="E568" s="75" t="n">
        <f aca="false">E560*16</f>
        <v>158480</v>
      </c>
      <c r="F568" s="75" t="n">
        <f aca="false">F560*16</f>
        <v>158480</v>
      </c>
      <c r="G568" s="75" t="n">
        <f aca="false">G560*16</f>
        <v>0</v>
      </c>
      <c r="H568" s="75" t="n">
        <f aca="false">H560*16</f>
        <v>0</v>
      </c>
      <c r="I568" s="75" t="n">
        <f aca="false">I560*16</f>
        <v>158480</v>
      </c>
    </row>
    <row r="569" customFormat="false" ht="12.75" hidden="false" customHeight="false" outlineLevel="0" collapsed="false">
      <c r="A569" s="86"/>
      <c r="B569" s="72" t="s">
        <v>9</v>
      </c>
      <c r="C569" s="75" t="n">
        <f aca="false">SUM(C567:C568)</f>
        <v>0</v>
      </c>
      <c r="D569" s="75" t="n">
        <f aca="false">SUM(D567:D568)</f>
        <v>-4720</v>
      </c>
      <c r="E569" s="75" t="n">
        <f aca="false">SUM(E567:E568)</f>
        <v>-4720</v>
      </c>
      <c r="F569" s="75" t="n">
        <f aca="false">SUM(F567:F568)</f>
        <v>-4720</v>
      </c>
      <c r="G569" s="75" t="n">
        <f aca="false">SUM(G567:G568)</f>
        <v>0</v>
      </c>
      <c r="H569" s="75" t="n">
        <f aca="false">SUM(H567:H568)</f>
        <v>0</v>
      </c>
      <c r="I569" s="75" t="n">
        <f aca="false">SUM(I567:I568)</f>
        <v>-4720</v>
      </c>
    </row>
    <row r="570" customFormat="false" ht="12.75" hidden="false" customHeight="false" outlineLevel="0" collapsed="false">
      <c r="A570" s="86"/>
    </row>
    <row r="571" customFormat="false" ht="12.75" hidden="false" customHeight="false" outlineLevel="0" collapsed="false">
      <c r="A571" s="5" t="s">
        <v>69</v>
      </c>
      <c r="B571" s="77" t="s">
        <v>62</v>
      </c>
      <c r="C571" s="78" t="n">
        <v>37257</v>
      </c>
      <c r="D571" s="79" t="n">
        <v>37258</v>
      </c>
      <c r="E571" s="79" t="n">
        <v>37259</v>
      </c>
      <c r="F571" s="79" t="n">
        <v>37260</v>
      </c>
      <c r="G571" s="78" t="n">
        <v>37261</v>
      </c>
      <c r="H571" s="78" t="n">
        <v>37262</v>
      </c>
      <c r="I571" s="79" t="n">
        <v>37263</v>
      </c>
      <c r="J571" s="80"/>
      <c r="K571" s="81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</row>
    <row r="572" customFormat="false" ht="12.75" hidden="false" customHeight="false" outlineLevel="0" collapsed="false">
      <c r="B572" s="5" t="s">
        <v>8</v>
      </c>
      <c r="C572" s="82" t="n">
        <v>0</v>
      </c>
      <c r="D572" s="82" t="n">
        <v>0</v>
      </c>
      <c r="E572" s="82" t="n">
        <v>0</v>
      </c>
      <c r="F572" s="82" t="n">
        <v>0</v>
      </c>
      <c r="G572" s="82" t="n">
        <v>0</v>
      </c>
      <c r="H572" s="82" t="n">
        <v>0</v>
      </c>
      <c r="I572" s="82" t="n">
        <v>0</v>
      </c>
      <c r="K572" s="74"/>
    </row>
    <row r="573" customFormat="false" ht="12.75" hidden="false" customHeight="false" outlineLevel="0" collapsed="false">
      <c r="B573" s="80" t="s">
        <v>47</v>
      </c>
      <c r="C573" s="73" t="n">
        <v>0</v>
      </c>
      <c r="D573" s="73" t="n">
        <v>0</v>
      </c>
      <c r="E573" s="73" t="n">
        <v>0</v>
      </c>
      <c r="F573" s="73" t="n">
        <v>0</v>
      </c>
      <c r="G573" s="73" t="n">
        <v>0</v>
      </c>
      <c r="H573" s="73" t="n">
        <v>0</v>
      </c>
      <c r="I573" s="73" t="n">
        <v>0</v>
      </c>
      <c r="K573" s="74"/>
    </row>
    <row r="574" customFormat="false" ht="12.75" hidden="false" customHeight="false" outlineLevel="0" collapsed="false">
      <c r="B574" s="5" t="s">
        <v>7</v>
      </c>
      <c r="C574" s="82" t="n">
        <v>25</v>
      </c>
      <c r="D574" s="82" t="n">
        <v>25</v>
      </c>
      <c r="E574" s="82" t="n">
        <v>25</v>
      </c>
      <c r="F574" s="82" t="n">
        <v>25</v>
      </c>
      <c r="G574" s="82" t="n">
        <v>25</v>
      </c>
      <c r="H574" s="82" t="n">
        <v>25</v>
      </c>
      <c r="I574" s="82" t="n">
        <v>25</v>
      </c>
      <c r="K574" s="74"/>
    </row>
    <row r="575" customFormat="false" ht="12.75" hidden="false" customHeight="false" outlineLevel="0" collapsed="false">
      <c r="B575" s="80" t="s">
        <v>47</v>
      </c>
      <c r="C575" s="73" t="n">
        <v>38.45</v>
      </c>
      <c r="D575" s="73" t="n">
        <v>38.45</v>
      </c>
      <c r="E575" s="73" t="n">
        <v>38.45</v>
      </c>
      <c r="F575" s="73" t="n">
        <v>38.45</v>
      </c>
      <c r="G575" s="73" t="n">
        <v>38.45</v>
      </c>
      <c r="H575" s="73" t="n">
        <v>38.45</v>
      </c>
      <c r="I575" s="73" t="n">
        <v>38.45</v>
      </c>
      <c r="K575" s="74"/>
    </row>
    <row r="576" customFormat="false" ht="12.75" hidden="false" customHeight="false" outlineLevel="0" collapsed="false">
      <c r="B576" s="81" t="s">
        <v>48</v>
      </c>
      <c r="C576" s="74" t="n">
        <f aca="false">C572-C574</f>
        <v>-25</v>
      </c>
      <c r="D576" s="74" t="n">
        <f aca="false">D572-D574</f>
        <v>-25</v>
      </c>
      <c r="E576" s="74" t="n">
        <f aca="false">E572-E574</f>
        <v>-25</v>
      </c>
      <c r="F576" s="74" t="n">
        <f aca="false">F572-F574</f>
        <v>-25</v>
      </c>
      <c r="G576" s="74" t="n">
        <f aca="false">G572-G574</f>
        <v>-25</v>
      </c>
      <c r="H576" s="74" t="n">
        <f aca="false">H572-H574</f>
        <v>-25</v>
      </c>
      <c r="I576" s="74" t="n">
        <f aca="false">I572-I574</f>
        <v>-25</v>
      </c>
      <c r="K576" s="74"/>
    </row>
    <row r="577" customFormat="false" ht="12.75" hidden="false" customHeight="false" outlineLevel="0" collapsed="false">
      <c r="B577" s="83" t="s">
        <v>49</v>
      </c>
      <c r="C577" s="73" t="n">
        <v>30</v>
      </c>
      <c r="D577" s="73" t="n">
        <v>40</v>
      </c>
      <c r="E577" s="73" t="n">
        <v>40</v>
      </c>
      <c r="F577" s="73" t="n">
        <v>40</v>
      </c>
      <c r="G577" s="73" t="n">
        <v>30</v>
      </c>
      <c r="H577" s="73" t="n">
        <v>30</v>
      </c>
      <c r="I577" s="73" t="n">
        <v>40</v>
      </c>
      <c r="K577" s="74"/>
    </row>
    <row r="578" customFormat="false" ht="12.75" hidden="false" customHeight="false" outlineLevel="0" collapsed="false">
      <c r="B578" s="83"/>
      <c r="C578" s="82"/>
      <c r="D578" s="82"/>
      <c r="E578" s="82"/>
      <c r="F578" s="73"/>
      <c r="G578" s="82"/>
      <c r="H578" s="82"/>
      <c r="K578" s="74"/>
    </row>
    <row r="579" customFormat="false" ht="12.75" hidden="false" customHeight="false" outlineLevel="0" collapsed="false">
      <c r="B579" s="83" t="s">
        <v>50</v>
      </c>
      <c r="C579" s="85" t="n">
        <f aca="false">(C572*C573)*(-1)</f>
        <v>-0</v>
      </c>
      <c r="D579" s="85" t="n">
        <f aca="false">(D572*D573)*(-1)</f>
        <v>-0</v>
      </c>
      <c r="E579" s="85" t="n">
        <f aca="false">(E572*E573)*(-1)</f>
        <v>-0</v>
      </c>
      <c r="F579" s="85" t="n">
        <f aca="false">(F572*F573)*(-1)</f>
        <v>-0</v>
      </c>
      <c r="G579" s="85" t="n">
        <f aca="false">(G572*G573)*(-1)</f>
        <v>-0</v>
      </c>
      <c r="H579" s="85" t="n">
        <f aca="false">(H572*H573)*(-1)</f>
        <v>-0</v>
      </c>
      <c r="I579" s="85" t="n">
        <f aca="false">(I572*I573)*(-1)</f>
        <v>-0</v>
      </c>
      <c r="K579" s="74"/>
    </row>
    <row r="580" customFormat="false" ht="12.75" hidden="false" customHeight="false" outlineLevel="0" collapsed="false">
      <c r="B580" s="83" t="s">
        <v>51</v>
      </c>
      <c r="C580" s="75" t="n">
        <f aca="false">C574*C575</f>
        <v>961.25</v>
      </c>
      <c r="D580" s="75" t="n">
        <f aca="false">D574*D575</f>
        <v>961.25</v>
      </c>
      <c r="E580" s="75" t="n">
        <f aca="false">E574*E575</f>
        <v>961.25</v>
      </c>
      <c r="F580" s="75" t="n">
        <f aca="false">F574*F575</f>
        <v>961.25</v>
      </c>
      <c r="G580" s="75" t="n">
        <f aca="false">G574*G575</f>
        <v>961.25</v>
      </c>
      <c r="H580" s="75" t="n">
        <f aca="false">H574*H575</f>
        <v>961.25</v>
      </c>
      <c r="I580" s="75" t="n">
        <f aca="false">I574*I575</f>
        <v>961.25</v>
      </c>
      <c r="K580" s="74"/>
    </row>
    <row r="581" customFormat="false" ht="12.75" hidden="false" customHeight="false" outlineLevel="0" collapsed="false">
      <c r="B581" s="81" t="s">
        <v>52</v>
      </c>
      <c r="C581" s="75" t="n">
        <f aca="false">SUM(C579:C580)</f>
        <v>961.25</v>
      </c>
      <c r="D581" s="75" t="n">
        <f aca="false">SUM(D579:D580)</f>
        <v>961.25</v>
      </c>
      <c r="E581" s="75" t="n">
        <f aca="false">SUM(E579:E580)</f>
        <v>961.25</v>
      </c>
      <c r="F581" s="75" t="n">
        <f aca="false">SUM(F579:F580)</f>
        <v>961.25</v>
      </c>
      <c r="G581" s="75" t="n">
        <f aca="false">SUM(G579:G580)</f>
        <v>961.25</v>
      </c>
      <c r="H581" s="75" t="n">
        <f aca="false">SUM(H579:H580)</f>
        <v>961.25</v>
      </c>
      <c r="I581" s="75" t="n">
        <f aca="false">SUM(I579:I580)</f>
        <v>961.25</v>
      </c>
      <c r="K581" s="74"/>
    </row>
    <row r="582" customFormat="false" ht="12.75" hidden="false" customHeight="false" outlineLevel="0" collapsed="false">
      <c r="A582" s="86"/>
      <c r="B582" s="72" t="s">
        <v>53</v>
      </c>
      <c r="C582" s="85" t="n">
        <f aca="false">C576*C577</f>
        <v>-750</v>
      </c>
      <c r="D582" s="85" t="n">
        <f aca="false">D576*D577</f>
        <v>-1000</v>
      </c>
      <c r="E582" s="85" t="n">
        <f aca="false">E576*E577</f>
        <v>-1000</v>
      </c>
      <c r="F582" s="85" t="n">
        <f aca="false">F576*F577</f>
        <v>-1000</v>
      </c>
      <c r="G582" s="85" t="n">
        <f aca="false">G576*G577</f>
        <v>-750</v>
      </c>
      <c r="H582" s="85" t="n">
        <f aca="false">H576*H577</f>
        <v>-750</v>
      </c>
      <c r="I582" s="85" t="n">
        <f aca="false">I576*I577</f>
        <v>-1000</v>
      </c>
    </row>
    <row r="583" customFormat="false" ht="12.75" hidden="false" customHeight="false" outlineLevel="0" collapsed="false">
      <c r="A583" s="87"/>
      <c r="E583" s="72"/>
      <c r="G583" s="72"/>
      <c r="H583" s="72"/>
      <c r="I583" s="72"/>
    </row>
    <row r="584" customFormat="false" ht="12.75" hidden="false" customHeight="false" outlineLevel="0" collapsed="false">
      <c r="A584" s="86"/>
      <c r="B584" s="5" t="s">
        <v>54</v>
      </c>
      <c r="C584" s="88" t="n">
        <f aca="false">SUM(C581:C582)</f>
        <v>211.25</v>
      </c>
      <c r="D584" s="88" t="n">
        <f aca="false">SUM(D581:D582)</f>
        <v>-38.7499999999999</v>
      </c>
      <c r="E584" s="88" t="n">
        <f aca="false">SUM(E581:E582)</f>
        <v>-38.7499999999999</v>
      </c>
      <c r="F584" s="88" t="n">
        <f aca="false">SUM(F581:F582)</f>
        <v>-38.7499999999999</v>
      </c>
      <c r="G584" s="88" t="n">
        <f aca="false">SUM(G581:G582)</f>
        <v>211.25</v>
      </c>
      <c r="H584" s="88" t="n">
        <f aca="false">SUM(H581:H582)</f>
        <v>211.25</v>
      </c>
      <c r="I584" s="88" t="n">
        <f aca="false">SUM(I581:I582)</f>
        <v>-38.7499999999999</v>
      </c>
      <c r="J584" s="80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</row>
    <row r="585" customFormat="false" ht="12.75" hidden="false" customHeight="false" outlineLevel="0" collapsed="false">
      <c r="A585" s="80"/>
      <c r="B585" s="5" t="s">
        <v>68</v>
      </c>
      <c r="C585" s="88" t="n">
        <f aca="false">C584*16</f>
        <v>3380</v>
      </c>
      <c r="D585" s="88" t="n">
        <f aca="false">D584*16</f>
        <v>-619.999999999998</v>
      </c>
      <c r="E585" s="88" t="n">
        <f aca="false">E584*16</f>
        <v>-619.999999999998</v>
      </c>
      <c r="F585" s="88" t="n">
        <f aca="false">F584*16</f>
        <v>-619.999999999998</v>
      </c>
      <c r="G585" s="88" t="n">
        <f aca="false">G584*16</f>
        <v>3380</v>
      </c>
      <c r="H585" s="88" t="n">
        <f aca="false">H584*16</f>
        <v>3380</v>
      </c>
      <c r="I585" s="88" t="n">
        <f aca="false">I584*16</f>
        <v>-619.999999999998</v>
      </c>
      <c r="J585" s="73" t="n">
        <f aca="false">SUM(C585:I585)</f>
        <v>7660.00000000001</v>
      </c>
    </row>
    <row r="586" customFormat="false" ht="12.75" hidden="false" customHeight="false" outlineLevel="0" collapsed="false">
      <c r="A586" s="80"/>
      <c r="B586" s="5"/>
      <c r="C586" s="88"/>
      <c r="D586" s="90"/>
      <c r="E586" s="90"/>
      <c r="F586" s="90"/>
      <c r="G586" s="84"/>
      <c r="H586" s="90"/>
      <c r="I586" s="88"/>
    </row>
    <row r="587" customFormat="false" ht="12.75" hidden="false" customHeight="false" outlineLevel="0" collapsed="false">
      <c r="A587" s="86"/>
      <c r="B587" s="72" t="s">
        <v>56</v>
      </c>
      <c r="C587" s="75" t="n">
        <f aca="false">(C579+C582)*16</f>
        <v>-12000</v>
      </c>
      <c r="D587" s="75" t="n">
        <f aca="false">(D579+D582)*16</f>
        <v>-16000</v>
      </c>
      <c r="E587" s="75" t="n">
        <f aca="false">(E579+E582)*16</f>
        <v>-16000</v>
      </c>
      <c r="F587" s="75" t="n">
        <f aca="false">(F579+F582)*16</f>
        <v>-16000</v>
      </c>
      <c r="G587" s="75" t="n">
        <f aca="false">(G579+G582)*16</f>
        <v>-12000</v>
      </c>
      <c r="H587" s="75" t="n">
        <f aca="false">(H579+H582)*16</f>
        <v>-12000</v>
      </c>
      <c r="I587" s="75" t="n">
        <f aca="false">(I579+I582)*16</f>
        <v>-16000</v>
      </c>
    </row>
    <row r="588" customFormat="false" ht="12.75" hidden="false" customHeight="false" outlineLevel="0" collapsed="false">
      <c r="A588" s="86"/>
      <c r="B588" s="72" t="s">
        <v>57</v>
      </c>
      <c r="C588" s="75" t="n">
        <f aca="false">C580*16</f>
        <v>15380</v>
      </c>
      <c r="D588" s="75" t="n">
        <f aca="false">D580*16</f>
        <v>15380</v>
      </c>
      <c r="E588" s="75" t="n">
        <f aca="false">E580*16</f>
        <v>15380</v>
      </c>
      <c r="F588" s="75" t="n">
        <f aca="false">F580*16</f>
        <v>15380</v>
      </c>
      <c r="G588" s="75" t="n">
        <f aca="false">G580*16</f>
        <v>15380</v>
      </c>
      <c r="H588" s="75" t="n">
        <f aca="false">H580*16</f>
        <v>15380</v>
      </c>
      <c r="I588" s="75" t="n">
        <f aca="false">I580*16</f>
        <v>15380</v>
      </c>
    </row>
    <row r="589" customFormat="false" ht="12.75" hidden="false" customHeight="false" outlineLevel="0" collapsed="false">
      <c r="A589" s="86"/>
      <c r="B589" s="72" t="s">
        <v>9</v>
      </c>
      <c r="C589" s="75" t="n">
        <f aca="false">SUM(C587:C588)</f>
        <v>3380</v>
      </c>
      <c r="D589" s="75" t="n">
        <f aca="false">SUM(D587:D588)</f>
        <v>-619.999999999998</v>
      </c>
      <c r="E589" s="75" t="n">
        <f aca="false">SUM(E587:E588)</f>
        <v>-619.999999999998</v>
      </c>
      <c r="F589" s="75" t="n">
        <f aca="false">SUM(F587:F588)</f>
        <v>-619.999999999998</v>
      </c>
      <c r="G589" s="75" t="n">
        <f aca="false">SUM(G587:G588)</f>
        <v>3380</v>
      </c>
      <c r="H589" s="75" t="n">
        <f aca="false">SUM(H587:H588)</f>
        <v>3380</v>
      </c>
      <c r="I589" s="75" t="n">
        <f aca="false">SUM(I587:I588)</f>
        <v>-619.999999999998</v>
      </c>
    </row>
    <row r="590" customFormat="false" ht="12.75" hidden="false" customHeight="false" outlineLevel="0" collapsed="false">
      <c r="A590" s="86"/>
    </row>
    <row r="591" customFormat="false" ht="12.75" hidden="false" customHeight="false" outlineLevel="0" collapsed="false">
      <c r="A591" s="5" t="s">
        <v>22</v>
      </c>
      <c r="B591" s="77" t="s">
        <v>70</v>
      </c>
      <c r="C591" s="78" t="n">
        <v>37257</v>
      </c>
      <c r="D591" s="79" t="n">
        <v>37258</v>
      </c>
      <c r="E591" s="79" t="n">
        <v>37259</v>
      </c>
      <c r="F591" s="79" t="n">
        <v>37260</v>
      </c>
      <c r="G591" s="78" t="n">
        <v>37261</v>
      </c>
      <c r="H591" s="78" t="n">
        <v>37262</v>
      </c>
      <c r="I591" s="79" t="n">
        <v>37263</v>
      </c>
      <c r="J591" s="80"/>
      <c r="K591" s="81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</row>
    <row r="592" customFormat="false" ht="12.75" hidden="false" customHeight="false" outlineLevel="0" collapsed="false">
      <c r="B592" s="5" t="s">
        <v>8</v>
      </c>
      <c r="E592" s="72"/>
      <c r="G592" s="72"/>
      <c r="H592" s="72"/>
      <c r="I592" s="72"/>
      <c r="K592" s="74"/>
    </row>
    <row r="593" customFormat="false" ht="12.75" hidden="false" customHeight="false" outlineLevel="0" collapsed="false">
      <c r="B593" s="80" t="s">
        <v>47</v>
      </c>
      <c r="C593" s="73" t="n">
        <v>0</v>
      </c>
      <c r="D593" s="73" t="n">
        <v>0</v>
      </c>
      <c r="E593" s="73" t="n">
        <v>0</v>
      </c>
      <c r="F593" s="73" t="n">
        <v>0</v>
      </c>
      <c r="G593" s="73" t="n">
        <v>0</v>
      </c>
      <c r="H593" s="73" t="n">
        <v>0</v>
      </c>
      <c r="I593" s="73" t="n">
        <v>0</v>
      </c>
      <c r="K593" s="74"/>
    </row>
    <row r="594" customFormat="false" ht="12.75" hidden="false" customHeight="false" outlineLevel="0" collapsed="false">
      <c r="B594" s="5" t="s">
        <v>7</v>
      </c>
      <c r="C594" s="72" t="n">
        <v>60</v>
      </c>
      <c r="D594" s="72" t="n">
        <v>0</v>
      </c>
      <c r="E594" s="72" t="n">
        <v>0</v>
      </c>
      <c r="F594" s="72" t="n">
        <v>0</v>
      </c>
      <c r="G594" s="72" t="n">
        <v>60</v>
      </c>
      <c r="H594" s="72" t="n">
        <v>60</v>
      </c>
      <c r="I594" s="72" t="n">
        <v>0</v>
      </c>
      <c r="K594" s="74"/>
    </row>
    <row r="595" customFormat="false" ht="12.75" hidden="false" customHeight="false" outlineLevel="0" collapsed="false">
      <c r="B595" s="80" t="s">
        <v>47</v>
      </c>
      <c r="C595" s="73" t="n">
        <v>31.75</v>
      </c>
      <c r="D595" s="73" t="n">
        <v>0</v>
      </c>
      <c r="E595" s="73" t="n">
        <v>0</v>
      </c>
      <c r="F595" s="73" t="n">
        <v>0</v>
      </c>
      <c r="G595" s="73" t="n">
        <v>31.75</v>
      </c>
      <c r="H595" s="73" t="n">
        <v>31.75</v>
      </c>
      <c r="I595" s="73" t="n">
        <v>0</v>
      </c>
      <c r="K595" s="74"/>
    </row>
    <row r="596" customFormat="false" ht="12.75" hidden="false" customHeight="false" outlineLevel="0" collapsed="false">
      <c r="B596" s="81" t="s">
        <v>48</v>
      </c>
      <c r="C596" s="74" t="n">
        <f aca="false">C592-C594</f>
        <v>-60</v>
      </c>
      <c r="D596" s="74" t="n">
        <f aca="false">D592-D594</f>
        <v>0</v>
      </c>
      <c r="E596" s="74" t="n">
        <f aca="false">E592-E594</f>
        <v>0</v>
      </c>
      <c r="F596" s="74" t="n">
        <f aca="false">F592-F594</f>
        <v>0</v>
      </c>
      <c r="G596" s="74" t="n">
        <f aca="false">G592-G594</f>
        <v>-60</v>
      </c>
      <c r="H596" s="74" t="n">
        <f aca="false">H592-H594</f>
        <v>-60</v>
      </c>
      <c r="I596" s="74" t="n">
        <f aca="false">I592-I594</f>
        <v>0</v>
      </c>
      <c r="K596" s="74"/>
    </row>
    <row r="597" customFormat="false" ht="12.75" hidden="false" customHeight="false" outlineLevel="0" collapsed="false">
      <c r="B597" s="83" t="s">
        <v>49</v>
      </c>
      <c r="C597" s="73" t="n">
        <v>25</v>
      </c>
      <c r="D597" s="82"/>
      <c r="E597" s="82"/>
      <c r="F597" s="82"/>
      <c r="G597" s="73" t="n">
        <v>25</v>
      </c>
      <c r="H597" s="73" t="n">
        <v>25</v>
      </c>
      <c r="I597" s="82"/>
      <c r="K597" s="74"/>
    </row>
    <row r="598" customFormat="false" ht="12.75" hidden="false" customHeight="false" outlineLevel="0" collapsed="false">
      <c r="B598" s="83"/>
      <c r="C598" s="75"/>
      <c r="D598" s="82"/>
      <c r="E598" s="82"/>
      <c r="F598" s="82"/>
      <c r="G598" s="75"/>
      <c r="H598" s="75"/>
      <c r="I598" s="82"/>
      <c r="K598" s="74"/>
    </row>
    <row r="599" customFormat="false" ht="12.75" hidden="false" customHeight="false" outlineLevel="0" collapsed="false">
      <c r="B599" s="83" t="s">
        <v>50</v>
      </c>
      <c r="C599" s="85" t="n">
        <f aca="false">(C592*C593)*(-1)</f>
        <v>-0</v>
      </c>
      <c r="D599" s="85" t="n">
        <f aca="false">(D592*D593)*(-1)</f>
        <v>-0</v>
      </c>
      <c r="E599" s="85" t="n">
        <f aca="false">(E592*E593)*(-1)</f>
        <v>-0</v>
      </c>
      <c r="F599" s="85" t="n">
        <f aca="false">(F592*F593)*(-1)</f>
        <v>-0</v>
      </c>
      <c r="G599" s="85" t="n">
        <f aca="false">(G592*G593)*(-1)</f>
        <v>-0</v>
      </c>
      <c r="H599" s="85" t="n">
        <f aca="false">(H592*H593)*(-1)</f>
        <v>-0</v>
      </c>
      <c r="I599" s="85" t="n">
        <f aca="false">(I592*I593)*(-1)</f>
        <v>-0</v>
      </c>
      <c r="K599" s="74"/>
    </row>
    <row r="600" customFormat="false" ht="12.75" hidden="false" customHeight="false" outlineLevel="0" collapsed="false">
      <c r="B600" s="83" t="s">
        <v>51</v>
      </c>
      <c r="C600" s="75" t="n">
        <f aca="false">C594*C595</f>
        <v>1905</v>
      </c>
      <c r="D600" s="75" t="n">
        <f aca="false">D594*D595</f>
        <v>0</v>
      </c>
      <c r="E600" s="75" t="n">
        <f aca="false">E594*E595</f>
        <v>0</v>
      </c>
      <c r="F600" s="75" t="n">
        <f aca="false">F594*F595</f>
        <v>0</v>
      </c>
      <c r="G600" s="75" t="n">
        <f aca="false">G594*G595</f>
        <v>1905</v>
      </c>
      <c r="H600" s="75" t="n">
        <f aca="false">H594*H595</f>
        <v>1905</v>
      </c>
      <c r="I600" s="75" t="n">
        <f aca="false">I594*I595</f>
        <v>0</v>
      </c>
      <c r="K600" s="74"/>
    </row>
    <row r="601" customFormat="false" ht="12.75" hidden="false" customHeight="false" outlineLevel="0" collapsed="false">
      <c r="B601" s="81" t="s">
        <v>52</v>
      </c>
      <c r="C601" s="75" t="n">
        <f aca="false">SUM(C599:C600)</f>
        <v>1905</v>
      </c>
      <c r="D601" s="75" t="n">
        <f aca="false">SUM(D599:D600)</f>
        <v>0</v>
      </c>
      <c r="E601" s="75" t="n">
        <f aca="false">SUM(E599:E600)</f>
        <v>0</v>
      </c>
      <c r="F601" s="75" t="n">
        <f aca="false">SUM(F599:F600)</f>
        <v>0</v>
      </c>
      <c r="G601" s="75" t="n">
        <f aca="false">SUM(G599:G600)</f>
        <v>1905</v>
      </c>
      <c r="H601" s="75" t="n">
        <f aca="false">SUM(H599:H600)</f>
        <v>1905</v>
      </c>
      <c r="I601" s="75" t="n">
        <f aca="false">SUM(I599:I600)</f>
        <v>0</v>
      </c>
      <c r="K601" s="74"/>
    </row>
    <row r="602" customFormat="false" ht="12.75" hidden="false" customHeight="false" outlineLevel="0" collapsed="false">
      <c r="A602" s="86"/>
      <c r="B602" s="72" t="s">
        <v>53</v>
      </c>
      <c r="C602" s="85" t="n">
        <f aca="false">C596*C597</f>
        <v>-1500</v>
      </c>
      <c r="D602" s="85" t="n">
        <f aca="false">D596*D597</f>
        <v>0</v>
      </c>
      <c r="E602" s="85" t="n">
        <f aca="false">E596*E597</f>
        <v>0</v>
      </c>
      <c r="F602" s="85" t="n">
        <f aca="false">F596*F597</f>
        <v>0</v>
      </c>
      <c r="G602" s="85" t="n">
        <f aca="false">G596*G597</f>
        <v>-1500</v>
      </c>
      <c r="H602" s="85" t="n">
        <f aca="false">H596*H597</f>
        <v>-1500</v>
      </c>
      <c r="I602" s="85" t="n">
        <f aca="false">I596*I597</f>
        <v>0</v>
      </c>
    </row>
    <row r="603" customFormat="false" ht="12.75" hidden="false" customHeight="false" outlineLevel="0" collapsed="false">
      <c r="A603" s="87"/>
      <c r="E603" s="72"/>
      <c r="G603" s="72"/>
      <c r="H603" s="72"/>
      <c r="I603" s="72"/>
    </row>
    <row r="604" customFormat="false" ht="12.75" hidden="false" customHeight="false" outlineLevel="0" collapsed="false">
      <c r="A604" s="86"/>
      <c r="B604" s="5" t="s">
        <v>54</v>
      </c>
      <c r="C604" s="88" t="n">
        <f aca="false">SUM(C601:C602)</f>
        <v>405</v>
      </c>
      <c r="D604" s="88" t="n">
        <f aca="false">SUM(D601:D602)</f>
        <v>0</v>
      </c>
      <c r="E604" s="88" t="n">
        <f aca="false">SUM(E601:E602)</f>
        <v>0</v>
      </c>
      <c r="F604" s="88" t="n">
        <f aca="false">SUM(F601:F602)</f>
        <v>0</v>
      </c>
      <c r="G604" s="88" t="n">
        <f aca="false">SUM(G601:G602)</f>
        <v>405</v>
      </c>
      <c r="H604" s="88" t="n">
        <f aca="false">SUM(H601:H602)</f>
        <v>405</v>
      </c>
      <c r="I604" s="88" t="n">
        <f aca="false">SUM(I601:I602)</f>
        <v>0</v>
      </c>
      <c r="J604" s="80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</row>
    <row r="605" customFormat="false" ht="12.75" hidden="false" customHeight="false" outlineLevel="0" collapsed="false">
      <c r="A605" s="80"/>
      <c r="B605" s="5" t="s">
        <v>68</v>
      </c>
      <c r="C605" s="88" t="n">
        <f aca="false">C604*16</f>
        <v>6480</v>
      </c>
      <c r="D605" s="88" t="n">
        <f aca="false">D604*16</f>
        <v>0</v>
      </c>
      <c r="E605" s="88" t="n">
        <f aca="false">E604*16</f>
        <v>0</v>
      </c>
      <c r="F605" s="88" t="n">
        <f aca="false">F604*16</f>
        <v>0</v>
      </c>
      <c r="G605" s="88" t="n">
        <f aca="false">G604*16</f>
        <v>6480</v>
      </c>
      <c r="H605" s="88" t="n">
        <f aca="false">H604*16</f>
        <v>6480</v>
      </c>
      <c r="I605" s="88" t="n">
        <f aca="false">I604*16</f>
        <v>0</v>
      </c>
      <c r="J605" s="73" t="n">
        <f aca="false">SUM(C605:I605)</f>
        <v>19440</v>
      </c>
    </row>
    <row r="606" customFormat="false" ht="12.75" hidden="false" customHeight="false" outlineLevel="0" collapsed="false">
      <c r="A606" s="80"/>
      <c r="B606" s="5"/>
      <c r="C606" s="88"/>
      <c r="D606" s="90"/>
      <c r="E606" s="90"/>
      <c r="F606" s="90"/>
      <c r="G606" s="84"/>
      <c r="H606" s="90"/>
      <c r="I606" s="88"/>
    </row>
    <row r="607" customFormat="false" ht="12.75" hidden="false" customHeight="false" outlineLevel="0" collapsed="false">
      <c r="A607" s="86"/>
      <c r="B607" s="72" t="s">
        <v>56</v>
      </c>
      <c r="C607" s="75" t="n">
        <f aca="false">(C599+C602)*16</f>
        <v>-24000</v>
      </c>
      <c r="D607" s="75" t="n">
        <f aca="false">(D599+D602)*16</f>
        <v>0</v>
      </c>
      <c r="E607" s="75" t="n">
        <f aca="false">(E599+E602)*16</f>
        <v>0</v>
      </c>
      <c r="F607" s="75" t="n">
        <f aca="false">(F599+F602)*16</f>
        <v>0</v>
      </c>
      <c r="G607" s="75" t="n">
        <f aca="false">(G599+G602)*16</f>
        <v>-24000</v>
      </c>
      <c r="H607" s="75" t="n">
        <f aca="false">(H599+H602)*16</f>
        <v>-24000</v>
      </c>
      <c r="I607" s="75" t="n">
        <f aca="false">(I599+I602)*16</f>
        <v>0</v>
      </c>
    </row>
    <row r="608" customFormat="false" ht="12.75" hidden="false" customHeight="false" outlineLevel="0" collapsed="false">
      <c r="A608" s="86"/>
      <c r="B608" s="72" t="s">
        <v>57</v>
      </c>
      <c r="C608" s="75" t="n">
        <f aca="false">C600*16</f>
        <v>30480</v>
      </c>
      <c r="D608" s="75" t="n">
        <f aca="false">D600*16</f>
        <v>0</v>
      </c>
      <c r="E608" s="75" t="n">
        <f aca="false">E600*16</f>
        <v>0</v>
      </c>
      <c r="F608" s="75" t="n">
        <f aca="false">F600*16</f>
        <v>0</v>
      </c>
      <c r="G608" s="75" t="n">
        <f aca="false">G600*16</f>
        <v>30480</v>
      </c>
      <c r="H608" s="75" t="n">
        <f aca="false">H600*16</f>
        <v>30480</v>
      </c>
      <c r="I608" s="75" t="n">
        <f aca="false">I600*16</f>
        <v>0</v>
      </c>
    </row>
    <row r="609" customFormat="false" ht="12.75" hidden="false" customHeight="false" outlineLevel="0" collapsed="false">
      <c r="A609" s="86"/>
      <c r="B609" s="72" t="s">
        <v>9</v>
      </c>
      <c r="C609" s="75" t="n">
        <f aca="false">SUM(C607:C608)</f>
        <v>6480</v>
      </c>
      <c r="D609" s="75" t="n">
        <f aca="false">SUM(D607:D608)</f>
        <v>0</v>
      </c>
      <c r="E609" s="75" t="n">
        <f aca="false">SUM(E607:E608)</f>
        <v>0</v>
      </c>
      <c r="F609" s="75" t="n">
        <f aca="false">SUM(F607:F608)</f>
        <v>0</v>
      </c>
      <c r="G609" s="75" t="n">
        <f aca="false">SUM(G607:G608)</f>
        <v>6480</v>
      </c>
      <c r="H609" s="75" t="n">
        <f aca="false">SUM(H607:H608)</f>
        <v>6480</v>
      </c>
      <c r="I609" s="75" t="n">
        <f aca="false">SUM(I607:I608)</f>
        <v>0</v>
      </c>
    </row>
    <row r="610" customFormat="false" ht="12.75" hidden="false" customHeight="false" outlineLevel="0" collapsed="false">
      <c r="A610" s="86"/>
    </row>
    <row r="611" customFormat="false" ht="12.75" hidden="false" customHeight="false" outlineLevel="0" collapsed="false">
      <c r="A611" s="80"/>
      <c r="B611" s="5"/>
      <c r="C611" s="88"/>
      <c r="D611" s="90"/>
      <c r="E611" s="90"/>
      <c r="F611" s="90"/>
      <c r="G611" s="84"/>
      <c r="H611" s="90"/>
      <c r="I611" s="88"/>
    </row>
    <row r="612" customFormat="false" ht="12.75" hidden="false" customHeight="false" outlineLevel="0" collapsed="false">
      <c r="A612" s="5" t="s">
        <v>25</v>
      </c>
      <c r="B612" s="77" t="s">
        <v>62</v>
      </c>
      <c r="C612" s="78" t="n">
        <v>37257</v>
      </c>
      <c r="D612" s="79" t="n">
        <v>37258</v>
      </c>
      <c r="E612" s="79" t="n">
        <v>37259</v>
      </c>
      <c r="F612" s="79" t="n">
        <v>37260</v>
      </c>
      <c r="G612" s="78" t="n">
        <v>37261</v>
      </c>
      <c r="H612" s="78" t="n">
        <v>37262</v>
      </c>
      <c r="I612" s="79" t="n">
        <v>37263</v>
      </c>
      <c r="J612" s="80"/>
      <c r="K612" s="81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</row>
    <row r="613" customFormat="false" ht="12.75" hidden="false" customHeight="false" outlineLevel="0" collapsed="false">
      <c r="B613" s="5" t="s">
        <v>8</v>
      </c>
      <c r="E613" s="72"/>
      <c r="G613" s="72"/>
      <c r="H613" s="72"/>
      <c r="I613" s="72"/>
      <c r="K613" s="74"/>
    </row>
    <row r="614" customFormat="false" ht="12.75" hidden="false" customHeight="false" outlineLevel="0" collapsed="false">
      <c r="B614" s="80" t="s">
        <v>47</v>
      </c>
      <c r="C614" s="73" t="n">
        <v>0</v>
      </c>
      <c r="D614" s="73" t="n">
        <v>0</v>
      </c>
      <c r="E614" s="73" t="n">
        <v>0</v>
      </c>
      <c r="F614" s="73" t="n">
        <v>0</v>
      </c>
      <c r="G614" s="73" t="n">
        <v>0</v>
      </c>
      <c r="H614" s="73" t="n">
        <v>0</v>
      </c>
      <c r="I614" s="73" t="n">
        <v>0</v>
      </c>
      <c r="K614" s="74"/>
    </row>
    <row r="615" customFormat="false" ht="12.75" hidden="false" customHeight="false" outlineLevel="0" collapsed="false">
      <c r="B615" s="5" t="s">
        <v>7</v>
      </c>
      <c r="C615" s="72" t="n">
        <v>695</v>
      </c>
      <c r="D615" s="72" t="n">
        <v>695</v>
      </c>
      <c r="E615" s="72" t="n">
        <v>695</v>
      </c>
      <c r="F615" s="72" t="n">
        <v>695</v>
      </c>
      <c r="G615" s="72" t="n">
        <v>695</v>
      </c>
      <c r="H615" s="72" t="n">
        <v>695</v>
      </c>
      <c r="I615" s="72" t="n">
        <v>695</v>
      </c>
      <c r="K615" s="74"/>
      <c r="N615" s="72" t="n">
        <v>24776947</v>
      </c>
    </row>
    <row r="616" customFormat="false" ht="12.75" hidden="false" customHeight="false" outlineLevel="0" collapsed="false">
      <c r="B616" s="80" t="s">
        <v>47</v>
      </c>
      <c r="C616" s="73" t="n">
        <v>42.25</v>
      </c>
      <c r="D616" s="73" t="n">
        <v>42.25</v>
      </c>
      <c r="E616" s="73" t="n">
        <v>42.25</v>
      </c>
      <c r="F616" s="73" t="n">
        <v>42.25</v>
      </c>
      <c r="G616" s="73" t="n">
        <v>42.25</v>
      </c>
      <c r="H616" s="73" t="n">
        <v>42.25</v>
      </c>
      <c r="I616" s="73" t="n">
        <v>42.25</v>
      </c>
      <c r="K616" s="74"/>
      <c r="N616" s="72" t="n">
        <v>12</v>
      </c>
    </row>
    <row r="617" customFormat="false" ht="12.75" hidden="false" customHeight="false" outlineLevel="0" collapsed="false">
      <c r="B617" s="81" t="s">
        <v>48</v>
      </c>
      <c r="C617" s="74" t="n">
        <f aca="false">C613-C615</f>
        <v>-695</v>
      </c>
      <c r="D617" s="74" t="n">
        <f aca="false">D613-D615</f>
        <v>-695</v>
      </c>
      <c r="E617" s="74" t="n">
        <f aca="false">E613-E615</f>
        <v>-695</v>
      </c>
      <c r="F617" s="74" t="n">
        <f aca="false">F613-F615</f>
        <v>-695</v>
      </c>
      <c r="G617" s="74" t="n">
        <f aca="false">G613-G615</f>
        <v>-695</v>
      </c>
      <c r="H617" s="74" t="n">
        <f aca="false">H613-H615</f>
        <v>-695</v>
      </c>
      <c r="I617" s="74" t="n">
        <f aca="false">I613-I615</f>
        <v>-695</v>
      </c>
      <c r="K617" s="74"/>
      <c r="N617" s="72" t="n">
        <f aca="false">N615/N616</f>
        <v>2064745.58333333</v>
      </c>
      <c r="O617" s="73" t="n">
        <f aca="false">N617/7</f>
        <v>294963.654761905</v>
      </c>
    </row>
    <row r="618" customFormat="false" ht="12.75" hidden="false" customHeight="false" outlineLevel="0" collapsed="false">
      <c r="B618" s="83" t="s">
        <v>49</v>
      </c>
      <c r="C618" s="73" t="n">
        <v>30</v>
      </c>
      <c r="D618" s="73" t="n">
        <v>40</v>
      </c>
      <c r="E618" s="73" t="n">
        <v>40</v>
      </c>
      <c r="F618" s="73" t="n">
        <v>40</v>
      </c>
      <c r="G618" s="73" t="n">
        <v>30</v>
      </c>
      <c r="H618" s="73" t="n">
        <v>30</v>
      </c>
      <c r="I618" s="73" t="n">
        <v>40</v>
      </c>
      <c r="K618" s="74"/>
    </row>
    <row r="619" customFormat="false" ht="12.75" hidden="false" customHeight="false" outlineLevel="0" collapsed="false">
      <c r="B619" s="83"/>
      <c r="C619" s="75"/>
      <c r="D619" s="82"/>
      <c r="E619" s="82"/>
      <c r="F619" s="82"/>
      <c r="G619" s="75"/>
      <c r="H619" s="75"/>
      <c r="I619" s="82"/>
      <c r="K619" s="74"/>
    </row>
    <row r="620" customFormat="false" ht="12.75" hidden="false" customHeight="false" outlineLevel="0" collapsed="false">
      <c r="B620" s="83" t="s">
        <v>50</v>
      </c>
      <c r="C620" s="85" t="n">
        <f aca="false">(C613*C614)*(-1)</f>
        <v>-0</v>
      </c>
      <c r="D620" s="85" t="n">
        <f aca="false">(D613*D614)*(-1)</f>
        <v>-0</v>
      </c>
      <c r="E620" s="85" t="n">
        <f aca="false">(E613*E614)*(-1)</f>
        <v>-0</v>
      </c>
      <c r="F620" s="85" t="n">
        <f aca="false">(F613*F614)*(-1)</f>
        <v>-0</v>
      </c>
      <c r="G620" s="85" t="n">
        <f aca="false">(G613*G614)*(-1)</f>
        <v>-0</v>
      </c>
      <c r="H620" s="85" t="n">
        <f aca="false">(H613*H614)*(-1)</f>
        <v>-0</v>
      </c>
      <c r="I620" s="85" t="n">
        <f aca="false">(I613*I614)*(-1)</f>
        <v>-0</v>
      </c>
      <c r="K620" s="74"/>
    </row>
    <row r="621" customFormat="false" ht="12.75" hidden="false" customHeight="false" outlineLevel="0" collapsed="false">
      <c r="B621" s="83" t="s">
        <v>51</v>
      </c>
      <c r="C621" s="75" t="n">
        <f aca="false">C615*C616</f>
        <v>29363.75</v>
      </c>
      <c r="D621" s="75" t="n">
        <f aca="false">D615*D616</f>
        <v>29363.75</v>
      </c>
      <c r="E621" s="75" t="n">
        <f aca="false">E615*E616</f>
        <v>29363.75</v>
      </c>
      <c r="F621" s="75" t="n">
        <f aca="false">F615*F616</f>
        <v>29363.75</v>
      </c>
      <c r="G621" s="75" t="n">
        <f aca="false">G615*G616</f>
        <v>29363.75</v>
      </c>
      <c r="H621" s="75" t="n">
        <f aca="false">H615*H616</f>
        <v>29363.75</v>
      </c>
      <c r="I621" s="75" t="n">
        <f aca="false">I615*I616</f>
        <v>29363.75</v>
      </c>
      <c r="K621" s="74"/>
    </row>
    <row r="622" customFormat="false" ht="12.75" hidden="false" customHeight="false" outlineLevel="0" collapsed="false">
      <c r="B622" s="81" t="s">
        <v>52</v>
      </c>
      <c r="C622" s="75" t="n">
        <f aca="false">SUM(C620:C621)</f>
        <v>29363.75</v>
      </c>
      <c r="D622" s="75" t="n">
        <f aca="false">SUM(D620:D621)</f>
        <v>29363.75</v>
      </c>
      <c r="E622" s="75" t="n">
        <f aca="false">SUM(E620:E621)</f>
        <v>29363.75</v>
      </c>
      <c r="F622" s="75" t="n">
        <f aca="false">SUM(F620:F621)</f>
        <v>29363.75</v>
      </c>
      <c r="G622" s="75" t="n">
        <f aca="false">SUM(G620:G621)</f>
        <v>29363.75</v>
      </c>
      <c r="H622" s="75" t="n">
        <f aca="false">SUM(H620:H621)</f>
        <v>29363.75</v>
      </c>
      <c r="I622" s="75" t="n">
        <f aca="false">SUM(I620:I621)</f>
        <v>29363.75</v>
      </c>
      <c r="K622" s="74"/>
    </row>
    <row r="623" customFormat="false" ht="12.75" hidden="false" customHeight="false" outlineLevel="0" collapsed="false">
      <c r="A623" s="86"/>
      <c r="B623" s="72" t="s">
        <v>53</v>
      </c>
      <c r="C623" s="85" t="n">
        <f aca="false">C617*C618</f>
        <v>-20850</v>
      </c>
      <c r="D623" s="85" t="n">
        <f aca="false">D617*D618</f>
        <v>-27800</v>
      </c>
      <c r="E623" s="85" t="n">
        <f aca="false">E617*E618</f>
        <v>-27800</v>
      </c>
      <c r="F623" s="85" t="n">
        <f aca="false">F617*F618</f>
        <v>-27800</v>
      </c>
      <c r="G623" s="85" t="n">
        <f aca="false">G617*G618</f>
        <v>-20850</v>
      </c>
      <c r="H623" s="85" t="n">
        <f aca="false">H617*H618</f>
        <v>-20850</v>
      </c>
      <c r="I623" s="85" t="n">
        <f aca="false">I617*I618</f>
        <v>-27800</v>
      </c>
    </row>
    <row r="624" customFormat="false" ht="12.75" hidden="false" customHeight="false" outlineLevel="0" collapsed="false">
      <c r="A624" s="87"/>
      <c r="E624" s="72"/>
      <c r="G624" s="72"/>
      <c r="H624" s="72"/>
      <c r="I624" s="72"/>
    </row>
    <row r="625" customFormat="false" ht="12.75" hidden="false" customHeight="false" outlineLevel="0" collapsed="false">
      <c r="A625" s="86"/>
      <c r="B625" s="5" t="s">
        <v>54</v>
      </c>
      <c r="C625" s="88" t="n">
        <f aca="false">SUM(C622:C623)</f>
        <v>8513.75</v>
      </c>
      <c r="D625" s="88" t="n">
        <f aca="false">SUM(D622:D623)</f>
        <v>1563.75</v>
      </c>
      <c r="E625" s="88" t="n">
        <f aca="false">SUM(E622:E623)</f>
        <v>1563.75</v>
      </c>
      <c r="F625" s="88" t="n">
        <f aca="false">SUM(F622:F623)</f>
        <v>1563.75</v>
      </c>
      <c r="G625" s="88" t="n">
        <f aca="false">SUM(G622:G623)</f>
        <v>8513.75</v>
      </c>
      <c r="H625" s="88" t="n">
        <f aca="false">SUM(H622:H623)</f>
        <v>8513.75</v>
      </c>
      <c r="I625" s="88" t="n">
        <f aca="false">SUM(I622:I623)</f>
        <v>1563.75</v>
      </c>
      <c r="J625" s="80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</row>
    <row r="626" customFormat="false" ht="12.75" hidden="false" customHeight="false" outlineLevel="0" collapsed="false">
      <c r="A626" s="80"/>
      <c r="B626" s="5" t="s">
        <v>68</v>
      </c>
      <c r="C626" s="88" t="n">
        <f aca="false">C625*16</f>
        <v>136220</v>
      </c>
      <c r="D626" s="88" t="n">
        <f aca="false">D625*16</f>
        <v>25020</v>
      </c>
      <c r="E626" s="88" t="n">
        <f aca="false">E625*16</f>
        <v>25020</v>
      </c>
      <c r="F626" s="88" t="n">
        <f aca="false">F625*16</f>
        <v>25020</v>
      </c>
      <c r="G626" s="88" t="n">
        <f aca="false">G625*16</f>
        <v>136220</v>
      </c>
      <c r="H626" s="88" t="n">
        <f aca="false">H625*16</f>
        <v>136220</v>
      </c>
      <c r="I626" s="88" t="n">
        <f aca="false">I625*16</f>
        <v>25020</v>
      </c>
      <c r="J626" s="73" t="n">
        <f aca="false">SUM(C626:I626)</f>
        <v>508740</v>
      </c>
    </row>
    <row r="627" customFormat="false" ht="12.75" hidden="false" customHeight="false" outlineLevel="0" collapsed="false">
      <c r="A627" s="80"/>
      <c r="B627" s="5"/>
      <c r="C627" s="88"/>
      <c r="D627" s="90"/>
      <c r="E627" s="90"/>
      <c r="F627" s="90"/>
      <c r="G627" s="84"/>
      <c r="H627" s="90"/>
      <c r="I627" s="88"/>
    </row>
    <row r="628" customFormat="false" ht="12.75" hidden="false" customHeight="false" outlineLevel="0" collapsed="false">
      <c r="A628" s="86"/>
      <c r="B628" s="72" t="s">
        <v>56</v>
      </c>
      <c r="C628" s="75" t="n">
        <f aca="false">(C620+C623)*16</f>
        <v>-333600</v>
      </c>
      <c r="D628" s="75" t="n">
        <f aca="false">(D620+D623)*16</f>
        <v>-444800</v>
      </c>
      <c r="E628" s="75" t="n">
        <f aca="false">(E620+E623)*16</f>
        <v>-444800</v>
      </c>
      <c r="F628" s="75" t="n">
        <f aca="false">(F620+F623)*16</f>
        <v>-444800</v>
      </c>
      <c r="G628" s="75" t="n">
        <f aca="false">(G620+G623)*16</f>
        <v>-333600</v>
      </c>
      <c r="H628" s="75" t="n">
        <f aca="false">(H620+H623)*16</f>
        <v>-333600</v>
      </c>
      <c r="I628" s="75" t="n">
        <f aca="false">(I620+I623)*16</f>
        <v>-444800</v>
      </c>
    </row>
    <row r="629" customFormat="false" ht="12.75" hidden="false" customHeight="false" outlineLevel="0" collapsed="false">
      <c r="A629" s="86"/>
      <c r="B629" s="72" t="s">
        <v>57</v>
      </c>
      <c r="C629" s="75" t="n">
        <f aca="false">C621*16</f>
        <v>469820</v>
      </c>
      <c r="D629" s="75" t="n">
        <f aca="false">D621*16</f>
        <v>469820</v>
      </c>
      <c r="E629" s="75" t="n">
        <f aca="false">E621*16</f>
        <v>469820</v>
      </c>
      <c r="F629" s="75" t="n">
        <f aca="false">F621*16</f>
        <v>469820</v>
      </c>
      <c r="G629" s="75" t="n">
        <f aca="false">G621*16</f>
        <v>469820</v>
      </c>
      <c r="H629" s="75" t="n">
        <f aca="false">H621*16</f>
        <v>469820</v>
      </c>
      <c r="I629" s="75" t="n">
        <f aca="false">I621*16</f>
        <v>469820</v>
      </c>
    </row>
    <row r="630" customFormat="false" ht="12.75" hidden="false" customHeight="false" outlineLevel="0" collapsed="false">
      <c r="A630" s="86"/>
      <c r="B630" s="72" t="s">
        <v>9</v>
      </c>
      <c r="C630" s="75" t="n">
        <f aca="false">SUM(C628:C629)</f>
        <v>136220</v>
      </c>
      <c r="D630" s="75" t="n">
        <f aca="false">SUM(D628:D629)</f>
        <v>25020</v>
      </c>
      <c r="E630" s="75" t="n">
        <f aca="false">SUM(E628:E629)</f>
        <v>25020</v>
      </c>
      <c r="F630" s="75" t="n">
        <f aca="false">SUM(F628:F629)</f>
        <v>25020</v>
      </c>
      <c r="G630" s="75" t="n">
        <f aca="false">SUM(G628:G629)</f>
        <v>136220</v>
      </c>
      <c r="H630" s="75" t="n">
        <f aca="false">SUM(H628:H629)</f>
        <v>136220</v>
      </c>
      <c r="I630" s="75" t="n">
        <f aca="false">SUM(I628:I629)</f>
        <v>25020</v>
      </c>
    </row>
    <row r="631" customFormat="false" ht="12.75" hidden="false" customHeight="false" outlineLevel="0" collapsed="false">
      <c r="A631" s="86"/>
    </row>
    <row r="632" customFormat="false" ht="12.75" hidden="false" customHeight="false" outlineLevel="0" collapsed="false">
      <c r="A632" s="5" t="s">
        <v>30</v>
      </c>
      <c r="B632" s="77" t="s">
        <v>62</v>
      </c>
      <c r="C632" s="78" t="n">
        <v>37257</v>
      </c>
      <c r="D632" s="79" t="n">
        <v>37258</v>
      </c>
      <c r="E632" s="79" t="n">
        <v>37259</v>
      </c>
      <c r="F632" s="79" t="n">
        <v>37260</v>
      </c>
      <c r="G632" s="78" t="n">
        <v>37261</v>
      </c>
      <c r="H632" s="78" t="n">
        <v>37262</v>
      </c>
      <c r="I632" s="79" t="n">
        <v>37263</v>
      </c>
      <c r="J632" s="80"/>
      <c r="K632" s="81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</row>
    <row r="633" customFormat="false" ht="12.75" hidden="false" customHeight="false" outlineLevel="0" collapsed="false">
      <c r="B633" s="5" t="s">
        <v>8</v>
      </c>
      <c r="D633" s="82" t="n">
        <v>0</v>
      </c>
      <c r="E633" s="82" t="n">
        <v>0</v>
      </c>
      <c r="F633" s="82" t="n">
        <v>0</v>
      </c>
      <c r="G633" s="73"/>
      <c r="H633" s="84"/>
      <c r="I633" s="82" t="n">
        <v>0</v>
      </c>
      <c r="K633" s="74"/>
    </row>
    <row r="634" customFormat="false" ht="12.75" hidden="false" customHeight="false" outlineLevel="0" collapsed="false">
      <c r="B634" s="80" t="s">
        <v>47</v>
      </c>
      <c r="C634" s="73" t="n">
        <v>0</v>
      </c>
      <c r="D634" s="73" t="n">
        <v>0</v>
      </c>
      <c r="E634" s="73" t="n">
        <v>0</v>
      </c>
      <c r="F634" s="73" t="n">
        <v>0</v>
      </c>
      <c r="G634" s="73"/>
      <c r="H634" s="84"/>
      <c r="I634" s="73" t="n">
        <v>0</v>
      </c>
      <c r="K634" s="74"/>
    </row>
    <row r="635" customFormat="false" ht="12.75" hidden="false" customHeight="false" outlineLevel="0" collapsed="false">
      <c r="B635" s="5" t="s">
        <v>7</v>
      </c>
      <c r="C635" s="72" t="n">
        <v>275</v>
      </c>
      <c r="D635" s="72" t="n">
        <v>275</v>
      </c>
      <c r="E635" s="72" t="n">
        <v>275</v>
      </c>
      <c r="F635" s="72" t="n">
        <v>275</v>
      </c>
      <c r="G635" s="72" t="n">
        <v>275</v>
      </c>
      <c r="H635" s="72" t="n">
        <v>275</v>
      </c>
      <c r="I635" s="72" t="n">
        <v>275</v>
      </c>
      <c r="K635" s="74"/>
    </row>
    <row r="636" customFormat="false" ht="12.75" hidden="false" customHeight="false" outlineLevel="0" collapsed="false">
      <c r="B636" s="80" t="s">
        <v>47</v>
      </c>
      <c r="C636" s="73" t="n">
        <v>77.8</v>
      </c>
      <c r="D636" s="73" t="n">
        <v>77.8</v>
      </c>
      <c r="E636" s="73" t="n">
        <v>77.8</v>
      </c>
      <c r="F636" s="73" t="n">
        <v>77.8</v>
      </c>
      <c r="G636" s="73" t="n">
        <v>77.8</v>
      </c>
      <c r="H636" s="73" t="n">
        <v>77.8</v>
      </c>
      <c r="I636" s="73" t="n">
        <v>77.8</v>
      </c>
      <c r="K636" s="74"/>
    </row>
    <row r="637" customFormat="false" ht="12.75" hidden="false" customHeight="false" outlineLevel="0" collapsed="false">
      <c r="B637" s="81" t="s">
        <v>48</v>
      </c>
      <c r="C637" s="74" t="n">
        <f aca="false">C633-C635</f>
        <v>-275</v>
      </c>
      <c r="D637" s="74" t="n">
        <f aca="false">D633-D635</f>
        <v>-275</v>
      </c>
      <c r="E637" s="74" t="n">
        <f aca="false">E633-E635</f>
        <v>-275</v>
      </c>
      <c r="F637" s="74" t="n">
        <f aca="false">F633-F635</f>
        <v>-275</v>
      </c>
      <c r="G637" s="74" t="n">
        <f aca="false">G633-G635</f>
        <v>-275</v>
      </c>
      <c r="H637" s="74" t="n">
        <f aca="false">H633-H635</f>
        <v>-275</v>
      </c>
      <c r="I637" s="74" t="n">
        <f aca="false">I633-I635</f>
        <v>-275</v>
      </c>
      <c r="K637" s="74"/>
    </row>
    <row r="638" customFormat="false" ht="12.75" hidden="false" customHeight="false" outlineLevel="0" collapsed="false">
      <c r="B638" s="83" t="s">
        <v>49</v>
      </c>
      <c r="C638" s="73" t="n">
        <v>30</v>
      </c>
      <c r="D638" s="73" t="n">
        <v>40</v>
      </c>
      <c r="E638" s="73" t="n">
        <v>40</v>
      </c>
      <c r="F638" s="73" t="n">
        <v>40</v>
      </c>
      <c r="G638" s="73" t="n">
        <v>30</v>
      </c>
      <c r="H638" s="73" t="n">
        <v>30</v>
      </c>
      <c r="I638" s="73" t="n">
        <v>40</v>
      </c>
      <c r="K638" s="74"/>
    </row>
    <row r="639" customFormat="false" ht="12.75" hidden="false" customHeight="false" outlineLevel="0" collapsed="false">
      <c r="B639" s="83"/>
      <c r="C639" s="75"/>
      <c r="D639" s="82"/>
      <c r="E639" s="82"/>
      <c r="F639" s="73"/>
      <c r="G639" s="73"/>
      <c r="H639" s="84"/>
      <c r="K639" s="74"/>
    </row>
    <row r="640" customFormat="false" ht="12.75" hidden="false" customHeight="false" outlineLevel="0" collapsed="false">
      <c r="B640" s="83" t="s">
        <v>50</v>
      </c>
      <c r="C640" s="85" t="n">
        <f aca="false">(C633*C634)*(-1)</f>
        <v>-0</v>
      </c>
      <c r="D640" s="85" t="n">
        <f aca="false">(D633*D634)*(-1)</f>
        <v>-0</v>
      </c>
      <c r="E640" s="85" t="n">
        <f aca="false">(E633*E634)*(-1)</f>
        <v>-0</v>
      </c>
      <c r="F640" s="85" t="n">
        <f aca="false">(F633*F634)*(-1)</f>
        <v>-0</v>
      </c>
      <c r="G640" s="85" t="n">
        <f aca="false">(G633*G634)*(-1)</f>
        <v>-0</v>
      </c>
      <c r="H640" s="85" t="n">
        <f aca="false">(H633*H634)*(-1)</f>
        <v>-0</v>
      </c>
      <c r="I640" s="85" t="n">
        <f aca="false">(I633*I634)*(-1)</f>
        <v>-0</v>
      </c>
      <c r="K640" s="74"/>
    </row>
    <row r="641" customFormat="false" ht="12.75" hidden="false" customHeight="false" outlineLevel="0" collapsed="false">
      <c r="B641" s="83" t="s">
        <v>51</v>
      </c>
      <c r="C641" s="75" t="n">
        <f aca="false">C635*C636</f>
        <v>21395</v>
      </c>
      <c r="D641" s="75" t="n">
        <f aca="false">D635*D636</f>
        <v>21395</v>
      </c>
      <c r="E641" s="75" t="n">
        <f aca="false">E635*E636</f>
        <v>21395</v>
      </c>
      <c r="F641" s="75" t="n">
        <f aca="false">F635*F636</f>
        <v>21395</v>
      </c>
      <c r="G641" s="75" t="n">
        <f aca="false">G635*G636</f>
        <v>21395</v>
      </c>
      <c r="H641" s="75" t="n">
        <f aca="false">H635*H636</f>
        <v>21395</v>
      </c>
      <c r="I641" s="75" t="n">
        <f aca="false">I635*I636</f>
        <v>21395</v>
      </c>
      <c r="K641" s="74"/>
    </row>
    <row r="642" customFormat="false" ht="12.75" hidden="false" customHeight="false" outlineLevel="0" collapsed="false">
      <c r="B642" s="81" t="s">
        <v>52</v>
      </c>
      <c r="C642" s="75" t="n">
        <f aca="false">SUM(C640:C641)</f>
        <v>21395</v>
      </c>
      <c r="D642" s="75" t="n">
        <f aca="false">SUM(D640:D641)</f>
        <v>21395</v>
      </c>
      <c r="E642" s="75" t="n">
        <f aca="false">SUM(E640:E641)</f>
        <v>21395</v>
      </c>
      <c r="F642" s="75" t="n">
        <f aca="false">SUM(F640:F641)</f>
        <v>21395</v>
      </c>
      <c r="G642" s="75" t="n">
        <f aca="false">SUM(G640:G641)</f>
        <v>21395</v>
      </c>
      <c r="H642" s="75" t="n">
        <f aca="false">SUM(H640:H641)</f>
        <v>21395</v>
      </c>
      <c r="I642" s="75" t="n">
        <f aca="false">SUM(I640:I641)</f>
        <v>21395</v>
      </c>
      <c r="K642" s="74"/>
    </row>
    <row r="643" customFormat="false" ht="12.75" hidden="false" customHeight="false" outlineLevel="0" collapsed="false">
      <c r="A643" s="86"/>
      <c r="B643" s="72" t="s">
        <v>53</v>
      </c>
      <c r="C643" s="85" t="n">
        <f aca="false">C637*C638</f>
        <v>-8250</v>
      </c>
      <c r="D643" s="85" t="n">
        <f aca="false">D637*D638</f>
        <v>-11000</v>
      </c>
      <c r="E643" s="85" t="n">
        <f aca="false">E637*E638</f>
        <v>-11000</v>
      </c>
      <c r="F643" s="85" t="n">
        <f aca="false">F637*F638</f>
        <v>-11000</v>
      </c>
      <c r="G643" s="85" t="n">
        <f aca="false">G637*G638</f>
        <v>-8250</v>
      </c>
      <c r="H643" s="85" t="n">
        <f aca="false">H637*H638</f>
        <v>-8250</v>
      </c>
      <c r="I643" s="85" t="n">
        <f aca="false">I637*I638</f>
        <v>-11000</v>
      </c>
    </row>
    <row r="644" customFormat="false" ht="12.75" hidden="false" customHeight="false" outlineLevel="0" collapsed="false">
      <c r="A644" s="87"/>
      <c r="E644" s="72"/>
      <c r="G644" s="72"/>
      <c r="H644" s="72"/>
      <c r="I644" s="72"/>
    </row>
    <row r="645" customFormat="false" ht="12.75" hidden="false" customHeight="false" outlineLevel="0" collapsed="false">
      <c r="A645" s="86"/>
      <c r="B645" s="5" t="s">
        <v>54</v>
      </c>
      <c r="C645" s="88" t="n">
        <f aca="false">SUM(C642:C643)</f>
        <v>13145</v>
      </c>
      <c r="D645" s="88" t="n">
        <f aca="false">SUM(D642:D643)</f>
        <v>10395</v>
      </c>
      <c r="E645" s="88" t="n">
        <f aca="false">SUM(E642:E643)</f>
        <v>10395</v>
      </c>
      <c r="F645" s="88" t="n">
        <f aca="false">SUM(F642:F643)</f>
        <v>10395</v>
      </c>
      <c r="G645" s="88" t="n">
        <f aca="false">SUM(G642:G643)</f>
        <v>13145</v>
      </c>
      <c r="H645" s="88" t="n">
        <f aca="false">SUM(H642:H643)</f>
        <v>13145</v>
      </c>
      <c r="I645" s="88" t="n">
        <f aca="false">SUM(I642:I643)</f>
        <v>10395</v>
      </c>
      <c r="J645" s="80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</row>
    <row r="646" customFormat="false" ht="12.75" hidden="false" customHeight="false" outlineLevel="0" collapsed="false">
      <c r="A646" s="80"/>
      <c r="B646" s="5" t="s">
        <v>55</v>
      </c>
      <c r="C646" s="88" t="n">
        <f aca="false">C645*16</f>
        <v>210320</v>
      </c>
      <c r="D646" s="88" t="n">
        <f aca="false">D645*16</f>
        <v>166320</v>
      </c>
      <c r="E646" s="88" t="n">
        <f aca="false">E645*16</f>
        <v>166320</v>
      </c>
      <c r="F646" s="88" t="n">
        <f aca="false">F645*16</f>
        <v>166320</v>
      </c>
      <c r="G646" s="88" t="n">
        <f aca="false">G645*16</f>
        <v>210320</v>
      </c>
      <c r="H646" s="88" t="n">
        <f aca="false">H645*16</f>
        <v>210320</v>
      </c>
      <c r="I646" s="88" t="n">
        <f aca="false">I645*16</f>
        <v>166320</v>
      </c>
      <c r="J646" s="73" t="n">
        <f aca="false">SUM(C646:I646)</f>
        <v>1296240</v>
      </c>
    </row>
    <row r="647" customFormat="false" ht="12.75" hidden="false" customHeight="false" outlineLevel="0" collapsed="false">
      <c r="A647" s="80"/>
      <c r="B647" s="5"/>
      <c r="C647" s="88"/>
      <c r="D647" s="90"/>
      <c r="E647" s="90"/>
      <c r="F647" s="90"/>
      <c r="G647" s="84"/>
      <c r="H647" s="90"/>
      <c r="I647" s="88"/>
    </row>
    <row r="648" customFormat="false" ht="12.75" hidden="false" customHeight="false" outlineLevel="0" collapsed="false">
      <c r="A648" s="86"/>
      <c r="B648" s="72" t="s">
        <v>56</v>
      </c>
      <c r="C648" s="75" t="n">
        <f aca="false">(C640+C643)*16</f>
        <v>-132000</v>
      </c>
      <c r="D648" s="75" t="n">
        <f aca="false">(D640+D643)*16</f>
        <v>-176000</v>
      </c>
      <c r="E648" s="75" t="n">
        <f aca="false">(E640+E643)*16</f>
        <v>-176000</v>
      </c>
      <c r="F648" s="75" t="n">
        <f aca="false">(F640+F643)*16</f>
        <v>-176000</v>
      </c>
      <c r="G648" s="75" t="n">
        <f aca="false">(G640+G643)*16</f>
        <v>-132000</v>
      </c>
      <c r="H648" s="75" t="n">
        <f aca="false">(H640+H643)*16</f>
        <v>-132000</v>
      </c>
      <c r="I648" s="75" t="n">
        <f aca="false">(I640+I643)*16</f>
        <v>-176000</v>
      </c>
    </row>
    <row r="649" customFormat="false" ht="12.75" hidden="false" customHeight="false" outlineLevel="0" collapsed="false">
      <c r="A649" s="86"/>
      <c r="B649" s="72" t="s">
        <v>57</v>
      </c>
      <c r="C649" s="75" t="n">
        <f aca="false">C641*16</f>
        <v>342320</v>
      </c>
      <c r="D649" s="75" t="n">
        <f aca="false">D641*16</f>
        <v>342320</v>
      </c>
      <c r="E649" s="75" t="n">
        <f aca="false">E641*16</f>
        <v>342320</v>
      </c>
      <c r="F649" s="75" t="n">
        <f aca="false">F641*16</f>
        <v>342320</v>
      </c>
      <c r="G649" s="75" t="n">
        <f aca="false">G641*16</f>
        <v>342320</v>
      </c>
      <c r="H649" s="75" t="n">
        <f aca="false">H641*16</f>
        <v>342320</v>
      </c>
      <c r="I649" s="75" t="n">
        <f aca="false">I641*16</f>
        <v>342320</v>
      </c>
    </row>
    <row r="650" customFormat="false" ht="12.75" hidden="false" customHeight="false" outlineLevel="0" collapsed="false">
      <c r="A650" s="86"/>
      <c r="B650" s="72" t="s">
        <v>9</v>
      </c>
      <c r="C650" s="75" t="n">
        <f aca="false">SUM(C648:C649)</f>
        <v>210320</v>
      </c>
      <c r="D650" s="75" t="n">
        <f aca="false">SUM(D648:D649)</f>
        <v>166320</v>
      </c>
      <c r="E650" s="75" t="n">
        <f aca="false">SUM(E648:E649)</f>
        <v>166320</v>
      </c>
      <c r="F650" s="75" t="n">
        <f aca="false">SUM(F648:F649)</f>
        <v>166320</v>
      </c>
      <c r="G650" s="75" t="n">
        <f aca="false">SUM(G648:G649)</f>
        <v>210320</v>
      </c>
      <c r="H650" s="75" t="n">
        <f aca="false">SUM(H648:H649)</f>
        <v>210320</v>
      </c>
      <c r="I650" s="75" t="n">
        <f aca="false">SUM(I648:I649)</f>
        <v>166320</v>
      </c>
    </row>
    <row r="651" customFormat="false" ht="12.75" hidden="false" customHeight="false" outlineLevel="0" collapsed="false">
      <c r="A651" s="86"/>
    </row>
    <row r="652" customFormat="false" ht="12.75" hidden="false" customHeight="false" outlineLevel="0" collapsed="false">
      <c r="A652" s="5" t="s">
        <v>26</v>
      </c>
      <c r="B652" s="77" t="s">
        <v>62</v>
      </c>
      <c r="C652" s="78" t="n">
        <v>37257</v>
      </c>
      <c r="D652" s="79" t="n">
        <v>37258</v>
      </c>
      <c r="E652" s="79" t="n">
        <v>37259</v>
      </c>
      <c r="F652" s="79" t="n">
        <v>37260</v>
      </c>
      <c r="G652" s="78" t="n">
        <v>37261</v>
      </c>
      <c r="H652" s="78" t="n">
        <v>37262</v>
      </c>
      <c r="I652" s="79" t="n">
        <v>37263</v>
      </c>
      <c r="J652" s="80"/>
      <c r="K652" s="81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</row>
    <row r="653" customFormat="false" ht="12.75" hidden="false" customHeight="false" outlineLevel="0" collapsed="false">
      <c r="B653" s="5" t="s">
        <v>8</v>
      </c>
      <c r="D653" s="82" t="n">
        <v>0</v>
      </c>
      <c r="E653" s="82" t="n">
        <v>0</v>
      </c>
      <c r="F653" s="82" t="n">
        <v>0</v>
      </c>
      <c r="G653" s="73"/>
      <c r="H653" s="84"/>
      <c r="I653" s="82" t="n">
        <v>0</v>
      </c>
      <c r="K653" s="74"/>
    </row>
    <row r="654" customFormat="false" ht="12.75" hidden="false" customHeight="false" outlineLevel="0" collapsed="false">
      <c r="B654" s="80" t="s">
        <v>47</v>
      </c>
      <c r="C654" s="73" t="n">
        <v>0</v>
      </c>
      <c r="D654" s="73" t="n">
        <v>0</v>
      </c>
      <c r="E654" s="73" t="n">
        <v>0</v>
      </c>
      <c r="F654" s="73" t="n">
        <v>0</v>
      </c>
      <c r="G654" s="73"/>
      <c r="H654" s="84"/>
      <c r="I654" s="73" t="n">
        <v>0</v>
      </c>
      <c r="K654" s="74"/>
    </row>
    <row r="655" customFormat="false" ht="12.75" hidden="false" customHeight="false" outlineLevel="0" collapsed="false">
      <c r="B655" s="5" t="s">
        <v>7</v>
      </c>
      <c r="C655" s="72" t="n">
        <v>62</v>
      </c>
      <c r="D655" s="72" t="n">
        <v>62</v>
      </c>
      <c r="E655" s="72" t="n">
        <v>62</v>
      </c>
      <c r="F655" s="72" t="n">
        <v>62</v>
      </c>
      <c r="G655" s="72" t="n">
        <v>62</v>
      </c>
      <c r="H655" s="72" t="n">
        <v>62</v>
      </c>
      <c r="I655" s="72" t="n">
        <v>62</v>
      </c>
      <c r="K655" s="74"/>
    </row>
    <row r="656" customFormat="false" ht="12.75" hidden="false" customHeight="false" outlineLevel="0" collapsed="false">
      <c r="B656" s="80" t="s">
        <v>47</v>
      </c>
      <c r="C656" s="73" t="n">
        <v>77.2</v>
      </c>
      <c r="D656" s="73" t="n">
        <v>77.2</v>
      </c>
      <c r="E656" s="73" t="n">
        <v>77.2</v>
      </c>
      <c r="F656" s="73" t="n">
        <v>77.2</v>
      </c>
      <c r="G656" s="73" t="n">
        <v>77.2</v>
      </c>
      <c r="H656" s="73" t="n">
        <v>77.2</v>
      </c>
      <c r="I656" s="73" t="n">
        <v>77.2</v>
      </c>
      <c r="K656" s="74"/>
    </row>
    <row r="657" customFormat="false" ht="12.75" hidden="false" customHeight="false" outlineLevel="0" collapsed="false">
      <c r="B657" s="81" t="s">
        <v>48</v>
      </c>
      <c r="C657" s="74" t="n">
        <f aca="false">C653-C655</f>
        <v>-62</v>
      </c>
      <c r="D657" s="74" t="n">
        <f aca="false">D653-D655</f>
        <v>-62</v>
      </c>
      <c r="E657" s="74" t="n">
        <f aca="false">E653-E655</f>
        <v>-62</v>
      </c>
      <c r="F657" s="74" t="n">
        <f aca="false">F653-F655</f>
        <v>-62</v>
      </c>
      <c r="G657" s="74" t="n">
        <f aca="false">G653-G655</f>
        <v>-62</v>
      </c>
      <c r="H657" s="74" t="n">
        <f aca="false">H653-H655</f>
        <v>-62</v>
      </c>
      <c r="I657" s="74" t="n">
        <f aca="false">I653-I655</f>
        <v>-62</v>
      </c>
      <c r="K657" s="74"/>
    </row>
    <row r="658" customFormat="false" ht="12.75" hidden="false" customHeight="false" outlineLevel="0" collapsed="false">
      <c r="B658" s="83" t="s">
        <v>49</v>
      </c>
      <c r="C658" s="73" t="n">
        <v>30</v>
      </c>
      <c r="D658" s="73" t="n">
        <v>40</v>
      </c>
      <c r="E658" s="73" t="n">
        <v>40</v>
      </c>
      <c r="F658" s="73" t="n">
        <v>40</v>
      </c>
      <c r="G658" s="73" t="n">
        <v>30</v>
      </c>
      <c r="H658" s="73" t="n">
        <v>30</v>
      </c>
      <c r="I658" s="73" t="n">
        <v>40</v>
      </c>
      <c r="K658" s="74"/>
    </row>
    <row r="659" customFormat="false" ht="12.75" hidden="false" customHeight="false" outlineLevel="0" collapsed="false">
      <c r="B659" s="83"/>
      <c r="C659" s="75"/>
      <c r="D659" s="82"/>
      <c r="E659" s="82"/>
      <c r="F659" s="73"/>
      <c r="G659" s="73"/>
      <c r="H659" s="84"/>
      <c r="K659" s="74"/>
    </row>
    <row r="660" customFormat="false" ht="12.75" hidden="false" customHeight="false" outlineLevel="0" collapsed="false">
      <c r="B660" s="83" t="s">
        <v>50</v>
      </c>
      <c r="C660" s="85" t="n">
        <f aca="false">(C653*C654)*(-1)</f>
        <v>-0</v>
      </c>
      <c r="D660" s="85" t="n">
        <f aca="false">(D653*D654)*(-1)</f>
        <v>-0</v>
      </c>
      <c r="E660" s="85" t="n">
        <f aca="false">(E653*E654)*(-1)</f>
        <v>-0</v>
      </c>
      <c r="F660" s="85" t="n">
        <f aca="false">(F653*F654)*(-1)</f>
        <v>-0</v>
      </c>
      <c r="G660" s="85" t="n">
        <f aca="false">(G653*G654)*(-1)</f>
        <v>-0</v>
      </c>
      <c r="H660" s="85" t="n">
        <f aca="false">(H653*H654)*(-1)</f>
        <v>-0</v>
      </c>
      <c r="I660" s="85" t="n">
        <f aca="false">(I653*I654)*(-1)</f>
        <v>-0</v>
      </c>
      <c r="K660" s="74"/>
    </row>
    <row r="661" customFormat="false" ht="12.75" hidden="false" customHeight="false" outlineLevel="0" collapsed="false">
      <c r="B661" s="83" t="s">
        <v>51</v>
      </c>
      <c r="C661" s="75" t="n">
        <f aca="false">C655*C656</f>
        <v>4786.4</v>
      </c>
      <c r="D661" s="75" t="n">
        <f aca="false">D655*D656</f>
        <v>4786.4</v>
      </c>
      <c r="E661" s="75" t="n">
        <f aca="false">E655*E656</f>
        <v>4786.4</v>
      </c>
      <c r="F661" s="75" t="n">
        <f aca="false">F655*F656</f>
        <v>4786.4</v>
      </c>
      <c r="G661" s="75" t="n">
        <f aca="false">G655*G656</f>
        <v>4786.4</v>
      </c>
      <c r="H661" s="75" t="n">
        <f aca="false">H655*H656</f>
        <v>4786.4</v>
      </c>
      <c r="I661" s="75" t="n">
        <f aca="false">I655*I656</f>
        <v>4786.4</v>
      </c>
      <c r="K661" s="74"/>
    </row>
    <row r="662" customFormat="false" ht="12.75" hidden="false" customHeight="false" outlineLevel="0" collapsed="false">
      <c r="B662" s="81" t="s">
        <v>52</v>
      </c>
      <c r="C662" s="75" t="n">
        <f aca="false">SUM(C660:C661)</f>
        <v>4786.4</v>
      </c>
      <c r="D662" s="75" t="n">
        <f aca="false">SUM(D660:D661)</f>
        <v>4786.4</v>
      </c>
      <c r="E662" s="75" t="n">
        <f aca="false">SUM(E660:E661)</f>
        <v>4786.4</v>
      </c>
      <c r="F662" s="75" t="n">
        <f aca="false">SUM(F660:F661)</f>
        <v>4786.4</v>
      </c>
      <c r="G662" s="75" t="n">
        <f aca="false">SUM(G660:G661)</f>
        <v>4786.4</v>
      </c>
      <c r="H662" s="75" t="n">
        <f aca="false">SUM(H660:H661)</f>
        <v>4786.4</v>
      </c>
      <c r="I662" s="75" t="n">
        <f aca="false">SUM(I660:I661)</f>
        <v>4786.4</v>
      </c>
      <c r="K662" s="74"/>
    </row>
    <row r="663" customFormat="false" ht="12.75" hidden="false" customHeight="false" outlineLevel="0" collapsed="false">
      <c r="A663" s="86"/>
      <c r="B663" s="72" t="s">
        <v>53</v>
      </c>
      <c r="C663" s="85" t="n">
        <f aca="false">C657*C658</f>
        <v>-1860</v>
      </c>
      <c r="D663" s="85" t="n">
        <f aca="false">D657*D658</f>
        <v>-2480</v>
      </c>
      <c r="E663" s="85" t="n">
        <f aca="false">E657*E658</f>
        <v>-2480</v>
      </c>
      <c r="F663" s="85" t="n">
        <f aca="false">F657*F658</f>
        <v>-2480</v>
      </c>
      <c r="G663" s="85" t="n">
        <f aca="false">G657*G658</f>
        <v>-1860</v>
      </c>
      <c r="H663" s="85" t="n">
        <f aca="false">H657*H658</f>
        <v>-1860</v>
      </c>
      <c r="I663" s="85" t="n">
        <f aca="false">I657*I658</f>
        <v>-2480</v>
      </c>
    </row>
    <row r="664" customFormat="false" ht="12.75" hidden="false" customHeight="false" outlineLevel="0" collapsed="false">
      <c r="A664" s="87"/>
      <c r="E664" s="72"/>
      <c r="G664" s="72"/>
      <c r="H664" s="72"/>
      <c r="I664" s="72"/>
    </row>
    <row r="665" customFormat="false" ht="12.75" hidden="false" customHeight="false" outlineLevel="0" collapsed="false">
      <c r="A665" s="86"/>
      <c r="B665" s="5" t="s">
        <v>54</v>
      </c>
      <c r="C665" s="88" t="n">
        <f aca="false">SUM(C662:C663)</f>
        <v>2926.4</v>
      </c>
      <c r="D665" s="88" t="n">
        <f aca="false">SUM(D662:D663)</f>
        <v>2306.4</v>
      </c>
      <c r="E665" s="88" t="n">
        <f aca="false">SUM(E662:E663)</f>
        <v>2306.4</v>
      </c>
      <c r="F665" s="88" t="n">
        <f aca="false">SUM(F662:F663)</f>
        <v>2306.4</v>
      </c>
      <c r="G665" s="88" t="n">
        <f aca="false">SUM(G662:G663)</f>
        <v>2926.4</v>
      </c>
      <c r="H665" s="88" t="n">
        <f aca="false">SUM(H662:H663)</f>
        <v>2926.4</v>
      </c>
      <c r="I665" s="88" t="n">
        <f aca="false">SUM(I662:I663)</f>
        <v>2306.4</v>
      </c>
      <c r="J665" s="80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  <c r="ET665" s="5"/>
      <c r="EU665" s="5"/>
      <c r="EV665" s="5"/>
      <c r="EW665" s="5"/>
      <c r="EX665" s="5"/>
      <c r="EY665" s="5"/>
      <c r="EZ665" s="5"/>
      <c r="FA665" s="5"/>
      <c r="FB665" s="5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</row>
    <row r="666" customFormat="false" ht="12.75" hidden="false" customHeight="false" outlineLevel="0" collapsed="false">
      <c r="A666" s="80"/>
      <c r="B666" s="5" t="s">
        <v>55</v>
      </c>
      <c r="C666" s="88" t="n">
        <f aca="false">C665*16</f>
        <v>46822.4</v>
      </c>
      <c r="D666" s="88" t="n">
        <f aca="false">D665*16</f>
        <v>36902.4</v>
      </c>
      <c r="E666" s="88" t="n">
        <f aca="false">E665*16</f>
        <v>36902.4</v>
      </c>
      <c r="F666" s="88" t="n">
        <f aca="false">F665*16</f>
        <v>36902.4</v>
      </c>
      <c r="G666" s="88" t="n">
        <f aca="false">G665*16</f>
        <v>46822.4</v>
      </c>
      <c r="H666" s="88" t="n">
        <f aca="false">H665*16</f>
        <v>46822.4</v>
      </c>
      <c r="I666" s="88" t="n">
        <f aca="false">I665*16</f>
        <v>36902.4</v>
      </c>
      <c r="J666" s="73" t="n">
        <f aca="false">SUM(C666:I666)</f>
        <v>288076.8</v>
      </c>
    </row>
    <row r="667" customFormat="false" ht="12.75" hidden="false" customHeight="false" outlineLevel="0" collapsed="false">
      <c r="A667" s="80"/>
      <c r="B667" s="5"/>
      <c r="C667" s="88"/>
    </row>
    <row r="668" customFormat="false" ht="12.75" hidden="false" customHeight="false" outlineLevel="0" collapsed="false">
      <c r="A668" s="86"/>
      <c r="B668" s="72" t="s">
        <v>56</v>
      </c>
      <c r="C668" s="75" t="n">
        <f aca="false">(C660+C663)*16</f>
        <v>-29760</v>
      </c>
      <c r="D668" s="75" t="n">
        <f aca="false">(D660+D663)*16</f>
        <v>-39680</v>
      </c>
      <c r="E668" s="75" t="n">
        <f aca="false">(E660+E663)*16</f>
        <v>-39680</v>
      </c>
      <c r="F668" s="75" t="n">
        <f aca="false">(F660+F663)*16</f>
        <v>-39680</v>
      </c>
      <c r="G668" s="75" t="n">
        <f aca="false">(G660+G663)*16</f>
        <v>-29760</v>
      </c>
      <c r="H668" s="75" t="n">
        <f aca="false">(H660+H663)*16</f>
        <v>-29760</v>
      </c>
      <c r="I668" s="75" t="n">
        <f aca="false">(I660+I663)*16</f>
        <v>-39680</v>
      </c>
    </row>
    <row r="669" customFormat="false" ht="12.75" hidden="false" customHeight="false" outlineLevel="0" collapsed="false">
      <c r="A669" s="86"/>
      <c r="B669" s="72" t="s">
        <v>57</v>
      </c>
      <c r="C669" s="75" t="n">
        <f aca="false">C661*16</f>
        <v>76582.4</v>
      </c>
      <c r="D669" s="75" t="n">
        <f aca="false">D661*16</f>
        <v>76582.4</v>
      </c>
      <c r="E669" s="75" t="n">
        <f aca="false">E661*16</f>
        <v>76582.4</v>
      </c>
      <c r="F669" s="75" t="n">
        <f aca="false">F661*16</f>
        <v>76582.4</v>
      </c>
      <c r="G669" s="75" t="n">
        <f aca="false">G661*16</f>
        <v>76582.4</v>
      </c>
      <c r="H669" s="75" t="n">
        <f aca="false">H661*16</f>
        <v>76582.4</v>
      </c>
      <c r="I669" s="75" t="n">
        <f aca="false">I661*16</f>
        <v>76582.4</v>
      </c>
    </row>
    <row r="670" customFormat="false" ht="12.75" hidden="false" customHeight="false" outlineLevel="0" collapsed="false">
      <c r="A670" s="86"/>
      <c r="B670" s="72" t="s">
        <v>9</v>
      </c>
      <c r="C670" s="75" t="n">
        <f aca="false">SUM(C668:C669)</f>
        <v>46822.4</v>
      </c>
      <c r="D670" s="75" t="n">
        <f aca="false">SUM(D668:D669)</f>
        <v>36902.4</v>
      </c>
      <c r="E670" s="75" t="n">
        <f aca="false">SUM(E668:E669)</f>
        <v>36902.4</v>
      </c>
      <c r="F670" s="75" t="n">
        <f aca="false">SUM(F668:F669)</f>
        <v>36902.4</v>
      </c>
      <c r="G670" s="75" t="n">
        <f aca="false">SUM(G668:G669)</f>
        <v>46822.4</v>
      </c>
      <c r="H670" s="75" t="n">
        <f aca="false">SUM(H668:H669)</f>
        <v>46822.4</v>
      </c>
      <c r="I670" s="75" t="n">
        <f aca="false">SUM(I668:I669)</f>
        <v>36902.4</v>
      </c>
    </row>
    <row r="671" customFormat="false" ht="13.5" hidden="false" customHeight="false" outlineLevel="0" collapsed="false">
      <c r="A671" s="86"/>
    </row>
    <row r="672" customFormat="false" ht="20.25" hidden="false" customHeight="false" outlineLevel="0" collapsed="false">
      <c r="A672" s="94" t="s">
        <v>71</v>
      </c>
      <c r="B672" s="94"/>
      <c r="C672" s="94"/>
      <c r="D672" s="94"/>
      <c r="E672" s="94"/>
      <c r="F672" s="94"/>
      <c r="G672" s="94"/>
      <c r="H672" s="94"/>
      <c r="I672" s="94"/>
      <c r="J672" s="94"/>
    </row>
    <row r="673" customFormat="false" ht="12.75" hidden="false" customHeight="false" outlineLevel="0" collapsed="false">
      <c r="A673" s="91"/>
    </row>
    <row r="674" customFormat="false" ht="12.75" hidden="false" customHeight="false" outlineLevel="0" collapsed="false">
      <c r="A674" s="5" t="s">
        <v>10</v>
      </c>
      <c r="B674" s="95" t="s">
        <v>72</v>
      </c>
      <c r="C674" s="78" t="n">
        <v>37257</v>
      </c>
      <c r="D674" s="79" t="n">
        <v>37258</v>
      </c>
      <c r="E674" s="79" t="n">
        <v>37259</v>
      </c>
      <c r="F674" s="79" t="n">
        <v>37260</v>
      </c>
      <c r="G674" s="78" t="n">
        <v>37261</v>
      </c>
      <c r="H674" s="78" t="n">
        <v>37262</v>
      </c>
      <c r="I674" s="79" t="n">
        <v>37263</v>
      </c>
      <c r="J674" s="80"/>
      <c r="K674" s="81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</row>
    <row r="675" customFormat="false" ht="12.75" hidden="false" customHeight="false" outlineLevel="0" collapsed="false">
      <c r="B675" s="5" t="s">
        <v>8</v>
      </c>
      <c r="C675" s="72" t="n">
        <v>50</v>
      </c>
      <c r="D675" s="82" t="n">
        <v>50</v>
      </c>
      <c r="E675" s="82" t="n">
        <v>50</v>
      </c>
      <c r="F675" s="82" t="n">
        <v>50</v>
      </c>
      <c r="G675" s="73" t="n">
        <v>50</v>
      </c>
      <c r="H675" s="84" t="n">
        <v>50</v>
      </c>
      <c r="I675" s="82" t="n">
        <v>50</v>
      </c>
      <c r="K675" s="74"/>
    </row>
    <row r="676" customFormat="false" ht="12.75" hidden="false" customHeight="false" outlineLevel="0" collapsed="false">
      <c r="B676" s="80" t="s">
        <v>47</v>
      </c>
      <c r="C676" s="73" t="n">
        <v>23.75</v>
      </c>
      <c r="D676" s="73" t="n">
        <v>23.75</v>
      </c>
      <c r="E676" s="73" t="n">
        <v>23.75</v>
      </c>
      <c r="F676" s="73" t="n">
        <v>23.75</v>
      </c>
      <c r="G676" s="73" t="n">
        <v>23.75</v>
      </c>
      <c r="H676" s="73" t="n">
        <v>23.75</v>
      </c>
      <c r="I676" s="73" t="n">
        <v>23.75</v>
      </c>
      <c r="K676" s="74"/>
    </row>
    <row r="677" customFormat="false" ht="12.75" hidden="false" customHeight="false" outlineLevel="0" collapsed="false">
      <c r="B677" s="5" t="s">
        <v>7</v>
      </c>
      <c r="C677" s="72" t="n">
        <v>50</v>
      </c>
      <c r="D677" s="82" t="n">
        <v>50</v>
      </c>
      <c r="E677" s="82" t="n">
        <v>50</v>
      </c>
      <c r="F677" s="82" t="n">
        <v>50</v>
      </c>
      <c r="G677" s="82" t="n">
        <v>50</v>
      </c>
      <c r="H677" s="82" t="n">
        <v>50</v>
      </c>
      <c r="I677" s="82" t="n">
        <v>50</v>
      </c>
      <c r="K677" s="74"/>
    </row>
    <row r="678" customFormat="false" ht="12.75" hidden="false" customHeight="false" outlineLevel="0" collapsed="false">
      <c r="B678" s="80" t="s">
        <v>47</v>
      </c>
      <c r="C678" s="73" t="n">
        <v>23.85</v>
      </c>
      <c r="D678" s="73" t="n">
        <v>23.85</v>
      </c>
      <c r="E678" s="73" t="n">
        <v>23.85</v>
      </c>
      <c r="F678" s="73" t="n">
        <v>23.85</v>
      </c>
      <c r="G678" s="73" t="n">
        <v>23.85</v>
      </c>
      <c r="H678" s="73" t="n">
        <v>23.85</v>
      </c>
      <c r="I678" s="73" t="n">
        <v>23.85</v>
      </c>
      <c r="K678" s="74"/>
    </row>
    <row r="679" customFormat="false" ht="12.75" hidden="false" customHeight="false" outlineLevel="0" collapsed="false">
      <c r="B679" s="81" t="s">
        <v>48</v>
      </c>
      <c r="C679" s="74" t="n">
        <f aca="false">C675-C677</f>
        <v>0</v>
      </c>
      <c r="D679" s="74" t="n">
        <f aca="false">D675-D677</f>
        <v>0</v>
      </c>
      <c r="E679" s="74" t="n">
        <f aca="false">E675-E677</f>
        <v>0</v>
      </c>
      <c r="F679" s="74" t="n">
        <f aca="false">F675-F677</f>
        <v>0</v>
      </c>
      <c r="G679" s="74" t="n">
        <f aca="false">G675-G677</f>
        <v>0</v>
      </c>
      <c r="H679" s="74" t="n">
        <f aca="false">H675-H677</f>
        <v>0</v>
      </c>
      <c r="I679" s="74" t="n">
        <f aca="false">I675-I677</f>
        <v>0</v>
      </c>
      <c r="K679" s="74"/>
    </row>
    <row r="680" customFormat="false" ht="12.75" hidden="false" customHeight="false" outlineLevel="0" collapsed="false">
      <c r="B680" s="83" t="s">
        <v>49</v>
      </c>
      <c r="C680" s="73" t="n">
        <v>22</v>
      </c>
      <c r="D680" s="73" t="n">
        <v>22</v>
      </c>
      <c r="E680" s="73" t="n">
        <v>22</v>
      </c>
      <c r="F680" s="73" t="n">
        <v>22</v>
      </c>
      <c r="G680" s="73" t="n">
        <v>22</v>
      </c>
      <c r="H680" s="73" t="n">
        <v>22</v>
      </c>
      <c r="I680" s="73" t="n">
        <v>22</v>
      </c>
      <c r="K680" s="74"/>
    </row>
    <row r="681" customFormat="false" ht="12.75" hidden="false" customHeight="false" outlineLevel="0" collapsed="false">
      <c r="B681" s="83"/>
      <c r="C681" s="75"/>
      <c r="D681" s="82"/>
      <c r="E681" s="82"/>
      <c r="F681" s="73"/>
      <c r="G681" s="73"/>
      <c r="H681" s="84"/>
      <c r="K681" s="74"/>
    </row>
    <row r="682" customFormat="false" ht="12.75" hidden="false" customHeight="false" outlineLevel="0" collapsed="false">
      <c r="B682" s="83" t="s">
        <v>50</v>
      </c>
      <c r="C682" s="85" t="n">
        <f aca="false">(C675*C676)*(-1)</f>
        <v>-1187.5</v>
      </c>
      <c r="D682" s="85" t="n">
        <f aca="false">(D675*D676)*(-1)</f>
        <v>-1187.5</v>
      </c>
      <c r="E682" s="85" t="n">
        <f aca="false">(E675*E676)*(-1)</f>
        <v>-1187.5</v>
      </c>
      <c r="F682" s="85" t="n">
        <f aca="false">(F675*F676)*(-1)</f>
        <v>-1187.5</v>
      </c>
      <c r="G682" s="85" t="n">
        <f aca="false">(G675*G676)*(-1)</f>
        <v>-1187.5</v>
      </c>
      <c r="H682" s="85" t="n">
        <f aca="false">(H675*H676)*(-1)</f>
        <v>-1187.5</v>
      </c>
      <c r="I682" s="85" t="n">
        <f aca="false">(I675*I676)*(-1)</f>
        <v>-1187.5</v>
      </c>
      <c r="K682" s="74"/>
    </row>
    <row r="683" customFormat="false" ht="12.75" hidden="false" customHeight="false" outlineLevel="0" collapsed="false">
      <c r="B683" s="83" t="s">
        <v>51</v>
      </c>
      <c r="C683" s="75" t="n">
        <f aca="false">C677*C678</f>
        <v>1192.5</v>
      </c>
      <c r="D683" s="75" t="n">
        <f aca="false">D677*D678</f>
        <v>1192.5</v>
      </c>
      <c r="E683" s="75" t="n">
        <f aca="false">E677*E678</f>
        <v>1192.5</v>
      </c>
      <c r="F683" s="75" t="n">
        <f aca="false">F677*F678</f>
        <v>1192.5</v>
      </c>
      <c r="G683" s="75" t="n">
        <f aca="false">G677*G678</f>
        <v>1192.5</v>
      </c>
      <c r="H683" s="75" t="n">
        <f aca="false">H677*H678</f>
        <v>1192.5</v>
      </c>
      <c r="I683" s="75" t="n">
        <f aca="false">I677*I678</f>
        <v>1192.5</v>
      </c>
      <c r="K683" s="74"/>
    </row>
    <row r="684" customFormat="false" ht="12.75" hidden="false" customHeight="false" outlineLevel="0" collapsed="false">
      <c r="B684" s="81" t="s">
        <v>52</v>
      </c>
      <c r="C684" s="75" t="n">
        <f aca="false">SUM(C682:C683)</f>
        <v>5</v>
      </c>
      <c r="D684" s="75" t="n">
        <f aca="false">SUM(D682:D683)</f>
        <v>5</v>
      </c>
      <c r="E684" s="75" t="n">
        <f aca="false">SUM(E682:E683)</f>
        <v>5</v>
      </c>
      <c r="F684" s="75" t="n">
        <f aca="false">SUM(F682:F683)</f>
        <v>5</v>
      </c>
      <c r="G684" s="75" t="n">
        <f aca="false">SUM(G682:G683)</f>
        <v>5</v>
      </c>
      <c r="H684" s="75" t="n">
        <f aca="false">SUM(H682:H683)</f>
        <v>5</v>
      </c>
      <c r="I684" s="75" t="n">
        <f aca="false">SUM(I682:I683)</f>
        <v>5</v>
      </c>
      <c r="K684" s="74"/>
    </row>
    <row r="685" customFormat="false" ht="12.75" hidden="false" customHeight="false" outlineLevel="0" collapsed="false">
      <c r="A685" s="86"/>
      <c r="B685" s="72" t="s">
        <v>53</v>
      </c>
      <c r="C685" s="85" t="n">
        <f aca="false">C679*C680</f>
        <v>0</v>
      </c>
      <c r="D685" s="85" t="n">
        <f aca="false">D679*D680</f>
        <v>0</v>
      </c>
      <c r="E685" s="85" t="n">
        <f aca="false">E679*E680</f>
        <v>0</v>
      </c>
      <c r="F685" s="85" t="n">
        <f aca="false">F679*F680</f>
        <v>0</v>
      </c>
      <c r="G685" s="85" t="n">
        <f aca="false">G679*G680</f>
        <v>0</v>
      </c>
      <c r="H685" s="85" t="n">
        <f aca="false">H679*H680</f>
        <v>0</v>
      </c>
      <c r="I685" s="85" t="n">
        <f aca="false">I679*I680</f>
        <v>0</v>
      </c>
    </row>
    <row r="686" customFormat="false" ht="12.75" hidden="false" customHeight="false" outlineLevel="0" collapsed="false">
      <c r="A686" s="87"/>
      <c r="E686" s="72"/>
      <c r="G686" s="72"/>
      <c r="H686" s="72"/>
      <c r="I686" s="72"/>
    </row>
    <row r="687" customFormat="false" ht="12.75" hidden="false" customHeight="false" outlineLevel="0" collapsed="false">
      <c r="A687" s="86"/>
      <c r="B687" s="5" t="s">
        <v>54</v>
      </c>
      <c r="C687" s="88" t="n">
        <f aca="false">SUM(C684:C685)</f>
        <v>5</v>
      </c>
      <c r="D687" s="88" t="n">
        <f aca="false">SUM(D684:D685)</f>
        <v>5</v>
      </c>
      <c r="E687" s="88" t="n">
        <f aca="false">SUM(E684:E685)</f>
        <v>5</v>
      </c>
      <c r="F687" s="88" t="n">
        <f aca="false">SUM(F684:F685)</f>
        <v>5</v>
      </c>
      <c r="G687" s="88" t="n">
        <f aca="false">SUM(G684:G685)</f>
        <v>5</v>
      </c>
      <c r="H687" s="88" t="n">
        <f aca="false">SUM(H684:H685)</f>
        <v>5</v>
      </c>
      <c r="I687" s="88" t="n">
        <f aca="false">SUM(I684:I685)</f>
        <v>5</v>
      </c>
      <c r="J687" s="80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  <c r="EW687" s="5"/>
      <c r="EX687" s="5"/>
      <c r="EY687" s="5"/>
      <c r="EZ687" s="5"/>
      <c r="FA687" s="5"/>
      <c r="FB687" s="5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</row>
    <row r="688" customFormat="false" ht="12.75" hidden="false" customHeight="false" outlineLevel="0" collapsed="false">
      <c r="A688" s="80"/>
      <c r="B688" s="96" t="s">
        <v>73</v>
      </c>
      <c r="C688" s="88" t="n">
        <f aca="false">C687*8</f>
        <v>40</v>
      </c>
      <c r="D688" s="88" t="n">
        <f aca="false">D687*8</f>
        <v>40</v>
      </c>
      <c r="E688" s="88" t="n">
        <f aca="false">E687*8</f>
        <v>40</v>
      </c>
      <c r="F688" s="88" t="n">
        <f aca="false">F687*8</f>
        <v>40</v>
      </c>
      <c r="G688" s="88" t="n">
        <f aca="false">G687*8</f>
        <v>40</v>
      </c>
      <c r="H688" s="88" t="n">
        <f aca="false">H687*8</f>
        <v>40</v>
      </c>
      <c r="I688" s="88" t="n">
        <f aca="false">I687*8</f>
        <v>40</v>
      </c>
      <c r="J688" s="73" t="n">
        <f aca="false">SUM(C688:I688)</f>
        <v>280</v>
      </c>
    </row>
    <row r="689" customFormat="false" ht="12.75" hidden="false" customHeight="false" outlineLevel="0" collapsed="false">
      <c r="A689" s="87"/>
      <c r="G689" s="84"/>
      <c r="H689" s="84"/>
    </row>
    <row r="690" customFormat="false" ht="12.75" hidden="false" customHeight="false" outlineLevel="0" collapsed="false">
      <c r="A690" s="86"/>
      <c r="B690" s="72" t="s">
        <v>74</v>
      </c>
      <c r="C690" s="75" t="n">
        <f aca="false">(C682+C685)*8</f>
        <v>-9500</v>
      </c>
      <c r="D690" s="75" t="n">
        <f aca="false">(D682+D685)*8</f>
        <v>-9500</v>
      </c>
      <c r="E690" s="75" t="n">
        <f aca="false">(E682+E685)*8</f>
        <v>-9500</v>
      </c>
      <c r="F690" s="75" t="n">
        <f aca="false">(F682+F685)*8</f>
        <v>-9500</v>
      </c>
      <c r="G690" s="75" t="n">
        <f aca="false">(G682+G685)*8</f>
        <v>-9500</v>
      </c>
      <c r="H690" s="75" t="n">
        <f aca="false">(H682+H685)*8</f>
        <v>-9500</v>
      </c>
      <c r="I690" s="75" t="n">
        <f aca="false">(I682+I685)*8</f>
        <v>-9500</v>
      </c>
    </row>
    <row r="691" customFormat="false" ht="12.75" hidden="false" customHeight="false" outlineLevel="0" collapsed="false">
      <c r="A691" s="86"/>
      <c r="B691" s="72" t="s">
        <v>75</v>
      </c>
      <c r="C691" s="75" t="n">
        <f aca="false">C683*8</f>
        <v>9540</v>
      </c>
      <c r="D691" s="75" t="n">
        <f aca="false">D683*8</f>
        <v>9540</v>
      </c>
      <c r="E691" s="75" t="n">
        <f aca="false">E683*8</f>
        <v>9540</v>
      </c>
      <c r="F691" s="75" t="n">
        <f aca="false">F683*8</f>
        <v>9540</v>
      </c>
      <c r="G691" s="75" t="n">
        <f aca="false">G683*8</f>
        <v>9540</v>
      </c>
      <c r="H691" s="75" t="n">
        <f aca="false">H683*8</f>
        <v>9540</v>
      </c>
      <c r="I691" s="75" t="n">
        <f aca="false">I683*8</f>
        <v>9540</v>
      </c>
    </row>
    <row r="692" customFormat="false" ht="12.75" hidden="false" customHeight="false" outlineLevel="0" collapsed="false">
      <c r="A692" s="86"/>
      <c r="B692" s="72" t="s">
        <v>9</v>
      </c>
      <c r="C692" s="75" t="n">
        <f aca="false">SUM(C690:C691)</f>
        <v>40</v>
      </c>
      <c r="D692" s="75" t="n">
        <f aca="false">SUM(D690:D691)</f>
        <v>40</v>
      </c>
      <c r="E692" s="75" t="n">
        <f aca="false">SUM(E690:E691)</f>
        <v>40</v>
      </c>
      <c r="F692" s="75" t="n">
        <f aca="false">SUM(F690:F691)</f>
        <v>40</v>
      </c>
      <c r="G692" s="75" t="n">
        <f aca="false">SUM(G690:G691)</f>
        <v>40</v>
      </c>
      <c r="H692" s="75" t="n">
        <f aca="false">SUM(H690:H691)</f>
        <v>40</v>
      </c>
      <c r="I692" s="75" t="n">
        <f aca="false">SUM(I690:I691)</f>
        <v>40</v>
      </c>
    </row>
    <row r="693" customFormat="false" ht="12.75" hidden="false" customHeight="false" outlineLevel="0" collapsed="false">
      <c r="A693" s="86"/>
    </row>
    <row r="694" customFormat="false" ht="12.75" hidden="false" customHeight="false" outlineLevel="0" collapsed="false">
      <c r="A694" s="5" t="s">
        <v>10</v>
      </c>
      <c r="B694" s="95" t="s">
        <v>76</v>
      </c>
      <c r="C694" s="78" t="n">
        <v>37257</v>
      </c>
      <c r="D694" s="79" t="n">
        <v>37258</v>
      </c>
      <c r="E694" s="79" t="n">
        <v>37259</v>
      </c>
      <c r="F694" s="79" t="n">
        <v>37260</v>
      </c>
      <c r="G694" s="78" t="n">
        <v>37261</v>
      </c>
      <c r="H694" s="78" t="n">
        <v>37262</v>
      </c>
      <c r="I694" s="79" t="n">
        <v>37263</v>
      </c>
      <c r="J694" s="80"/>
      <c r="K694" s="81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  <c r="EW694" s="5"/>
      <c r="EX694" s="5"/>
      <c r="EY694" s="5"/>
      <c r="EZ694" s="5"/>
      <c r="FA694" s="5"/>
      <c r="FB694" s="5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</row>
    <row r="695" customFormat="false" ht="12.75" hidden="false" customHeight="false" outlineLevel="0" collapsed="false">
      <c r="B695" s="5" t="s">
        <v>8</v>
      </c>
      <c r="C695" s="82" t="n">
        <v>0</v>
      </c>
      <c r="D695" s="82" t="n">
        <v>0</v>
      </c>
      <c r="E695" s="82" t="n">
        <v>0</v>
      </c>
      <c r="F695" s="82" t="n">
        <v>0</v>
      </c>
      <c r="G695" s="82" t="n">
        <v>0</v>
      </c>
      <c r="H695" s="82" t="n">
        <v>0</v>
      </c>
      <c r="I695" s="82" t="n">
        <v>0</v>
      </c>
      <c r="K695" s="74"/>
    </row>
    <row r="696" customFormat="false" ht="12.75" hidden="false" customHeight="false" outlineLevel="0" collapsed="false">
      <c r="B696" s="80" t="s">
        <v>47</v>
      </c>
      <c r="C696" s="73" t="n">
        <v>0</v>
      </c>
      <c r="D696" s="73" t="n">
        <v>0</v>
      </c>
      <c r="E696" s="73" t="n">
        <v>0</v>
      </c>
      <c r="F696" s="73" t="n">
        <v>0</v>
      </c>
      <c r="G696" s="73" t="n">
        <v>0</v>
      </c>
      <c r="H696" s="73" t="n">
        <v>0</v>
      </c>
      <c r="I696" s="73" t="n">
        <v>0</v>
      </c>
      <c r="K696" s="74"/>
    </row>
    <row r="697" customFormat="false" ht="12.75" hidden="false" customHeight="false" outlineLevel="0" collapsed="false">
      <c r="B697" s="5" t="s">
        <v>7</v>
      </c>
      <c r="C697" s="82" t="n">
        <v>50</v>
      </c>
      <c r="D697" s="82" t="n">
        <v>50</v>
      </c>
      <c r="E697" s="82" t="n">
        <v>50</v>
      </c>
      <c r="F697" s="82" t="n">
        <v>50</v>
      </c>
      <c r="G697" s="82" t="n">
        <v>50</v>
      </c>
      <c r="H697" s="82" t="n">
        <v>50</v>
      </c>
      <c r="I697" s="82" t="n">
        <v>50</v>
      </c>
      <c r="K697" s="74"/>
    </row>
    <row r="698" customFormat="false" ht="12.75" hidden="false" customHeight="false" outlineLevel="0" collapsed="false">
      <c r="B698" s="80" t="s">
        <v>47</v>
      </c>
      <c r="C698" s="73" t="n">
        <v>18.25</v>
      </c>
      <c r="D698" s="73" t="n">
        <v>18.25</v>
      </c>
      <c r="E698" s="73" t="n">
        <v>18.25</v>
      </c>
      <c r="F698" s="73" t="n">
        <v>18.25</v>
      </c>
      <c r="G698" s="73" t="n">
        <v>18.25</v>
      </c>
      <c r="H698" s="73" t="n">
        <v>18.25</v>
      </c>
      <c r="I698" s="73" t="n">
        <v>18.25</v>
      </c>
      <c r="K698" s="74"/>
    </row>
    <row r="699" customFormat="false" ht="12.75" hidden="false" customHeight="false" outlineLevel="0" collapsed="false">
      <c r="B699" s="81" t="s">
        <v>48</v>
      </c>
      <c r="C699" s="74" t="n">
        <f aca="false">C695-C697</f>
        <v>-50</v>
      </c>
      <c r="D699" s="74" t="n">
        <f aca="false">D695-D697</f>
        <v>-50</v>
      </c>
      <c r="E699" s="74" t="n">
        <f aca="false">E695-E697</f>
        <v>-50</v>
      </c>
      <c r="F699" s="74" t="n">
        <f aca="false">F695-F697</f>
        <v>-50</v>
      </c>
      <c r="G699" s="74" t="n">
        <f aca="false">G695-G697</f>
        <v>-50</v>
      </c>
      <c r="H699" s="74" t="n">
        <f aca="false">H695-H697</f>
        <v>-50</v>
      </c>
      <c r="I699" s="74" t="n">
        <f aca="false">I695-I697</f>
        <v>-50</v>
      </c>
      <c r="K699" s="74"/>
    </row>
    <row r="700" customFormat="false" ht="12.75" hidden="false" customHeight="false" outlineLevel="0" collapsed="false">
      <c r="B700" s="83" t="s">
        <v>49</v>
      </c>
      <c r="C700" s="73" t="n">
        <v>22</v>
      </c>
      <c r="D700" s="73" t="n">
        <v>22</v>
      </c>
      <c r="E700" s="73" t="n">
        <v>22</v>
      </c>
      <c r="F700" s="73" t="n">
        <v>22</v>
      </c>
      <c r="G700" s="73" t="n">
        <v>22</v>
      </c>
      <c r="H700" s="73" t="n">
        <v>22</v>
      </c>
      <c r="I700" s="73" t="n">
        <v>22</v>
      </c>
      <c r="K700" s="74"/>
    </row>
    <row r="701" customFormat="false" ht="12.75" hidden="false" customHeight="false" outlineLevel="0" collapsed="false">
      <c r="B701" s="83"/>
      <c r="C701" s="82"/>
      <c r="D701" s="82"/>
      <c r="E701" s="82"/>
      <c r="F701" s="73"/>
      <c r="G701" s="82"/>
      <c r="H701" s="82"/>
      <c r="K701" s="74"/>
    </row>
    <row r="702" customFormat="false" ht="12.75" hidden="false" customHeight="false" outlineLevel="0" collapsed="false">
      <c r="B702" s="83" t="s">
        <v>50</v>
      </c>
      <c r="C702" s="85" t="n">
        <f aca="false">(C695*C696)*(-1)</f>
        <v>-0</v>
      </c>
      <c r="D702" s="85" t="n">
        <f aca="false">(D695*D696)*(-1)</f>
        <v>-0</v>
      </c>
      <c r="E702" s="85" t="n">
        <f aca="false">(E695*E696)*(-1)</f>
        <v>-0</v>
      </c>
      <c r="F702" s="85" t="n">
        <f aca="false">(F695*F696)*(-1)</f>
        <v>-0</v>
      </c>
      <c r="G702" s="85" t="n">
        <f aca="false">(G695*G696)*(-1)</f>
        <v>-0</v>
      </c>
      <c r="H702" s="85" t="n">
        <f aca="false">(H695*H696)*(-1)</f>
        <v>-0</v>
      </c>
      <c r="I702" s="85" t="n">
        <f aca="false">(I695*I696)*(-1)</f>
        <v>-0</v>
      </c>
      <c r="K702" s="74"/>
    </row>
    <row r="703" customFormat="false" ht="12.75" hidden="false" customHeight="false" outlineLevel="0" collapsed="false">
      <c r="B703" s="83" t="s">
        <v>51</v>
      </c>
      <c r="C703" s="75" t="n">
        <f aca="false">C697*C698</f>
        <v>912.5</v>
      </c>
      <c r="D703" s="75" t="n">
        <f aca="false">D697*D698</f>
        <v>912.5</v>
      </c>
      <c r="E703" s="75" t="n">
        <f aca="false">E697*E698</f>
        <v>912.5</v>
      </c>
      <c r="F703" s="75" t="n">
        <f aca="false">F697*F698</f>
        <v>912.5</v>
      </c>
      <c r="G703" s="75" t="n">
        <f aca="false">G697*G698</f>
        <v>912.5</v>
      </c>
      <c r="H703" s="75" t="n">
        <f aca="false">H697*H698</f>
        <v>912.5</v>
      </c>
      <c r="I703" s="75" t="n">
        <f aca="false">I697*I698</f>
        <v>912.5</v>
      </c>
      <c r="K703" s="74"/>
    </row>
    <row r="704" customFormat="false" ht="12.75" hidden="false" customHeight="false" outlineLevel="0" collapsed="false">
      <c r="B704" s="81" t="s">
        <v>52</v>
      </c>
      <c r="C704" s="75" t="n">
        <f aca="false">SUM(C702:C703)</f>
        <v>912.5</v>
      </c>
      <c r="D704" s="75" t="n">
        <f aca="false">SUM(D702:D703)</f>
        <v>912.5</v>
      </c>
      <c r="E704" s="75" t="n">
        <f aca="false">SUM(E702:E703)</f>
        <v>912.5</v>
      </c>
      <c r="F704" s="75" t="n">
        <f aca="false">SUM(F702:F703)</f>
        <v>912.5</v>
      </c>
      <c r="G704" s="75" t="n">
        <f aca="false">SUM(G702:G703)</f>
        <v>912.5</v>
      </c>
      <c r="H704" s="75" t="n">
        <f aca="false">SUM(H702:H703)</f>
        <v>912.5</v>
      </c>
      <c r="I704" s="75" t="n">
        <f aca="false">SUM(I702:I703)</f>
        <v>912.5</v>
      </c>
      <c r="K704" s="74"/>
    </row>
    <row r="705" customFormat="false" ht="12.75" hidden="false" customHeight="false" outlineLevel="0" collapsed="false">
      <c r="A705" s="86"/>
      <c r="B705" s="72" t="s">
        <v>53</v>
      </c>
      <c r="C705" s="85" t="n">
        <f aca="false">C699*C700</f>
        <v>-1100</v>
      </c>
      <c r="D705" s="85" t="n">
        <f aca="false">D699*D700</f>
        <v>-1100</v>
      </c>
      <c r="E705" s="85" t="n">
        <f aca="false">E699*E700</f>
        <v>-1100</v>
      </c>
      <c r="F705" s="85" t="n">
        <f aca="false">F699*F700</f>
        <v>-1100</v>
      </c>
      <c r="G705" s="85" t="n">
        <f aca="false">G699*G700</f>
        <v>-1100</v>
      </c>
      <c r="H705" s="85" t="n">
        <f aca="false">H699*H700</f>
        <v>-1100</v>
      </c>
      <c r="I705" s="85" t="n">
        <f aca="false">I699*I700</f>
        <v>-1100</v>
      </c>
    </row>
    <row r="706" customFormat="false" ht="12.75" hidden="false" customHeight="false" outlineLevel="0" collapsed="false">
      <c r="A706" s="87"/>
      <c r="E706" s="72"/>
      <c r="G706" s="72"/>
      <c r="H706" s="72"/>
      <c r="I706" s="72"/>
    </row>
    <row r="707" customFormat="false" ht="12.75" hidden="false" customHeight="false" outlineLevel="0" collapsed="false">
      <c r="A707" s="86"/>
      <c r="B707" s="5" t="s">
        <v>54</v>
      </c>
      <c r="C707" s="88" t="n">
        <f aca="false">SUM(C704:C705)</f>
        <v>-187.5</v>
      </c>
      <c r="D707" s="88" t="n">
        <f aca="false">SUM(D704:D705)</f>
        <v>-187.5</v>
      </c>
      <c r="E707" s="88" t="n">
        <f aca="false">SUM(E704:E705)</f>
        <v>-187.5</v>
      </c>
      <c r="F707" s="88" t="n">
        <f aca="false">SUM(F704:F705)</f>
        <v>-187.5</v>
      </c>
      <c r="G707" s="88" t="n">
        <f aca="false">SUM(G704:G705)</f>
        <v>-187.5</v>
      </c>
      <c r="H707" s="88" t="n">
        <f aca="false">SUM(H704:H705)</f>
        <v>-187.5</v>
      </c>
      <c r="I707" s="88" t="n">
        <f aca="false">SUM(I704:I705)</f>
        <v>-187.5</v>
      </c>
      <c r="J707" s="80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  <c r="EQ707" s="5"/>
      <c r="ER707" s="5"/>
      <c r="ES707" s="5"/>
      <c r="ET707" s="5"/>
      <c r="EU707" s="5"/>
      <c r="EV707" s="5"/>
      <c r="EW707" s="5"/>
      <c r="EX707" s="5"/>
      <c r="EY707" s="5"/>
      <c r="EZ707" s="5"/>
      <c r="FA707" s="5"/>
      <c r="FB707" s="5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</row>
    <row r="708" customFormat="false" ht="12.75" hidden="false" customHeight="false" outlineLevel="0" collapsed="false">
      <c r="A708" s="80"/>
      <c r="B708" s="96" t="s">
        <v>73</v>
      </c>
      <c r="C708" s="88" t="n">
        <f aca="false">C707*8</f>
        <v>-1500</v>
      </c>
      <c r="D708" s="88" t="n">
        <f aca="false">D707*8</f>
        <v>-1500</v>
      </c>
      <c r="E708" s="88" t="n">
        <f aca="false">E707*8</f>
        <v>-1500</v>
      </c>
      <c r="F708" s="88" t="n">
        <f aca="false">F707*8</f>
        <v>-1500</v>
      </c>
      <c r="G708" s="88" t="n">
        <f aca="false">G707*8</f>
        <v>-1500</v>
      </c>
      <c r="H708" s="88" t="n">
        <f aca="false">H707*8</f>
        <v>-1500</v>
      </c>
      <c r="I708" s="88" t="n">
        <f aca="false">I707*8</f>
        <v>-1500</v>
      </c>
      <c r="J708" s="73" t="n">
        <f aca="false">SUM(C708:I708)</f>
        <v>-10500</v>
      </c>
    </row>
    <row r="709" customFormat="false" ht="12.75" hidden="false" customHeight="false" outlineLevel="0" collapsed="false">
      <c r="A709" s="80"/>
      <c r="B709" s="96"/>
      <c r="C709" s="88"/>
      <c r="D709" s="90"/>
      <c r="E709" s="90"/>
      <c r="F709" s="90"/>
      <c r="G709" s="84"/>
      <c r="H709" s="90"/>
      <c r="I709" s="88"/>
    </row>
    <row r="710" customFormat="false" ht="12.75" hidden="false" customHeight="false" outlineLevel="0" collapsed="false">
      <c r="A710" s="86"/>
      <c r="B710" s="72" t="s">
        <v>74</v>
      </c>
      <c r="C710" s="75" t="n">
        <f aca="false">(C702+C705)*8</f>
        <v>-8800</v>
      </c>
      <c r="D710" s="75" t="n">
        <f aca="false">(D702+D705)*8</f>
        <v>-8800</v>
      </c>
      <c r="E710" s="75" t="n">
        <f aca="false">(E702+E705)*8</f>
        <v>-8800</v>
      </c>
      <c r="F710" s="75" t="n">
        <f aca="false">(F702+F705)*8</f>
        <v>-8800</v>
      </c>
      <c r="G710" s="75" t="n">
        <f aca="false">(G702+G705)*8</f>
        <v>-8800</v>
      </c>
      <c r="H710" s="75" t="n">
        <f aca="false">(H702+H705)*8</f>
        <v>-8800</v>
      </c>
      <c r="I710" s="75" t="n">
        <f aca="false">(I702+I705)*8</f>
        <v>-8800</v>
      </c>
    </row>
    <row r="711" customFormat="false" ht="12.75" hidden="false" customHeight="false" outlineLevel="0" collapsed="false">
      <c r="A711" s="86"/>
      <c r="B711" s="72" t="s">
        <v>75</v>
      </c>
      <c r="C711" s="75" t="n">
        <f aca="false">C703*8</f>
        <v>7300</v>
      </c>
      <c r="D711" s="75" t="n">
        <f aca="false">D703*8</f>
        <v>7300</v>
      </c>
      <c r="E711" s="75" t="n">
        <f aca="false">E703*8</f>
        <v>7300</v>
      </c>
      <c r="F711" s="75" t="n">
        <f aca="false">F703*8</f>
        <v>7300</v>
      </c>
      <c r="G711" s="75" t="n">
        <f aca="false">G703*8</f>
        <v>7300</v>
      </c>
      <c r="H711" s="75" t="n">
        <f aca="false">H703*8</f>
        <v>7300</v>
      </c>
      <c r="I711" s="75" t="n">
        <f aca="false">I703*8</f>
        <v>7300</v>
      </c>
    </row>
    <row r="712" customFormat="false" ht="12.75" hidden="false" customHeight="false" outlineLevel="0" collapsed="false">
      <c r="A712" s="86"/>
      <c r="B712" s="72" t="s">
        <v>9</v>
      </c>
      <c r="C712" s="75" t="n">
        <f aca="false">SUM(C710:C711)</f>
        <v>-1500</v>
      </c>
      <c r="D712" s="75" t="n">
        <f aca="false">SUM(D710:D711)</f>
        <v>-1500</v>
      </c>
      <c r="E712" s="75" t="n">
        <f aca="false">SUM(E710:E711)</f>
        <v>-1500</v>
      </c>
      <c r="F712" s="75" t="n">
        <f aca="false">SUM(F710:F711)</f>
        <v>-1500</v>
      </c>
      <c r="G712" s="75" t="n">
        <f aca="false">SUM(G710:G711)</f>
        <v>-1500</v>
      </c>
      <c r="H712" s="75" t="n">
        <f aca="false">SUM(H710:H711)</f>
        <v>-1500</v>
      </c>
      <c r="I712" s="75" t="n">
        <f aca="false">SUM(I710:I711)</f>
        <v>-1500</v>
      </c>
    </row>
    <row r="713" customFormat="false" ht="12.75" hidden="false" customHeight="false" outlineLevel="0" collapsed="false">
      <c r="A713" s="86"/>
    </row>
    <row r="714" customFormat="false" ht="12.75" hidden="false" customHeight="false" outlineLevel="0" collapsed="false">
      <c r="A714" s="5" t="s">
        <v>10</v>
      </c>
      <c r="B714" s="95" t="s">
        <v>77</v>
      </c>
      <c r="C714" s="78" t="n">
        <v>37257</v>
      </c>
      <c r="D714" s="79" t="n">
        <v>37258</v>
      </c>
      <c r="E714" s="79" t="n">
        <v>37259</v>
      </c>
      <c r="F714" s="79" t="n">
        <v>37260</v>
      </c>
      <c r="G714" s="78" t="n">
        <v>37261</v>
      </c>
      <c r="H714" s="78" t="n">
        <v>37262</v>
      </c>
      <c r="I714" s="79" t="n">
        <v>37263</v>
      </c>
      <c r="J714" s="80"/>
      <c r="K714" s="81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  <c r="EQ714" s="5"/>
      <c r="ER714" s="5"/>
      <c r="ES714" s="5"/>
      <c r="ET714" s="5"/>
      <c r="EU714" s="5"/>
      <c r="EV714" s="5"/>
      <c r="EW714" s="5"/>
      <c r="EX714" s="5"/>
      <c r="EY714" s="5"/>
      <c r="EZ714" s="5"/>
      <c r="FA714" s="5"/>
      <c r="FB714" s="5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</row>
    <row r="715" customFormat="false" ht="12.75" hidden="false" customHeight="false" outlineLevel="0" collapsed="false">
      <c r="B715" s="5" t="s">
        <v>8</v>
      </c>
      <c r="C715" s="72" t="n">
        <v>400</v>
      </c>
      <c r="D715" s="82" t="n">
        <v>400</v>
      </c>
      <c r="E715" s="82" t="n">
        <v>400</v>
      </c>
      <c r="F715" s="82" t="n">
        <v>400</v>
      </c>
      <c r="G715" s="72" t="n">
        <v>400</v>
      </c>
      <c r="H715" s="72" t="n">
        <v>400</v>
      </c>
      <c r="I715" s="82" t="n">
        <v>400</v>
      </c>
      <c r="K715" s="74"/>
    </row>
    <row r="716" customFormat="false" ht="12.75" hidden="false" customHeight="false" outlineLevel="0" collapsed="false">
      <c r="B716" s="80" t="s">
        <v>47</v>
      </c>
      <c r="C716" s="73" t="n">
        <v>31.75</v>
      </c>
      <c r="D716" s="73" t="n">
        <v>31.75</v>
      </c>
      <c r="E716" s="73" t="n">
        <v>31.75</v>
      </c>
      <c r="F716" s="73" t="n">
        <v>31.75</v>
      </c>
      <c r="G716" s="73" t="n">
        <v>31.75</v>
      </c>
      <c r="H716" s="73" t="n">
        <v>31.75</v>
      </c>
      <c r="I716" s="73" t="n">
        <v>31.75</v>
      </c>
      <c r="K716" s="74"/>
    </row>
    <row r="717" customFormat="false" ht="12.75" hidden="false" customHeight="false" outlineLevel="0" collapsed="false">
      <c r="B717" s="5" t="s">
        <v>7</v>
      </c>
      <c r="C717" s="72" t="n">
        <v>100</v>
      </c>
      <c r="D717" s="82" t="n">
        <v>100</v>
      </c>
      <c r="E717" s="82" t="n">
        <v>100</v>
      </c>
      <c r="F717" s="82" t="n">
        <v>100</v>
      </c>
      <c r="G717" s="72" t="n">
        <v>100</v>
      </c>
      <c r="H717" s="72" t="n">
        <v>100</v>
      </c>
      <c r="I717" s="82" t="n">
        <v>100</v>
      </c>
      <c r="K717" s="74"/>
    </row>
    <row r="718" customFormat="false" ht="12.75" hidden="false" customHeight="false" outlineLevel="0" collapsed="false">
      <c r="B718" s="80" t="s">
        <v>47</v>
      </c>
      <c r="C718" s="73" t="n">
        <v>34</v>
      </c>
      <c r="D718" s="73" t="n">
        <v>34</v>
      </c>
      <c r="E718" s="73" t="n">
        <v>34</v>
      </c>
      <c r="F718" s="73" t="n">
        <v>34</v>
      </c>
      <c r="G718" s="73" t="n">
        <v>34</v>
      </c>
      <c r="H718" s="73" t="n">
        <v>34</v>
      </c>
      <c r="I718" s="73" t="n">
        <v>34</v>
      </c>
      <c r="K718" s="74"/>
    </row>
    <row r="719" customFormat="false" ht="12.75" hidden="false" customHeight="false" outlineLevel="0" collapsed="false">
      <c r="B719" s="81" t="s">
        <v>48</v>
      </c>
      <c r="C719" s="74" t="n">
        <f aca="false">C715-C717</f>
        <v>300</v>
      </c>
      <c r="D719" s="74" t="n">
        <f aca="false">D715-D717</f>
        <v>300</v>
      </c>
      <c r="E719" s="74" t="n">
        <f aca="false">E715-E717</f>
        <v>300</v>
      </c>
      <c r="F719" s="74" t="n">
        <f aca="false">F715-F717</f>
        <v>300</v>
      </c>
      <c r="G719" s="74" t="n">
        <f aca="false">G715-G717</f>
        <v>300</v>
      </c>
      <c r="H719" s="74" t="n">
        <f aca="false">H715-H717</f>
        <v>300</v>
      </c>
      <c r="I719" s="74" t="n">
        <f aca="false">I715-I717</f>
        <v>300</v>
      </c>
      <c r="K719" s="74"/>
    </row>
    <row r="720" customFormat="false" ht="12.75" hidden="false" customHeight="false" outlineLevel="0" collapsed="false">
      <c r="B720" s="83" t="s">
        <v>49</v>
      </c>
      <c r="C720" s="73" t="n">
        <v>30</v>
      </c>
      <c r="D720" s="73" t="n">
        <v>30</v>
      </c>
      <c r="E720" s="73" t="n">
        <v>30</v>
      </c>
      <c r="F720" s="73" t="n">
        <v>30</v>
      </c>
      <c r="G720" s="73" t="n">
        <v>30</v>
      </c>
      <c r="H720" s="73" t="n">
        <v>30</v>
      </c>
      <c r="I720" s="73" t="n">
        <v>30</v>
      </c>
      <c r="K720" s="74"/>
    </row>
    <row r="721" customFormat="false" ht="12.75" hidden="false" customHeight="false" outlineLevel="0" collapsed="false">
      <c r="B721" s="83"/>
      <c r="C721" s="75"/>
      <c r="D721" s="82"/>
      <c r="E721" s="82"/>
      <c r="F721" s="73"/>
      <c r="G721" s="75"/>
      <c r="H721" s="75"/>
      <c r="K721" s="74"/>
    </row>
    <row r="722" customFormat="false" ht="12.75" hidden="false" customHeight="false" outlineLevel="0" collapsed="false">
      <c r="B722" s="83" t="s">
        <v>50</v>
      </c>
      <c r="C722" s="85" t="n">
        <f aca="false">(C715*C716)*(-1)</f>
        <v>-12700</v>
      </c>
      <c r="D722" s="85" t="n">
        <f aca="false">(D715*D716)*(-1)</f>
        <v>-12700</v>
      </c>
      <c r="E722" s="85" t="n">
        <f aca="false">(E715*E716)*(-1)</f>
        <v>-12700</v>
      </c>
      <c r="F722" s="85" t="n">
        <f aca="false">(F715*F716)*(-1)</f>
        <v>-12700</v>
      </c>
      <c r="G722" s="85" t="n">
        <f aca="false">(G715*G716)*(-1)</f>
        <v>-12700</v>
      </c>
      <c r="H722" s="85" t="n">
        <f aca="false">(H715*H716)*(-1)</f>
        <v>-12700</v>
      </c>
      <c r="I722" s="85" t="n">
        <f aca="false">(I715*I716)*(-1)</f>
        <v>-12700</v>
      </c>
      <c r="K722" s="74"/>
    </row>
    <row r="723" customFormat="false" ht="12.75" hidden="false" customHeight="false" outlineLevel="0" collapsed="false">
      <c r="B723" s="83" t="s">
        <v>51</v>
      </c>
      <c r="C723" s="75" t="n">
        <f aca="false">C717*C718</f>
        <v>3400</v>
      </c>
      <c r="D723" s="75" t="n">
        <f aca="false">D717*D718</f>
        <v>3400</v>
      </c>
      <c r="E723" s="75" t="n">
        <f aca="false">E717*E718</f>
        <v>3400</v>
      </c>
      <c r="F723" s="75" t="n">
        <f aca="false">F717*F718</f>
        <v>3400</v>
      </c>
      <c r="G723" s="75" t="n">
        <f aca="false">G717*G718</f>
        <v>3400</v>
      </c>
      <c r="H723" s="75" t="n">
        <f aca="false">H717*H718</f>
        <v>3400</v>
      </c>
      <c r="I723" s="75" t="n">
        <f aca="false">I717*I718</f>
        <v>3400</v>
      </c>
      <c r="K723" s="74"/>
    </row>
    <row r="724" customFormat="false" ht="12.75" hidden="false" customHeight="false" outlineLevel="0" collapsed="false">
      <c r="B724" s="81" t="s">
        <v>52</v>
      </c>
      <c r="C724" s="75" t="n">
        <f aca="false">SUM(C722:C723)</f>
        <v>-9300</v>
      </c>
      <c r="D724" s="75" t="n">
        <f aca="false">SUM(D722:D723)</f>
        <v>-9300</v>
      </c>
      <c r="E724" s="75" t="n">
        <f aca="false">SUM(E722:E723)</f>
        <v>-9300</v>
      </c>
      <c r="F724" s="75" t="n">
        <f aca="false">SUM(F722:F723)</f>
        <v>-9300</v>
      </c>
      <c r="G724" s="75" t="n">
        <f aca="false">SUM(G722:G723)</f>
        <v>-9300</v>
      </c>
      <c r="H724" s="75" t="n">
        <f aca="false">SUM(H722:H723)</f>
        <v>-9300</v>
      </c>
      <c r="I724" s="75" t="n">
        <f aca="false">SUM(I722:I723)</f>
        <v>-9300</v>
      </c>
      <c r="K724" s="74"/>
    </row>
    <row r="725" customFormat="false" ht="12.75" hidden="false" customHeight="false" outlineLevel="0" collapsed="false">
      <c r="A725" s="86"/>
      <c r="B725" s="72" t="s">
        <v>53</v>
      </c>
      <c r="C725" s="85" t="n">
        <f aca="false">C719*C720</f>
        <v>9000</v>
      </c>
      <c r="D725" s="85" t="n">
        <f aca="false">D719*D720</f>
        <v>9000</v>
      </c>
      <c r="E725" s="85" t="n">
        <f aca="false">E719*E720</f>
        <v>9000</v>
      </c>
      <c r="F725" s="85" t="n">
        <f aca="false">F719*F720</f>
        <v>9000</v>
      </c>
      <c r="G725" s="85" t="n">
        <f aca="false">G719*G720</f>
        <v>9000</v>
      </c>
      <c r="H725" s="85" t="n">
        <f aca="false">H719*H720</f>
        <v>9000</v>
      </c>
      <c r="I725" s="85" t="n">
        <f aca="false">I719*I720</f>
        <v>9000</v>
      </c>
    </row>
    <row r="726" customFormat="false" ht="12.75" hidden="false" customHeight="false" outlineLevel="0" collapsed="false">
      <c r="A726" s="87"/>
      <c r="E726" s="72"/>
      <c r="G726" s="72"/>
      <c r="H726" s="72"/>
      <c r="I726" s="72"/>
    </row>
    <row r="727" customFormat="false" ht="12.75" hidden="false" customHeight="false" outlineLevel="0" collapsed="false">
      <c r="A727" s="86"/>
      <c r="B727" s="5" t="s">
        <v>54</v>
      </c>
      <c r="C727" s="88" t="n">
        <f aca="false">SUM(C724:C725)</f>
        <v>-300</v>
      </c>
      <c r="D727" s="88" t="n">
        <f aca="false">SUM(D724:D725)</f>
        <v>-300</v>
      </c>
      <c r="E727" s="88" t="n">
        <f aca="false">SUM(E724:E725)</f>
        <v>-300</v>
      </c>
      <c r="F727" s="88" t="n">
        <f aca="false">SUM(F724:F725)</f>
        <v>-300</v>
      </c>
      <c r="G727" s="88" t="n">
        <f aca="false">SUM(G724:G725)</f>
        <v>-300</v>
      </c>
      <c r="H727" s="88" t="n">
        <f aca="false">SUM(H724:H725)</f>
        <v>-300</v>
      </c>
      <c r="I727" s="88" t="n">
        <f aca="false">SUM(I724:I725)</f>
        <v>-300</v>
      </c>
      <c r="J727" s="80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  <c r="DH727" s="5"/>
      <c r="DI727" s="5"/>
      <c r="DJ727" s="5"/>
      <c r="DK727" s="5"/>
      <c r="DL727" s="5"/>
      <c r="DM727" s="5"/>
      <c r="DN727" s="5"/>
      <c r="DO727" s="5"/>
      <c r="DP727" s="5"/>
      <c r="DQ727" s="5"/>
      <c r="DR727" s="5"/>
      <c r="DS727" s="5"/>
      <c r="DT727" s="5"/>
      <c r="DU727" s="5"/>
      <c r="DV727" s="5"/>
      <c r="DW727" s="5"/>
      <c r="DX727" s="5"/>
      <c r="DY727" s="5"/>
      <c r="DZ727" s="5"/>
      <c r="EA727" s="5"/>
      <c r="EB727" s="5"/>
      <c r="EC727" s="5"/>
      <c r="ED727" s="5"/>
      <c r="EE727" s="5"/>
      <c r="EF727" s="5"/>
      <c r="EG727" s="5"/>
      <c r="EH727" s="5"/>
      <c r="EI727" s="5"/>
      <c r="EJ727" s="5"/>
      <c r="EK727" s="5"/>
      <c r="EL727" s="5"/>
      <c r="EM727" s="5"/>
      <c r="EN727" s="5"/>
      <c r="EO727" s="5"/>
      <c r="EP727" s="5"/>
      <c r="EQ727" s="5"/>
      <c r="ER727" s="5"/>
      <c r="ES727" s="5"/>
      <c r="ET727" s="5"/>
      <c r="EU727" s="5"/>
      <c r="EV727" s="5"/>
      <c r="EW727" s="5"/>
      <c r="EX727" s="5"/>
      <c r="EY727" s="5"/>
      <c r="EZ727" s="5"/>
      <c r="FA727" s="5"/>
      <c r="FB727" s="5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</row>
    <row r="728" customFormat="false" ht="12.75" hidden="false" customHeight="false" outlineLevel="0" collapsed="false">
      <c r="A728" s="80"/>
      <c r="B728" s="96" t="s">
        <v>73</v>
      </c>
      <c r="C728" s="88" t="n">
        <f aca="false">C727*8</f>
        <v>-2400</v>
      </c>
      <c r="D728" s="88" t="n">
        <f aca="false">D727*8</f>
        <v>-2400</v>
      </c>
      <c r="E728" s="88" t="n">
        <f aca="false">E727*8</f>
        <v>-2400</v>
      </c>
      <c r="F728" s="88" t="n">
        <f aca="false">F727*8</f>
        <v>-2400</v>
      </c>
      <c r="G728" s="88" t="n">
        <f aca="false">G727*8</f>
        <v>-2400</v>
      </c>
      <c r="H728" s="88" t="n">
        <f aca="false">H727*8</f>
        <v>-2400</v>
      </c>
      <c r="I728" s="88" t="n">
        <f aca="false">I727*8</f>
        <v>-2400</v>
      </c>
      <c r="J728" s="73" t="n">
        <f aca="false">SUM(C728:I728)</f>
        <v>-16800</v>
      </c>
    </row>
    <row r="729" customFormat="false" ht="12.75" hidden="false" customHeight="false" outlineLevel="0" collapsed="false">
      <c r="G729" s="84"/>
      <c r="H729" s="84"/>
    </row>
    <row r="730" customFormat="false" ht="12.75" hidden="false" customHeight="false" outlineLevel="0" collapsed="false">
      <c r="A730" s="86"/>
      <c r="B730" s="72" t="s">
        <v>74</v>
      </c>
      <c r="C730" s="75" t="n">
        <f aca="false">(C722+C725)*8</f>
        <v>-29600</v>
      </c>
      <c r="D730" s="75" t="n">
        <f aca="false">(D722+D725)*8</f>
        <v>-29600</v>
      </c>
      <c r="E730" s="75" t="n">
        <f aca="false">(E722+E725)*8</f>
        <v>-29600</v>
      </c>
      <c r="F730" s="75" t="n">
        <f aca="false">(F722+F725)*8</f>
        <v>-29600</v>
      </c>
      <c r="G730" s="75" t="n">
        <f aca="false">(G722+G725)*8</f>
        <v>-29600</v>
      </c>
      <c r="H730" s="75" t="n">
        <f aca="false">(H722+H725)*8</f>
        <v>-29600</v>
      </c>
      <c r="I730" s="75" t="n">
        <f aca="false">(I722+I725)*8</f>
        <v>-29600</v>
      </c>
    </row>
    <row r="731" customFormat="false" ht="12.75" hidden="false" customHeight="false" outlineLevel="0" collapsed="false">
      <c r="A731" s="86"/>
      <c r="B731" s="72" t="s">
        <v>75</v>
      </c>
      <c r="C731" s="75" t="n">
        <f aca="false">C723*8</f>
        <v>27200</v>
      </c>
      <c r="D731" s="75" t="n">
        <f aca="false">D723*8</f>
        <v>27200</v>
      </c>
      <c r="E731" s="75" t="n">
        <f aca="false">E723*8</f>
        <v>27200</v>
      </c>
      <c r="F731" s="75" t="n">
        <f aca="false">F723*8</f>
        <v>27200</v>
      </c>
      <c r="G731" s="75" t="n">
        <f aca="false">G723*8</f>
        <v>27200</v>
      </c>
      <c r="H731" s="75" t="n">
        <f aca="false">H723*8</f>
        <v>27200</v>
      </c>
      <c r="I731" s="75" t="n">
        <f aca="false">I723*8</f>
        <v>27200</v>
      </c>
    </row>
    <row r="732" customFormat="false" ht="12.75" hidden="false" customHeight="false" outlineLevel="0" collapsed="false">
      <c r="A732" s="86"/>
      <c r="B732" s="72" t="s">
        <v>9</v>
      </c>
      <c r="C732" s="75" t="n">
        <f aca="false">SUM(C730:C731)</f>
        <v>-2400</v>
      </c>
      <c r="D732" s="75" t="n">
        <f aca="false">SUM(D730:D731)</f>
        <v>-2400</v>
      </c>
      <c r="E732" s="75" t="n">
        <f aca="false">SUM(E730:E731)</f>
        <v>-2400</v>
      </c>
      <c r="F732" s="75" t="n">
        <f aca="false">SUM(F730:F731)</f>
        <v>-2400</v>
      </c>
      <c r="G732" s="75" t="n">
        <f aca="false">SUM(G730:G731)</f>
        <v>-2400</v>
      </c>
      <c r="H732" s="75" t="n">
        <f aca="false">SUM(H730:H731)</f>
        <v>-2400</v>
      </c>
      <c r="I732" s="75" t="n">
        <f aca="false">SUM(I730:I731)</f>
        <v>-2400</v>
      </c>
    </row>
    <row r="733" customFormat="false" ht="12.75" hidden="false" customHeight="false" outlineLevel="0" collapsed="false">
      <c r="A733" s="86"/>
    </row>
    <row r="734" customFormat="false" ht="12.75" hidden="false" customHeight="false" outlineLevel="0" collapsed="false">
      <c r="A734" s="5" t="s">
        <v>35</v>
      </c>
      <c r="B734" s="95" t="s">
        <v>76</v>
      </c>
      <c r="C734" s="78" t="n">
        <v>37257</v>
      </c>
      <c r="D734" s="79" t="n">
        <v>37258</v>
      </c>
      <c r="E734" s="79" t="n">
        <v>37259</v>
      </c>
      <c r="F734" s="79" t="n">
        <v>37260</v>
      </c>
      <c r="G734" s="78" t="n">
        <v>37261</v>
      </c>
      <c r="H734" s="78" t="n">
        <v>37262</v>
      </c>
      <c r="I734" s="79" t="n">
        <v>37263</v>
      </c>
      <c r="J734" s="80"/>
      <c r="K734" s="81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  <c r="DB734" s="5"/>
      <c r="DC734" s="5"/>
      <c r="DD734" s="5"/>
      <c r="DE734" s="5"/>
      <c r="DF734" s="5"/>
      <c r="DG734" s="5"/>
      <c r="DH734" s="5"/>
      <c r="DI734" s="5"/>
      <c r="DJ734" s="5"/>
      <c r="DK734" s="5"/>
      <c r="DL734" s="5"/>
      <c r="DM734" s="5"/>
      <c r="DN734" s="5"/>
      <c r="DO734" s="5"/>
      <c r="DP734" s="5"/>
      <c r="DQ734" s="5"/>
      <c r="DR734" s="5"/>
      <c r="DS734" s="5"/>
      <c r="DT734" s="5"/>
      <c r="DU734" s="5"/>
      <c r="DV734" s="5"/>
      <c r="DW734" s="5"/>
      <c r="DX734" s="5"/>
      <c r="DY734" s="5"/>
      <c r="DZ734" s="5"/>
      <c r="EA734" s="5"/>
      <c r="EB734" s="5"/>
      <c r="EC734" s="5"/>
      <c r="ED734" s="5"/>
      <c r="EE734" s="5"/>
      <c r="EF734" s="5"/>
      <c r="EG734" s="5"/>
      <c r="EH734" s="5"/>
      <c r="EI734" s="5"/>
      <c r="EJ734" s="5"/>
      <c r="EK734" s="5"/>
      <c r="EL734" s="5"/>
      <c r="EM734" s="5"/>
      <c r="EN734" s="5"/>
      <c r="EO734" s="5"/>
      <c r="EP734" s="5"/>
      <c r="EQ734" s="5"/>
      <c r="ER734" s="5"/>
      <c r="ES734" s="5"/>
      <c r="ET734" s="5"/>
      <c r="EU734" s="5"/>
      <c r="EV734" s="5"/>
      <c r="EW734" s="5"/>
      <c r="EX734" s="5"/>
      <c r="EY734" s="5"/>
      <c r="EZ734" s="5"/>
      <c r="FA734" s="5"/>
      <c r="FB734" s="5"/>
      <c r="FC734" s="5"/>
      <c r="FD734" s="5"/>
      <c r="FE734" s="5"/>
      <c r="FF734" s="5"/>
      <c r="FG734" s="5"/>
      <c r="FH734" s="5"/>
      <c r="FI734" s="5"/>
      <c r="FJ734" s="5"/>
      <c r="FK734" s="5"/>
      <c r="FL734" s="5"/>
      <c r="FM734" s="5"/>
      <c r="FN734" s="5"/>
      <c r="FO734" s="5"/>
      <c r="FP734" s="5"/>
      <c r="FQ734" s="5"/>
      <c r="FR734" s="5"/>
      <c r="FS734" s="5"/>
      <c r="FT734" s="5"/>
      <c r="FU734" s="5"/>
      <c r="FV734" s="5"/>
      <c r="FW734" s="5"/>
      <c r="FX734" s="5"/>
      <c r="FY734" s="5"/>
      <c r="FZ734" s="5"/>
      <c r="GA734" s="5"/>
      <c r="GB734" s="5"/>
      <c r="GC734" s="5"/>
      <c r="GD734" s="5"/>
      <c r="GE734" s="5"/>
      <c r="GF734" s="5"/>
      <c r="GG734" s="5"/>
      <c r="GH734" s="5"/>
      <c r="GI734" s="5"/>
      <c r="GJ734" s="5"/>
      <c r="GK734" s="5"/>
      <c r="GL734" s="5"/>
      <c r="GM734" s="5"/>
      <c r="GN734" s="5"/>
      <c r="GO734" s="5"/>
      <c r="GP734" s="5"/>
      <c r="GQ734" s="5"/>
      <c r="GR734" s="5"/>
      <c r="GS734" s="5"/>
      <c r="GT734" s="5"/>
      <c r="GU734" s="5"/>
      <c r="GV734" s="5"/>
      <c r="GW734" s="5"/>
      <c r="GX734" s="5"/>
      <c r="GY734" s="5"/>
      <c r="GZ734" s="5"/>
      <c r="HA734" s="5"/>
      <c r="HB734" s="5"/>
      <c r="HC734" s="5"/>
      <c r="HD734" s="5"/>
      <c r="HE734" s="5"/>
      <c r="HF734" s="5"/>
      <c r="HG734" s="5"/>
      <c r="HH734" s="5"/>
      <c r="HI734" s="5"/>
      <c r="HJ734" s="5"/>
      <c r="HK734" s="5"/>
      <c r="HL734" s="5"/>
      <c r="HM734" s="5"/>
      <c r="HN734" s="5"/>
      <c r="HO734" s="5"/>
      <c r="HP734" s="5"/>
      <c r="HQ734" s="5"/>
      <c r="HR734" s="5"/>
      <c r="HS734" s="5"/>
      <c r="HT734" s="5"/>
      <c r="HU734" s="5"/>
      <c r="HV734" s="5"/>
      <c r="HW734" s="5"/>
      <c r="HX734" s="5"/>
      <c r="HY734" s="5"/>
      <c r="HZ734" s="5"/>
      <c r="IA734" s="5"/>
      <c r="IB734" s="5"/>
      <c r="IC734" s="5"/>
      <c r="ID734" s="5"/>
      <c r="IE734" s="5"/>
      <c r="IF734" s="5"/>
      <c r="IG734" s="5"/>
      <c r="IH734" s="5"/>
      <c r="II734" s="5"/>
      <c r="IJ734" s="5"/>
      <c r="IK734" s="5"/>
      <c r="IL734" s="5"/>
      <c r="IM734" s="5"/>
      <c r="IN734" s="5"/>
      <c r="IO734" s="5"/>
      <c r="IP734" s="5"/>
      <c r="IQ734" s="5"/>
      <c r="IR734" s="5"/>
      <c r="IS734" s="5"/>
      <c r="IT734" s="5"/>
      <c r="IU734" s="5"/>
      <c r="IV734" s="5"/>
      <c r="IW734" s="5"/>
    </row>
    <row r="735" customFormat="false" ht="12.75" hidden="false" customHeight="false" outlineLevel="0" collapsed="false">
      <c r="B735" s="5" t="s">
        <v>8</v>
      </c>
      <c r="D735" s="82" t="n">
        <v>0</v>
      </c>
      <c r="E735" s="82" t="n">
        <v>0</v>
      </c>
      <c r="F735" s="82" t="n">
        <v>0</v>
      </c>
      <c r="G735" s="73"/>
      <c r="H735" s="84"/>
      <c r="I735" s="82" t="n">
        <v>0</v>
      </c>
      <c r="K735" s="74"/>
    </row>
    <row r="736" customFormat="false" ht="12.75" hidden="false" customHeight="false" outlineLevel="0" collapsed="false">
      <c r="B736" s="80" t="s">
        <v>47</v>
      </c>
      <c r="C736" s="73" t="n">
        <v>0</v>
      </c>
      <c r="D736" s="73" t="n">
        <v>0</v>
      </c>
      <c r="E736" s="73" t="n">
        <v>0</v>
      </c>
      <c r="F736" s="73" t="n">
        <v>0</v>
      </c>
      <c r="G736" s="73"/>
      <c r="H736" s="84"/>
      <c r="I736" s="73" t="n">
        <v>0</v>
      </c>
      <c r="K736" s="74"/>
    </row>
    <row r="737" customFormat="false" ht="12.75" hidden="false" customHeight="false" outlineLevel="0" collapsed="false">
      <c r="B737" s="5" t="s">
        <v>7</v>
      </c>
      <c r="C737" s="72" t="n">
        <v>50</v>
      </c>
      <c r="D737" s="82" t="n">
        <v>50</v>
      </c>
      <c r="E737" s="82" t="n">
        <v>50</v>
      </c>
      <c r="F737" s="82" t="n">
        <v>50</v>
      </c>
      <c r="G737" s="82" t="n">
        <v>50</v>
      </c>
      <c r="H737" s="82" t="n">
        <v>50</v>
      </c>
      <c r="I737" s="82" t="n">
        <v>50</v>
      </c>
      <c r="K737" s="74"/>
    </row>
    <row r="738" customFormat="false" ht="12.75" hidden="false" customHeight="false" outlineLevel="0" collapsed="false">
      <c r="B738" s="80" t="s">
        <v>47</v>
      </c>
      <c r="C738" s="73" t="n">
        <v>32</v>
      </c>
      <c r="D738" s="73" t="n">
        <v>32</v>
      </c>
      <c r="E738" s="73" t="n">
        <v>32</v>
      </c>
      <c r="F738" s="73" t="n">
        <v>32</v>
      </c>
      <c r="G738" s="73" t="n">
        <v>32</v>
      </c>
      <c r="H738" s="73" t="n">
        <v>32</v>
      </c>
      <c r="I738" s="73" t="n">
        <v>32</v>
      </c>
      <c r="K738" s="74"/>
    </row>
    <row r="739" customFormat="false" ht="12.75" hidden="false" customHeight="false" outlineLevel="0" collapsed="false">
      <c r="B739" s="81" t="s">
        <v>48</v>
      </c>
      <c r="C739" s="74" t="n">
        <f aca="false">C735-C737</f>
        <v>-50</v>
      </c>
      <c r="D739" s="74" t="n">
        <f aca="false">D735-D737</f>
        <v>-50</v>
      </c>
      <c r="E739" s="74" t="n">
        <f aca="false">E735-E737</f>
        <v>-50</v>
      </c>
      <c r="F739" s="74" t="n">
        <f aca="false">F735-F737</f>
        <v>-50</v>
      </c>
      <c r="G739" s="74" t="n">
        <f aca="false">G735-G737</f>
        <v>-50</v>
      </c>
      <c r="H739" s="74" t="n">
        <f aca="false">H735-H737</f>
        <v>-50</v>
      </c>
      <c r="I739" s="74" t="n">
        <f aca="false">I735-I737</f>
        <v>-50</v>
      </c>
      <c r="K739" s="74"/>
    </row>
    <row r="740" customFormat="false" ht="12.75" hidden="false" customHeight="false" outlineLevel="0" collapsed="false">
      <c r="B740" s="83" t="s">
        <v>49</v>
      </c>
      <c r="C740" s="73" t="n">
        <v>22</v>
      </c>
      <c r="D740" s="73" t="n">
        <v>22</v>
      </c>
      <c r="E740" s="73" t="n">
        <v>22</v>
      </c>
      <c r="F740" s="73" t="n">
        <v>22</v>
      </c>
      <c r="G740" s="73" t="n">
        <v>22</v>
      </c>
      <c r="H740" s="73" t="n">
        <v>22</v>
      </c>
      <c r="I740" s="73" t="n">
        <v>22</v>
      </c>
      <c r="K740" s="74"/>
    </row>
    <row r="741" customFormat="false" ht="12.75" hidden="false" customHeight="false" outlineLevel="0" collapsed="false">
      <c r="B741" s="83"/>
      <c r="C741" s="75"/>
      <c r="D741" s="82"/>
      <c r="E741" s="82"/>
      <c r="F741" s="73"/>
      <c r="G741" s="73"/>
      <c r="H741" s="84"/>
      <c r="K741" s="74"/>
    </row>
    <row r="742" customFormat="false" ht="12.75" hidden="false" customHeight="false" outlineLevel="0" collapsed="false">
      <c r="B742" s="83" t="s">
        <v>50</v>
      </c>
      <c r="C742" s="85" t="n">
        <f aca="false">(C735*C736)*(-1)</f>
        <v>-0</v>
      </c>
      <c r="D742" s="85" t="n">
        <f aca="false">(D735*D736)*(-1)</f>
        <v>-0</v>
      </c>
      <c r="E742" s="85" t="n">
        <f aca="false">(E735*E736)*(-1)</f>
        <v>-0</v>
      </c>
      <c r="F742" s="85" t="n">
        <f aca="false">(F735*F736)*(-1)</f>
        <v>-0</v>
      </c>
      <c r="G742" s="85" t="n">
        <f aca="false">(G735*G736)*(-1)</f>
        <v>-0</v>
      </c>
      <c r="H742" s="85" t="n">
        <f aca="false">(H735*H736)*(-1)</f>
        <v>-0</v>
      </c>
      <c r="I742" s="85" t="n">
        <f aca="false">(I735*I736)*(-1)</f>
        <v>-0</v>
      </c>
      <c r="K742" s="74"/>
    </row>
    <row r="743" customFormat="false" ht="12.75" hidden="false" customHeight="false" outlineLevel="0" collapsed="false">
      <c r="B743" s="83" t="s">
        <v>51</v>
      </c>
      <c r="C743" s="75" t="n">
        <f aca="false">C737*C738</f>
        <v>1600</v>
      </c>
      <c r="D743" s="75" t="n">
        <f aca="false">D737*D738</f>
        <v>1600</v>
      </c>
      <c r="E743" s="75" t="n">
        <f aca="false">E737*E738</f>
        <v>1600</v>
      </c>
      <c r="F743" s="75" t="n">
        <f aca="false">F737*F738</f>
        <v>1600</v>
      </c>
      <c r="G743" s="75" t="n">
        <f aca="false">G737*G738</f>
        <v>1600</v>
      </c>
      <c r="H743" s="75" t="n">
        <f aca="false">H737*H738</f>
        <v>1600</v>
      </c>
      <c r="I743" s="75" t="n">
        <f aca="false">I737*I738</f>
        <v>1600</v>
      </c>
      <c r="K743" s="74"/>
    </row>
    <row r="744" customFormat="false" ht="12.75" hidden="false" customHeight="false" outlineLevel="0" collapsed="false">
      <c r="B744" s="81" t="s">
        <v>52</v>
      </c>
      <c r="C744" s="75" t="n">
        <f aca="false">SUM(C742:C743)</f>
        <v>1600</v>
      </c>
      <c r="D744" s="75" t="n">
        <f aca="false">SUM(D742:D743)</f>
        <v>1600</v>
      </c>
      <c r="E744" s="75" t="n">
        <f aca="false">SUM(E742:E743)</f>
        <v>1600</v>
      </c>
      <c r="F744" s="75" t="n">
        <f aca="false">SUM(F742:F743)</f>
        <v>1600</v>
      </c>
      <c r="G744" s="75" t="n">
        <f aca="false">SUM(G742:G743)</f>
        <v>1600</v>
      </c>
      <c r="H744" s="75" t="n">
        <f aca="false">SUM(H742:H743)</f>
        <v>1600</v>
      </c>
      <c r="I744" s="75" t="n">
        <f aca="false">SUM(I742:I743)</f>
        <v>1600</v>
      </c>
      <c r="K744" s="74"/>
    </row>
    <row r="745" customFormat="false" ht="12.75" hidden="false" customHeight="false" outlineLevel="0" collapsed="false">
      <c r="A745" s="86"/>
      <c r="B745" s="72" t="s">
        <v>53</v>
      </c>
      <c r="C745" s="85" t="n">
        <f aca="false">C739*C740</f>
        <v>-1100</v>
      </c>
      <c r="D745" s="85" t="n">
        <f aca="false">D739*D740</f>
        <v>-1100</v>
      </c>
      <c r="E745" s="85" t="n">
        <f aca="false">E739*E740</f>
        <v>-1100</v>
      </c>
      <c r="F745" s="85" t="n">
        <f aca="false">F739*F740</f>
        <v>-1100</v>
      </c>
      <c r="G745" s="85" t="n">
        <f aca="false">G739*G740</f>
        <v>-1100</v>
      </c>
      <c r="H745" s="85" t="n">
        <f aca="false">H739*H740</f>
        <v>-1100</v>
      </c>
      <c r="I745" s="85" t="n">
        <f aca="false">I739*I740</f>
        <v>-1100</v>
      </c>
    </row>
    <row r="746" customFormat="false" ht="12.75" hidden="false" customHeight="false" outlineLevel="0" collapsed="false">
      <c r="A746" s="87"/>
      <c r="E746" s="72"/>
      <c r="G746" s="72"/>
      <c r="H746" s="72"/>
      <c r="I746" s="72"/>
    </row>
    <row r="747" customFormat="false" ht="12.75" hidden="false" customHeight="false" outlineLevel="0" collapsed="false">
      <c r="A747" s="86"/>
      <c r="B747" s="5" t="s">
        <v>54</v>
      </c>
      <c r="C747" s="88" t="n">
        <f aca="false">SUM(C744:C745)</f>
        <v>500</v>
      </c>
      <c r="D747" s="88" t="n">
        <f aca="false">SUM(D744:D745)</f>
        <v>500</v>
      </c>
      <c r="E747" s="88" t="n">
        <f aca="false">SUM(E744:E745)</f>
        <v>500</v>
      </c>
      <c r="F747" s="88" t="n">
        <f aca="false">SUM(F744:F745)</f>
        <v>500</v>
      </c>
      <c r="G747" s="88" t="n">
        <f aca="false">SUM(G744:G745)</f>
        <v>500</v>
      </c>
      <c r="H747" s="88" t="n">
        <f aca="false">SUM(H744:H745)</f>
        <v>500</v>
      </c>
      <c r="I747" s="88" t="n">
        <f aca="false">SUM(I744:I745)</f>
        <v>500</v>
      </c>
      <c r="J747" s="80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  <c r="DB747" s="5"/>
      <c r="DC747" s="5"/>
      <c r="DD747" s="5"/>
      <c r="DE747" s="5"/>
      <c r="DF747" s="5"/>
      <c r="DG747" s="5"/>
      <c r="DH747" s="5"/>
      <c r="DI747" s="5"/>
      <c r="DJ747" s="5"/>
      <c r="DK747" s="5"/>
      <c r="DL747" s="5"/>
      <c r="DM747" s="5"/>
      <c r="DN747" s="5"/>
      <c r="DO747" s="5"/>
      <c r="DP747" s="5"/>
      <c r="DQ747" s="5"/>
      <c r="DR747" s="5"/>
      <c r="DS747" s="5"/>
      <c r="DT747" s="5"/>
      <c r="DU747" s="5"/>
      <c r="DV747" s="5"/>
      <c r="DW747" s="5"/>
      <c r="DX747" s="5"/>
      <c r="DY747" s="5"/>
      <c r="DZ747" s="5"/>
      <c r="EA747" s="5"/>
      <c r="EB747" s="5"/>
      <c r="EC747" s="5"/>
      <c r="ED747" s="5"/>
      <c r="EE747" s="5"/>
      <c r="EF747" s="5"/>
      <c r="EG747" s="5"/>
      <c r="EH747" s="5"/>
      <c r="EI747" s="5"/>
      <c r="EJ747" s="5"/>
      <c r="EK747" s="5"/>
      <c r="EL747" s="5"/>
      <c r="EM747" s="5"/>
      <c r="EN747" s="5"/>
      <c r="EO747" s="5"/>
      <c r="EP747" s="5"/>
      <c r="EQ747" s="5"/>
      <c r="ER747" s="5"/>
      <c r="ES747" s="5"/>
      <c r="ET747" s="5"/>
      <c r="EU747" s="5"/>
      <c r="EV747" s="5"/>
      <c r="EW747" s="5"/>
      <c r="EX747" s="5"/>
      <c r="EY747" s="5"/>
      <c r="EZ747" s="5"/>
      <c r="FA747" s="5"/>
      <c r="FB747" s="5"/>
      <c r="FC747" s="5"/>
      <c r="FD747" s="5"/>
      <c r="FE747" s="5"/>
      <c r="FF747" s="5"/>
      <c r="FG747" s="5"/>
      <c r="FH747" s="5"/>
      <c r="FI747" s="5"/>
      <c r="FJ747" s="5"/>
      <c r="FK747" s="5"/>
      <c r="FL747" s="5"/>
      <c r="FM747" s="5"/>
      <c r="FN747" s="5"/>
      <c r="FO747" s="5"/>
      <c r="FP747" s="5"/>
      <c r="FQ747" s="5"/>
      <c r="FR747" s="5"/>
      <c r="FS747" s="5"/>
      <c r="FT747" s="5"/>
      <c r="FU747" s="5"/>
      <c r="FV747" s="5"/>
      <c r="FW747" s="5"/>
      <c r="FX747" s="5"/>
      <c r="FY747" s="5"/>
      <c r="FZ747" s="5"/>
      <c r="GA747" s="5"/>
      <c r="GB747" s="5"/>
      <c r="GC747" s="5"/>
      <c r="GD747" s="5"/>
      <c r="GE747" s="5"/>
      <c r="GF747" s="5"/>
      <c r="GG747" s="5"/>
      <c r="GH747" s="5"/>
      <c r="GI747" s="5"/>
      <c r="GJ747" s="5"/>
      <c r="GK747" s="5"/>
      <c r="GL747" s="5"/>
      <c r="GM747" s="5"/>
      <c r="GN747" s="5"/>
      <c r="GO747" s="5"/>
      <c r="GP747" s="5"/>
      <c r="GQ747" s="5"/>
      <c r="GR747" s="5"/>
      <c r="GS747" s="5"/>
      <c r="GT747" s="5"/>
      <c r="GU747" s="5"/>
      <c r="GV747" s="5"/>
      <c r="GW747" s="5"/>
      <c r="GX747" s="5"/>
      <c r="GY747" s="5"/>
      <c r="GZ747" s="5"/>
      <c r="HA747" s="5"/>
      <c r="HB747" s="5"/>
      <c r="HC747" s="5"/>
      <c r="HD747" s="5"/>
      <c r="HE747" s="5"/>
      <c r="HF747" s="5"/>
      <c r="HG747" s="5"/>
      <c r="HH747" s="5"/>
      <c r="HI747" s="5"/>
      <c r="HJ747" s="5"/>
      <c r="HK747" s="5"/>
      <c r="HL747" s="5"/>
      <c r="HM747" s="5"/>
      <c r="HN747" s="5"/>
      <c r="HO747" s="5"/>
      <c r="HP747" s="5"/>
      <c r="HQ747" s="5"/>
      <c r="HR747" s="5"/>
      <c r="HS747" s="5"/>
      <c r="HT747" s="5"/>
      <c r="HU747" s="5"/>
      <c r="HV747" s="5"/>
      <c r="HW747" s="5"/>
      <c r="HX747" s="5"/>
      <c r="HY747" s="5"/>
      <c r="HZ747" s="5"/>
      <c r="IA747" s="5"/>
      <c r="IB747" s="5"/>
      <c r="IC747" s="5"/>
      <c r="ID747" s="5"/>
      <c r="IE747" s="5"/>
      <c r="IF747" s="5"/>
      <c r="IG747" s="5"/>
      <c r="IH747" s="5"/>
      <c r="II747" s="5"/>
      <c r="IJ747" s="5"/>
      <c r="IK747" s="5"/>
      <c r="IL747" s="5"/>
      <c r="IM747" s="5"/>
      <c r="IN747" s="5"/>
      <c r="IO747" s="5"/>
      <c r="IP747" s="5"/>
      <c r="IQ747" s="5"/>
      <c r="IR747" s="5"/>
      <c r="IS747" s="5"/>
      <c r="IT747" s="5"/>
      <c r="IU747" s="5"/>
      <c r="IV747" s="5"/>
      <c r="IW747" s="5"/>
    </row>
    <row r="748" customFormat="false" ht="12.75" hidden="false" customHeight="false" outlineLevel="0" collapsed="false">
      <c r="A748" s="80"/>
      <c r="B748" s="96" t="s">
        <v>73</v>
      </c>
      <c r="C748" s="88" t="n">
        <f aca="false">C747*8</f>
        <v>4000</v>
      </c>
      <c r="D748" s="88" t="n">
        <f aca="false">D747*8</f>
        <v>4000</v>
      </c>
      <c r="E748" s="88" t="n">
        <f aca="false">E747*8</f>
        <v>4000</v>
      </c>
      <c r="F748" s="88" t="n">
        <f aca="false">F747*8</f>
        <v>4000</v>
      </c>
      <c r="G748" s="88" t="n">
        <f aca="false">G747*8</f>
        <v>4000</v>
      </c>
      <c r="H748" s="88" t="n">
        <f aca="false">H747*8</f>
        <v>4000</v>
      </c>
      <c r="I748" s="88" t="n">
        <f aca="false">I747*8</f>
        <v>4000</v>
      </c>
      <c r="J748" s="73" t="n">
        <f aca="false">SUM(C748:I748)</f>
        <v>28000</v>
      </c>
    </row>
    <row r="750" customFormat="false" ht="12.75" hidden="false" customHeight="false" outlineLevel="0" collapsed="false">
      <c r="A750" s="86"/>
      <c r="B750" s="72" t="s">
        <v>74</v>
      </c>
      <c r="C750" s="75" t="n">
        <f aca="false">(C742+C745)*8</f>
        <v>-8800</v>
      </c>
      <c r="D750" s="75" t="n">
        <f aca="false">(D742+D745)*8</f>
        <v>-8800</v>
      </c>
      <c r="E750" s="75" t="n">
        <f aca="false">(E742+E745)*8</f>
        <v>-8800</v>
      </c>
      <c r="F750" s="75" t="n">
        <f aca="false">(F742+F745)*8</f>
        <v>-8800</v>
      </c>
      <c r="G750" s="75" t="n">
        <f aca="false">(G742+G745)*8</f>
        <v>-8800</v>
      </c>
      <c r="H750" s="75" t="n">
        <f aca="false">(H742+H745)*8</f>
        <v>-8800</v>
      </c>
      <c r="I750" s="75" t="n">
        <f aca="false">(I742+I745)*8</f>
        <v>-8800</v>
      </c>
    </row>
    <row r="751" customFormat="false" ht="12.75" hidden="false" customHeight="false" outlineLevel="0" collapsed="false">
      <c r="A751" s="86"/>
      <c r="B751" s="72" t="s">
        <v>75</v>
      </c>
      <c r="C751" s="75" t="n">
        <f aca="false">C743*8</f>
        <v>12800</v>
      </c>
      <c r="D751" s="75" t="n">
        <f aca="false">D743*8</f>
        <v>12800</v>
      </c>
      <c r="E751" s="75" t="n">
        <f aca="false">E743*8</f>
        <v>12800</v>
      </c>
      <c r="F751" s="75" t="n">
        <f aca="false">F743*8</f>
        <v>12800</v>
      </c>
      <c r="G751" s="75" t="n">
        <f aca="false">G743*8</f>
        <v>12800</v>
      </c>
      <c r="H751" s="75" t="n">
        <f aca="false">H743*8</f>
        <v>12800</v>
      </c>
      <c r="I751" s="75" t="n">
        <f aca="false">I743*8</f>
        <v>12800</v>
      </c>
    </row>
    <row r="752" customFormat="false" ht="12.75" hidden="false" customHeight="false" outlineLevel="0" collapsed="false">
      <c r="A752" s="86"/>
      <c r="B752" s="72" t="s">
        <v>9</v>
      </c>
      <c r="C752" s="75" t="n">
        <f aca="false">SUM(C750:C751)</f>
        <v>4000</v>
      </c>
      <c r="D752" s="75" t="n">
        <f aca="false">SUM(D750:D751)</f>
        <v>4000</v>
      </c>
      <c r="E752" s="75" t="n">
        <f aca="false">SUM(E750:E751)</f>
        <v>4000</v>
      </c>
      <c r="F752" s="75" t="n">
        <f aca="false">SUM(F750:F751)</f>
        <v>4000</v>
      </c>
      <c r="G752" s="75" t="n">
        <f aca="false">SUM(G750:G751)</f>
        <v>4000</v>
      </c>
      <c r="H752" s="75" t="n">
        <f aca="false">SUM(H750:H751)</f>
        <v>4000</v>
      </c>
      <c r="I752" s="75" t="n">
        <f aca="false">SUM(I750:I751)</f>
        <v>4000</v>
      </c>
    </row>
    <row r="753" customFormat="false" ht="12.75" hidden="false" customHeight="false" outlineLevel="0" collapsed="false">
      <c r="A753" s="86"/>
    </row>
    <row r="755" customFormat="false" ht="12.75" hidden="false" customHeight="false" outlineLevel="0" collapsed="false">
      <c r="A755" s="5" t="s">
        <v>17</v>
      </c>
      <c r="B755" s="95" t="s">
        <v>78</v>
      </c>
      <c r="C755" s="78" t="n">
        <v>37257</v>
      </c>
      <c r="D755" s="79" t="n">
        <v>37258</v>
      </c>
      <c r="E755" s="79" t="n">
        <v>37259</v>
      </c>
      <c r="F755" s="79" t="n">
        <v>37260</v>
      </c>
      <c r="G755" s="78" t="n">
        <v>37261</v>
      </c>
      <c r="H755" s="78" t="n">
        <v>37262</v>
      </c>
      <c r="I755" s="79" t="n">
        <v>37263</v>
      </c>
      <c r="J755" s="80"/>
    </row>
    <row r="756" customFormat="false" ht="12.75" hidden="false" customHeight="false" outlineLevel="0" collapsed="false">
      <c r="B756" s="5" t="s">
        <v>8</v>
      </c>
      <c r="C756" s="72" t="n">
        <v>50</v>
      </c>
      <c r="D756" s="72" t="n">
        <v>50</v>
      </c>
      <c r="E756" s="72" t="n">
        <v>50</v>
      </c>
      <c r="F756" s="72" t="n">
        <v>50</v>
      </c>
      <c r="G756" s="72" t="n">
        <v>50</v>
      </c>
      <c r="H756" s="72" t="n">
        <v>50</v>
      </c>
      <c r="I756" s="72" t="n">
        <v>50</v>
      </c>
    </row>
    <row r="757" customFormat="false" ht="12.75" hidden="false" customHeight="false" outlineLevel="0" collapsed="false">
      <c r="B757" s="80" t="s">
        <v>47</v>
      </c>
      <c r="C757" s="73" t="n">
        <v>24</v>
      </c>
      <c r="D757" s="73" t="n">
        <v>24</v>
      </c>
      <c r="E757" s="73" t="n">
        <v>24</v>
      </c>
      <c r="F757" s="73" t="n">
        <v>24</v>
      </c>
      <c r="G757" s="73" t="n">
        <v>24</v>
      </c>
      <c r="H757" s="73" t="n">
        <v>24</v>
      </c>
      <c r="I757" s="73" t="n">
        <v>24</v>
      </c>
    </row>
    <row r="758" customFormat="false" ht="12.75" hidden="false" customHeight="false" outlineLevel="0" collapsed="false">
      <c r="B758" s="5" t="s">
        <v>7</v>
      </c>
      <c r="D758" s="82" t="n">
        <v>0</v>
      </c>
      <c r="E758" s="82" t="n">
        <v>0</v>
      </c>
      <c r="F758" s="82" t="n">
        <v>0</v>
      </c>
      <c r="G758" s="73"/>
      <c r="H758" s="84"/>
      <c r="I758" s="82" t="n">
        <v>0</v>
      </c>
    </row>
    <row r="759" customFormat="false" ht="12.75" hidden="false" customHeight="false" outlineLevel="0" collapsed="false">
      <c r="B759" s="80" t="s">
        <v>47</v>
      </c>
      <c r="C759" s="73" t="n">
        <v>0</v>
      </c>
      <c r="D759" s="73" t="n">
        <v>0</v>
      </c>
      <c r="E759" s="73" t="n">
        <v>0</v>
      </c>
      <c r="F759" s="73" t="n">
        <v>0</v>
      </c>
      <c r="G759" s="73"/>
      <c r="H759" s="84"/>
      <c r="I759" s="73" t="n">
        <v>0</v>
      </c>
    </row>
    <row r="760" customFormat="false" ht="12.75" hidden="false" customHeight="false" outlineLevel="0" collapsed="false">
      <c r="B760" s="81" t="s">
        <v>48</v>
      </c>
      <c r="C760" s="74" t="n">
        <f aca="false">C756-C758</f>
        <v>50</v>
      </c>
      <c r="D760" s="74" t="n">
        <f aca="false">D756-D758</f>
        <v>50</v>
      </c>
      <c r="E760" s="74" t="n">
        <f aca="false">E756-E758</f>
        <v>50</v>
      </c>
      <c r="F760" s="74" t="n">
        <f aca="false">F756-F758</f>
        <v>50</v>
      </c>
      <c r="G760" s="74" t="n">
        <f aca="false">G756-G758</f>
        <v>50</v>
      </c>
      <c r="H760" s="74" t="n">
        <f aca="false">H756-H758</f>
        <v>50</v>
      </c>
      <c r="I760" s="74" t="n">
        <f aca="false">I756-I758</f>
        <v>50</v>
      </c>
    </row>
    <row r="761" customFormat="false" ht="12.75" hidden="false" customHeight="false" outlineLevel="0" collapsed="false">
      <c r="B761" s="83" t="s">
        <v>49</v>
      </c>
      <c r="C761" s="73" t="n">
        <v>22</v>
      </c>
      <c r="D761" s="73" t="n">
        <v>22</v>
      </c>
      <c r="E761" s="73" t="n">
        <v>22</v>
      </c>
      <c r="F761" s="73" t="n">
        <v>22</v>
      </c>
      <c r="G761" s="73" t="n">
        <v>22</v>
      </c>
      <c r="H761" s="73" t="n">
        <v>22</v>
      </c>
      <c r="I761" s="73" t="n">
        <v>22</v>
      </c>
    </row>
    <row r="762" customFormat="false" ht="12.75" hidden="false" customHeight="false" outlineLevel="0" collapsed="false">
      <c r="B762" s="83"/>
      <c r="C762" s="75"/>
      <c r="D762" s="82"/>
      <c r="E762" s="82"/>
      <c r="F762" s="73"/>
      <c r="G762" s="73"/>
      <c r="H762" s="84"/>
    </row>
    <row r="763" customFormat="false" ht="12.75" hidden="false" customHeight="false" outlineLevel="0" collapsed="false">
      <c r="B763" s="83" t="s">
        <v>50</v>
      </c>
      <c r="C763" s="85" t="n">
        <f aca="false">(C756*C757)*(-1)</f>
        <v>-1200</v>
      </c>
      <c r="D763" s="85" t="n">
        <f aca="false">(D756*D757)*(-1)</f>
        <v>-1200</v>
      </c>
      <c r="E763" s="85" t="n">
        <f aca="false">(E756*E757)*(-1)</f>
        <v>-1200</v>
      </c>
      <c r="F763" s="85" t="n">
        <f aca="false">(F756*F757)*(-1)</f>
        <v>-1200</v>
      </c>
      <c r="G763" s="85" t="n">
        <f aca="false">(G756*G757)*(-1)</f>
        <v>-1200</v>
      </c>
      <c r="H763" s="85" t="n">
        <f aca="false">(H756*H757)*(-1)</f>
        <v>-1200</v>
      </c>
      <c r="I763" s="85" t="n">
        <f aca="false">(I756*I757)*(-1)</f>
        <v>-1200</v>
      </c>
    </row>
    <row r="764" customFormat="false" ht="12.75" hidden="false" customHeight="false" outlineLevel="0" collapsed="false">
      <c r="B764" s="83" t="s">
        <v>51</v>
      </c>
      <c r="C764" s="75" t="n">
        <f aca="false">C758*C759</f>
        <v>0</v>
      </c>
      <c r="D764" s="75" t="n">
        <f aca="false">D758*D759</f>
        <v>0</v>
      </c>
      <c r="E764" s="75" t="n">
        <f aca="false">E758*E759</f>
        <v>0</v>
      </c>
      <c r="F764" s="75" t="n">
        <f aca="false">F758*F759</f>
        <v>0</v>
      </c>
      <c r="G764" s="75" t="n">
        <f aca="false">G758*G759</f>
        <v>0</v>
      </c>
      <c r="H764" s="75" t="n">
        <f aca="false">H758*H759</f>
        <v>0</v>
      </c>
      <c r="I764" s="75" t="n">
        <f aca="false">I758*I759</f>
        <v>0</v>
      </c>
    </row>
    <row r="765" customFormat="false" ht="12.75" hidden="false" customHeight="false" outlineLevel="0" collapsed="false">
      <c r="B765" s="81" t="s">
        <v>52</v>
      </c>
      <c r="C765" s="75" t="n">
        <f aca="false">SUM(C763:C764)</f>
        <v>-1200</v>
      </c>
      <c r="D765" s="75" t="n">
        <f aca="false">SUM(D763:D764)</f>
        <v>-1200</v>
      </c>
      <c r="E765" s="75" t="n">
        <f aca="false">SUM(E763:E764)</f>
        <v>-1200</v>
      </c>
      <c r="F765" s="75" t="n">
        <f aca="false">SUM(F763:F764)</f>
        <v>-1200</v>
      </c>
      <c r="G765" s="75" t="n">
        <f aca="false">SUM(G763:G764)</f>
        <v>-1200</v>
      </c>
      <c r="H765" s="75" t="n">
        <f aca="false">SUM(H763:H764)</f>
        <v>-1200</v>
      </c>
      <c r="I765" s="75" t="n">
        <f aca="false">SUM(I763:I764)</f>
        <v>-1200</v>
      </c>
    </row>
    <row r="766" customFormat="false" ht="12.75" hidden="false" customHeight="false" outlineLevel="0" collapsed="false">
      <c r="A766" s="86"/>
      <c r="B766" s="72" t="s">
        <v>53</v>
      </c>
      <c r="C766" s="85" t="n">
        <f aca="false">C760*C761</f>
        <v>1100</v>
      </c>
      <c r="D766" s="85" t="n">
        <f aca="false">D760*D761</f>
        <v>1100</v>
      </c>
      <c r="E766" s="85" t="n">
        <f aca="false">E760*E761</f>
        <v>1100</v>
      </c>
      <c r="F766" s="85" t="n">
        <f aca="false">F760*F761</f>
        <v>1100</v>
      </c>
      <c r="G766" s="85" t="n">
        <f aca="false">G760*G761</f>
        <v>1100</v>
      </c>
      <c r="H766" s="85" t="n">
        <f aca="false">H760*H761</f>
        <v>1100</v>
      </c>
      <c r="I766" s="85" t="n">
        <f aca="false">I760*I761</f>
        <v>1100</v>
      </c>
    </row>
    <row r="767" customFormat="false" ht="12.75" hidden="false" customHeight="false" outlineLevel="0" collapsed="false">
      <c r="A767" s="87"/>
      <c r="E767" s="72"/>
      <c r="G767" s="72"/>
      <c r="H767" s="72"/>
      <c r="I767" s="72"/>
    </row>
    <row r="768" customFormat="false" ht="12.75" hidden="false" customHeight="false" outlineLevel="0" collapsed="false">
      <c r="A768" s="86"/>
      <c r="B768" s="5" t="s">
        <v>54</v>
      </c>
      <c r="C768" s="88" t="n">
        <f aca="false">SUM(C765:C766)</f>
        <v>-100</v>
      </c>
      <c r="D768" s="88" t="n">
        <f aca="false">SUM(D765:D766)</f>
        <v>-100</v>
      </c>
      <c r="E768" s="88" t="n">
        <f aca="false">SUM(E765:E766)</f>
        <v>-100</v>
      </c>
      <c r="F768" s="88" t="n">
        <f aca="false">SUM(F765:F766)</f>
        <v>-100</v>
      </c>
      <c r="G768" s="88" t="n">
        <f aca="false">SUM(G765:G766)</f>
        <v>-100</v>
      </c>
      <c r="H768" s="88" t="n">
        <f aca="false">SUM(H765:H766)</f>
        <v>-100</v>
      </c>
      <c r="I768" s="88" t="n">
        <f aca="false">SUM(I765:I766)</f>
        <v>-100</v>
      </c>
      <c r="J768" s="80"/>
    </row>
    <row r="769" customFormat="false" ht="12.75" hidden="false" customHeight="false" outlineLevel="0" collapsed="false">
      <c r="A769" s="80"/>
      <c r="B769" s="96" t="s">
        <v>73</v>
      </c>
      <c r="C769" s="88" t="n">
        <f aca="false">C768*8</f>
        <v>-800</v>
      </c>
      <c r="D769" s="88" t="n">
        <f aca="false">D768*8</f>
        <v>-800</v>
      </c>
      <c r="E769" s="88" t="n">
        <f aca="false">E768*8</f>
        <v>-800</v>
      </c>
      <c r="F769" s="88" t="n">
        <f aca="false">F768*8</f>
        <v>-800</v>
      </c>
      <c r="G769" s="88" t="n">
        <f aca="false">G768*8</f>
        <v>-800</v>
      </c>
      <c r="H769" s="88" t="n">
        <f aca="false">H768*8</f>
        <v>-800</v>
      </c>
      <c r="I769" s="88" t="n">
        <f aca="false">I768*8</f>
        <v>-800</v>
      </c>
      <c r="J769" s="73" t="n">
        <f aca="false">SUM(C769:I769)</f>
        <v>-5600</v>
      </c>
    </row>
    <row r="771" customFormat="false" ht="12.75" hidden="false" customHeight="false" outlineLevel="0" collapsed="false">
      <c r="A771" s="86"/>
      <c r="B771" s="72" t="s">
        <v>74</v>
      </c>
      <c r="C771" s="75" t="n">
        <f aca="false">(C763+C766)*8</f>
        <v>-800</v>
      </c>
      <c r="D771" s="75" t="n">
        <f aca="false">(D763+D766)*8</f>
        <v>-800</v>
      </c>
      <c r="E771" s="75" t="n">
        <f aca="false">(E763+E766)*8</f>
        <v>-800</v>
      </c>
      <c r="F771" s="75" t="n">
        <f aca="false">(F763+F766)*8</f>
        <v>-800</v>
      </c>
      <c r="G771" s="75" t="n">
        <f aca="false">(G763+G766)*8</f>
        <v>-800</v>
      </c>
      <c r="H771" s="75" t="n">
        <f aca="false">(H763+H766)*8</f>
        <v>-800</v>
      </c>
      <c r="I771" s="75" t="n">
        <f aca="false">(I763+I766)*8</f>
        <v>-800</v>
      </c>
    </row>
    <row r="772" customFormat="false" ht="12.75" hidden="false" customHeight="false" outlineLevel="0" collapsed="false">
      <c r="A772" s="86"/>
      <c r="B772" s="72" t="s">
        <v>75</v>
      </c>
      <c r="C772" s="75" t="n">
        <f aca="false">C764*8</f>
        <v>0</v>
      </c>
      <c r="D772" s="75" t="n">
        <f aca="false">D764*8</f>
        <v>0</v>
      </c>
      <c r="E772" s="75" t="n">
        <f aca="false">E764*8</f>
        <v>0</v>
      </c>
      <c r="F772" s="75" t="n">
        <f aca="false">F764*8</f>
        <v>0</v>
      </c>
      <c r="G772" s="75" t="n">
        <f aca="false">G764*8</f>
        <v>0</v>
      </c>
      <c r="H772" s="75" t="n">
        <f aca="false">H764*8</f>
        <v>0</v>
      </c>
      <c r="I772" s="75" t="n">
        <f aca="false">I764*8</f>
        <v>0</v>
      </c>
    </row>
    <row r="773" customFormat="false" ht="12.75" hidden="false" customHeight="false" outlineLevel="0" collapsed="false">
      <c r="A773" s="86"/>
      <c r="B773" s="72" t="s">
        <v>9</v>
      </c>
      <c r="C773" s="75" t="n">
        <f aca="false">SUM(C771:C772)</f>
        <v>-800</v>
      </c>
      <c r="D773" s="75" t="n">
        <f aca="false">SUM(D771:D772)</f>
        <v>-800</v>
      </c>
      <c r="E773" s="75" t="n">
        <f aca="false">SUM(E771:E772)</f>
        <v>-800</v>
      </c>
      <c r="F773" s="75" t="n">
        <f aca="false">SUM(F771:F772)</f>
        <v>-800</v>
      </c>
      <c r="G773" s="75" t="n">
        <f aca="false">SUM(G771:G772)</f>
        <v>-800</v>
      </c>
      <c r="H773" s="75" t="n">
        <f aca="false">SUM(H771:H772)</f>
        <v>-800</v>
      </c>
      <c r="I773" s="75" t="n">
        <f aca="false">SUM(I771:I772)</f>
        <v>-800</v>
      </c>
    </row>
    <row r="774" customFormat="false" ht="12.75" hidden="false" customHeight="false" outlineLevel="0" collapsed="false">
      <c r="A774" s="86"/>
    </row>
    <row r="776" customFormat="false" ht="12.75" hidden="false" customHeight="false" outlineLevel="0" collapsed="false">
      <c r="A776" s="5" t="s">
        <v>27</v>
      </c>
      <c r="B776" s="77" t="s">
        <v>79</v>
      </c>
      <c r="C776" s="78" t="n">
        <v>37257</v>
      </c>
      <c r="D776" s="79" t="n">
        <v>37258</v>
      </c>
      <c r="E776" s="79" t="n">
        <v>37259</v>
      </c>
      <c r="F776" s="79" t="n">
        <v>37260</v>
      </c>
      <c r="G776" s="78" t="n">
        <v>37261</v>
      </c>
      <c r="H776" s="78" t="n">
        <v>37262</v>
      </c>
      <c r="I776" s="79" t="n">
        <v>37263</v>
      </c>
      <c r="J776" s="80"/>
      <c r="K776" s="81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  <c r="DB776" s="5"/>
      <c r="DC776" s="5"/>
      <c r="DD776" s="5"/>
      <c r="DE776" s="5"/>
      <c r="DF776" s="5"/>
      <c r="DG776" s="5"/>
      <c r="DH776" s="5"/>
      <c r="DI776" s="5"/>
      <c r="DJ776" s="5"/>
      <c r="DK776" s="5"/>
      <c r="DL776" s="5"/>
      <c r="DM776" s="5"/>
      <c r="DN776" s="5"/>
      <c r="DO776" s="5"/>
      <c r="DP776" s="5"/>
      <c r="DQ776" s="5"/>
      <c r="DR776" s="5"/>
      <c r="DS776" s="5"/>
      <c r="DT776" s="5"/>
      <c r="DU776" s="5"/>
      <c r="DV776" s="5"/>
      <c r="DW776" s="5"/>
      <c r="DX776" s="5"/>
      <c r="DY776" s="5"/>
      <c r="DZ776" s="5"/>
      <c r="EA776" s="5"/>
      <c r="EB776" s="5"/>
      <c r="EC776" s="5"/>
      <c r="ED776" s="5"/>
      <c r="EE776" s="5"/>
      <c r="EF776" s="5"/>
      <c r="EG776" s="5"/>
      <c r="EH776" s="5"/>
      <c r="EI776" s="5"/>
      <c r="EJ776" s="5"/>
      <c r="EK776" s="5"/>
      <c r="EL776" s="5"/>
      <c r="EM776" s="5"/>
      <c r="EN776" s="5"/>
      <c r="EO776" s="5"/>
      <c r="EP776" s="5"/>
      <c r="EQ776" s="5"/>
      <c r="ER776" s="5"/>
      <c r="ES776" s="5"/>
      <c r="ET776" s="5"/>
      <c r="EU776" s="5"/>
      <c r="EV776" s="5"/>
      <c r="EW776" s="5"/>
      <c r="EX776" s="5"/>
      <c r="EY776" s="5"/>
      <c r="EZ776" s="5"/>
      <c r="FA776" s="5"/>
      <c r="FB776" s="5"/>
      <c r="FC776" s="5"/>
      <c r="FD776" s="5"/>
      <c r="FE776" s="5"/>
      <c r="FF776" s="5"/>
      <c r="FG776" s="5"/>
      <c r="FH776" s="5"/>
      <c r="FI776" s="5"/>
      <c r="FJ776" s="5"/>
      <c r="FK776" s="5"/>
      <c r="FL776" s="5"/>
      <c r="FM776" s="5"/>
      <c r="FN776" s="5"/>
      <c r="FO776" s="5"/>
      <c r="FP776" s="5"/>
      <c r="FQ776" s="5"/>
      <c r="FR776" s="5"/>
      <c r="FS776" s="5"/>
      <c r="FT776" s="5"/>
      <c r="FU776" s="5"/>
      <c r="FV776" s="5"/>
      <c r="FW776" s="5"/>
      <c r="FX776" s="5"/>
      <c r="FY776" s="5"/>
      <c r="FZ776" s="5"/>
      <c r="GA776" s="5"/>
      <c r="GB776" s="5"/>
      <c r="GC776" s="5"/>
      <c r="GD776" s="5"/>
      <c r="GE776" s="5"/>
      <c r="GF776" s="5"/>
      <c r="GG776" s="5"/>
      <c r="GH776" s="5"/>
      <c r="GI776" s="5"/>
      <c r="GJ776" s="5"/>
      <c r="GK776" s="5"/>
      <c r="GL776" s="5"/>
      <c r="GM776" s="5"/>
      <c r="GN776" s="5"/>
      <c r="GO776" s="5"/>
      <c r="GP776" s="5"/>
      <c r="GQ776" s="5"/>
      <c r="GR776" s="5"/>
      <c r="GS776" s="5"/>
      <c r="GT776" s="5"/>
      <c r="GU776" s="5"/>
      <c r="GV776" s="5"/>
      <c r="GW776" s="5"/>
      <c r="GX776" s="5"/>
      <c r="GY776" s="5"/>
      <c r="GZ776" s="5"/>
      <c r="HA776" s="5"/>
      <c r="HB776" s="5"/>
      <c r="HC776" s="5"/>
      <c r="HD776" s="5"/>
      <c r="HE776" s="5"/>
      <c r="HF776" s="5"/>
      <c r="HG776" s="5"/>
      <c r="HH776" s="5"/>
      <c r="HI776" s="5"/>
      <c r="HJ776" s="5"/>
      <c r="HK776" s="5"/>
      <c r="HL776" s="5"/>
      <c r="HM776" s="5"/>
      <c r="HN776" s="5"/>
      <c r="HO776" s="5"/>
      <c r="HP776" s="5"/>
      <c r="HQ776" s="5"/>
      <c r="HR776" s="5"/>
      <c r="HS776" s="5"/>
      <c r="HT776" s="5"/>
      <c r="HU776" s="5"/>
      <c r="HV776" s="5"/>
      <c r="HW776" s="5"/>
      <c r="HX776" s="5"/>
      <c r="HY776" s="5"/>
      <c r="HZ776" s="5"/>
      <c r="IA776" s="5"/>
      <c r="IB776" s="5"/>
      <c r="IC776" s="5"/>
      <c r="ID776" s="5"/>
      <c r="IE776" s="5"/>
      <c r="IF776" s="5"/>
      <c r="IG776" s="5"/>
      <c r="IH776" s="5"/>
      <c r="II776" s="5"/>
      <c r="IJ776" s="5"/>
      <c r="IK776" s="5"/>
      <c r="IL776" s="5"/>
      <c r="IM776" s="5"/>
      <c r="IN776" s="5"/>
      <c r="IO776" s="5"/>
      <c r="IP776" s="5"/>
      <c r="IQ776" s="5"/>
      <c r="IR776" s="5"/>
      <c r="IS776" s="5"/>
      <c r="IT776" s="5"/>
      <c r="IU776" s="5"/>
      <c r="IV776" s="5"/>
      <c r="IW776" s="5"/>
    </row>
    <row r="777" customFormat="false" ht="12.75" hidden="false" customHeight="false" outlineLevel="0" collapsed="false">
      <c r="B777" s="5" t="s">
        <v>8</v>
      </c>
      <c r="C777" s="72" t="n">
        <v>150</v>
      </c>
      <c r="D777" s="82" t="n">
        <v>150</v>
      </c>
      <c r="E777" s="82" t="n">
        <v>150</v>
      </c>
      <c r="F777" s="82" t="n">
        <v>150</v>
      </c>
      <c r="G777" s="72" t="n">
        <v>150</v>
      </c>
      <c r="H777" s="72" t="n">
        <v>150</v>
      </c>
      <c r="I777" s="82" t="n">
        <v>150</v>
      </c>
      <c r="K777" s="74"/>
    </row>
    <row r="778" customFormat="false" ht="12.75" hidden="false" customHeight="false" outlineLevel="0" collapsed="false">
      <c r="B778" s="80" t="s">
        <v>47</v>
      </c>
      <c r="C778" s="73" t="n">
        <v>30.82</v>
      </c>
      <c r="D778" s="73" t="n">
        <v>30.82</v>
      </c>
      <c r="E778" s="73" t="n">
        <v>30.82</v>
      </c>
      <c r="F778" s="73" t="n">
        <v>30.82</v>
      </c>
      <c r="G778" s="73" t="n">
        <v>30.82</v>
      </c>
      <c r="H778" s="73" t="n">
        <v>30.82</v>
      </c>
      <c r="I778" s="73" t="n">
        <v>30.82</v>
      </c>
      <c r="K778" s="74"/>
    </row>
    <row r="779" customFormat="false" ht="12.75" hidden="false" customHeight="false" outlineLevel="0" collapsed="false">
      <c r="B779" s="5" t="s">
        <v>7</v>
      </c>
      <c r="C779" s="72" t="n">
        <v>150</v>
      </c>
      <c r="D779" s="82" t="n">
        <v>150</v>
      </c>
      <c r="E779" s="82" t="n">
        <v>150</v>
      </c>
      <c r="F779" s="82" t="n">
        <v>150</v>
      </c>
      <c r="G779" s="72" t="n">
        <v>150</v>
      </c>
      <c r="H779" s="72" t="n">
        <v>150</v>
      </c>
      <c r="I779" s="82" t="n">
        <v>150</v>
      </c>
      <c r="K779" s="74"/>
    </row>
    <row r="780" customFormat="false" ht="12.75" hidden="false" customHeight="false" outlineLevel="0" collapsed="false">
      <c r="B780" s="80" t="s">
        <v>47</v>
      </c>
      <c r="C780" s="73" t="n">
        <v>40.13</v>
      </c>
      <c r="D780" s="73" t="n">
        <v>40.13</v>
      </c>
      <c r="E780" s="73" t="n">
        <v>40.13</v>
      </c>
      <c r="F780" s="73" t="n">
        <v>40.13</v>
      </c>
      <c r="G780" s="73" t="n">
        <v>40.13</v>
      </c>
      <c r="H780" s="73" t="n">
        <v>40.13</v>
      </c>
      <c r="I780" s="73" t="n">
        <v>40.13</v>
      </c>
      <c r="K780" s="74"/>
    </row>
    <row r="781" customFormat="false" ht="12.75" hidden="false" customHeight="false" outlineLevel="0" collapsed="false">
      <c r="B781" s="81" t="s">
        <v>48</v>
      </c>
      <c r="C781" s="74" t="n">
        <f aca="false">C777-C779</f>
        <v>0</v>
      </c>
      <c r="D781" s="74" t="n">
        <f aca="false">D777-D779</f>
        <v>0</v>
      </c>
      <c r="E781" s="74" t="n">
        <f aca="false">E777-E779</f>
        <v>0</v>
      </c>
      <c r="F781" s="74" t="n">
        <f aca="false">F777-F779</f>
        <v>0</v>
      </c>
      <c r="G781" s="74" t="n">
        <f aca="false">G777-G779</f>
        <v>0</v>
      </c>
      <c r="H781" s="74" t="n">
        <f aca="false">H777-H779</f>
        <v>0</v>
      </c>
      <c r="I781" s="74" t="n">
        <f aca="false">I777-I779</f>
        <v>0</v>
      </c>
      <c r="K781" s="74"/>
    </row>
    <row r="782" customFormat="false" ht="12.75" hidden="false" customHeight="false" outlineLevel="0" collapsed="false">
      <c r="B782" s="83" t="s">
        <v>49</v>
      </c>
      <c r="C782" s="73" t="n">
        <v>30</v>
      </c>
      <c r="D782" s="73" t="n">
        <v>30</v>
      </c>
      <c r="E782" s="73" t="n">
        <v>30</v>
      </c>
      <c r="F782" s="73" t="n">
        <v>30</v>
      </c>
      <c r="G782" s="73" t="n">
        <v>30</v>
      </c>
      <c r="H782" s="73" t="n">
        <v>30</v>
      </c>
      <c r="I782" s="73" t="n">
        <v>30</v>
      </c>
      <c r="K782" s="74"/>
    </row>
    <row r="783" customFormat="false" ht="12.75" hidden="false" customHeight="false" outlineLevel="0" collapsed="false">
      <c r="B783" s="83"/>
      <c r="C783" s="75"/>
      <c r="D783" s="82"/>
      <c r="E783" s="82"/>
      <c r="F783" s="73"/>
      <c r="G783" s="75"/>
      <c r="H783" s="75"/>
      <c r="K783" s="74"/>
    </row>
    <row r="784" customFormat="false" ht="12.75" hidden="false" customHeight="false" outlineLevel="0" collapsed="false">
      <c r="B784" s="83" t="s">
        <v>50</v>
      </c>
      <c r="C784" s="85" t="n">
        <f aca="false">(C777*C778)*(-1)</f>
        <v>-4623</v>
      </c>
      <c r="D784" s="85" t="n">
        <f aca="false">(D777*D778)*(-1)</f>
        <v>-4623</v>
      </c>
      <c r="E784" s="85" t="n">
        <f aca="false">(E777*E778)*(-1)</f>
        <v>-4623</v>
      </c>
      <c r="F784" s="85" t="n">
        <f aca="false">(F777*F778)*(-1)</f>
        <v>-4623</v>
      </c>
      <c r="G784" s="85" t="n">
        <f aca="false">(G777*G778)*(-1)</f>
        <v>-4623</v>
      </c>
      <c r="H784" s="85" t="n">
        <f aca="false">(H777*H778)*(-1)</f>
        <v>-4623</v>
      </c>
      <c r="I784" s="85" t="n">
        <f aca="false">(I777*I778)*(-1)</f>
        <v>-4623</v>
      </c>
      <c r="K784" s="74"/>
    </row>
    <row r="785" customFormat="false" ht="12.75" hidden="false" customHeight="false" outlineLevel="0" collapsed="false">
      <c r="B785" s="83" t="s">
        <v>51</v>
      </c>
      <c r="C785" s="75" t="n">
        <f aca="false">C779*C780</f>
        <v>6019.5</v>
      </c>
      <c r="D785" s="75" t="n">
        <f aca="false">D779*D780</f>
        <v>6019.5</v>
      </c>
      <c r="E785" s="75" t="n">
        <f aca="false">E779*E780</f>
        <v>6019.5</v>
      </c>
      <c r="F785" s="75" t="n">
        <f aca="false">F779*F780</f>
        <v>6019.5</v>
      </c>
      <c r="G785" s="75" t="n">
        <f aca="false">G779*G780</f>
        <v>6019.5</v>
      </c>
      <c r="H785" s="75" t="n">
        <f aca="false">H779*H780</f>
        <v>6019.5</v>
      </c>
      <c r="I785" s="75" t="n">
        <f aca="false">I779*I780</f>
        <v>6019.5</v>
      </c>
      <c r="K785" s="74"/>
    </row>
    <row r="786" customFormat="false" ht="12.75" hidden="false" customHeight="false" outlineLevel="0" collapsed="false">
      <c r="B786" s="81" t="s">
        <v>52</v>
      </c>
      <c r="C786" s="75" t="n">
        <f aca="false">SUM(C784:C785)</f>
        <v>1396.5</v>
      </c>
      <c r="D786" s="75" t="n">
        <f aca="false">SUM(D784:D785)</f>
        <v>1396.5</v>
      </c>
      <c r="E786" s="75" t="n">
        <f aca="false">SUM(E784:E785)</f>
        <v>1396.5</v>
      </c>
      <c r="F786" s="75" t="n">
        <f aca="false">SUM(F784:F785)</f>
        <v>1396.5</v>
      </c>
      <c r="G786" s="75" t="n">
        <f aca="false">SUM(G784:G785)</f>
        <v>1396.5</v>
      </c>
      <c r="H786" s="75" t="n">
        <f aca="false">SUM(H784:H785)</f>
        <v>1396.5</v>
      </c>
      <c r="I786" s="75" t="n">
        <f aca="false">SUM(I784:I785)</f>
        <v>1396.5</v>
      </c>
      <c r="K786" s="74"/>
    </row>
    <row r="787" customFormat="false" ht="12.75" hidden="false" customHeight="false" outlineLevel="0" collapsed="false">
      <c r="A787" s="86"/>
      <c r="B787" s="72" t="s">
        <v>53</v>
      </c>
      <c r="C787" s="85" t="n">
        <f aca="false">C781*C782</f>
        <v>0</v>
      </c>
      <c r="D787" s="85" t="n">
        <f aca="false">D781*D782</f>
        <v>0</v>
      </c>
      <c r="E787" s="85" t="n">
        <f aca="false">E781*E782</f>
        <v>0</v>
      </c>
      <c r="F787" s="85" t="n">
        <f aca="false">F781*F782</f>
        <v>0</v>
      </c>
      <c r="G787" s="85" t="n">
        <f aca="false">G781*G782</f>
        <v>0</v>
      </c>
      <c r="H787" s="85" t="n">
        <f aca="false">H781*H782</f>
        <v>0</v>
      </c>
      <c r="I787" s="85" t="n">
        <f aca="false">I781*I782</f>
        <v>0</v>
      </c>
    </row>
    <row r="788" customFormat="false" ht="12.75" hidden="false" customHeight="false" outlineLevel="0" collapsed="false">
      <c r="A788" s="87"/>
      <c r="E788" s="72"/>
      <c r="G788" s="72"/>
      <c r="H788" s="72"/>
      <c r="I788" s="72"/>
    </row>
    <row r="789" customFormat="false" ht="12.75" hidden="false" customHeight="false" outlineLevel="0" collapsed="false">
      <c r="A789" s="86"/>
      <c r="B789" s="5" t="s">
        <v>54</v>
      </c>
      <c r="C789" s="88" t="n">
        <f aca="false">SUM(C786:C787)</f>
        <v>1396.5</v>
      </c>
      <c r="D789" s="88" t="n">
        <f aca="false">SUM(D786:D787)</f>
        <v>1396.5</v>
      </c>
      <c r="E789" s="88" t="n">
        <f aca="false">SUM(E786:E787)</f>
        <v>1396.5</v>
      </c>
      <c r="F789" s="88" t="n">
        <f aca="false">SUM(F786:F787)</f>
        <v>1396.5</v>
      </c>
      <c r="G789" s="88" t="n">
        <f aca="false">SUM(G786:G787)</f>
        <v>1396.5</v>
      </c>
      <c r="H789" s="88" t="n">
        <f aca="false">SUM(H786:H787)</f>
        <v>1396.5</v>
      </c>
      <c r="I789" s="88" t="n">
        <f aca="false">SUM(I786:I787)</f>
        <v>1396.5</v>
      </c>
      <c r="J789" s="80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  <c r="EQ789" s="5"/>
      <c r="ER789" s="5"/>
      <c r="ES789" s="5"/>
      <c r="ET789" s="5"/>
      <c r="EU789" s="5"/>
      <c r="EV789" s="5"/>
      <c r="EW789" s="5"/>
      <c r="EX789" s="5"/>
      <c r="EY789" s="5"/>
      <c r="EZ789" s="5"/>
      <c r="FA789" s="5"/>
      <c r="FB789" s="5"/>
      <c r="FC789" s="5"/>
      <c r="FD789" s="5"/>
      <c r="FE789" s="5"/>
      <c r="FF789" s="5"/>
      <c r="FG789" s="5"/>
      <c r="FH789" s="5"/>
      <c r="FI789" s="5"/>
      <c r="FJ789" s="5"/>
      <c r="FK789" s="5"/>
      <c r="FL789" s="5"/>
      <c r="FM789" s="5"/>
      <c r="FN789" s="5"/>
      <c r="FO789" s="5"/>
      <c r="FP789" s="5"/>
      <c r="FQ789" s="5"/>
      <c r="FR789" s="5"/>
      <c r="FS789" s="5"/>
      <c r="FT789" s="5"/>
      <c r="FU789" s="5"/>
      <c r="FV789" s="5"/>
      <c r="FW789" s="5"/>
      <c r="FX789" s="5"/>
      <c r="FY789" s="5"/>
      <c r="FZ789" s="5"/>
      <c r="GA789" s="5"/>
      <c r="GB789" s="5"/>
      <c r="GC789" s="5"/>
      <c r="GD789" s="5"/>
      <c r="GE789" s="5"/>
      <c r="GF789" s="5"/>
      <c r="GG789" s="5"/>
      <c r="GH789" s="5"/>
      <c r="GI789" s="5"/>
      <c r="GJ789" s="5"/>
      <c r="GK789" s="5"/>
      <c r="GL789" s="5"/>
      <c r="GM789" s="5"/>
      <c r="GN789" s="5"/>
      <c r="GO789" s="5"/>
      <c r="GP789" s="5"/>
      <c r="GQ789" s="5"/>
      <c r="GR789" s="5"/>
      <c r="GS789" s="5"/>
      <c r="GT789" s="5"/>
      <c r="GU789" s="5"/>
      <c r="GV789" s="5"/>
      <c r="GW789" s="5"/>
      <c r="GX789" s="5"/>
      <c r="GY789" s="5"/>
      <c r="GZ789" s="5"/>
      <c r="HA789" s="5"/>
      <c r="HB789" s="5"/>
      <c r="HC789" s="5"/>
      <c r="HD789" s="5"/>
      <c r="HE789" s="5"/>
      <c r="HF789" s="5"/>
      <c r="HG789" s="5"/>
      <c r="HH789" s="5"/>
      <c r="HI789" s="5"/>
      <c r="HJ789" s="5"/>
      <c r="HK789" s="5"/>
      <c r="HL789" s="5"/>
      <c r="HM789" s="5"/>
      <c r="HN789" s="5"/>
      <c r="HO789" s="5"/>
      <c r="HP789" s="5"/>
      <c r="HQ789" s="5"/>
      <c r="HR789" s="5"/>
      <c r="HS789" s="5"/>
      <c r="HT789" s="5"/>
      <c r="HU789" s="5"/>
      <c r="HV789" s="5"/>
      <c r="HW789" s="5"/>
      <c r="HX789" s="5"/>
      <c r="HY789" s="5"/>
      <c r="HZ789" s="5"/>
      <c r="IA789" s="5"/>
      <c r="IB789" s="5"/>
      <c r="IC789" s="5"/>
      <c r="ID789" s="5"/>
      <c r="IE789" s="5"/>
      <c r="IF789" s="5"/>
      <c r="IG789" s="5"/>
      <c r="IH789" s="5"/>
      <c r="II789" s="5"/>
      <c r="IJ789" s="5"/>
      <c r="IK789" s="5"/>
      <c r="IL789" s="5"/>
      <c r="IM789" s="5"/>
      <c r="IN789" s="5"/>
      <c r="IO789" s="5"/>
      <c r="IP789" s="5"/>
      <c r="IQ789" s="5"/>
      <c r="IR789" s="5"/>
      <c r="IS789" s="5"/>
      <c r="IT789" s="5"/>
      <c r="IU789" s="5"/>
      <c r="IV789" s="5"/>
      <c r="IW789" s="5"/>
    </row>
    <row r="790" customFormat="false" ht="12.75" hidden="false" customHeight="false" outlineLevel="0" collapsed="false">
      <c r="A790" s="80"/>
      <c r="B790" s="96" t="s">
        <v>73</v>
      </c>
      <c r="C790" s="88" t="n">
        <f aca="false">C789*8</f>
        <v>11172</v>
      </c>
      <c r="D790" s="88" t="n">
        <f aca="false">D789*8</f>
        <v>11172</v>
      </c>
      <c r="E790" s="88" t="n">
        <f aca="false">E789*8</f>
        <v>11172</v>
      </c>
      <c r="F790" s="88" t="n">
        <f aca="false">F789*8</f>
        <v>11172</v>
      </c>
      <c r="G790" s="88" t="n">
        <f aca="false">G789*8</f>
        <v>11172</v>
      </c>
      <c r="H790" s="88" t="n">
        <f aca="false">H789*8</f>
        <v>11172</v>
      </c>
      <c r="I790" s="88" t="n">
        <f aca="false">I789*8</f>
        <v>11172</v>
      </c>
      <c r="J790" s="73" t="n">
        <f aca="false">SUM(C790:I790)</f>
        <v>78204</v>
      </c>
    </row>
    <row r="792" customFormat="false" ht="12.75" hidden="false" customHeight="false" outlineLevel="0" collapsed="false">
      <c r="A792" s="86"/>
      <c r="B792" s="72" t="s">
        <v>74</v>
      </c>
      <c r="C792" s="75" t="n">
        <f aca="false">(C784+C787)*8</f>
        <v>-36984</v>
      </c>
      <c r="D792" s="75" t="n">
        <f aca="false">(D784+D787)*8</f>
        <v>-36984</v>
      </c>
      <c r="E792" s="75" t="n">
        <f aca="false">(E784+E787)*8</f>
        <v>-36984</v>
      </c>
      <c r="F792" s="75" t="n">
        <f aca="false">(F784+F787)*8</f>
        <v>-36984</v>
      </c>
      <c r="G792" s="75" t="n">
        <f aca="false">(G784+G787)*8</f>
        <v>-36984</v>
      </c>
      <c r="H792" s="75" t="n">
        <f aca="false">(H784+H787)*8</f>
        <v>-36984</v>
      </c>
      <c r="I792" s="75" t="n">
        <f aca="false">(I784+I787)*8</f>
        <v>-36984</v>
      </c>
    </row>
    <row r="793" customFormat="false" ht="12.75" hidden="false" customHeight="false" outlineLevel="0" collapsed="false">
      <c r="A793" s="86"/>
      <c r="B793" s="72" t="s">
        <v>75</v>
      </c>
      <c r="C793" s="75" t="n">
        <f aca="false">C785*8</f>
        <v>48156</v>
      </c>
      <c r="D793" s="75" t="n">
        <f aca="false">D785*8</f>
        <v>48156</v>
      </c>
      <c r="E793" s="75" t="n">
        <f aca="false">E785*8</f>
        <v>48156</v>
      </c>
      <c r="F793" s="75" t="n">
        <f aca="false">F785*8</f>
        <v>48156</v>
      </c>
      <c r="G793" s="75" t="n">
        <f aca="false">G785*8</f>
        <v>48156</v>
      </c>
      <c r="H793" s="75" t="n">
        <f aca="false">H785*8</f>
        <v>48156</v>
      </c>
      <c r="I793" s="75" t="n">
        <f aca="false">I785*8</f>
        <v>48156</v>
      </c>
    </row>
    <row r="794" customFormat="false" ht="12.75" hidden="false" customHeight="false" outlineLevel="0" collapsed="false">
      <c r="A794" s="86"/>
      <c r="B794" s="72" t="s">
        <v>9</v>
      </c>
      <c r="C794" s="75" t="n">
        <f aca="false">SUM(C792:C793)</f>
        <v>11172</v>
      </c>
      <c r="D794" s="75" t="n">
        <f aca="false">SUM(D792:D793)</f>
        <v>11172</v>
      </c>
      <c r="E794" s="75" t="n">
        <f aca="false">SUM(E792:E793)</f>
        <v>11172</v>
      </c>
      <c r="F794" s="75" t="n">
        <f aca="false">SUM(F792:F793)</f>
        <v>11172</v>
      </c>
      <c r="G794" s="75" t="n">
        <f aca="false">SUM(G792:G793)</f>
        <v>11172</v>
      </c>
      <c r="H794" s="75" t="n">
        <f aca="false">SUM(H792:H793)</f>
        <v>11172</v>
      </c>
      <c r="I794" s="75" t="n">
        <f aca="false">SUM(I792:I793)</f>
        <v>11172</v>
      </c>
    </row>
    <row r="795" customFormat="false" ht="12.75" hidden="false" customHeight="false" outlineLevel="0" collapsed="false">
      <c r="A795" s="86"/>
    </row>
    <row r="797" customFormat="false" ht="12.75" hidden="false" customHeight="false" outlineLevel="0" collapsed="false">
      <c r="A797" s="5" t="s">
        <v>16</v>
      </c>
      <c r="B797" s="77" t="s">
        <v>79</v>
      </c>
      <c r="C797" s="78" t="n">
        <v>37257</v>
      </c>
      <c r="D797" s="79" t="n">
        <v>37258</v>
      </c>
      <c r="E797" s="79" t="n">
        <v>37259</v>
      </c>
      <c r="F797" s="79" t="n">
        <v>37260</v>
      </c>
      <c r="G797" s="78" t="n">
        <v>37261</v>
      </c>
      <c r="H797" s="78" t="n">
        <v>37262</v>
      </c>
      <c r="I797" s="79" t="n">
        <v>37263</v>
      </c>
      <c r="J797" s="80"/>
      <c r="K797" s="81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  <c r="DB797" s="5"/>
      <c r="DC797" s="5"/>
      <c r="DD797" s="5"/>
      <c r="DE797" s="5"/>
      <c r="DF797" s="5"/>
      <c r="DG797" s="5"/>
      <c r="DH797" s="5"/>
      <c r="DI797" s="5"/>
      <c r="DJ797" s="5"/>
      <c r="DK797" s="5"/>
      <c r="DL797" s="5"/>
      <c r="DM797" s="5"/>
      <c r="DN797" s="5"/>
      <c r="DO797" s="5"/>
      <c r="DP797" s="5"/>
      <c r="DQ797" s="5"/>
      <c r="DR797" s="5"/>
      <c r="DS797" s="5"/>
      <c r="DT797" s="5"/>
      <c r="DU797" s="5"/>
      <c r="DV797" s="5"/>
      <c r="DW797" s="5"/>
      <c r="DX797" s="5"/>
      <c r="DY797" s="5"/>
      <c r="DZ797" s="5"/>
      <c r="EA797" s="5"/>
      <c r="EB797" s="5"/>
      <c r="EC797" s="5"/>
      <c r="ED797" s="5"/>
      <c r="EE797" s="5"/>
      <c r="EF797" s="5"/>
      <c r="EG797" s="5"/>
      <c r="EH797" s="5"/>
      <c r="EI797" s="5"/>
      <c r="EJ797" s="5"/>
      <c r="EK797" s="5"/>
      <c r="EL797" s="5"/>
      <c r="EM797" s="5"/>
      <c r="EN797" s="5"/>
      <c r="EO797" s="5"/>
      <c r="EP797" s="5"/>
      <c r="EQ797" s="5"/>
      <c r="ER797" s="5"/>
      <c r="ES797" s="5"/>
      <c r="ET797" s="5"/>
      <c r="EU797" s="5"/>
      <c r="EV797" s="5"/>
      <c r="EW797" s="5"/>
      <c r="EX797" s="5"/>
      <c r="EY797" s="5"/>
      <c r="EZ797" s="5"/>
      <c r="FA797" s="5"/>
      <c r="FB797" s="5"/>
      <c r="FC797" s="5"/>
      <c r="FD797" s="5"/>
      <c r="FE797" s="5"/>
      <c r="FF797" s="5"/>
      <c r="FG797" s="5"/>
      <c r="FH797" s="5"/>
      <c r="FI797" s="5"/>
      <c r="FJ797" s="5"/>
      <c r="FK797" s="5"/>
      <c r="FL797" s="5"/>
      <c r="FM797" s="5"/>
      <c r="FN797" s="5"/>
      <c r="FO797" s="5"/>
      <c r="FP797" s="5"/>
      <c r="FQ797" s="5"/>
      <c r="FR797" s="5"/>
      <c r="FS797" s="5"/>
      <c r="FT797" s="5"/>
      <c r="FU797" s="5"/>
      <c r="FV797" s="5"/>
      <c r="FW797" s="5"/>
      <c r="FX797" s="5"/>
      <c r="FY797" s="5"/>
      <c r="FZ797" s="5"/>
      <c r="GA797" s="5"/>
      <c r="GB797" s="5"/>
      <c r="GC797" s="5"/>
      <c r="GD797" s="5"/>
      <c r="GE797" s="5"/>
      <c r="GF797" s="5"/>
      <c r="GG797" s="5"/>
      <c r="GH797" s="5"/>
      <c r="GI797" s="5"/>
      <c r="GJ797" s="5"/>
      <c r="GK797" s="5"/>
      <c r="GL797" s="5"/>
      <c r="GM797" s="5"/>
      <c r="GN797" s="5"/>
      <c r="GO797" s="5"/>
      <c r="GP797" s="5"/>
      <c r="GQ797" s="5"/>
      <c r="GR797" s="5"/>
      <c r="GS797" s="5"/>
      <c r="GT797" s="5"/>
      <c r="GU797" s="5"/>
      <c r="GV797" s="5"/>
      <c r="GW797" s="5"/>
      <c r="GX797" s="5"/>
      <c r="GY797" s="5"/>
      <c r="GZ797" s="5"/>
      <c r="HA797" s="5"/>
      <c r="HB797" s="5"/>
      <c r="HC797" s="5"/>
      <c r="HD797" s="5"/>
      <c r="HE797" s="5"/>
      <c r="HF797" s="5"/>
      <c r="HG797" s="5"/>
      <c r="HH797" s="5"/>
      <c r="HI797" s="5"/>
      <c r="HJ797" s="5"/>
      <c r="HK797" s="5"/>
      <c r="HL797" s="5"/>
      <c r="HM797" s="5"/>
      <c r="HN797" s="5"/>
      <c r="HO797" s="5"/>
      <c r="HP797" s="5"/>
      <c r="HQ797" s="5"/>
      <c r="HR797" s="5"/>
      <c r="HS797" s="5"/>
      <c r="HT797" s="5"/>
      <c r="HU797" s="5"/>
      <c r="HV797" s="5"/>
      <c r="HW797" s="5"/>
      <c r="HX797" s="5"/>
      <c r="HY797" s="5"/>
      <c r="HZ797" s="5"/>
      <c r="IA797" s="5"/>
      <c r="IB797" s="5"/>
      <c r="IC797" s="5"/>
      <c r="ID797" s="5"/>
      <c r="IE797" s="5"/>
      <c r="IF797" s="5"/>
      <c r="IG797" s="5"/>
      <c r="IH797" s="5"/>
      <c r="II797" s="5"/>
      <c r="IJ797" s="5"/>
      <c r="IK797" s="5"/>
      <c r="IL797" s="5"/>
      <c r="IM797" s="5"/>
      <c r="IN797" s="5"/>
      <c r="IO797" s="5"/>
      <c r="IP797" s="5"/>
      <c r="IQ797" s="5"/>
      <c r="IR797" s="5"/>
      <c r="IS797" s="5"/>
      <c r="IT797" s="5"/>
      <c r="IU797" s="5"/>
      <c r="IV797" s="5"/>
      <c r="IW797" s="5"/>
    </row>
    <row r="798" customFormat="false" ht="12.75" hidden="false" customHeight="false" outlineLevel="0" collapsed="false">
      <c r="B798" s="5" t="s">
        <v>8</v>
      </c>
      <c r="D798" s="82" t="n">
        <v>0</v>
      </c>
      <c r="E798" s="82" t="n">
        <v>0</v>
      </c>
      <c r="F798" s="82" t="n">
        <v>0</v>
      </c>
      <c r="G798" s="72"/>
      <c r="H798" s="72"/>
      <c r="I798" s="82" t="n">
        <v>0</v>
      </c>
      <c r="K798" s="74"/>
    </row>
    <row r="799" customFormat="false" ht="12.75" hidden="false" customHeight="false" outlineLevel="0" collapsed="false">
      <c r="B799" s="80" t="s">
        <v>47</v>
      </c>
      <c r="C799" s="73" t="n">
        <v>0</v>
      </c>
      <c r="D799" s="73" t="n">
        <v>0</v>
      </c>
      <c r="E799" s="73" t="n">
        <v>0</v>
      </c>
      <c r="F799" s="73" t="n">
        <v>0</v>
      </c>
      <c r="G799" s="73" t="n">
        <v>0</v>
      </c>
      <c r="H799" s="73" t="n">
        <v>0</v>
      </c>
      <c r="I799" s="73" t="n">
        <v>0</v>
      </c>
      <c r="K799" s="74"/>
    </row>
    <row r="800" customFormat="false" ht="12.75" hidden="false" customHeight="false" outlineLevel="0" collapsed="false">
      <c r="B800" s="5" t="s">
        <v>7</v>
      </c>
      <c r="C800" s="72" t="n">
        <v>350</v>
      </c>
      <c r="D800" s="82" t="n">
        <v>350</v>
      </c>
      <c r="E800" s="82" t="n">
        <v>350</v>
      </c>
      <c r="F800" s="82" t="n">
        <v>350</v>
      </c>
      <c r="G800" s="72" t="n">
        <v>350</v>
      </c>
      <c r="H800" s="72" t="n">
        <v>350</v>
      </c>
      <c r="I800" s="82" t="n">
        <v>350</v>
      </c>
      <c r="K800" s="74"/>
    </row>
    <row r="801" customFormat="false" ht="12.75" hidden="false" customHeight="false" outlineLevel="0" collapsed="false">
      <c r="B801" s="80" t="s">
        <v>47</v>
      </c>
      <c r="C801" s="73" t="n">
        <v>30.49</v>
      </c>
      <c r="D801" s="73" t="n">
        <v>30.49</v>
      </c>
      <c r="E801" s="73" t="n">
        <v>30.49</v>
      </c>
      <c r="F801" s="73" t="n">
        <v>30.49</v>
      </c>
      <c r="G801" s="73" t="n">
        <v>30.49</v>
      </c>
      <c r="H801" s="73" t="n">
        <v>30.49</v>
      </c>
      <c r="I801" s="73" t="n">
        <v>30.49</v>
      </c>
      <c r="K801" s="74"/>
    </row>
    <row r="802" customFormat="false" ht="12.75" hidden="false" customHeight="false" outlineLevel="0" collapsed="false">
      <c r="B802" s="81" t="s">
        <v>48</v>
      </c>
      <c r="C802" s="74" t="n">
        <f aca="false">C798-C800</f>
        <v>-350</v>
      </c>
      <c r="D802" s="74" t="n">
        <f aca="false">D798-D800</f>
        <v>-350</v>
      </c>
      <c r="E802" s="84" t="n">
        <f aca="false">E798-E800</f>
        <v>-350</v>
      </c>
      <c r="F802" s="84" t="n">
        <f aca="false">F798-F800</f>
        <v>-350</v>
      </c>
      <c r="G802" s="74" t="n">
        <f aca="false">G798-G800</f>
        <v>-350</v>
      </c>
      <c r="H802" s="74" t="n">
        <f aca="false">H798-H800</f>
        <v>-350</v>
      </c>
      <c r="I802" s="74" t="n">
        <f aca="false">I798-I800</f>
        <v>-350</v>
      </c>
      <c r="K802" s="74"/>
    </row>
    <row r="803" customFormat="false" ht="12.75" hidden="false" customHeight="false" outlineLevel="0" collapsed="false">
      <c r="B803" s="83" t="s">
        <v>49</v>
      </c>
      <c r="C803" s="73" t="n">
        <v>30</v>
      </c>
      <c r="D803" s="73" t="n">
        <v>30</v>
      </c>
      <c r="E803" s="73" t="n">
        <v>30</v>
      </c>
      <c r="F803" s="73" t="n">
        <v>30</v>
      </c>
      <c r="G803" s="73" t="n">
        <v>30</v>
      </c>
      <c r="H803" s="73" t="n">
        <v>30</v>
      </c>
      <c r="I803" s="73" t="n">
        <v>30</v>
      </c>
      <c r="K803" s="74"/>
    </row>
    <row r="804" customFormat="false" ht="12.75" hidden="false" customHeight="false" outlineLevel="0" collapsed="false">
      <c r="B804" s="83"/>
      <c r="C804" s="75"/>
      <c r="D804" s="82"/>
      <c r="E804" s="82"/>
      <c r="F804" s="73"/>
      <c r="G804" s="75"/>
      <c r="H804" s="75"/>
      <c r="K804" s="74"/>
    </row>
    <row r="805" customFormat="false" ht="12.75" hidden="false" customHeight="false" outlineLevel="0" collapsed="false">
      <c r="B805" s="83" t="s">
        <v>50</v>
      </c>
      <c r="C805" s="85" t="n">
        <f aca="false">(C798*C799)*(-1)</f>
        <v>-0</v>
      </c>
      <c r="D805" s="85" t="n">
        <f aca="false">(D798*D799)*(-1)</f>
        <v>-0</v>
      </c>
      <c r="E805" s="85" t="n">
        <f aca="false">(E798*E799)*(-1)</f>
        <v>-0</v>
      </c>
      <c r="F805" s="85" t="n">
        <f aca="false">(F798*F799)*(-1)</f>
        <v>-0</v>
      </c>
      <c r="G805" s="85" t="n">
        <f aca="false">(G798*G799)*(-1)</f>
        <v>-0</v>
      </c>
      <c r="H805" s="85" t="n">
        <f aca="false">(H798*H799)*(-1)</f>
        <v>-0</v>
      </c>
      <c r="I805" s="85" t="n">
        <f aca="false">(I798*I799)*(-1)</f>
        <v>-0</v>
      </c>
      <c r="K805" s="74"/>
    </row>
    <row r="806" customFormat="false" ht="12.75" hidden="false" customHeight="false" outlineLevel="0" collapsed="false">
      <c r="B806" s="83" t="s">
        <v>51</v>
      </c>
      <c r="C806" s="75" t="n">
        <f aca="false">C800*C801</f>
        <v>10671.5</v>
      </c>
      <c r="D806" s="75" t="n">
        <f aca="false">D800*D801</f>
        <v>10671.5</v>
      </c>
      <c r="E806" s="75" t="n">
        <f aca="false">E800*E801</f>
        <v>10671.5</v>
      </c>
      <c r="F806" s="75" t="n">
        <f aca="false">F800*F801</f>
        <v>10671.5</v>
      </c>
      <c r="G806" s="75" t="n">
        <f aca="false">G800*G801</f>
        <v>10671.5</v>
      </c>
      <c r="H806" s="75" t="n">
        <f aca="false">H800*H801</f>
        <v>10671.5</v>
      </c>
      <c r="I806" s="75" t="n">
        <f aca="false">I800*I801</f>
        <v>10671.5</v>
      </c>
      <c r="K806" s="74"/>
    </row>
    <row r="807" customFormat="false" ht="12.75" hidden="false" customHeight="false" outlineLevel="0" collapsed="false">
      <c r="B807" s="81" t="s">
        <v>52</v>
      </c>
      <c r="C807" s="75" t="n">
        <f aca="false">SUM(C805:C806)</f>
        <v>10671.5</v>
      </c>
      <c r="D807" s="75" t="n">
        <f aca="false">SUM(D805:D806)</f>
        <v>10671.5</v>
      </c>
      <c r="E807" s="75" t="n">
        <f aca="false">SUM(E805:E806)</f>
        <v>10671.5</v>
      </c>
      <c r="F807" s="75" t="n">
        <f aca="false">SUM(F805:F806)</f>
        <v>10671.5</v>
      </c>
      <c r="G807" s="75" t="n">
        <f aca="false">SUM(G805:G806)</f>
        <v>10671.5</v>
      </c>
      <c r="H807" s="75" t="n">
        <f aca="false">SUM(H805:H806)</f>
        <v>10671.5</v>
      </c>
      <c r="I807" s="75" t="n">
        <f aca="false">SUM(I805:I806)</f>
        <v>10671.5</v>
      </c>
      <c r="K807" s="74"/>
    </row>
    <row r="808" customFormat="false" ht="12.75" hidden="false" customHeight="false" outlineLevel="0" collapsed="false">
      <c r="A808" s="86"/>
      <c r="B808" s="72" t="s">
        <v>53</v>
      </c>
      <c r="C808" s="85" t="n">
        <f aca="false">C802*C803</f>
        <v>-10500</v>
      </c>
      <c r="D808" s="85" t="n">
        <f aca="false">D802*D803</f>
        <v>-10500</v>
      </c>
      <c r="E808" s="85" t="n">
        <f aca="false">E802*E803</f>
        <v>-10500</v>
      </c>
      <c r="F808" s="85" t="n">
        <f aca="false">F802*F803</f>
        <v>-10500</v>
      </c>
      <c r="G808" s="85" t="n">
        <f aca="false">G802*G803</f>
        <v>-10500</v>
      </c>
      <c r="H808" s="85" t="n">
        <f aca="false">H802*H803</f>
        <v>-10500</v>
      </c>
      <c r="I808" s="85" t="n">
        <f aca="false">I802*I803</f>
        <v>-10500</v>
      </c>
    </row>
    <row r="809" customFormat="false" ht="12.75" hidden="false" customHeight="false" outlineLevel="0" collapsed="false">
      <c r="A809" s="87"/>
      <c r="E809" s="72"/>
      <c r="G809" s="72"/>
      <c r="H809" s="72"/>
      <c r="I809" s="72"/>
    </row>
    <row r="810" customFormat="false" ht="12.75" hidden="false" customHeight="false" outlineLevel="0" collapsed="false">
      <c r="A810" s="86"/>
      <c r="B810" s="5" t="s">
        <v>54</v>
      </c>
      <c r="C810" s="88" t="n">
        <f aca="false">SUM(C807:C808)</f>
        <v>171.5</v>
      </c>
      <c r="D810" s="88" t="n">
        <f aca="false">SUM(D807:D808)</f>
        <v>171.5</v>
      </c>
      <c r="E810" s="88" t="n">
        <f aca="false">SUM(E807:E808)</f>
        <v>171.5</v>
      </c>
      <c r="F810" s="88" t="n">
        <f aca="false">SUM(F807:F808)</f>
        <v>171.5</v>
      </c>
      <c r="G810" s="88" t="n">
        <f aca="false">SUM(G807:G808)</f>
        <v>171.5</v>
      </c>
      <c r="H810" s="88" t="n">
        <f aca="false">SUM(H807:H808)</f>
        <v>171.5</v>
      </c>
      <c r="I810" s="88" t="n">
        <f aca="false">SUM(I807:I808)</f>
        <v>171.5</v>
      </c>
      <c r="J810" s="80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  <c r="DB810" s="5"/>
      <c r="DC810" s="5"/>
      <c r="DD810" s="5"/>
      <c r="DE810" s="5"/>
      <c r="DF810" s="5"/>
      <c r="DG810" s="5"/>
      <c r="DH810" s="5"/>
      <c r="DI810" s="5"/>
      <c r="DJ810" s="5"/>
      <c r="DK810" s="5"/>
      <c r="DL810" s="5"/>
      <c r="DM810" s="5"/>
      <c r="DN810" s="5"/>
      <c r="DO810" s="5"/>
      <c r="DP810" s="5"/>
      <c r="DQ810" s="5"/>
      <c r="DR810" s="5"/>
      <c r="DS810" s="5"/>
      <c r="DT810" s="5"/>
      <c r="DU810" s="5"/>
      <c r="DV810" s="5"/>
      <c r="DW810" s="5"/>
      <c r="DX810" s="5"/>
      <c r="DY810" s="5"/>
      <c r="DZ810" s="5"/>
      <c r="EA810" s="5"/>
      <c r="EB810" s="5"/>
      <c r="EC810" s="5"/>
      <c r="ED810" s="5"/>
      <c r="EE810" s="5"/>
      <c r="EF810" s="5"/>
      <c r="EG810" s="5"/>
      <c r="EH810" s="5"/>
      <c r="EI810" s="5"/>
      <c r="EJ810" s="5"/>
      <c r="EK810" s="5"/>
      <c r="EL810" s="5"/>
      <c r="EM810" s="5"/>
      <c r="EN810" s="5"/>
      <c r="EO810" s="5"/>
      <c r="EP810" s="5"/>
      <c r="EQ810" s="5"/>
      <c r="ER810" s="5"/>
      <c r="ES810" s="5"/>
      <c r="ET810" s="5"/>
      <c r="EU810" s="5"/>
      <c r="EV810" s="5"/>
      <c r="EW810" s="5"/>
      <c r="EX810" s="5"/>
      <c r="EY810" s="5"/>
      <c r="EZ810" s="5"/>
      <c r="FA810" s="5"/>
      <c r="FB810" s="5"/>
      <c r="FC810" s="5"/>
      <c r="FD810" s="5"/>
      <c r="FE810" s="5"/>
      <c r="FF810" s="5"/>
      <c r="FG810" s="5"/>
      <c r="FH810" s="5"/>
      <c r="FI810" s="5"/>
      <c r="FJ810" s="5"/>
      <c r="FK810" s="5"/>
      <c r="FL810" s="5"/>
      <c r="FM810" s="5"/>
      <c r="FN810" s="5"/>
      <c r="FO810" s="5"/>
      <c r="FP810" s="5"/>
      <c r="FQ810" s="5"/>
      <c r="FR810" s="5"/>
      <c r="FS810" s="5"/>
      <c r="FT810" s="5"/>
      <c r="FU810" s="5"/>
      <c r="FV810" s="5"/>
      <c r="FW810" s="5"/>
      <c r="FX810" s="5"/>
      <c r="FY810" s="5"/>
      <c r="FZ810" s="5"/>
      <c r="GA810" s="5"/>
      <c r="GB810" s="5"/>
      <c r="GC810" s="5"/>
      <c r="GD810" s="5"/>
      <c r="GE810" s="5"/>
      <c r="GF810" s="5"/>
      <c r="GG810" s="5"/>
      <c r="GH810" s="5"/>
      <c r="GI810" s="5"/>
      <c r="GJ810" s="5"/>
      <c r="GK810" s="5"/>
      <c r="GL810" s="5"/>
      <c r="GM810" s="5"/>
      <c r="GN810" s="5"/>
      <c r="GO810" s="5"/>
      <c r="GP810" s="5"/>
      <c r="GQ810" s="5"/>
      <c r="GR810" s="5"/>
      <c r="GS810" s="5"/>
      <c r="GT810" s="5"/>
      <c r="GU810" s="5"/>
      <c r="GV810" s="5"/>
      <c r="GW810" s="5"/>
      <c r="GX810" s="5"/>
      <c r="GY810" s="5"/>
      <c r="GZ810" s="5"/>
      <c r="HA810" s="5"/>
      <c r="HB810" s="5"/>
      <c r="HC810" s="5"/>
      <c r="HD810" s="5"/>
      <c r="HE810" s="5"/>
      <c r="HF810" s="5"/>
      <c r="HG810" s="5"/>
      <c r="HH810" s="5"/>
      <c r="HI810" s="5"/>
      <c r="HJ810" s="5"/>
      <c r="HK810" s="5"/>
      <c r="HL810" s="5"/>
      <c r="HM810" s="5"/>
      <c r="HN810" s="5"/>
      <c r="HO810" s="5"/>
      <c r="HP810" s="5"/>
      <c r="HQ810" s="5"/>
      <c r="HR810" s="5"/>
      <c r="HS810" s="5"/>
      <c r="HT810" s="5"/>
      <c r="HU810" s="5"/>
      <c r="HV810" s="5"/>
      <c r="HW810" s="5"/>
      <c r="HX810" s="5"/>
      <c r="HY810" s="5"/>
      <c r="HZ810" s="5"/>
      <c r="IA810" s="5"/>
      <c r="IB810" s="5"/>
      <c r="IC810" s="5"/>
      <c r="ID810" s="5"/>
      <c r="IE810" s="5"/>
      <c r="IF810" s="5"/>
      <c r="IG810" s="5"/>
      <c r="IH810" s="5"/>
      <c r="II810" s="5"/>
      <c r="IJ810" s="5"/>
      <c r="IK810" s="5"/>
      <c r="IL810" s="5"/>
      <c r="IM810" s="5"/>
      <c r="IN810" s="5"/>
      <c r="IO810" s="5"/>
      <c r="IP810" s="5"/>
      <c r="IQ810" s="5"/>
      <c r="IR810" s="5"/>
      <c r="IS810" s="5"/>
      <c r="IT810" s="5"/>
      <c r="IU810" s="5"/>
      <c r="IV810" s="5"/>
      <c r="IW810" s="5"/>
    </row>
    <row r="811" customFormat="false" ht="12.75" hidden="false" customHeight="false" outlineLevel="0" collapsed="false">
      <c r="A811" s="80"/>
      <c r="B811" s="96" t="s">
        <v>73</v>
      </c>
      <c r="C811" s="88" t="n">
        <f aca="false">C810*8</f>
        <v>1372</v>
      </c>
      <c r="D811" s="88" t="n">
        <f aca="false">D810*8</f>
        <v>1372</v>
      </c>
      <c r="E811" s="88" t="n">
        <f aca="false">E810*8</f>
        <v>1372</v>
      </c>
      <c r="F811" s="88" t="n">
        <f aca="false">F810*8</f>
        <v>1372</v>
      </c>
      <c r="G811" s="88" t="n">
        <f aca="false">G810*8</f>
        <v>1372</v>
      </c>
      <c r="H811" s="88" t="n">
        <f aca="false">H810*8</f>
        <v>1372</v>
      </c>
      <c r="I811" s="88" t="n">
        <f aca="false">I810*8</f>
        <v>1372</v>
      </c>
      <c r="J811" s="73" t="n">
        <f aca="false">SUM(C811:I811)</f>
        <v>9604</v>
      </c>
    </row>
    <row r="813" customFormat="false" ht="12.75" hidden="false" customHeight="false" outlineLevel="0" collapsed="false">
      <c r="A813" s="86"/>
      <c r="B813" s="72" t="s">
        <v>74</v>
      </c>
      <c r="C813" s="75" t="n">
        <f aca="false">(C805+C808)*8</f>
        <v>-84000</v>
      </c>
      <c r="D813" s="75" t="n">
        <f aca="false">(D805+D808)*8</f>
        <v>-84000</v>
      </c>
      <c r="E813" s="75" t="n">
        <f aca="false">(E805+E808)*8</f>
        <v>-84000</v>
      </c>
      <c r="F813" s="75" t="n">
        <f aca="false">(F805+F808)*8</f>
        <v>-84000</v>
      </c>
      <c r="G813" s="75" t="n">
        <f aca="false">(G805+G808)*8</f>
        <v>-84000</v>
      </c>
      <c r="H813" s="75" t="n">
        <f aca="false">(H805+H808)*8</f>
        <v>-84000</v>
      </c>
      <c r="I813" s="75" t="n">
        <f aca="false">(I805+I808)*8</f>
        <v>-84000</v>
      </c>
    </row>
    <row r="814" customFormat="false" ht="12.75" hidden="false" customHeight="false" outlineLevel="0" collapsed="false">
      <c r="A814" s="86"/>
      <c r="B814" s="72" t="s">
        <v>75</v>
      </c>
      <c r="C814" s="75" t="n">
        <f aca="false">C806*8</f>
        <v>85372</v>
      </c>
      <c r="D814" s="75" t="n">
        <f aca="false">D806*8</f>
        <v>85372</v>
      </c>
      <c r="E814" s="75" t="n">
        <f aca="false">E806*8</f>
        <v>85372</v>
      </c>
      <c r="F814" s="75" t="n">
        <f aca="false">F806*8</f>
        <v>85372</v>
      </c>
      <c r="G814" s="75" t="n">
        <f aca="false">G806*8</f>
        <v>85372</v>
      </c>
      <c r="H814" s="75" t="n">
        <f aca="false">H806*8</f>
        <v>85372</v>
      </c>
      <c r="I814" s="75" t="n">
        <f aca="false">I806*8</f>
        <v>85372</v>
      </c>
    </row>
    <row r="815" customFormat="false" ht="12.75" hidden="false" customHeight="false" outlineLevel="0" collapsed="false">
      <c r="A815" s="86"/>
      <c r="B815" s="72" t="s">
        <v>9</v>
      </c>
      <c r="C815" s="75" t="n">
        <f aca="false">SUM(C813:C814)</f>
        <v>1372</v>
      </c>
      <c r="D815" s="75" t="n">
        <f aca="false">SUM(D813:D814)</f>
        <v>1372</v>
      </c>
      <c r="E815" s="75" t="n">
        <f aca="false">SUM(E813:E814)</f>
        <v>1372</v>
      </c>
      <c r="F815" s="75" t="n">
        <f aca="false">SUM(F813:F814)</f>
        <v>1372</v>
      </c>
      <c r="G815" s="75" t="n">
        <f aca="false">SUM(G813:G814)</f>
        <v>1372</v>
      </c>
      <c r="H815" s="75" t="n">
        <f aca="false">SUM(H813:H814)</f>
        <v>1372</v>
      </c>
      <c r="I815" s="75" t="n">
        <f aca="false">SUM(I813:I814)</f>
        <v>1372</v>
      </c>
    </row>
    <row r="816" customFormat="false" ht="12.75" hidden="false" customHeight="false" outlineLevel="0" collapsed="false">
      <c r="A816" s="86"/>
    </row>
    <row r="818" customFormat="false" ht="12.75" hidden="false" customHeight="false" outlineLevel="0" collapsed="false">
      <c r="A818" s="5" t="s">
        <v>69</v>
      </c>
      <c r="B818" s="77" t="s">
        <v>79</v>
      </c>
      <c r="C818" s="78" t="n">
        <v>37257</v>
      </c>
      <c r="D818" s="79" t="n">
        <v>37258</v>
      </c>
      <c r="E818" s="79" t="n">
        <v>37259</v>
      </c>
      <c r="F818" s="79" t="n">
        <v>37260</v>
      </c>
      <c r="G818" s="78" t="n">
        <v>37261</v>
      </c>
      <c r="H818" s="78" t="n">
        <v>37262</v>
      </c>
      <c r="I818" s="79" t="n">
        <v>37263</v>
      </c>
      <c r="J818" s="80"/>
      <c r="K818" s="81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  <c r="DB818" s="5"/>
      <c r="DC818" s="5"/>
      <c r="DD818" s="5"/>
      <c r="DE818" s="5"/>
      <c r="DF818" s="5"/>
      <c r="DG818" s="5"/>
      <c r="DH818" s="5"/>
      <c r="DI818" s="5"/>
      <c r="DJ818" s="5"/>
      <c r="DK818" s="5"/>
      <c r="DL818" s="5"/>
      <c r="DM818" s="5"/>
      <c r="DN818" s="5"/>
      <c r="DO818" s="5"/>
      <c r="DP818" s="5"/>
      <c r="DQ818" s="5"/>
      <c r="DR818" s="5"/>
      <c r="DS818" s="5"/>
      <c r="DT818" s="5"/>
      <c r="DU818" s="5"/>
      <c r="DV818" s="5"/>
      <c r="DW818" s="5"/>
      <c r="DX818" s="5"/>
      <c r="DY818" s="5"/>
      <c r="DZ818" s="5"/>
      <c r="EA818" s="5"/>
      <c r="EB818" s="5"/>
      <c r="EC818" s="5"/>
      <c r="ED818" s="5"/>
      <c r="EE818" s="5"/>
      <c r="EF818" s="5"/>
      <c r="EG818" s="5"/>
      <c r="EH818" s="5"/>
      <c r="EI818" s="5"/>
      <c r="EJ818" s="5"/>
      <c r="EK818" s="5"/>
      <c r="EL818" s="5"/>
      <c r="EM818" s="5"/>
      <c r="EN818" s="5"/>
      <c r="EO818" s="5"/>
      <c r="EP818" s="5"/>
      <c r="EQ818" s="5"/>
      <c r="ER818" s="5"/>
      <c r="ES818" s="5"/>
      <c r="ET818" s="5"/>
      <c r="EU818" s="5"/>
      <c r="EV818" s="5"/>
      <c r="EW818" s="5"/>
      <c r="EX818" s="5"/>
      <c r="EY818" s="5"/>
      <c r="EZ818" s="5"/>
      <c r="FA818" s="5"/>
      <c r="FB818" s="5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  <c r="IT818" s="5"/>
      <c r="IU818" s="5"/>
      <c r="IV818" s="5"/>
      <c r="IW818" s="5"/>
    </row>
    <row r="819" customFormat="false" ht="12.75" hidden="false" customHeight="false" outlineLevel="0" collapsed="false">
      <c r="B819" s="5" t="s">
        <v>8</v>
      </c>
      <c r="C819" s="82" t="n">
        <v>0</v>
      </c>
      <c r="D819" s="82" t="n">
        <v>0</v>
      </c>
      <c r="E819" s="82" t="n">
        <v>0</v>
      </c>
      <c r="F819" s="82" t="n">
        <v>0</v>
      </c>
      <c r="G819" s="82" t="n">
        <v>0</v>
      </c>
      <c r="H819" s="82" t="n">
        <v>0</v>
      </c>
      <c r="I819" s="82" t="n">
        <v>0</v>
      </c>
      <c r="K819" s="74"/>
    </row>
    <row r="820" customFormat="false" ht="12.75" hidden="false" customHeight="false" outlineLevel="0" collapsed="false">
      <c r="B820" s="80" t="s">
        <v>47</v>
      </c>
      <c r="C820" s="73" t="n">
        <v>0</v>
      </c>
      <c r="D820" s="73" t="n">
        <v>0</v>
      </c>
      <c r="E820" s="73" t="n">
        <v>0</v>
      </c>
      <c r="F820" s="73" t="n">
        <v>0</v>
      </c>
      <c r="G820" s="73" t="n">
        <v>0</v>
      </c>
      <c r="H820" s="73" t="n">
        <v>0</v>
      </c>
      <c r="I820" s="73" t="n">
        <v>0</v>
      </c>
      <c r="K820" s="74"/>
    </row>
    <row r="821" customFormat="false" ht="12.75" hidden="false" customHeight="false" outlineLevel="0" collapsed="false">
      <c r="B821" s="5" t="s">
        <v>7</v>
      </c>
      <c r="C821" s="82" t="n">
        <v>25</v>
      </c>
      <c r="D821" s="82" t="n">
        <v>25</v>
      </c>
      <c r="E821" s="82" t="n">
        <v>25</v>
      </c>
      <c r="F821" s="82" t="n">
        <v>25</v>
      </c>
      <c r="G821" s="82" t="n">
        <v>25</v>
      </c>
      <c r="H821" s="82" t="n">
        <v>25</v>
      </c>
      <c r="I821" s="82" t="n">
        <v>25</v>
      </c>
      <c r="K821" s="74"/>
    </row>
    <row r="822" customFormat="false" ht="12.75" hidden="false" customHeight="false" outlineLevel="0" collapsed="false">
      <c r="B822" s="80" t="s">
        <v>47</v>
      </c>
      <c r="C822" s="73" t="n">
        <v>38.45</v>
      </c>
      <c r="D822" s="73" t="n">
        <v>38.45</v>
      </c>
      <c r="E822" s="73" t="n">
        <v>38.45</v>
      </c>
      <c r="F822" s="73" t="n">
        <v>38.45</v>
      </c>
      <c r="G822" s="73" t="n">
        <v>38.45</v>
      </c>
      <c r="H822" s="73" t="n">
        <v>38.45</v>
      </c>
      <c r="I822" s="73" t="n">
        <v>38.45</v>
      </c>
      <c r="K822" s="74"/>
    </row>
    <row r="823" customFormat="false" ht="12.75" hidden="false" customHeight="false" outlineLevel="0" collapsed="false">
      <c r="B823" s="81" t="s">
        <v>48</v>
      </c>
      <c r="C823" s="74" t="n">
        <f aca="false">C819-C821</f>
        <v>-25</v>
      </c>
      <c r="D823" s="74" t="n">
        <f aca="false">D819-D821</f>
        <v>-25</v>
      </c>
      <c r="E823" s="74" t="n">
        <f aca="false">E819-E821</f>
        <v>-25</v>
      </c>
      <c r="F823" s="74" t="n">
        <f aca="false">F819-F821</f>
        <v>-25</v>
      </c>
      <c r="G823" s="74" t="n">
        <f aca="false">G819-G821</f>
        <v>-25</v>
      </c>
      <c r="H823" s="74" t="n">
        <f aca="false">H819-H821</f>
        <v>-25</v>
      </c>
      <c r="I823" s="74" t="n">
        <f aca="false">I819-I821</f>
        <v>-25</v>
      </c>
      <c r="K823" s="74"/>
    </row>
    <row r="824" customFormat="false" ht="12.75" hidden="false" customHeight="false" outlineLevel="0" collapsed="false">
      <c r="B824" s="83" t="s">
        <v>49</v>
      </c>
      <c r="C824" s="73" t="n">
        <v>30</v>
      </c>
      <c r="D824" s="73" t="n">
        <v>30</v>
      </c>
      <c r="E824" s="73" t="n">
        <v>30</v>
      </c>
      <c r="F824" s="73" t="n">
        <v>30</v>
      </c>
      <c r="G824" s="73" t="n">
        <v>30</v>
      </c>
      <c r="H824" s="73" t="n">
        <v>30</v>
      </c>
      <c r="I824" s="73" t="n">
        <v>30</v>
      </c>
      <c r="K824" s="74"/>
    </row>
    <row r="825" customFormat="false" ht="12.75" hidden="false" customHeight="false" outlineLevel="0" collapsed="false">
      <c r="B825" s="83"/>
      <c r="C825" s="82"/>
      <c r="D825" s="82"/>
      <c r="E825" s="82"/>
      <c r="F825" s="73"/>
      <c r="G825" s="82"/>
      <c r="H825" s="82"/>
      <c r="K825" s="74"/>
    </row>
    <row r="826" customFormat="false" ht="12.75" hidden="false" customHeight="false" outlineLevel="0" collapsed="false">
      <c r="B826" s="83" t="s">
        <v>50</v>
      </c>
      <c r="C826" s="85" t="n">
        <f aca="false">(C819*C820)*(-1)</f>
        <v>-0</v>
      </c>
      <c r="D826" s="85" t="n">
        <f aca="false">(D819*D820)*(-1)</f>
        <v>-0</v>
      </c>
      <c r="E826" s="85" t="n">
        <f aca="false">(E819*E820)*(-1)</f>
        <v>-0</v>
      </c>
      <c r="F826" s="85" t="n">
        <f aca="false">(F819*F820)*(-1)</f>
        <v>-0</v>
      </c>
      <c r="G826" s="85" t="n">
        <f aca="false">(G819*G820)*(-1)</f>
        <v>-0</v>
      </c>
      <c r="H826" s="85" t="n">
        <f aca="false">(H819*H820)*(-1)</f>
        <v>-0</v>
      </c>
      <c r="I826" s="85" t="n">
        <f aca="false">(I819*I820)*(-1)</f>
        <v>-0</v>
      </c>
      <c r="K826" s="74"/>
    </row>
    <row r="827" customFormat="false" ht="12.75" hidden="false" customHeight="false" outlineLevel="0" collapsed="false">
      <c r="B827" s="83" t="s">
        <v>51</v>
      </c>
      <c r="C827" s="75" t="n">
        <f aca="false">C821*C822</f>
        <v>961.25</v>
      </c>
      <c r="D827" s="75" t="n">
        <f aca="false">D821*D822</f>
        <v>961.25</v>
      </c>
      <c r="E827" s="75" t="n">
        <f aca="false">E821*E822</f>
        <v>961.25</v>
      </c>
      <c r="F827" s="75" t="n">
        <f aca="false">F821*F822</f>
        <v>961.25</v>
      </c>
      <c r="G827" s="75" t="n">
        <f aca="false">G821*G822</f>
        <v>961.25</v>
      </c>
      <c r="H827" s="75" t="n">
        <f aca="false">H821*H822</f>
        <v>961.25</v>
      </c>
      <c r="I827" s="75" t="n">
        <f aca="false">I821*I822</f>
        <v>961.25</v>
      </c>
      <c r="K827" s="74"/>
    </row>
    <row r="828" customFormat="false" ht="12.75" hidden="false" customHeight="false" outlineLevel="0" collapsed="false">
      <c r="B828" s="81" t="s">
        <v>52</v>
      </c>
      <c r="C828" s="75" t="n">
        <f aca="false">SUM(C826:C827)</f>
        <v>961.25</v>
      </c>
      <c r="D828" s="75" t="n">
        <f aca="false">SUM(D826:D827)</f>
        <v>961.25</v>
      </c>
      <c r="E828" s="75" t="n">
        <f aca="false">SUM(E826:E827)</f>
        <v>961.25</v>
      </c>
      <c r="F828" s="75" t="n">
        <f aca="false">SUM(F826:F827)</f>
        <v>961.25</v>
      </c>
      <c r="G828" s="75" t="n">
        <f aca="false">SUM(G826:G827)</f>
        <v>961.25</v>
      </c>
      <c r="H828" s="75" t="n">
        <f aca="false">SUM(H826:H827)</f>
        <v>961.25</v>
      </c>
      <c r="I828" s="75" t="n">
        <f aca="false">SUM(I826:I827)</f>
        <v>961.25</v>
      </c>
      <c r="K828" s="74"/>
    </row>
    <row r="829" customFormat="false" ht="12.75" hidden="false" customHeight="false" outlineLevel="0" collapsed="false">
      <c r="A829" s="86"/>
      <c r="B829" s="72" t="s">
        <v>53</v>
      </c>
      <c r="C829" s="85" t="n">
        <f aca="false">C823*C824</f>
        <v>-750</v>
      </c>
      <c r="D829" s="85" t="n">
        <f aca="false">D823*D824</f>
        <v>-750</v>
      </c>
      <c r="E829" s="85" t="n">
        <f aca="false">E823*E824</f>
        <v>-750</v>
      </c>
      <c r="F829" s="85" t="n">
        <f aca="false">F823*F824</f>
        <v>-750</v>
      </c>
      <c r="G829" s="85" t="n">
        <f aca="false">G823*G824</f>
        <v>-750</v>
      </c>
      <c r="H829" s="85" t="n">
        <f aca="false">H823*H824</f>
        <v>-750</v>
      </c>
      <c r="I829" s="85" t="n">
        <f aca="false">I823*I824</f>
        <v>-750</v>
      </c>
    </row>
    <row r="830" customFormat="false" ht="12.75" hidden="false" customHeight="false" outlineLevel="0" collapsed="false">
      <c r="A830" s="87"/>
      <c r="E830" s="72"/>
      <c r="G830" s="72"/>
      <c r="H830" s="72"/>
      <c r="I830" s="72"/>
    </row>
    <row r="831" customFormat="false" ht="12.75" hidden="false" customHeight="false" outlineLevel="0" collapsed="false">
      <c r="A831" s="86"/>
      <c r="B831" s="5" t="s">
        <v>54</v>
      </c>
      <c r="C831" s="88" t="n">
        <f aca="false">SUM(C828:C829)</f>
        <v>211.25</v>
      </c>
      <c r="D831" s="88" t="n">
        <f aca="false">SUM(D828:D829)</f>
        <v>211.25</v>
      </c>
      <c r="E831" s="88" t="n">
        <f aca="false">SUM(E828:E829)</f>
        <v>211.25</v>
      </c>
      <c r="F831" s="88" t="n">
        <f aca="false">SUM(F828:F829)</f>
        <v>211.25</v>
      </c>
      <c r="G831" s="88" t="n">
        <f aca="false">SUM(G828:G829)</f>
        <v>211.25</v>
      </c>
      <c r="H831" s="88" t="n">
        <f aca="false">SUM(H828:H829)</f>
        <v>211.25</v>
      </c>
      <c r="I831" s="88" t="n">
        <f aca="false">SUM(I828:I829)</f>
        <v>211.25</v>
      </c>
      <c r="J831" s="80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</row>
    <row r="832" customFormat="false" ht="12.75" hidden="false" customHeight="false" outlineLevel="0" collapsed="false">
      <c r="A832" s="80"/>
      <c r="B832" s="5" t="s">
        <v>68</v>
      </c>
      <c r="C832" s="88" t="n">
        <f aca="false">C831*8</f>
        <v>1690</v>
      </c>
      <c r="D832" s="88" t="n">
        <f aca="false">D831*8</f>
        <v>1690</v>
      </c>
      <c r="E832" s="88" t="n">
        <f aca="false">E831*8</f>
        <v>1690</v>
      </c>
      <c r="F832" s="88" t="n">
        <f aca="false">F831*8</f>
        <v>1690</v>
      </c>
      <c r="G832" s="88" t="n">
        <f aca="false">G831*8</f>
        <v>1690</v>
      </c>
      <c r="H832" s="88" t="n">
        <f aca="false">H831*8</f>
        <v>1690</v>
      </c>
      <c r="I832" s="88" t="n">
        <f aca="false">I831*8</f>
        <v>1690</v>
      </c>
      <c r="J832" s="73" t="n">
        <f aca="false">SUM(C832:I832)</f>
        <v>11830</v>
      </c>
    </row>
    <row r="834" customFormat="false" ht="12.75" hidden="false" customHeight="false" outlineLevel="0" collapsed="false">
      <c r="A834" s="86"/>
      <c r="B834" s="72" t="s">
        <v>74</v>
      </c>
      <c r="C834" s="75" t="n">
        <f aca="false">(C826+C829)*8</f>
        <v>-6000</v>
      </c>
      <c r="D834" s="75" t="n">
        <f aca="false">(D826+D829)*8</f>
        <v>-6000</v>
      </c>
      <c r="E834" s="75" t="n">
        <f aca="false">(E826+E829)*8</f>
        <v>-6000</v>
      </c>
      <c r="F834" s="75" t="n">
        <f aca="false">(F826+F829)*8</f>
        <v>-6000</v>
      </c>
      <c r="G834" s="75" t="n">
        <f aca="false">(G826+G829)*8</f>
        <v>-6000</v>
      </c>
      <c r="H834" s="75" t="n">
        <f aca="false">(H826+H829)*8</f>
        <v>-6000</v>
      </c>
      <c r="I834" s="75" t="n">
        <f aca="false">(I826+I829)*8</f>
        <v>-6000</v>
      </c>
    </row>
    <row r="835" customFormat="false" ht="12.75" hidden="false" customHeight="false" outlineLevel="0" collapsed="false">
      <c r="A835" s="86"/>
      <c r="B835" s="72" t="s">
        <v>75</v>
      </c>
      <c r="C835" s="75" t="n">
        <f aca="false">C827*8</f>
        <v>7690</v>
      </c>
      <c r="D835" s="75" t="n">
        <f aca="false">D827*8</f>
        <v>7690</v>
      </c>
      <c r="E835" s="75" t="n">
        <f aca="false">E827*8</f>
        <v>7690</v>
      </c>
      <c r="F835" s="75" t="n">
        <f aca="false">F827*8</f>
        <v>7690</v>
      </c>
      <c r="G835" s="75" t="n">
        <f aca="false">G827*8</f>
        <v>7690</v>
      </c>
      <c r="H835" s="75" t="n">
        <f aca="false">H827*8</f>
        <v>7690</v>
      </c>
      <c r="I835" s="75" t="n">
        <f aca="false">I827*8</f>
        <v>7690</v>
      </c>
    </row>
    <row r="836" customFormat="false" ht="12.75" hidden="false" customHeight="false" outlineLevel="0" collapsed="false">
      <c r="A836" s="86"/>
      <c r="B836" s="72" t="s">
        <v>9</v>
      </c>
      <c r="C836" s="75" t="n">
        <f aca="false">SUM(C834:C835)</f>
        <v>1690</v>
      </c>
      <c r="D836" s="75" t="n">
        <f aca="false">SUM(D834:D835)</f>
        <v>1690</v>
      </c>
      <c r="E836" s="75" t="n">
        <f aca="false">SUM(E834:E835)</f>
        <v>1690</v>
      </c>
      <c r="F836" s="75" t="n">
        <f aca="false">SUM(F834:F835)</f>
        <v>1690</v>
      </c>
      <c r="G836" s="75" t="n">
        <f aca="false">SUM(G834:G835)</f>
        <v>1690</v>
      </c>
      <c r="H836" s="75" t="n">
        <f aca="false">SUM(H834:H835)</f>
        <v>1690</v>
      </c>
      <c r="I836" s="75" t="n">
        <f aca="false">SUM(I834:I835)</f>
        <v>1690</v>
      </c>
    </row>
    <row r="837" customFormat="false" ht="12.75" hidden="false" customHeight="false" outlineLevel="0" collapsed="false">
      <c r="A837" s="86"/>
    </row>
    <row r="838" customFormat="false" ht="12.75" hidden="false" customHeight="false" outlineLevel="0" collapsed="false">
      <c r="A838" s="5" t="s">
        <v>22</v>
      </c>
      <c r="B838" s="77" t="s">
        <v>80</v>
      </c>
      <c r="C838" s="78" t="n">
        <v>37257</v>
      </c>
      <c r="D838" s="79" t="n">
        <v>37258</v>
      </c>
      <c r="E838" s="79" t="n">
        <v>37259</v>
      </c>
      <c r="F838" s="79" t="n">
        <v>37260</v>
      </c>
      <c r="G838" s="78" t="n">
        <v>37261</v>
      </c>
      <c r="H838" s="78" t="n">
        <v>37262</v>
      </c>
      <c r="I838" s="79" t="n">
        <v>37263</v>
      </c>
      <c r="J838" s="80"/>
      <c r="K838" s="81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  <c r="DB838" s="5"/>
      <c r="DC838" s="5"/>
      <c r="DD838" s="5"/>
      <c r="DE838" s="5"/>
      <c r="DF838" s="5"/>
      <c r="DG838" s="5"/>
      <c r="DH838" s="5"/>
      <c r="DI838" s="5"/>
      <c r="DJ838" s="5"/>
      <c r="DK838" s="5"/>
      <c r="DL838" s="5"/>
      <c r="DM838" s="5"/>
      <c r="DN838" s="5"/>
      <c r="DO838" s="5"/>
      <c r="DP838" s="5"/>
      <c r="DQ838" s="5"/>
      <c r="DR838" s="5"/>
      <c r="DS838" s="5"/>
      <c r="DT838" s="5"/>
      <c r="DU838" s="5"/>
      <c r="DV838" s="5"/>
      <c r="DW838" s="5"/>
      <c r="DX838" s="5"/>
      <c r="DY838" s="5"/>
      <c r="DZ838" s="5"/>
      <c r="EA838" s="5"/>
      <c r="EB838" s="5"/>
      <c r="EC838" s="5"/>
      <c r="ED838" s="5"/>
      <c r="EE838" s="5"/>
      <c r="EF838" s="5"/>
      <c r="EG838" s="5"/>
      <c r="EH838" s="5"/>
      <c r="EI838" s="5"/>
      <c r="EJ838" s="5"/>
      <c r="EK838" s="5"/>
      <c r="EL838" s="5"/>
      <c r="EM838" s="5"/>
      <c r="EN838" s="5"/>
      <c r="EO838" s="5"/>
      <c r="EP838" s="5"/>
      <c r="EQ838" s="5"/>
      <c r="ER838" s="5"/>
      <c r="ES838" s="5"/>
      <c r="ET838" s="5"/>
      <c r="EU838" s="5"/>
      <c r="EV838" s="5"/>
      <c r="EW838" s="5"/>
      <c r="EX838" s="5"/>
      <c r="EY838" s="5"/>
      <c r="EZ838" s="5"/>
      <c r="FA838" s="5"/>
      <c r="FB838" s="5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</row>
    <row r="839" customFormat="false" ht="12.75" hidden="false" customHeight="false" outlineLevel="0" collapsed="false">
      <c r="B839" s="5" t="s">
        <v>8</v>
      </c>
      <c r="E839" s="72"/>
      <c r="G839" s="72"/>
      <c r="H839" s="72"/>
      <c r="I839" s="72"/>
      <c r="K839" s="74"/>
    </row>
    <row r="840" customFormat="false" ht="12.75" hidden="false" customHeight="false" outlineLevel="0" collapsed="false">
      <c r="B840" s="80" t="s">
        <v>47</v>
      </c>
      <c r="C840" s="73" t="n">
        <v>0</v>
      </c>
      <c r="D840" s="73" t="n">
        <v>0</v>
      </c>
      <c r="E840" s="73" t="n">
        <v>0</v>
      </c>
      <c r="F840" s="73" t="n">
        <v>0</v>
      </c>
      <c r="G840" s="73" t="n">
        <v>0</v>
      </c>
      <c r="H840" s="73" t="n">
        <v>0</v>
      </c>
      <c r="I840" s="73" t="n">
        <v>0</v>
      </c>
      <c r="K840" s="74"/>
    </row>
    <row r="841" customFormat="false" ht="12.75" hidden="false" customHeight="false" outlineLevel="0" collapsed="false">
      <c r="B841" s="5" t="s">
        <v>7</v>
      </c>
      <c r="C841" s="72" t="n">
        <v>60</v>
      </c>
      <c r="D841" s="72" t="n">
        <v>0</v>
      </c>
      <c r="E841" s="72" t="n">
        <v>0</v>
      </c>
      <c r="F841" s="72" t="n">
        <v>0</v>
      </c>
      <c r="G841" s="72" t="n">
        <v>60</v>
      </c>
      <c r="H841" s="72" t="n">
        <v>60</v>
      </c>
      <c r="I841" s="72" t="n">
        <v>0</v>
      </c>
      <c r="K841" s="74"/>
    </row>
    <row r="842" customFormat="false" ht="12.75" hidden="false" customHeight="false" outlineLevel="0" collapsed="false">
      <c r="B842" s="80" t="s">
        <v>47</v>
      </c>
      <c r="C842" s="73" t="n">
        <v>31.75</v>
      </c>
      <c r="D842" s="73" t="n">
        <v>0</v>
      </c>
      <c r="E842" s="73" t="n">
        <v>0</v>
      </c>
      <c r="F842" s="73" t="n">
        <v>0</v>
      </c>
      <c r="G842" s="73" t="n">
        <v>31.75</v>
      </c>
      <c r="H842" s="73" t="n">
        <v>31.75</v>
      </c>
      <c r="I842" s="73" t="n">
        <v>0</v>
      </c>
      <c r="K842" s="74"/>
    </row>
    <row r="843" customFormat="false" ht="12.75" hidden="false" customHeight="false" outlineLevel="0" collapsed="false">
      <c r="B843" s="81" t="s">
        <v>48</v>
      </c>
      <c r="C843" s="74" t="n">
        <f aca="false">C839-C841</f>
        <v>-60</v>
      </c>
      <c r="D843" s="74" t="n">
        <f aca="false">D839-D841</f>
        <v>0</v>
      </c>
      <c r="E843" s="74" t="n">
        <f aca="false">E839-E841</f>
        <v>0</v>
      </c>
      <c r="F843" s="74" t="n">
        <f aca="false">F839-F841</f>
        <v>0</v>
      </c>
      <c r="G843" s="74" t="n">
        <f aca="false">G839-G841</f>
        <v>-60</v>
      </c>
      <c r="H843" s="74" t="n">
        <f aca="false">H839-H841</f>
        <v>-60</v>
      </c>
      <c r="I843" s="74" t="n">
        <f aca="false">I839-I841</f>
        <v>0</v>
      </c>
      <c r="K843" s="74"/>
    </row>
    <row r="844" customFormat="false" ht="12.75" hidden="false" customHeight="false" outlineLevel="0" collapsed="false">
      <c r="B844" s="83" t="s">
        <v>49</v>
      </c>
      <c r="C844" s="73" t="n">
        <v>25</v>
      </c>
      <c r="D844" s="82"/>
      <c r="E844" s="82"/>
      <c r="F844" s="82"/>
      <c r="G844" s="73" t="n">
        <v>25</v>
      </c>
      <c r="H844" s="73" t="n">
        <v>25</v>
      </c>
      <c r="I844" s="82"/>
      <c r="K844" s="74"/>
    </row>
    <row r="845" customFormat="false" ht="12.75" hidden="false" customHeight="false" outlineLevel="0" collapsed="false">
      <c r="B845" s="83"/>
      <c r="C845" s="75"/>
      <c r="D845" s="82"/>
      <c r="E845" s="82"/>
      <c r="F845" s="82"/>
      <c r="G845" s="75"/>
      <c r="H845" s="75"/>
      <c r="I845" s="82"/>
      <c r="K845" s="74"/>
    </row>
    <row r="846" customFormat="false" ht="12.75" hidden="false" customHeight="false" outlineLevel="0" collapsed="false">
      <c r="B846" s="83" t="s">
        <v>50</v>
      </c>
      <c r="C846" s="85" t="n">
        <f aca="false">(C839*C840)*(-1)</f>
        <v>-0</v>
      </c>
      <c r="D846" s="85" t="n">
        <f aca="false">(D839*D840)*(-1)</f>
        <v>-0</v>
      </c>
      <c r="E846" s="85" t="n">
        <f aca="false">(E839*E840)*(-1)</f>
        <v>-0</v>
      </c>
      <c r="F846" s="85" t="n">
        <f aca="false">(F839*F840)*(-1)</f>
        <v>-0</v>
      </c>
      <c r="G846" s="85" t="n">
        <f aca="false">(G839*G840)*(-1)</f>
        <v>-0</v>
      </c>
      <c r="H846" s="85" t="n">
        <f aca="false">(H839*H840)*(-1)</f>
        <v>-0</v>
      </c>
      <c r="I846" s="85" t="n">
        <f aca="false">(I839*I840)*(-1)</f>
        <v>-0</v>
      </c>
      <c r="K846" s="74"/>
    </row>
    <row r="847" customFormat="false" ht="12.75" hidden="false" customHeight="false" outlineLevel="0" collapsed="false">
      <c r="B847" s="83" t="s">
        <v>51</v>
      </c>
      <c r="C847" s="75" t="n">
        <f aca="false">C841*C842</f>
        <v>1905</v>
      </c>
      <c r="D847" s="75" t="n">
        <f aca="false">D841*D842</f>
        <v>0</v>
      </c>
      <c r="E847" s="75" t="n">
        <f aca="false">E841*E842</f>
        <v>0</v>
      </c>
      <c r="F847" s="75" t="n">
        <f aca="false">F841*F842</f>
        <v>0</v>
      </c>
      <c r="G847" s="75" t="n">
        <f aca="false">G841*G842</f>
        <v>1905</v>
      </c>
      <c r="H847" s="75" t="n">
        <f aca="false">H841*H842</f>
        <v>1905</v>
      </c>
      <c r="I847" s="75" t="n">
        <f aca="false">I841*I842</f>
        <v>0</v>
      </c>
      <c r="K847" s="74"/>
    </row>
    <row r="848" customFormat="false" ht="12.75" hidden="false" customHeight="false" outlineLevel="0" collapsed="false">
      <c r="B848" s="81" t="s">
        <v>52</v>
      </c>
      <c r="C848" s="75" t="n">
        <f aca="false">SUM(C846:C847)</f>
        <v>1905</v>
      </c>
      <c r="D848" s="75" t="n">
        <f aca="false">SUM(D846:D847)</f>
        <v>0</v>
      </c>
      <c r="E848" s="75" t="n">
        <f aca="false">SUM(E846:E847)</f>
        <v>0</v>
      </c>
      <c r="F848" s="75" t="n">
        <f aca="false">SUM(F846:F847)</f>
        <v>0</v>
      </c>
      <c r="G848" s="75" t="n">
        <f aca="false">SUM(G846:G847)</f>
        <v>1905</v>
      </c>
      <c r="H848" s="75" t="n">
        <f aca="false">SUM(H846:H847)</f>
        <v>1905</v>
      </c>
      <c r="I848" s="75" t="n">
        <f aca="false">SUM(I846:I847)</f>
        <v>0</v>
      </c>
      <c r="K848" s="74"/>
    </row>
    <row r="849" customFormat="false" ht="12.75" hidden="false" customHeight="false" outlineLevel="0" collapsed="false">
      <c r="A849" s="86"/>
      <c r="B849" s="72" t="s">
        <v>53</v>
      </c>
      <c r="C849" s="85" t="n">
        <f aca="false">C843*C844</f>
        <v>-1500</v>
      </c>
      <c r="D849" s="85" t="n">
        <f aca="false">D843*D844</f>
        <v>0</v>
      </c>
      <c r="E849" s="85" t="n">
        <f aca="false">E843*E844</f>
        <v>0</v>
      </c>
      <c r="F849" s="85" t="n">
        <f aca="false">F843*F844</f>
        <v>0</v>
      </c>
      <c r="G849" s="85" t="n">
        <f aca="false">G843*G844</f>
        <v>-1500</v>
      </c>
      <c r="H849" s="85" t="n">
        <f aca="false">H843*H844</f>
        <v>-1500</v>
      </c>
      <c r="I849" s="85" t="n">
        <f aca="false">I843*I844</f>
        <v>0</v>
      </c>
    </row>
    <row r="850" customFormat="false" ht="12.75" hidden="false" customHeight="false" outlineLevel="0" collapsed="false">
      <c r="A850" s="87"/>
      <c r="E850" s="72"/>
      <c r="G850" s="72"/>
      <c r="H850" s="72"/>
      <c r="I850" s="72"/>
    </row>
    <row r="851" customFormat="false" ht="12.75" hidden="false" customHeight="false" outlineLevel="0" collapsed="false">
      <c r="A851" s="86"/>
      <c r="B851" s="5" t="s">
        <v>54</v>
      </c>
      <c r="C851" s="88" t="n">
        <f aca="false">SUM(C848:C849)</f>
        <v>405</v>
      </c>
      <c r="D851" s="88" t="n">
        <f aca="false">SUM(D848:D849)</f>
        <v>0</v>
      </c>
      <c r="E851" s="88" t="n">
        <f aca="false">SUM(E848:E849)</f>
        <v>0</v>
      </c>
      <c r="F851" s="88" t="n">
        <f aca="false">SUM(F848:F849)</f>
        <v>0</v>
      </c>
      <c r="G851" s="88" t="n">
        <f aca="false">SUM(G848:G849)</f>
        <v>405</v>
      </c>
      <c r="H851" s="88" t="n">
        <f aca="false">SUM(H848:H849)</f>
        <v>405</v>
      </c>
      <c r="I851" s="88" t="n">
        <f aca="false">SUM(I848:I849)</f>
        <v>0</v>
      </c>
      <c r="J851" s="80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  <c r="DB851" s="5"/>
      <c r="DC851" s="5"/>
      <c r="DD851" s="5"/>
      <c r="DE851" s="5"/>
      <c r="DF851" s="5"/>
      <c r="DG851" s="5"/>
      <c r="DH851" s="5"/>
      <c r="DI851" s="5"/>
      <c r="DJ851" s="5"/>
      <c r="DK851" s="5"/>
      <c r="DL851" s="5"/>
      <c r="DM851" s="5"/>
      <c r="DN851" s="5"/>
      <c r="DO851" s="5"/>
      <c r="DP851" s="5"/>
      <c r="DQ851" s="5"/>
      <c r="DR851" s="5"/>
      <c r="DS851" s="5"/>
      <c r="DT851" s="5"/>
      <c r="DU851" s="5"/>
      <c r="DV851" s="5"/>
      <c r="DW851" s="5"/>
      <c r="DX851" s="5"/>
      <c r="DY851" s="5"/>
      <c r="DZ851" s="5"/>
      <c r="EA851" s="5"/>
      <c r="EB851" s="5"/>
      <c r="EC851" s="5"/>
      <c r="ED851" s="5"/>
      <c r="EE851" s="5"/>
      <c r="EF851" s="5"/>
      <c r="EG851" s="5"/>
      <c r="EH851" s="5"/>
      <c r="EI851" s="5"/>
      <c r="EJ851" s="5"/>
      <c r="EK851" s="5"/>
      <c r="EL851" s="5"/>
      <c r="EM851" s="5"/>
      <c r="EN851" s="5"/>
      <c r="EO851" s="5"/>
      <c r="EP851" s="5"/>
      <c r="EQ851" s="5"/>
      <c r="ER851" s="5"/>
      <c r="ES851" s="5"/>
      <c r="ET851" s="5"/>
      <c r="EU851" s="5"/>
      <c r="EV851" s="5"/>
      <c r="EW851" s="5"/>
      <c r="EX851" s="5"/>
      <c r="EY851" s="5"/>
      <c r="EZ851" s="5"/>
      <c r="FA851" s="5"/>
      <c r="FB851" s="5"/>
      <c r="FC851" s="5"/>
      <c r="FD851" s="5"/>
      <c r="FE851" s="5"/>
      <c r="FF851" s="5"/>
      <c r="FG851" s="5"/>
      <c r="FH851" s="5"/>
      <c r="FI851" s="5"/>
      <c r="FJ851" s="5"/>
      <c r="FK851" s="5"/>
      <c r="FL851" s="5"/>
      <c r="FM851" s="5"/>
      <c r="FN851" s="5"/>
      <c r="FO851" s="5"/>
      <c r="FP851" s="5"/>
      <c r="FQ851" s="5"/>
      <c r="FR851" s="5"/>
      <c r="FS851" s="5"/>
      <c r="FT851" s="5"/>
      <c r="FU851" s="5"/>
      <c r="FV851" s="5"/>
      <c r="FW851" s="5"/>
      <c r="FX851" s="5"/>
      <c r="FY851" s="5"/>
      <c r="FZ851" s="5"/>
      <c r="GA851" s="5"/>
      <c r="GB851" s="5"/>
      <c r="GC851" s="5"/>
      <c r="GD851" s="5"/>
      <c r="GE851" s="5"/>
      <c r="GF851" s="5"/>
      <c r="GG851" s="5"/>
      <c r="GH851" s="5"/>
      <c r="GI851" s="5"/>
      <c r="GJ851" s="5"/>
      <c r="GK851" s="5"/>
      <c r="GL851" s="5"/>
      <c r="GM851" s="5"/>
      <c r="GN851" s="5"/>
      <c r="GO851" s="5"/>
      <c r="GP851" s="5"/>
      <c r="GQ851" s="5"/>
      <c r="GR851" s="5"/>
      <c r="GS851" s="5"/>
      <c r="GT851" s="5"/>
      <c r="GU851" s="5"/>
      <c r="GV851" s="5"/>
      <c r="GW851" s="5"/>
      <c r="GX851" s="5"/>
      <c r="GY851" s="5"/>
      <c r="GZ851" s="5"/>
      <c r="HA851" s="5"/>
      <c r="HB851" s="5"/>
      <c r="HC851" s="5"/>
      <c r="HD851" s="5"/>
      <c r="HE851" s="5"/>
      <c r="HF851" s="5"/>
      <c r="HG851" s="5"/>
      <c r="HH851" s="5"/>
      <c r="HI851" s="5"/>
      <c r="HJ851" s="5"/>
      <c r="HK851" s="5"/>
      <c r="HL851" s="5"/>
      <c r="HM851" s="5"/>
      <c r="HN851" s="5"/>
      <c r="HO851" s="5"/>
      <c r="HP851" s="5"/>
      <c r="HQ851" s="5"/>
      <c r="HR851" s="5"/>
      <c r="HS851" s="5"/>
      <c r="HT851" s="5"/>
      <c r="HU851" s="5"/>
      <c r="HV851" s="5"/>
      <c r="HW851" s="5"/>
      <c r="HX851" s="5"/>
      <c r="HY851" s="5"/>
      <c r="HZ851" s="5"/>
      <c r="IA851" s="5"/>
      <c r="IB851" s="5"/>
      <c r="IC851" s="5"/>
      <c r="ID851" s="5"/>
      <c r="IE851" s="5"/>
      <c r="IF851" s="5"/>
      <c r="IG851" s="5"/>
      <c r="IH851" s="5"/>
      <c r="II851" s="5"/>
      <c r="IJ851" s="5"/>
      <c r="IK851" s="5"/>
      <c r="IL851" s="5"/>
      <c r="IM851" s="5"/>
      <c r="IN851" s="5"/>
      <c r="IO851" s="5"/>
      <c r="IP851" s="5"/>
      <c r="IQ851" s="5"/>
      <c r="IR851" s="5"/>
      <c r="IS851" s="5"/>
      <c r="IT851" s="5"/>
      <c r="IU851" s="5"/>
      <c r="IV851" s="5"/>
      <c r="IW851" s="5"/>
    </row>
    <row r="852" customFormat="false" ht="12.75" hidden="false" customHeight="false" outlineLevel="0" collapsed="false">
      <c r="A852" s="80"/>
      <c r="B852" s="5" t="s">
        <v>68</v>
      </c>
      <c r="C852" s="88" t="n">
        <f aca="false">C851*8</f>
        <v>3240</v>
      </c>
      <c r="D852" s="88" t="n">
        <f aca="false">D851*8</f>
        <v>0</v>
      </c>
      <c r="E852" s="88" t="n">
        <f aca="false">E851*8</f>
        <v>0</v>
      </c>
      <c r="F852" s="88" t="n">
        <f aca="false">F851*8</f>
        <v>0</v>
      </c>
      <c r="G852" s="88" t="n">
        <f aca="false">G851*8</f>
        <v>3240</v>
      </c>
      <c r="H852" s="88" t="n">
        <f aca="false">H851*8</f>
        <v>3240</v>
      </c>
      <c r="I852" s="88" t="n">
        <f aca="false">I851*8</f>
        <v>0</v>
      </c>
      <c r="J852" s="73" t="n">
        <f aca="false">SUM(C852:I852)</f>
        <v>9720</v>
      </c>
    </row>
    <row r="854" customFormat="false" ht="12.75" hidden="false" customHeight="false" outlineLevel="0" collapsed="false">
      <c r="A854" s="86"/>
      <c r="B854" s="72" t="s">
        <v>74</v>
      </c>
      <c r="C854" s="75" t="n">
        <f aca="false">(C846+C849)*8</f>
        <v>-12000</v>
      </c>
      <c r="D854" s="75" t="n">
        <f aca="false">(D846+D849)*8</f>
        <v>0</v>
      </c>
      <c r="E854" s="75" t="n">
        <f aca="false">(E846+E849)*8</f>
        <v>0</v>
      </c>
      <c r="F854" s="75" t="n">
        <f aca="false">(F846+F849)*8</f>
        <v>0</v>
      </c>
      <c r="G854" s="75" t="n">
        <f aca="false">(G846+G849)*8</f>
        <v>-12000</v>
      </c>
      <c r="H854" s="75" t="n">
        <f aca="false">(H846+H849)*8</f>
        <v>-12000</v>
      </c>
      <c r="I854" s="75" t="n">
        <f aca="false">(I846+I849)*8</f>
        <v>0</v>
      </c>
    </row>
    <row r="855" customFormat="false" ht="12.75" hidden="false" customHeight="false" outlineLevel="0" collapsed="false">
      <c r="A855" s="86"/>
      <c r="B855" s="72" t="s">
        <v>75</v>
      </c>
      <c r="C855" s="75" t="n">
        <f aca="false">C847*8</f>
        <v>15240</v>
      </c>
      <c r="D855" s="75" t="n">
        <f aca="false">D847*8</f>
        <v>0</v>
      </c>
      <c r="E855" s="75" t="n">
        <f aca="false">E847*8</f>
        <v>0</v>
      </c>
      <c r="F855" s="75" t="n">
        <f aca="false">F847*8</f>
        <v>0</v>
      </c>
      <c r="G855" s="75" t="n">
        <f aca="false">G847*8</f>
        <v>15240</v>
      </c>
      <c r="H855" s="75" t="n">
        <f aca="false">H847*8</f>
        <v>15240</v>
      </c>
      <c r="I855" s="75" t="n">
        <f aca="false">I847*8</f>
        <v>0</v>
      </c>
    </row>
    <row r="856" customFormat="false" ht="12.75" hidden="false" customHeight="false" outlineLevel="0" collapsed="false">
      <c r="A856" s="86"/>
      <c r="B856" s="72" t="s">
        <v>9</v>
      </c>
      <c r="C856" s="75" t="n">
        <f aca="false">SUM(C854:C855)</f>
        <v>3240</v>
      </c>
      <c r="D856" s="75" t="n">
        <f aca="false">SUM(D854:D855)</f>
        <v>0</v>
      </c>
      <c r="E856" s="75" t="n">
        <f aca="false">SUM(E854:E855)</f>
        <v>0</v>
      </c>
      <c r="F856" s="75" t="n">
        <f aca="false">SUM(F854:F855)</f>
        <v>0</v>
      </c>
      <c r="G856" s="75" t="n">
        <f aca="false">SUM(G854:G855)</f>
        <v>3240</v>
      </c>
      <c r="H856" s="75" t="n">
        <f aca="false">SUM(H854:H855)</f>
        <v>3240</v>
      </c>
      <c r="I856" s="75" t="n">
        <f aca="false">SUM(I854:I855)</f>
        <v>0</v>
      </c>
    </row>
    <row r="857" customFormat="false" ht="12.75" hidden="false" customHeight="false" outlineLevel="0" collapsed="false">
      <c r="A857" s="86"/>
    </row>
    <row r="859" customFormat="false" ht="12.75" hidden="false" customHeight="false" outlineLevel="0" collapsed="false">
      <c r="A859" s="5" t="s">
        <v>25</v>
      </c>
      <c r="B859" s="77" t="s">
        <v>79</v>
      </c>
      <c r="C859" s="78" t="n">
        <v>37257</v>
      </c>
      <c r="D859" s="79" t="n">
        <v>37258</v>
      </c>
      <c r="E859" s="79" t="n">
        <v>37259</v>
      </c>
      <c r="F859" s="79" t="n">
        <v>37260</v>
      </c>
      <c r="G859" s="78" t="n">
        <v>37261</v>
      </c>
      <c r="H859" s="78" t="n">
        <v>37262</v>
      </c>
      <c r="I859" s="79" t="n">
        <v>37263</v>
      </c>
      <c r="J859" s="80"/>
      <c r="K859" s="81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  <c r="DB859" s="5"/>
      <c r="DC859" s="5"/>
      <c r="DD859" s="5"/>
      <c r="DE859" s="5"/>
      <c r="DF859" s="5"/>
      <c r="DG859" s="5"/>
      <c r="DH859" s="5"/>
      <c r="DI859" s="5"/>
      <c r="DJ859" s="5"/>
      <c r="DK859" s="5"/>
      <c r="DL859" s="5"/>
      <c r="DM859" s="5"/>
      <c r="DN859" s="5"/>
      <c r="DO859" s="5"/>
      <c r="DP859" s="5"/>
      <c r="DQ859" s="5"/>
      <c r="DR859" s="5"/>
      <c r="DS859" s="5"/>
      <c r="DT859" s="5"/>
      <c r="DU859" s="5"/>
      <c r="DV859" s="5"/>
      <c r="DW859" s="5"/>
      <c r="DX859" s="5"/>
      <c r="DY859" s="5"/>
      <c r="DZ859" s="5"/>
      <c r="EA859" s="5"/>
      <c r="EB859" s="5"/>
      <c r="EC859" s="5"/>
      <c r="ED859" s="5"/>
      <c r="EE859" s="5"/>
      <c r="EF859" s="5"/>
      <c r="EG859" s="5"/>
      <c r="EH859" s="5"/>
      <c r="EI859" s="5"/>
      <c r="EJ859" s="5"/>
      <c r="EK859" s="5"/>
      <c r="EL859" s="5"/>
      <c r="EM859" s="5"/>
      <c r="EN859" s="5"/>
      <c r="EO859" s="5"/>
      <c r="EP859" s="5"/>
      <c r="EQ859" s="5"/>
      <c r="ER859" s="5"/>
      <c r="ES859" s="5"/>
      <c r="ET859" s="5"/>
      <c r="EU859" s="5"/>
      <c r="EV859" s="5"/>
      <c r="EW859" s="5"/>
      <c r="EX859" s="5"/>
      <c r="EY859" s="5"/>
      <c r="EZ859" s="5"/>
      <c r="FA859" s="5"/>
      <c r="FB859" s="5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</row>
    <row r="860" customFormat="false" ht="12.75" hidden="false" customHeight="false" outlineLevel="0" collapsed="false">
      <c r="B860" s="5" t="s">
        <v>8</v>
      </c>
      <c r="C860" s="82" t="n">
        <v>0</v>
      </c>
      <c r="D860" s="82" t="n">
        <v>0</v>
      </c>
      <c r="E860" s="82" t="n">
        <v>0</v>
      </c>
      <c r="F860" s="82" t="n">
        <v>0</v>
      </c>
      <c r="G860" s="82" t="n">
        <v>0</v>
      </c>
      <c r="H860" s="82" t="n">
        <v>0</v>
      </c>
      <c r="I860" s="82" t="n">
        <v>0</v>
      </c>
      <c r="K860" s="74"/>
    </row>
    <row r="861" customFormat="false" ht="12.75" hidden="false" customHeight="false" outlineLevel="0" collapsed="false">
      <c r="B861" s="80" t="s">
        <v>47</v>
      </c>
      <c r="C861" s="73" t="n">
        <v>0</v>
      </c>
      <c r="D861" s="73" t="n">
        <v>0</v>
      </c>
      <c r="E861" s="73" t="n">
        <v>0</v>
      </c>
      <c r="F861" s="73" t="n">
        <v>0</v>
      </c>
      <c r="G861" s="73" t="n">
        <v>0</v>
      </c>
      <c r="H861" s="73" t="n">
        <v>0</v>
      </c>
      <c r="I861" s="73" t="n">
        <v>0</v>
      </c>
      <c r="K861" s="74"/>
    </row>
    <row r="862" customFormat="false" ht="12.75" hidden="false" customHeight="false" outlineLevel="0" collapsed="false">
      <c r="B862" s="5" t="s">
        <v>7</v>
      </c>
      <c r="C862" s="82" t="n">
        <v>695</v>
      </c>
      <c r="D862" s="82" t="n">
        <v>695</v>
      </c>
      <c r="E862" s="82" t="n">
        <v>695</v>
      </c>
      <c r="F862" s="82" t="n">
        <v>695</v>
      </c>
      <c r="G862" s="82" t="n">
        <v>695</v>
      </c>
      <c r="H862" s="82" t="n">
        <v>695</v>
      </c>
      <c r="I862" s="82" t="n">
        <v>695</v>
      </c>
      <c r="K862" s="74"/>
    </row>
    <row r="863" customFormat="false" ht="12.75" hidden="false" customHeight="false" outlineLevel="0" collapsed="false">
      <c r="B863" s="80" t="s">
        <v>47</v>
      </c>
      <c r="C863" s="73" t="n">
        <v>42.25</v>
      </c>
      <c r="D863" s="73" t="n">
        <v>42.25</v>
      </c>
      <c r="E863" s="73" t="n">
        <v>42.25</v>
      </c>
      <c r="F863" s="73" t="n">
        <v>42.25</v>
      </c>
      <c r="G863" s="73" t="n">
        <v>42.25</v>
      </c>
      <c r="H863" s="73" t="n">
        <v>42.25</v>
      </c>
      <c r="I863" s="73" t="n">
        <v>42.25</v>
      </c>
      <c r="K863" s="74"/>
    </row>
    <row r="864" customFormat="false" ht="12.75" hidden="false" customHeight="false" outlineLevel="0" collapsed="false">
      <c r="B864" s="81" t="s">
        <v>48</v>
      </c>
      <c r="C864" s="74" t="n">
        <f aca="false">C860-C862</f>
        <v>-695</v>
      </c>
      <c r="D864" s="74" t="n">
        <f aca="false">D860-D862</f>
        <v>-695</v>
      </c>
      <c r="E864" s="74" t="n">
        <f aca="false">E860-E862</f>
        <v>-695</v>
      </c>
      <c r="F864" s="74" t="n">
        <f aca="false">F860-F862</f>
        <v>-695</v>
      </c>
      <c r="G864" s="74" t="n">
        <f aca="false">G860-G862</f>
        <v>-695</v>
      </c>
      <c r="H864" s="74" t="n">
        <f aca="false">H860-H862</f>
        <v>-695</v>
      </c>
      <c r="I864" s="74" t="n">
        <f aca="false">I860-I862</f>
        <v>-695</v>
      </c>
      <c r="K864" s="74"/>
    </row>
    <row r="865" customFormat="false" ht="12.75" hidden="false" customHeight="false" outlineLevel="0" collapsed="false">
      <c r="B865" s="83" t="s">
        <v>49</v>
      </c>
      <c r="C865" s="73" t="n">
        <v>30</v>
      </c>
      <c r="D865" s="73" t="n">
        <v>30</v>
      </c>
      <c r="E865" s="73" t="n">
        <v>30</v>
      </c>
      <c r="F865" s="73" t="n">
        <v>30</v>
      </c>
      <c r="G865" s="73" t="n">
        <v>30</v>
      </c>
      <c r="H865" s="73" t="n">
        <v>30</v>
      </c>
      <c r="I865" s="73" t="n">
        <v>30</v>
      </c>
      <c r="K865" s="74"/>
    </row>
    <row r="866" customFormat="false" ht="12.75" hidden="false" customHeight="false" outlineLevel="0" collapsed="false">
      <c r="B866" s="83"/>
      <c r="C866" s="82"/>
      <c r="D866" s="82"/>
      <c r="E866" s="82"/>
      <c r="F866" s="73"/>
      <c r="G866" s="82"/>
      <c r="H866" s="82"/>
      <c r="K866" s="74"/>
    </row>
    <row r="867" customFormat="false" ht="12.75" hidden="false" customHeight="false" outlineLevel="0" collapsed="false">
      <c r="B867" s="83" t="s">
        <v>50</v>
      </c>
      <c r="C867" s="85" t="n">
        <f aca="false">(C860*C861)*(-1)</f>
        <v>-0</v>
      </c>
      <c r="D867" s="85" t="n">
        <f aca="false">(D860*D861)*(-1)</f>
        <v>-0</v>
      </c>
      <c r="E867" s="85" t="n">
        <f aca="false">(E860*E861)*(-1)</f>
        <v>-0</v>
      </c>
      <c r="F867" s="85" t="n">
        <f aca="false">(F860*F861)*(-1)</f>
        <v>-0</v>
      </c>
      <c r="G867" s="85" t="n">
        <f aca="false">(G860*G861)*(-1)</f>
        <v>-0</v>
      </c>
      <c r="H867" s="85" t="n">
        <f aca="false">(H860*H861)*(-1)</f>
        <v>-0</v>
      </c>
      <c r="I867" s="85" t="n">
        <f aca="false">(I860*I861)*(-1)</f>
        <v>-0</v>
      </c>
      <c r="K867" s="74"/>
    </row>
    <row r="868" customFormat="false" ht="12.75" hidden="false" customHeight="false" outlineLevel="0" collapsed="false">
      <c r="B868" s="83" t="s">
        <v>51</v>
      </c>
      <c r="C868" s="75" t="n">
        <f aca="false">C862*C863</f>
        <v>29363.75</v>
      </c>
      <c r="D868" s="75" t="n">
        <f aca="false">D862*D863</f>
        <v>29363.75</v>
      </c>
      <c r="E868" s="75" t="n">
        <f aca="false">E862*E863</f>
        <v>29363.75</v>
      </c>
      <c r="F868" s="75" t="n">
        <f aca="false">F862*F863</f>
        <v>29363.75</v>
      </c>
      <c r="G868" s="75" t="n">
        <f aca="false">G862*G863</f>
        <v>29363.75</v>
      </c>
      <c r="H868" s="75" t="n">
        <f aca="false">H862*H863</f>
        <v>29363.75</v>
      </c>
      <c r="I868" s="75" t="n">
        <f aca="false">I862*I863</f>
        <v>29363.75</v>
      </c>
      <c r="K868" s="74"/>
    </row>
    <row r="869" customFormat="false" ht="12.75" hidden="false" customHeight="false" outlineLevel="0" collapsed="false">
      <c r="B869" s="81" t="s">
        <v>52</v>
      </c>
      <c r="C869" s="75" t="n">
        <f aca="false">SUM(C867:C868)</f>
        <v>29363.75</v>
      </c>
      <c r="D869" s="75" t="n">
        <f aca="false">SUM(D867:D868)</f>
        <v>29363.75</v>
      </c>
      <c r="E869" s="75" t="n">
        <f aca="false">SUM(E867:E868)</f>
        <v>29363.75</v>
      </c>
      <c r="F869" s="75" t="n">
        <f aca="false">SUM(F867:F868)</f>
        <v>29363.75</v>
      </c>
      <c r="G869" s="75" t="n">
        <f aca="false">SUM(G867:G868)</f>
        <v>29363.75</v>
      </c>
      <c r="H869" s="75" t="n">
        <f aca="false">SUM(H867:H868)</f>
        <v>29363.75</v>
      </c>
      <c r="I869" s="75" t="n">
        <f aca="false">SUM(I867:I868)</f>
        <v>29363.75</v>
      </c>
      <c r="K869" s="74"/>
    </row>
    <row r="870" customFormat="false" ht="12.75" hidden="false" customHeight="false" outlineLevel="0" collapsed="false">
      <c r="A870" s="86"/>
      <c r="B870" s="72" t="s">
        <v>53</v>
      </c>
      <c r="C870" s="85" t="n">
        <f aca="false">C864*C865</f>
        <v>-20850</v>
      </c>
      <c r="D870" s="85" t="n">
        <f aca="false">D864*D865</f>
        <v>-20850</v>
      </c>
      <c r="E870" s="85" t="n">
        <f aca="false">E864*E865</f>
        <v>-20850</v>
      </c>
      <c r="F870" s="85" t="n">
        <f aca="false">F864*F865</f>
        <v>-20850</v>
      </c>
      <c r="G870" s="85" t="n">
        <f aca="false">G864*G865</f>
        <v>-20850</v>
      </c>
      <c r="H870" s="85" t="n">
        <f aca="false">H864*H865</f>
        <v>-20850</v>
      </c>
      <c r="I870" s="85" t="n">
        <f aca="false">I864*I865</f>
        <v>-20850</v>
      </c>
    </row>
    <row r="871" customFormat="false" ht="12.75" hidden="false" customHeight="false" outlineLevel="0" collapsed="false">
      <c r="A871" s="87"/>
      <c r="E871" s="72"/>
      <c r="G871" s="72"/>
      <c r="H871" s="72"/>
      <c r="I871" s="72"/>
    </row>
    <row r="872" customFormat="false" ht="12.75" hidden="false" customHeight="false" outlineLevel="0" collapsed="false">
      <c r="A872" s="86"/>
      <c r="B872" s="5" t="s">
        <v>54</v>
      </c>
      <c r="C872" s="88" t="n">
        <f aca="false">SUM(C869:C870)</f>
        <v>8513.75</v>
      </c>
      <c r="D872" s="88" t="n">
        <f aca="false">SUM(D869:D870)</f>
        <v>8513.75</v>
      </c>
      <c r="E872" s="88" t="n">
        <f aca="false">SUM(E869:E870)</f>
        <v>8513.75</v>
      </c>
      <c r="F872" s="88" t="n">
        <f aca="false">SUM(F869:F870)</f>
        <v>8513.75</v>
      </c>
      <c r="G872" s="88" t="n">
        <f aca="false">SUM(G869:G870)</f>
        <v>8513.75</v>
      </c>
      <c r="H872" s="88" t="n">
        <f aca="false">SUM(H869:H870)</f>
        <v>8513.75</v>
      </c>
      <c r="I872" s="88" t="n">
        <f aca="false">SUM(I869:I870)</f>
        <v>8513.75</v>
      </c>
      <c r="J872" s="80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  <c r="CM872" s="5"/>
      <c r="CN872" s="5"/>
      <c r="CO872" s="5"/>
      <c r="CP872" s="5"/>
      <c r="CQ872" s="5"/>
      <c r="CR872" s="5"/>
      <c r="CS872" s="5"/>
      <c r="CT872" s="5"/>
      <c r="CU872" s="5"/>
      <c r="CV872" s="5"/>
      <c r="CW872" s="5"/>
      <c r="CX872" s="5"/>
      <c r="CY872" s="5"/>
      <c r="CZ872" s="5"/>
      <c r="DA872" s="5"/>
      <c r="DB872" s="5"/>
      <c r="DC872" s="5"/>
      <c r="DD872" s="5"/>
      <c r="DE872" s="5"/>
      <c r="DF872" s="5"/>
      <c r="DG872" s="5"/>
      <c r="DH872" s="5"/>
      <c r="DI872" s="5"/>
      <c r="DJ872" s="5"/>
      <c r="DK872" s="5"/>
      <c r="DL872" s="5"/>
      <c r="DM872" s="5"/>
      <c r="DN872" s="5"/>
      <c r="DO872" s="5"/>
      <c r="DP872" s="5"/>
      <c r="DQ872" s="5"/>
      <c r="DR872" s="5"/>
      <c r="DS872" s="5"/>
      <c r="DT872" s="5"/>
      <c r="DU872" s="5"/>
      <c r="DV872" s="5"/>
      <c r="DW872" s="5"/>
      <c r="DX872" s="5"/>
      <c r="DY872" s="5"/>
      <c r="DZ872" s="5"/>
      <c r="EA872" s="5"/>
      <c r="EB872" s="5"/>
      <c r="EC872" s="5"/>
      <c r="ED872" s="5"/>
      <c r="EE872" s="5"/>
      <c r="EF872" s="5"/>
      <c r="EG872" s="5"/>
      <c r="EH872" s="5"/>
      <c r="EI872" s="5"/>
      <c r="EJ872" s="5"/>
      <c r="EK872" s="5"/>
      <c r="EL872" s="5"/>
      <c r="EM872" s="5"/>
      <c r="EN872" s="5"/>
      <c r="EO872" s="5"/>
      <c r="EP872" s="5"/>
      <c r="EQ872" s="5"/>
      <c r="ER872" s="5"/>
      <c r="ES872" s="5"/>
      <c r="ET872" s="5"/>
      <c r="EU872" s="5"/>
      <c r="EV872" s="5"/>
      <c r="EW872" s="5"/>
      <c r="EX872" s="5"/>
      <c r="EY872" s="5"/>
      <c r="EZ872" s="5"/>
      <c r="FA872" s="5"/>
      <c r="FB872" s="5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</row>
    <row r="873" customFormat="false" ht="12.75" hidden="false" customHeight="false" outlineLevel="0" collapsed="false">
      <c r="A873" s="80"/>
      <c r="B873" s="5" t="s">
        <v>68</v>
      </c>
      <c r="C873" s="88" t="n">
        <f aca="false">C872*8</f>
        <v>68110</v>
      </c>
      <c r="D873" s="88" t="n">
        <f aca="false">D872*8</f>
        <v>68110</v>
      </c>
      <c r="E873" s="88" t="n">
        <f aca="false">E872*8</f>
        <v>68110</v>
      </c>
      <c r="F873" s="88" t="n">
        <f aca="false">F872*8</f>
        <v>68110</v>
      </c>
      <c r="G873" s="88" t="n">
        <f aca="false">G872*8</f>
        <v>68110</v>
      </c>
      <c r="H873" s="88" t="n">
        <f aca="false">H872*8</f>
        <v>68110</v>
      </c>
      <c r="I873" s="88" t="n">
        <f aca="false">I872*8</f>
        <v>68110</v>
      </c>
      <c r="J873" s="73" t="n">
        <f aca="false">SUM(C873:I873)</f>
        <v>476770</v>
      </c>
    </row>
    <row r="875" customFormat="false" ht="12.75" hidden="false" customHeight="false" outlineLevel="0" collapsed="false">
      <c r="A875" s="86"/>
      <c r="B875" s="72" t="s">
        <v>74</v>
      </c>
      <c r="C875" s="75" t="n">
        <f aca="false">(C867+C870)*8</f>
        <v>-166800</v>
      </c>
      <c r="D875" s="75" t="n">
        <f aca="false">(D867+D870)*8</f>
        <v>-166800</v>
      </c>
      <c r="E875" s="75" t="n">
        <f aca="false">(E867+E870)*8</f>
        <v>-166800</v>
      </c>
      <c r="F875" s="75" t="n">
        <f aca="false">(F867+F870)*8</f>
        <v>-166800</v>
      </c>
      <c r="G875" s="75" t="n">
        <f aca="false">(G867+G870)*8</f>
        <v>-166800</v>
      </c>
      <c r="H875" s="75" t="n">
        <f aca="false">(H867+H870)*8</f>
        <v>-166800</v>
      </c>
      <c r="I875" s="75" t="n">
        <f aca="false">(I867+I870)*8</f>
        <v>-166800</v>
      </c>
    </row>
    <row r="876" customFormat="false" ht="12.75" hidden="false" customHeight="false" outlineLevel="0" collapsed="false">
      <c r="A876" s="86"/>
      <c r="B876" s="72" t="s">
        <v>75</v>
      </c>
      <c r="C876" s="75" t="n">
        <f aca="false">C868*8</f>
        <v>234910</v>
      </c>
      <c r="D876" s="75" t="n">
        <f aca="false">D868*8</f>
        <v>234910</v>
      </c>
      <c r="E876" s="75" t="n">
        <f aca="false">E868*8</f>
        <v>234910</v>
      </c>
      <c r="F876" s="75" t="n">
        <f aca="false">F868*8</f>
        <v>234910</v>
      </c>
      <c r="G876" s="75" t="n">
        <f aca="false">G868*8</f>
        <v>234910</v>
      </c>
      <c r="H876" s="75" t="n">
        <f aca="false">H868*8</f>
        <v>234910</v>
      </c>
      <c r="I876" s="75" t="n">
        <f aca="false">I868*8</f>
        <v>234910</v>
      </c>
    </row>
    <row r="877" customFormat="false" ht="12.75" hidden="false" customHeight="false" outlineLevel="0" collapsed="false">
      <c r="A877" s="86"/>
      <c r="B877" s="72" t="s">
        <v>9</v>
      </c>
      <c r="C877" s="75" t="n">
        <f aca="false">SUM(C875:C876)</f>
        <v>68110</v>
      </c>
      <c r="D877" s="75" t="n">
        <f aca="false">SUM(D875:D876)</f>
        <v>68110</v>
      </c>
      <c r="E877" s="75" t="n">
        <f aca="false">SUM(E875:E876)</f>
        <v>68110</v>
      </c>
      <c r="F877" s="75" t="n">
        <f aca="false">SUM(F875:F876)</f>
        <v>68110</v>
      </c>
      <c r="G877" s="75" t="n">
        <f aca="false">SUM(G875:G876)</f>
        <v>68110</v>
      </c>
      <c r="H877" s="75" t="n">
        <f aca="false">SUM(H875:H876)</f>
        <v>68110</v>
      </c>
      <c r="I877" s="75" t="n">
        <f aca="false">SUM(I875:I876)</f>
        <v>68110</v>
      </c>
    </row>
    <row r="878" customFormat="false" ht="12.75" hidden="false" customHeight="false" outlineLevel="0" collapsed="false">
      <c r="A878" s="86"/>
    </row>
    <row r="881" customFormat="false" ht="12.75" hidden="false" customHeight="false" outlineLevel="0" collapsed="false">
      <c r="A881" s="5" t="s">
        <v>26</v>
      </c>
      <c r="B881" s="77" t="s">
        <v>79</v>
      </c>
      <c r="C881" s="78" t="n">
        <v>37257</v>
      </c>
      <c r="D881" s="79" t="n">
        <v>37258</v>
      </c>
      <c r="E881" s="79" t="n">
        <v>37259</v>
      </c>
      <c r="F881" s="79" t="n">
        <v>37260</v>
      </c>
      <c r="G881" s="78" t="n">
        <v>37261</v>
      </c>
      <c r="H881" s="78" t="n">
        <v>37262</v>
      </c>
      <c r="I881" s="79" t="n">
        <v>37263</v>
      </c>
      <c r="J881" s="80"/>
      <c r="K881" s="81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  <c r="DB881" s="5"/>
      <c r="DC881" s="5"/>
      <c r="DD881" s="5"/>
      <c r="DE881" s="5"/>
      <c r="DF881" s="5"/>
      <c r="DG881" s="5"/>
      <c r="DH881" s="5"/>
      <c r="DI881" s="5"/>
      <c r="DJ881" s="5"/>
      <c r="DK881" s="5"/>
      <c r="DL881" s="5"/>
      <c r="DM881" s="5"/>
      <c r="DN881" s="5"/>
      <c r="DO881" s="5"/>
      <c r="DP881" s="5"/>
      <c r="DQ881" s="5"/>
      <c r="DR881" s="5"/>
      <c r="DS881" s="5"/>
      <c r="DT881" s="5"/>
      <c r="DU881" s="5"/>
      <c r="DV881" s="5"/>
      <c r="DW881" s="5"/>
      <c r="DX881" s="5"/>
      <c r="DY881" s="5"/>
      <c r="DZ881" s="5"/>
      <c r="EA881" s="5"/>
      <c r="EB881" s="5"/>
      <c r="EC881" s="5"/>
      <c r="ED881" s="5"/>
      <c r="EE881" s="5"/>
      <c r="EF881" s="5"/>
      <c r="EG881" s="5"/>
      <c r="EH881" s="5"/>
      <c r="EI881" s="5"/>
      <c r="EJ881" s="5"/>
      <c r="EK881" s="5"/>
      <c r="EL881" s="5"/>
      <c r="EM881" s="5"/>
      <c r="EN881" s="5"/>
      <c r="EO881" s="5"/>
      <c r="EP881" s="5"/>
      <c r="EQ881" s="5"/>
      <c r="ER881" s="5"/>
      <c r="ES881" s="5"/>
      <c r="ET881" s="5"/>
      <c r="EU881" s="5"/>
      <c r="EV881" s="5"/>
      <c r="EW881" s="5"/>
      <c r="EX881" s="5"/>
      <c r="EY881" s="5"/>
      <c r="EZ881" s="5"/>
      <c r="FA881" s="5"/>
      <c r="FB881" s="5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</row>
    <row r="882" customFormat="false" ht="12.75" hidden="false" customHeight="false" outlineLevel="0" collapsed="false">
      <c r="B882" s="5" t="s">
        <v>8</v>
      </c>
      <c r="C882" s="82" t="n">
        <v>0</v>
      </c>
      <c r="D882" s="82" t="n">
        <v>0</v>
      </c>
      <c r="E882" s="82" t="n">
        <v>0</v>
      </c>
      <c r="F882" s="82" t="n">
        <v>0</v>
      </c>
      <c r="G882" s="82" t="n">
        <v>0</v>
      </c>
      <c r="H882" s="82" t="n">
        <v>0</v>
      </c>
      <c r="I882" s="82" t="n">
        <v>0</v>
      </c>
      <c r="K882" s="74"/>
    </row>
    <row r="883" customFormat="false" ht="12.75" hidden="false" customHeight="false" outlineLevel="0" collapsed="false">
      <c r="B883" s="80" t="s">
        <v>47</v>
      </c>
      <c r="C883" s="73" t="n">
        <v>0</v>
      </c>
      <c r="D883" s="73" t="n">
        <v>0</v>
      </c>
      <c r="E883" s="73" t="n">
        <v>0</v>
      </c>
      <c r="F883" s="73" t="n">
        <v>0</v>
      </c>
      <c r="G883" s="73" t="n">
        <v>0</v>
      </c>
      <c r="H883" s="73" t="n">
        <v>0</v>
      </c>
      <c r="I883" s="73" t="n">
        <v>0</v>
      </c>
      <c r="K883" s="74"/>
    </row>
    <row r="884" customFormat="false" ht="12.75" hidden="false" customHeight="false" outlineLevel="0" collapsed="false">
      <c r="B884" s="5" t="s">
        <v>7</v>
      </c>
      <c r="C884" s="82" t="n">
        <v>62</v>
      </c>
      <c r="D884" s="82" t="n">
        <v>62</v>
      </c>
      <c r="E884" s="82" t="n">
        <v>62</v>
      </c>
      <c r="F884" s="82" t="n">
        <v>62</v>
      </c>
      <c r="G884" s="82" t="n">
        <v>62</v>
      </c>
      <c r="H884" s="82" t="n">
        <v>62</v>
      </c>
      <c r="I884" s="82" t="n">
        <v>62</v>
      </c>
      <c r="K884" s="74"/>
    </row>
    <row r="885" customFormat="false" ht="12.75" hidden="false" customHeight="false" outlineLevel="0" collapsed="false">
      <c r="B885" s="80" t="s">
        <v>47</v>
      </c>
      <c r="C885" s="73" t="n">
        <v>77.2</v>
      </c>
      <c r="D885" s="73" t="n">
        <v>77.2</v>
      </c>
      <c r="E885" s="73" t="n">
        <v>77.2</v>
      </c>
      <c r="F885" s="73" t="n">
        <v>77.2</v>
      </c>
      <c r="G885" s="73" t="n">
        <v>77.2</v>
      </c>
      <c r="H885" s="73" t="n">
        <v>77.2</v>
      </c>
      <c r="I885" s="73" t="n">
        <v>77.2</v>
      </c>
      <c r="K885" s="74"/>
    </row>
    <row r="886" customFormat="false" ht="12.75" hidden="false" customHeight="false" outlineLevel="0" collapsed="false">
      <c r="B886" s="81" t="s">
        <v>48</v>
      </c>
      <c r="C886" s="74" t="n">
        <f aca="false">C882-C884</f>
        <v>-62</v>
      </c>
      <c r="D886" s="74" t="n">
        <f aca="false">D882-D884</f>
        <v>-62</v>
      </c>
      <c r="E886" s="74" t="n">
        <f aca="false">E882-E884</f>
        <v>-62</v>
      </c>
      <c r="F886" s="74" t="n">
        <f aca="false">F882-F884</f>
        <v>-62</v>
      </c>
      <c r="G886" s="74" t="n">
        <f aca="false">G882-G884</f>
        <v>-62</v>
      </c>
      <c r="H886" s="74" t="n">
        <f aca="false">H882-H884</f>
        <v>-62</v>
      </c>
      <c r="I886" s="74" t="n">
        <f aca="false">I882-I884</f>
        <v>-62</v>
      </c>
      <c r="K886" s="74"/>
    </row>
    <row r="887" customFormat="false" ht="12.75" hidden="false" customHeight="false" outlineLevel="0" collapsed="false">
      <c r="B887" s="83" t="s">
        <v>49</v>
      </c>
      <c r="C887" s="73" t="n">
        <v>30</v>
      </c>
      <c r="D887" s="73" t="n">
        <v>30</v>
      </c>
      <c r="E887" s="73" t="n">
        <v>30</v>
      </c>
      <c r="F887" s="73" t="n">
        <v>30</v>
      </c>
      <c r="G887" s="73" t="n">
        <v>30</v>
      </c>
      <c r="H887" s="73" t="n">
        <v>30</v>
      </c>
      <c r="I887" s="73" t="n">
        <v>30</v>
      </c>
      <c r="K887" s="74"/>
    </row>
    <row r="888" customFormat="false" ht="12.75" hidden="false" customHeight="false" outlineLevel="0" collapsed="false">
      <c r="B888" s="83"/>
      <c r="C888" s="82"/>
      <c r="D888" s="82"/>
      <c r="E888" s="82"/>
      <c r="F888" s="73"/>
      <c r="G888" s="82"/>
      <c r="H888" s="82"/>
      <c r="K888" s="74"/>
    </row>
    <row r="889" customFormat="false" ht="12.75" hidden="false" customHeight="false" outlineLevel="0" collapsed="false">
      <c r="B889" s="83" t="s">
        <v>50</v>
      </c>
      <c r="C889" s="85" t="n">
        <f aca="false">(C882*C883)*(-1)</f>
        <v>-0</v>
      </c>
      <c r="D889" s="85" t="n">
        <f aca="false">(D882*D883)*(-1)</f>
        <v>-0</v>
      </c>
      <c r="E889" s="85" t="n">
        <f aca="false">(E882*E883)*(-1)</f>
        <v>-0</v>
      </c>
      <c r="F889" s="85" t="n">
        <f aca="false">(F882*F883)*(-1)</f>
        <v>-0</v>
      </c>
      <c r="G889" s="85" t="n">
        <f aca="false">(G882*G883)*(-1)</f>
        <v>-0</v>
      </c>
      <c r="H889" s="85" t="n">
        <f aca="false">(H882*H883)*(-1)</f>
        <v>-0</v>
      </c>
      <c r="I889" s="85" t="n">
        <f aca="false">(I882*I883)*(-1)</f>
        <v>-0</v>
      </c>
      <c r="K889" s="74"/>
    </row>
    <row r="890" customFormat="false" ht="12.75" hidden="false" customHeight="false" outlineLevel="0" collapsed="false">
      <c r="B890" s="83" t="s">
        <v>51</v>
      </c>
      <c r="C890" s="75" t="n">
        <f aca="false">C884*C885</f>
        <v>4786.4</v>
      </c>
      <c r="D890" s="75" t="n">
        <f aca="false">D884*D885</f>
        <v>4786.4</v>
      </c>
      <c r="E890" s="75" t="n">
        <f aca="false">E884*E885</f>
        <v>4786.4</v>
      </c>
      <c r="F890" s="75" t="n">
        <f aca="false">F884*F885</f>
        <v>4786.4</v>
      </c>
      <c r="G890" s="75" t="n">
        <f aca="false">G884*G885</f>
        <v>4786.4</v>
      </c>
      <c r="H890" s="75" t="n">
        <f aca="false">H884*H885</f>
        <v>4786.4</v>
      </c>
      <c r="I890" s="75" t="n">
        <f aca="false">I884*I885</f>
        <v>4786.4</v>
      </c>
      <c r="K890" s="74"/>
    </row>
    <row r="891" customFormat="false" ht="12.75" hidden="false" customHeight="false" outlineLevel="0" collapsed="false">
      <c r="B891" s="81" t="s">
        <v>52</v>
      </c>
      <c r="C891" s="75" t="n">
        <f aca="false">SUM(C889:C890)</f>
        <v>4786.4</v>
      </c>
      <c r="D891" s="75" t="n">
        <f aca="false">SUM(D889:D890)</f>
        <v>4786.4</v>
      </c>
      <c r="E891" s="75" t="n">
        <f aca="false">SUM(E889:E890)</f>
        <v>4786.4</v>
      </c>
      <c r="F891" s="75" t="n">
        <f aca="false">SUM(F889:F890)</f>
        <v>4786.4</v>
      </c>
      <c r="G891" s="75" t="n">
        <f aca="false">SUM(G889:G890)</f>
        <v>4786.4</v>
      </c>
      <c r="H891" s="75" t="n">
        <f aca="false">SUM(H889:H890)</f>
        <v>4786.4</v>
      </c>
      <c r="I891" s="75" t="n">
        <f aca="false">SUM(I889:I890)</f>
        <v>4786.4</v>
      </c>
      <c r="K891" s="74"/>
    </row>
    <row r="892" customFormat="false" ht="12.75" hidden="false" customHeight="false" outlineLevel="0" collapsed="false">
      <c r="A892" s="86"/>
      <c r="B892" s="72" t="s">
        <v>53</v>
      </c>
      <c r="C892" s="85" t="n">
        <f aca="false">C886*C887</f>
        <v>-1860</v>
      </c>
      <c r="D892" s="85" t="n">
        <f aca="false">D886*D887</f>
        <v>-1860</v>
      </c>
      <c r="E892" s="85" t="n">
        <f aca="false">E886*E887</f>
        <v>-1860</v>
      </c>
      <c r="F892" s="85" t="n">
        <f aca="false">F886*F887</f>
        <v>-1860</v>
      </c>
      <c r="G892" s="85" t="n">
        <f aca="false">G886*G887</f>
        <v>-1860</v>
      </c>
      <c r="H892" s="85" t="n">
        <f aca="false">H886*H887</f>
        <v>-1860</v>
      </c>
      <c r="I892" s="85" t="n">
        <f aca="false">I886*I887</f>
        <v>-1860</v>
      </c>
    </row>
    <row r="893" customFormat="false" ht="12.75" hidden="false" customHeight="false" outlineLevel="0" collapsed="false">
      <c r="A893" s="87"/>
      <c r="E893" s="72"/>
      <c r="G893" s="72"/>
      <c r="H893" s="72"/>
      <c r="I893" s="72"/>
    </row>
    <row r="894" customFormat="false" ht="12.75" hidden="false" customHeight="false" outlineLevel="0" collapsed="false">
      <c r="A894" s="86"/>
      <c r="B894" s="5" t="s">
        <v>54</v>
      </c>
      <c r="C894" s="88" t="n">
        <f aca="false">SUM(C891:C892)</f>
        <v>2926.4</v>
      </c>
      <c r="D894" s="88" t="n">
        <f aca="false">SUM(D891:D892)</f>
        <v>2926.4</v>
      </c>
      <c r="E894" s="88" t="n">
        <f aca="false">SUM(E891:E892)</f>
        <v>2926.4</v>
      </c>
      <c r="F894" s="88" t="n">
        <f aca="false">SUM(F891:F892)</f>
        <v>2926.4</v>
      </c>
      <c r="G894" s="88" t="n">
        <f aca="false">SUM(G891:G892)</f>
        <v>2926.4</v>
      </c>
      <c r="H894" s="88" t="n">
        <f aca="false">SUM(H891:H892)</f>
        <v>2926.4</v>
      </c>
      <c r="I894" s="88" t="n">
        <f aca="false">SUM(I891:I892)</f>
        <v>2926.4</v>
      </c>
      <c r="J894" s="80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  <c r="DA894" s="5"/>
      <c r="DB894" s="5"/>
      <c r="DC894" s="5"/>
      <c r="DD894" s="5"/>
      <c r="DE894" s="5"/>
      <c r="DF894" s="5"/>
      <c r="DG894" s="5"/>
      <c r="DH894" s="5"/>
      <c r="DI894" s="5"/>
      <c r="DJ894" s="5"/>
      <c r="DK894" s="5"/>
      <c r="DL894" s="5"/>
      <c r="DM894" s="5"/>
      <c r="DN894" s="5"/>
      <c r="DO894" s="5"/>
      <c r="DP894" s="5"/>
      <c r="DQ894" s="5"/>
      <c r="DR894" s="5"/>
      <c r="DS894" s="5"/>
      <c r="DT894" s="5"/>
      <c r="DU894" s="5"/>
      <c r="DV894" s="5"/>
      <c r="DW894" s="5"/>
      <c r="DX894" s="5"/>
      <c r="DY894" s="5"/>
      <c r="DZ894" s="5"/>
      <c r="EA894" s="5"/>
      <c r="EB894" s="5"/>
      <c r="EC894" s="5"/>
      <c r="ED894" s="5"/>
      <c r="EE894" s="5"/>
      <c r="EF894" s="5"/>
      <c r="EG894" s="5"/>
      <c r="EH894" s="5"/>
      <c r="EI894" s="5"/>
      <c r="EJ894" s="5"/>
      <c r="EK894" s="5"/>
      <c r="EL894" s="5"/>
      <c r="EM894" s="5"/>
      <c r="EN894" s="5"/>
      <c r="EO894" s="5"/>
      <c r="EP894" s="5"/>
      <c r="EQ894" s="5"/>
      <c r="ER894" s="5"/>
      <c r="ES894" s="5"/>
      <c r="ET894" s="5"/>
      <c r="EU894" s="5"/>
      <c r="EV894" s="5"/>
      <c r="EW894" s="5"/>
      <c r="EX894" s="5"/>
      <c r="EY894" s="5"/>
      <c r="EZ894" s="5"/>
      <c r="FA894" s="5"/>
      <c r="FB894" s="5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</row>
    <row r="895" customFormat="false" ht="12.75" hidden="false" customHeight="false" outlineLevel="0" collapsed="false">
      <c r="A895" s="80"/>
      <c r="B895" s="5" t="s">
        <v>68</v>
      </c>
      <c r="C895" s="88" t="n">
        <f aca="false">C894*8</f>
        <v>23411.2</v>
      </c>
      <c r="D895" s="88" t="n">
        <f aca="false">D894*8</f>
        <v>23411.2</v>
      </c>
      <c r="E895" s="88" t="n">
        <f aca="false">E894*8</f>
        <v>23411.2</v>
      </c>
      <c r="F895" s="88" t="n">
        <f aca="false">F894*8</f>
        <v>23411.2</v>
      </c>
      <c r="G895" s="88" t="n">
        <f aca="false">G894*8</f>
        <v>23411.2</v>
      </c>
      <c r="H895" s="88" t="n">
        <f aca="false">H894*8</f>
        <v>23411.2</v>
      </c>
      <c r="I895" s="88" t="n">
        <f aca="false">I894*8</f>
        <v>23411.2</v>
      </c>
      <c r="J895" s="73" t="n">
        <f aca="false">SUM(C895:I895)</f>
        <v>163878.4</v>
      </c>
    </row>
    <row r="897" customFormat="false" ht="12.75" hidden="false" customHeight="false" outlineLevel="0" collapsed="false">
      <c r="A897" s="86"/>
      <c r="B897" s="72" t="s">
        <v>74</v>
      </c>
      <c r="C897" s="75" t="n">
        <f aca="false">(C889+C892)*8</f>
        <v>-14880</v>
      </c>
      <c r="D897" s="75" t="n">
        <f aca="false">(D889+D892)*8</f>
        <v>-14880</v>
      </c>
      <c r="E897" s="75" t="n">
        <f aca="false">(E889+E892)*8</f>
        <v>-14880</v>
      </c>
      <c r="F897" s="75" t="n">
        <f aca="false">(F889+F892)*8</f>
        <v>-14880</v>
      </c>
      <c r="G897" s="75" t="n">
        <f aca="false">(G889+G892)*8</f>
        <v>-14880</v>
      </c>
      <c r="H897" s="75" t="n">
        <f aca="false">(H889+H892)*8</f>
        <v>-14880</v>
      </c>
      <c r="I897" s="75" t="n">
        <f aca="false">(I889+I892)*8</f>
        <v>-14880</v>
      </c>
    </row>
    <row r="898" customFormat="false" ht="12.75" hidden="false" customHeight="false" outlineLevel="0" collapsed="false">
      <c r="A898" s="86"/>
      <c r="B898" s="72" t="s">
        <v>75</v>
      </c>
      <c r="C898" s="75" t="n">
        <f aca="false">C890*8</f>
        <v>38291.2</v>
      </c>
      <c r="D898" s="75" t="n">
        <f aca="false">D890*8</f>
        <v>38291.2</v>
      </c>
      <c r="E898" s="75" t="n">
        <f aca="false">E890*8</f>
        <v>38291.2</v>
      </c>
      <c r="F898" s="75" t="n">
        <f aca="false">F890*8</f>
        <v>38291.2</v>
      </c>
      <c r="G898" s="75" t="n">
        <f aca="false">G890*8</f>
        <v>38291.2</v>
      </c>
      <c r="H898" s="75" t="n">
        <f aca="false">H890*8</f>
        <v>38291.2</v>
      </c>
      <c r="I898" s="75" t="n">
        <f aca="false">I890*8</f>
        <v>38291.2</v>
      </c>
    </row>
    <row r="899" customFormat="false" ht="12.75" hidden="false" customHeight="false" outlineLevel="0" collapsed="false">
      <c r="A899" s="86"/>
      <c r="B899" s="72" t="s">
        <v>9</v>
      </c>
      <c r="C899" s="75" t="n">
        <f aca="false">SUM(C897:C898)</f>
        <v>23411.2</v>
      </c>
      <c r="D899" s="75" t="n">
        <f aca="false">SUM(D897:D898)</f>
        <v>23411.2</v>
      </c>
      <c r="E899" s="75" t="n">
        <f aca="false">SUM(E897:E898)</f>
        <v>23411.2</v>
      </c>
      <c r="F899" s="75" t="n">
        <f aca="false">SUM(F897:F898)</f>
        <v>23411.2</v>
      </c>
      <c r="G899" s="75" t="n">
        <f aca="false">SUM(G897:G898)</f>
        <v>23411.2</v>
      </c>
      <c r="H899" s="75" t="n">
        <f aca="false">SUM(H897:H898)</f>
        <v>23411.2</v>
      </c>
      <c r="I899" s="75" t="n">
        <f aca="false">SUM(I897:I898)</f>
        <v>23411.2</v>
      </c>
    </row>
    <row r="900" customFormat="false" ht="12.75" hidden="false" customHeight="false" outlineLevel="0" collapsed="false">
      <c r="A900" s="86"/>
    </row>
  </sheetData>
  <mergeCells count="2">
    <mergeCell ref="A4:J4"/>
    <mergeCell ref="A672:J672"/>
  </mergeCells>
  <conditionalFormatting sqref="C22:I24 C19:I20 C39:I40 C60:I61 C81:I82 C103:I104 C42:I44 C63:I65 C84:I86 C106:I108 C127:I129 C147:I149 C168:I170 C189:I191 C210:I212 C231:I233 C252:I254 C278:I280 C298:I300 C318:I320 C340:I342 C361:I363 C384:I386 C405:I407 C427:I429 C447:I449 C467:I469 C487:I489 C507:I509 C527:I529 C547:I549 C567:I569 C587:I589 C607:I609 C628:I630 C648:I650 C668:I670 C690:I692 C710:I712 C730:I732 C750:I752 C771:I773 C792:I794 C813:I815 C834:I836 C854:I856 C875:I877 C897:I899 J1:J65536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693" activeCellId="0" sqref="G693:I69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4.85"/>
    <col collapsed="false" customWidth="true" hidden="false" outlineLevel="0" max="2" min="2" style="72" width="33.56"/>
    <col collapsed="false" customWidth="true" hidden="false" outlineLevel="0" max="4" min="3" style="72" width="14.28"/>
    <col collapsed="false" customWidth="true" hidden="false" outlineLevel="0" max="5" min="5" style="73" width="14.28"/>
    <col collapsed="false" customWidth="true" hidden="false" outlineLevel="0" max="6" min="6" style="72" width="14.28"/>
    <col collapsed="false" customWidth="true" hidden="false" outlineLevel="0" max="9" min="7" style="74" width="14.28"/>
    <col collapsed="false" customWidth="true" hidden="false" outlineLevel="0" max="10" min="10" style="73" width="15.85"/>
    <col collapsed="false" customWidth="true" hidden="false" outlineLevel="0" max="11" min="11" style="72" width="11.7"/>
    <col collapsed="false" customWidth="true" hidden="false" outlineLevel="0" max="12" min="12" style="72" width="10.56"/>
    <col collapsed="false" customWidth="false" hidden="false" outlineLevel="0" max="13" min="13" style="72" width="9.14"/>
    <col collapsed="false" customWidth="true" hidden="false" outlineLevel="0" max="14" min="14" style="72" width="9.85"/>
    <col collapsed="false" customWidth="true" hidden="false" outlineLevel="0" max="15" min="15" style="72" width="13.41"/>
    <col collapsed="false" customWidth="false" hidden="false" outlineLevel="0" max="22" min="16" style="72" width="9.14"/>
    <col collapsed="false" customWidth="true" hidden="false" outlineLevel="0" max="23" min="23" style="72" width="8.85"/>
    <col collapsed="false" customWidth="false" hidden="false" outlineLevel="0" max="257" min="24" style="72" width="9.14"/>
  </cols>
  <sheetData>
    <row r="1" customFormat="false" ht="13.5" hidden="false" customHeight="false" outlineLevel="0" collapsed="false"/>
    <row r="2" customFormat="false" ht="20.25" hidden="false" customHeight="false" outlineLevel="0" collapsed="false">
      <c r="A2" s="76" t="s">
        <v>45</v>
      </c>
      <c r="B2" s="76"/>
      <c r="C2" s="76"/>
      <c r="D2" s="76"/>
      <c r="E2" s="76"/>
      <c r="F2" s="76"/>
      <c r="G2" s="76"/>
      <c r="H2" s="76"/>
      <c r="I2" s="76"/>
      <c r="J2" s="76"/>
    </row>
    <row r="4" customFormat="false" ht="12.75" hidden="false" customHeight="false" outlineLevel="0" collapsed="false">
      <c r="A4" s="5" t="s">
        <v>10</v>
      </c>
      <c r="B4" s="77" t="s">
        <v>46</v>
      </c>
      <c r="C4" s="78" t="n">
        <v>37257</v>
      </c>
      <c r="D4" s="79" t="n">
        <v>37258</v>
      </c>
      <c r="E4" s="79" t="n">
        <v>37259</v>
      </c>
      <c r="F4" s="79" t="n">
        <v>37260</v>
      </c>
      <c r="G4" s="78" t="n">
        <v>37261</v>
      </c>
      <c r="H4" s="78" t="n">
        <v>37262</v>
      </c>
      <c r="I4" s="79" t="n">
        <v>37263</v>
      </c>
      <c r="J4" s="80"/>
      <c r="K4" s="8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B5" s="5" t="s">
        <v>8</v>
      </c>
      <c r="C5" s="72" t="n">
        <v>50</v>
      </c>
      <c r="D5" s="82" t="n">
        <v>850</v>
      </c>
      <c r="E5" s="82" t="n">
        <v>850</v>
      </c>
      <c r="F5" s="82" t="n">
        <v>850</v>
      </c>
      <c r="G5" s="72" t="n">
        <v>50</v>
      </c>
      <c r="H5" s="72" t="n">
        <v>50</v>
      </c>
      <c r="I5" s="82" t="n">
        <v>850</v>
      </c>
      <c r="K5" s="74"/>
    </row>
    <row r="6" customFormat="false" ht="12.75" hidden="false" customHeight="false" outlineLevel="0" collapsed="false">
      <c r="B6" s="80" t="s">
        <v>47</v>
      </c>
      <c r="C6" s="73" t="n">
        <v>23.75</v>
      </c>
      <c r="D6" s="73" t="n">
        <v>38.05</v>
      </c>
      <c r="E6" s="73" t="n">
        <v>38.05</v>
      </c>
      <c r="F6" s="73" t="n">
        <v>38.05</v>
      </c>
      <c r="G6" s="73" t="n">
        <v>23.75</v>
      </c>
      <c r="H6" s="73" t="n">
        <v>23.75</v>
      </c>
      <c r="I6" s="73" t="n">
        <v>38.05</v>
      </c>
      <c r="K6" s="74"/>
    </row>
    <row r="7" customFormat="false" ht="12.75" hidden="false" customHeight="false" outlineLevel="0" collapsed="false">
      <c r="B7" s="5" t="s">
        <v>7</v>
      </c>
      <c r="C7" s="72" t="n">
        <v>50</v>
      </c>
      <c r="D7" s="82" t="n">
        <v>900</v>
      </c>
      <c r="E7" s="82" t="n">
        <v>900</v>
      </c>
      <c r="F7" s="82" t="n">
        <v>900</v>
      </c>
      <c r="G7" s="72" t="n">
        <v>50</v>
      </c>
      <c r="H7" s="72" t="n">
        <v>50</v>
      </c>
      <c r="I7" s="82" t="n">
        <v>900</v>
      </c>
      <c r="K7" s="74"/>
    </row>
    <row r="8" customFormat="false" ht="12.75" hidden="false" customHeight="false" outlineLevel="0" collapsed="false">
      <c r="B8" s="80" t="s">
        <v>47</v>
      </c>
      <c r="C8" s="73" t="n">
        <v>23.85</v>
      </c>
      <c r="D8" s="73" t="n">
        <v>40.98</v>
      </c>
      <c r="E8" s="73" t="n">
        <v>40.98</v>
      </c>
      <c r="F8" s="73" t="n">
        <v>40.98</v>
      </c>
      <c r="G8" s="73" t="n">
        <v>23.85</v>
      </c>
      <c r="H8" s="73" t="n">
        <v>23.85</v>
      </c>
      <c r="I8" s="73" t="n">
        <v>40.98</v>
      </c>
      <c r="K8" s="74"/>
    </row>
    <row r="9" customFormat="false" ht="12.75" hidden="false" customHeight="false" outlineLevel="0" collapsed="false">
      <c r="B9" s="81" t="s">
        <v>48</v>
      </c>
      <c r="C9" s="74" t="n">
        <f aca="false">C5-C7</f>
        <v>0</v>
      </c>
      <c r="D9" s="74" t="n">
        <f aca="false">D5-D7</f>
        <v>-50</v>
      </c>
      <c r="E9" s="74" t="n">
        <f aca="false">E5-E7</f>
        <v>-50</v>
      </c>
      <c r="F9" s="74" t="n">
        <f aca="false">F5-F7</f>
        <v>-50</v>
      </c>
      <c r="G9" s="74" t="n">
        <f aca="false">G5-G7</f>
        <v>0</v>
      </c>
      <c r="H9" s="74" t="n">
        <f aca="false">H5-H7</f>
        <v>0</v>
      </c>
      <c r="I9" s="74" t="n">
        <f aca="false">I5-I7</f>
        <v>-50</v>
      </c>
      <c r="K9" s="74"/>
    </row>
    <row r="10" customFormat="false" ht="12.75" hidden="false" customHeight="false" outlineLevel="0" collapsed="false">
      <c r="B10" s="83" t="s">
        <v>49</v>
      </c>
      <c r="C10" s="73" t="n">
        <v>22</v>
      </c>
      <c r="D10" s="73" t="n">
        <v>28</v>
      </c>
      <c r="E10" s="73" t="n">
        <v>28</v>
      </c>
      <c r="F10" s="73" t="n">
        <v>28</v>
      </c>
      <c r="G10" s="73" t="n">
        <v>22</v>
      </c>
      <c r="H10" s="73" t="n">
        <v>22</v>
      </c>
      <c r="I10" s="73" t="n">
        <v>28</v>
      </c>
      <c r="K10" s="74"/>
    </row>
    <row r="11" customFormat="false" ht="12.75" hidden="false" customHeight="false" outlineLevel="0" collapsed="false">
      <c r="B11" s="83"/>
      <c r="C11" s="75"/>
      <c r="D11" s="82"/>
      <c r="E11" s="82"/>
      <c r="F11" s="73"/>
      <c r="G11" s="73"/>
      <c r="H11" s="84"/>
      <c r="K11" s="74"/>
    </row>
    <row r="12" customFormat="false" ht="12.75" hidden="false" customHeight="false" outlineLevel="0" collapsed="false">
      <c r="B12" s="83" t="s">
        <v>50</v>
      </c>
      <c r="C12" s="85" t="n">
        <f aca="false">(C5*C6)*(-1)</f>
        <v>-1187.5</v>
      </c>
      <c r="D12" s="85" t="n">
        <f aca="false">(D5*D6)*(-1)</f>
        <v>-32342.5</v>
      </c>
      <c r="E12" s="85" t="n">
        <f aca="false">(E5*E6)*(-1)</f>
        <v>-32342.5</v>
      </c>
      <c r="F12" s="85" t="n">
        <f aca="false">(F5*F6)*(-1)</f>
        <v>-32342.5</v>
      </c>
      <c r="G12" s="85" t="n">
        <f aca="false">(G5*G6)*(-1)</f>
        <v>-1187.5</v>
      </c>
      <c r="H12" s="85" t="n">
        <f aca="false">(H5*H6)*(-1)</f>
        <v>-1187.5</v>
      </c>
      <c r="I12" s="85" t="n">
        <f aca="false">(I5*I6)*(-1)</f>
        <v>-32342.5</v>
      </c>
      <c r="K12" s="74"/>
    </row>
    <row r="13" customFormat="false" ht="12.75" hidden="false" customHeight="false" outlineLevel="0" collapsed="false">
      <c r="B13" s="83" t="s">
        <v>51</v>
      </c>
      <c r="C13" s="75" t="n">
        <f aca="false">C7*C8</f>
        <v>1192.5</v>
      </c>
      <c r="D13" s="75" t="n">
        <f aca="false">D7*D8</f>
        <v>36882</v>
      </c>
      <c r="E13" s="75" t="n">
        <f aca="false">E7*E8</f>
        <v>36882</v>
      </c>
      <c r="F13" s="75" t="n">
        <f aca="false">F7*F8</f>
        <v>36882</v>
      </c>
      <c r="G13" s="75" t="n">
        <f aca="false">G7*G8</f>
        <v>1192.5</v>
      </c>
      <c r="H13" s="75" t="n">
        <f aca="false">H7*H8</f>
        <v>1192.5</v>
      </c>
      <c r="I13" s="75" t="n">
        <f aca="false">I7*I8</f>
        <v>36882</v>
      </c>
      <c r="K13" s="74"/>
    </row>
    <row r="14" customFormat="false" ht="12.75" hidden="false" customHeight="false" outlineLevel="0" collapsed="false">
      <c r="B14" s="81" t="s">
        <v>52</v>
      </c>
      <c r="C14" s="75" t="n">
        <f aca="false">SUM(C12:C13)</f>
        <v>5</v>
      </c>
      <c r="D14" s="75" t="n">
        <f aca="false">SUM(D12:D13)</f>
        <v>4539.5</v>
      </c>
      <c r="E14" s="75" t="n">
        <f aca="false">SUM(E12:E13)</f>
        <v>4539.5</v>
      </c>
      <c r="F14" s="75" t="n">
        <f aca="false">SUM(F12:F13)</f>
        <v>4539.5</v>
      </c>
      <c r="G14" s="75" t="n">
        <f aca="false">SUM(G12:G13)</f>
        <v>5</v>
      </c>
      <c r="H14" s="75" t="n">
        <f aca="false">SUM(H12:H13)</f>
        <v>5</v>
      </c>
      <c r="I14" s="75" t="n">
        <f aca="false">SUM(I12:I13)</f>
        <v>4539.5</v>
      </c>
      <c r="K14" s="74"/>
    </row>
    <row r="15" customFormat="false" ht="12.75" hidden="false" customHeight="false" outlineLevel="0" collapsed="false">
      <c r="A15" s="86"/>
      <c r="B15" s="72" t="s">
        <v>53</v>
      </c>
      <c r="C15" s="85" t="n">
        <f aca="false">C9*C10</f>
        <v>0</v>
      </c>
      <c r="D15" s="85" t="n">
        <f aca="false">D9*D10</f>
        <v>-1400</v>
      </c>
      <c r="E15" s="85" t="n">
        <f aca="false">E9*E10</f>
        <v>-1400</v>
      </c>
      <c r="F15" s="85" t="n">
        <f aca="false">F9*F10</f>
        <v>-1400</v>
      </c>
      <c r="G15" s="85" t="n">
        <f aca="false">G9*G10</f>
        <v>0</v>
      </c>
      <c r="H15" s="85" t="n">
        <f aca="false">H9*H10</f>
        <v>0</v>
      </c>
      <c r="I15" s="85" t="n">
        <f aca="false">I9*I10</f>
        <v>-1400</v>
      </c>
    </row>
    <row r="16" customFormat="false" ht="12.75" hidden="false" customHeight="false" outlineLevel="0" collapsed="false">
      <c r="A16" s="87"/>
      <c r="E16" s="72"/>
      <c r="G16" s="72"/>
      <c r="H16" s="72"/>
      <c r="I16" s="72"/>
    </row>
    <row r="17" customFormat="false" ht="12.75" hidden="false" customHeight="false" outlineLevel="0" collapsed="false">
      <c r="A17" s="86"/>
      <c r="B17" s="5" t="s">
        <v>54</v>
      </c>
      <c r="C17" s="88" t="n">
        <f aca="false">SUM(C14:C15)</f>
        <v>5</v>
      </c>
      <c r="D17" s="88" t="n">
        <f aca="false">SUM(D14:D15)</f>
        <v>3139.5</v>
      </c>
      <c r="E17" s="88" t="n">
        <f aca="false">SUM(E14:E15)</f>
        <v>3139.5</v>
      </c>
      <c r="F17" s="88" t="n">
        <f aca="false">SUM(F14:F15)</f>
        <v>3139.5</v>
      </c>
      <c r="G17" s="88" t="n">
        <f aca="false">SUM(G14:G15)</f>
        <v>5</v>
      </c>
      <c r="H17" s="88" t="n">
        <f aca="false">SUM(H14:H15)</f>
        <v>5</v>
      </c>
      <c r="I17" s="88" t="n">
        <f aca="false">SUM(I14:I15)</f>
        <v>3139.5</v>
      </c>
      <c r="J17" s="80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customFormat="false" ht="12.75" hidden="false" customHeight="false" outlineLevel="0" collapsed="false">
      <c r="A18" s="80"/>
      <c r="B18" s="5" t="s">
        <v>55</v>
      </c>
      <c r="C18" s="88" t="n">
        <f aca="false">C17*16</f>
        <v>80</v>
      </c>
      <c r="D18" s="88" t="n">
        <f aca="false">D17*16</f>
        <v>50232.0000000001</v>
      </c>
      <c r="E18" s="88" t="n">
        <f aca="false">E17*16</f>
        <v>50232.0000000001</v>
      </c>
      <c r="F18" s="88" t="n">
        <f aca="false">F17*16</f>
        <v>50232.0000000001</v>
      </c>
      <c r="G18" s="88" t="n">
        <f aca="false">G17*16</f>
        <v>80</v>
      </c>
      <c r="H18" s="88" t="n">
        <f aca="false">H17*16</f>
        <v>80</v>
      </c>
      <c r="I18" s="88" t="n">
        <f aca="false">I17*16</f>
        <v>50232.0000000001</v>
      </c>
      <c r="J18" s="73" t="n">
        <f aca="false">SUM(C18:I18)</f>
        <v>201168</v>
      </c>
    </row>
    <row r="19" customFormat="false" ht="12.75" hidden="false" customHeight="false" outlineLevel="0" collapsed="false">
      <c r="A19" s="80"/>
      <c r="B19" s="5"/>
      <c r="C19" s="88"/>
      <c r="D19" s="88"/>
      <c r="E19" s="88"/>
      <c r="F19" s="88"/>
      <c r="G19" s="88"/>
      <c r="H19" s="88"/>
      <c r="I19" s="88"/>
    </row>
    <row r="20" customFormat="false" ht="12.75" hidden="false" customHeight="false" outlineLevel="0" collapsed="false">
      <c r="A20" s="80"/>
      <c r="B20" s="5"/>
      <c r="C20" s="88"/>
      <c r="D20" s="88"/>
      <c r="E20" s="88"/>
      <c r="F20" s="88"/>
      <c r="G20" s="88"/>
      <c r="H20" s="88"/>
      <c r="I20" s="88"/>
    </row>
    <row r="21" customFormat="false" ht="12.75" hidden="false" customHeight="false" outlineLevel="0" collapsed="false">
      <c r="A21" s="5" t="s">
        <v>16</v>
      </c>
      <c r="B21" s="77" t="s">
        <v>46</v>
      </c>
      <c r="C21" s="78" t="n">
        <v>37257</v>
      </c>
      <c r="D21" s="79" t="n">
        <v>37258</v>
      </c>
      <c r="E21" s="79" t="n">
        <v>37259</v>
      </c>
      <c r="F21" s="79" t="n">
        <v>37260</v>
      </c>
      <c r="G21" s="78" t="n">
        <v>37261</v>
      </c>
      <c r="H21" s="78" t="n">
        <v>37262</v>
      </c>
      <c r="I21" s="79" t="n">
        <v>37263</v>
      </c>
      <c r="J21" s="80"/>
      <c r="K21" s="81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12.75" hidden="false" customHeight="false" outlineLevel="0" collapsed="false">
      <c r="B22" s="5" t="s">
        <v>8</v>
      </c>
      <c r="D22" s="82" t="n">
        <v>850</v>
      </c>
      <c r="E22" s="82" t="n">
        <v>850</v>
      </c>
      <c r="F22" s="82" t="n">
        <v>850</v>
      </c>
      <c r="G22" s="73"/>
      <c r="H22" s="84"/>
      <c r="I22" s="82" t="n">
        <v>850</v>
      </c>
      <c r="K22" s="74"/>
    </row>
    <row r="23" customFormat="false" ht="12.75" hidden="false" customHeight="false" outlineLevel="0" collapsed="false">
      <c r="B23" s="80" t="s">
        <v>47</v>
      </c>
      <c r="C23" s="73" t="n">
        <v>0</v>
      </c>
      <c r="D23" s="73" t="n">
        <v>36.36</v>
      </c>
      <c r="E23" s="73" t="n">
        <v>36.36</v>
      </c>
      <c r="F23" s="73" t="n">
        <v>36.36</v>
      </c>
      <c r="G23" s="73"/>
      <c r="H23" s="84"/>
      <c r="I23" s="73" t="n">
        <v>36.36</v>
      </c>
      <c r="K23" s="74"/>
    </row>
    <row r="24" customFormat="false" ht="12.75" hidden="false" customHeight="false" outlineLevel="0" collapsed="false">
      <c r="B24" s="5" t="s">
        <v>7</v>
      </c>
      <c r="D24" s="82" t="n">
        <v>650</v>
      </c>
      <c r="E24" s="82" t="n">
        <v>650</v>
      </c>
      <c r="F24" s="82" t="n">
        <v>650</v>
      </c>
      <c r="G24" s="73"/>
      <c r="H24" s="84"/>
      <c r="I24" s="82" t="n">
        <v>650</v>
      </c>
      <c r="K24" s="74"/>
    </row>
    <row r="25" customFormat="false" ht="12.75" hidden="false" customHeight="false" outlineLevel="0" collapsed="false">
      <c r="B25" s="80" t="s">
        <v>47</v>
      </c>
      <c r="C25" s="73" t="n">
        <v>0</v>
      </c>
      <c r="D25" s="73" t="n">
        <v>35.96</v>
      </c>
      <c r="E25" s="73" t="n">
        <v>35.96</v>
      </c>
      <c r="F25" s="73" t="n">
        <v>35.96</v>
      </c>
      <c r="G25" s="73"/>
      <c r="H25" s="84"/>
      <c r="I25" s="73" t="n">
        <v>35.96</v>
      </c>
      <c r="K25" s="74"/>
    </row>
    <row r="26" customFormat="false" ht="12.75" hidden="false" customHeight="false" outlineLevel="0" collapsed="false">
      <c r="B26" s="81" t="s">
        <v>48</v>
      </c>
      <c r="C26" s="74" t="n">
        <f aca="false">C22-C24</f>
        <v>0</v>
      </c>
      <c r="D26" s="74" t="n">
        <f aca="false">D22-D24</f>
        <v>200</v>
      </c>
      <c r="E26" s="74" t="n">
        <f aca="false">E22-E24</f>
        <v>200</v>
      </c>
      <c r="F26" s="74" t="n">
        <f aca="false">F22-F24</f>
        <v>200</v>
      </c>
      <c r="G26" s="74" t="n">
        <f aca="false">G22-G24</f>
        <v>0</v>
      </c>
      <c r="H26" s="74" t="n">
        <f aca="false">H22-H24</f>
        <v>0</v>
      </c>
      <c r="I26" s="74" t="n">
        <f aca="false">I22-I24</f>
        <v>200</v>
      </c>
      <c r="K26" s="74"/>
    </row>
    <row r="27" customFormat="false" ht="12.75" hidden="false" customHeight="false" outlineLevel="0" collapsed="false">
      <c r="B27" s="83" t="s">
        <v>49</v>
      </c>
      <c r="C27" s="73" t="n">
        <v>22</v>
      </c>
      <c r="D27" s="73" t="n">
        <v>28</v>
      </c>
      <c r="E27" s="73" t="n">
        <v>28</v>
      </c>
      <c r="F27" s="73" t="n">
        <v>28</v>
      </c>
      <c r="G27" s="73" t="n">
        <v>22</v>
      </c>
      <c r="H27" s="73" t="n">
        <v>22</v>
      </c>
      <c r="I27" s="73" t="n">
        <v>28</v>
      </c>
      <c r="K27" s="74"/>
    </row>
    <row r="28" customFormat="false" ht="12.75" hidden="false" customHeight="false" outlineLevel="0" collapsed="false">
      <c r="B28" s="83"/>
      <c r="C28" s="75"/>
      <c r="D28" s="82"/>
      <c r="E28" s="82"/>
      <c r="F28" s="73"/>
      <c r="G28" s="73"/>
      <c r="H28" s="84"/>
      <c r="K28" s="74"/>
    </row>
    <row r="29" customFormat="false" ht="12.75" hidden="false" customHeight="false" outlineLevel="0" collapsed="false">
      <c r="B29" s="83" t="s">
        <v>50</v>
      </c>
      <c r="C29" s="85" t="n">
        <f aca="false">(C22*C23)*(-1)</f>
        <v>-0</v>
      </c>
      <c r="D29" s="85" t="n">
        <f aca="false">(D22*D23)*(-1)</f>
        <v>-30906</v>
      </c>
      <c r="E29" s="85" t="n">
        <f aca="false">(E22*E23)*(-1)</f>
        <v>-30906</v>
      </c>
      <c r="F29" s="85" t="n">
        <f aca="false">(F22*F23)*(-1)</f>
        <v>-30906</v>
      </c>
      <c r="G29" s="85" t="n">
        <f aca="false">(G22*G23)*(-1)</f>
        <v>-0</v>
      </c>
      <c r="H29" s="85" t="n">
        <f aca="false">(H22*H23)*(-1)</f>
        <v>-0</v>
      </c>
      <c r="I29" s="85" t="n">
        <f aca="false">(I22*I23)*(-1)</f>
        <v>-30906</v>
      </c>
      <c r="K29" s="74"/>
    </row>
    <row r="30" customFormat="false" ht="12.75" hidden="false" customHeight="false" outlineLevel="0" collapsed="false">
      <c r="B30" s="83" t="s">
        <v>51</v>
      </c>
      <c r="C30" s="75" t="n">
        <f aca="false">C24*C25</f>
        <v>0</v>
      </c>
      <c r="D30" s="75" t="n">
        <f aca="false">D24*D25</f>
        <v>23374</v>
      </c>
      <c r="E30" s="75" t="n">
        <f aca="false">E24*E25</f>
        <v>23374</v>
      </c>
      <c r="F30" s="75" t="n">
        <f aca="false">F24*F25</f>
        <v>23374</v>
      </c>
      <c r="G30" s="75" t="n">
        <f aca="false">G24*G25</f>
        <v>0</v>
      </c>
      <c r="H30" s="75" t="n">
        <f aca="false">H24*H25</f>
        <v>0</v>
      </c>
      <c r="I30" s="75" t="n">
        <f aca="false">I24*I25</f>
        <v>23374</v>
      </c>
      <c r="K30" s="74"/>
    </row>
    <row r="31" customFormat="false" ht="12.75" hidden="false" customHeight="false" outlineLevel="0" collapsed="false">
      <c r="B31" s="81" t="s">
        <v>52</v>
      </c>
      <c r="C31" s="75" t="n">
        <f aca="false">SUM(C29:C30)</f>
        <v>0</v>
      </c>
      <c r="D31" s="75" t="n">
        <f aca="false">SUM(D29:D30)</f>
        <v>-7532</v>
      </c>
      <c r="E31" s="75" t="n">
        <f aca="false">SUM(E29:E30)</f>
        <v>-7532</v>
      </c>
      <c r="F31" s="75" t="n">
        <f aca="false">SUM(F29:F30)</f>
        <v>-7532</v>
      </c>
      <c r="G31" s="75" t="n">
        <f aca="false">SUM(G29:G30)</f>
        <v>0</v>
      </c>
      <c r="H31" s="75" t="n">
        <f aca="false">SUM(H29:H30)</f>
        <v>0</v>
      </c>
      <c r="I31" s="75" t="n">
        <f aca="false">SUM(I29:I30)</f>
        <v>-7532</v>
      </c>
      <c r="K31" s="74"/>
    </row>
    <row r="32" customFormat="false" ht="12.75" hidden="false" customHeight="false" outlineLevel="0" collapsed="false">
      <c r="A32" s="86"/>
      <c r="B32" s="72" t="s">
        <v>53</v>
      </c>
      <c r="C32" s="85" t="n">
        <f aca="false">C26*C27</f>
        <v>0</v>
      </c>
      <c r="D32" s="85" t="n">
        <f aca="false">D26*D27</f>
        <v>5600</v>
      </c>
      <c r="E32" s="85" t="n">
        <f aca="false">E26*E27</f>
        <v>5600</v>
      </c>
      <c r="F32" s="85" t="n">
        <f aca="false">F26*F27</f>
        <v>5600</v>
      </c>
      <c r="G32" s="85" t="n">
        <f aca="false">G26*G27</f>
        <v>0</v>
      </c>
      <c r="H32" s="85" t="n">
        <f aca="false">H26*H27</f>
        <v>0</v>
      </c>
      <c r="I32" s="85" t="n">
        <f aca="false">I26*I27</f>
        <v>5600</v>
      </c>
    </row>
    <row r="33" customFormat="false" ht="12.75" hidden="false" customHeight="false" outlineLevel="0" collapsed="false">
      <c r="A33" s="87"/>
      <c r="E33" s="72"/>
      <c r="G33" s="72"/>
      <c r="H33" s="72"/>
      <c r="I33" s="72"/>
    </row>
    <row r="34" customFormat="false" ht="12.75" hidden="false" customHeight="false" outlineLevel="0" collapsed="false">
      <c r="A34" s="86"/>
      <c r="B34" s="5" t="s">
        <v>54</v>
      </c>
      <c r="C34" s="88" t="n">
        <f aca="false">SUM(C31:C32)</f>
        <v>0</v>
      </c>
      <c r="D34" s="88" t="n">
        <f aca="false">SUM(D31:D32)</f>
        <v>-1932</v>
      </c>
      <c r="E34" s="88" t="n">
        <f aca="false">SUM(E31:E32)</f>
        <v>-1932</v>
      </c>
      <c r="F34" s="88" t="n">
        <f aca="false">SUM(F31:F32)</f>
        <v>-1932</v>
      </c>
      <c r="G34" s="88" t="n">
        <f aca="false">SUM(G31:G32)</f>
        <v>0</v>
      </c>
      <c r="H34" s="88" t="n">
        <f aca="false">SUM(H31:H32)</f>
        <v>0</v>
      </c>
      <c r="I34" s="88" t="n">
        <f aca="false">SUM(I31:I32)</f>
        <v>-1932</v>
      </c>
      <c r="J34" s="8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customFormat="false" ht="12.75" hidden="false" customHeight="false" outlineLevel="0" collapsed="false">
      <c r="A35" s="80"/>
      <c r="B35" s="5" t="s">
        <v>55</v>
      </c>
      <c r="C35" s="88" t="n">
        <f aca="false">C34*16</f>
        <v>0</v>
      </c>
      <c r="D35" s="88" t="n">
        <f aca="false">D34*16</f>
        <v>-30912</v>
      </c>
      <c r="E35" s="88" t="n">
        <f aca="false">E34*16</f>
        <v>-30912</v>
      </c>
      <c r="F35" s="88" t="n">
        <f aca="false">F34*16</f>
        <v>-30912</v>
      </c>
      <c r="G35" s="88" t="n">
        <f aca="false">G34*16</f>
        <v>0</v>
      </c>
      <c r="H35" s="88" t="n">
        <f aca="false">H34*16</f>
        <v>0</v>
      </c>
      <c r="I35" s="88" t="n">
        <f aca="false">I34*16</f>
        <v>-30912</v>
      </c>
      <c r="J35" s="73" t="n">
        <f aca="false">SUM(C35:I35)</f>
        <v>-123648</v>
      </c>
    </row>
    <row r="36" customFormat="false" ht="12.75" hidden="false" customHeight="false" outlineLevel="0" collapsed="false">
      <c r="A36" s="80"/>
      <c r="B36" s="5"/>
      <c r="C36" s="88"/>
      <c r="D36" s="88"/>
      <c r="E36" s="88"/>
      <c r="F36" s="88"/>
      <c r="G36" s="88"/>
      <c r="H36" s="88"/>
      <c r="I36" s="88"/>
    </row>
    <row r="37" customFormat="false" ht="12.75" hidden="false" customHeight="false" outlineLevel="0" collapsed="false">
      <c r="A37" s="80"/>
      <c r="B37" s="5"/>
      <c r="C37" s="88"/>
      <c r="D37" s="88"/>
      <c r="E37" s="88"/>
      <c r="F37" s="88"/>
      <c r="G37" s="88"/>
      <c r="H37" s="88"/>
      <c r="I37" s="88"/>
    </row>
    <row r="38" customFormat="false" ht="12.75" hidden="false" customHeight="false" outlineLevel="0" collapsed="false">
      <c r="A38" s="5" t="s">
        <v>33</v>
      </c>
      <c r="B38" s="77" t="s">
        <v>46</v>
      </c>
      <c r="C38" s="78" t="n">
        <v>37257</v>
      </c>
      <c r="D38" s="79" t="n">
        <v>37258</v>
      </c>
      <c r="E38" s="79" t="n">
        <v>37259</v>
      </c>
      <c r="F38" s="79" t="n">
        <v>37260</v>
      </c>
      <c r="G38" s="78" t="n">
        <v>37261</v>
      </c>
      <c r="H38" s="78" t="n">
        <v>37262</v>
      </c>
      <c r="I38" s="79" t="n">
        <v>37263</v>
      </c>
      <c r="J38" s="80"/>
      <c r="K38" s="8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customFormat="false" ht="12.75" hidden="false" customHeight="false" outlineLevel="0" collapsed="false">
      <c r="A39" s="89"/>
      <c r="B39" s="89" t="s">
        <v>8</v>
      </c>
      <c r="D39" s="82" t="n">
        <v>150</v>
      </c>
      <c r="E39" s="82" t="n">
        <v>150</v>
      </c>
      <c r="F39" s="82" t="n">
        <v>150</v>
      </c>
      <c r="G39" s="73"/>
      <c r="H39" s="84"/>
      <c r="I39" s="82" t="n">
        <v>150</v>
      </c>
      <c r="K39" s="74"/>
    </row>
    <row r="40" customFormat="false" ht="12.75" hidden="false" customHeight="false" outlineLevel="0" collapsed="false">
      <c r="A40" s="89"/>
      <c r="B40" s="80" t="s">
        <v>47</v>
      </c>
      <c r="C40" s="73" t="n">
        <v>0</v>
      </c>
      <c r="D40" s="73" t="n">
        <v>29.6</v>
      </c>
      <c r="E40" s="73" t="n">
        <v>29.6</v>
      </c>
      <c r="F40" s="73" t="n">
        <v>29.6</v>
      </c>
      <c r="G40" s="73"/>
      <c r="H40" s="84"/>
      <c r="I40" s="73" t="n">
        <v>29.6</v>
      </c>
      <c r="K40" s="74"/>
    </row>
    <row r="41" customFormat="false" ht="12.75" hidden="false" customHeight="false" outlineLevel="0" collapsed="false">
      <c r="A41" s="89"/>
      <c r="B41" s="89" t="s">
        <v>7</v>
      </c>
      <c r="D41" s="82" t="n">
        <v>150</v>
      </c>
      <c r="E41" s="82" t="n">
        <v>150</v>
      </c>
      <c r="F41" s="82" t="n">
        <v>150</v>
      </c>
      <c r="G41" s="73"/>
      <c r="H41" s="84"/>
      <c r="I41" s="82" t="n">
        <v>150</v>
      </c>
      <c r="K41" s="74"/>
    </row>
    <row r="42" customFormat="false" ht="12.75" hidden="false" customHeight="false" outlineLevel="0" collapsed="false">
      <c r="A42" s="89"/>
      <c r="B42" s="80" t="s">
        <v>47</v>
      </c>
      <c r="C42" s="73" t="n">
        <v>0</v>
      </c>
      <c r="D42" s="73" t="n">
        <v>33.7</v>
      </c>
      <c r="E42" s="73" t="n">
        <v>33.7</v>
      </c>
      <c r="F42" s="73" t="n">
        <v>33.7</v>
      </c>
      <c r="G42" s="73"/>
      <c r="H42" s="84"/>
      <c r="I42" s="73" t="n">
        <v>33.7</v>
      </c>
      <c r="K42" s="74"/>
    </row>
    <row r="43" customFormat="false" ht="12.75" hidden="false" customHeight="false" outlineLevel="0" collapsed="false">
      <c r="A43" s="89"/>
      <c r="B43" s="92" t="s">
        <v>48</v>
      </c>
      <c r="C43" s="74" t="n">
        <f aca="false">C39-C41</f>
        <v>0</v>
      </c>
      <c r="D43" s="74" t="n">
        <f aca="false">D39-D41</f>
        <v>0</v>
      </c>
      <c r="E43" s="74" t="n">
        <f aca="false">E39-E41</f>
        <v>0</v>
      </c>
      <c r="F43" s="74" t="n">
        <f aca="false">F39-F41</f>
        <v>0</v>
      </c>
      <c r="G43" s="74" t="n">
        <f aca="false">G39-G41</f>
        <v>0</v>
      </c>
      <c r="H43" s="74" t="n">
        <f aca="false">H39-H41</f>
        <v>0</v>
      </c>
      <c r="I43" s="74" t="n">
        <f aca="false">I39-I41</f>
        <v>0</v>
      </c>
      <c r="K43" s="74"/>
    </row>
    <row r="44" customFormat="false" ht="12.75" hidden="false" customHeight="false" outlineLevel="0" collapsed="false">
      <c r="A44" s="89"/>
      <c r="B44" s="93" t="s">
        <v>49</v>
      </c>
      <c r="C44" s="73" t="n">
        <v>22</v>
      </c>
      <c r="D44" s="73" t="n">
        <v>28</v>
      </c>
      <c r="E44" s="73" t="n">
        <v>28</v>
      </c>
      <c r="F44" s="73" t="n">
        <v>28</v>
      </c>
      <c r="G44" s="73" t="n">
        <v>22</v>
      </c>
      <c r="H44" s="73" t="n">
        <v>22</v>
      </c>
      <c r="I44" s="73" t="n">
        <v>28</v>
      </c>
      <c r="K44" s="74"/>
    </row>
    <row r="45" customFormat="false" ht="12.75" hidden="false" customHeight="false" outlineLevel="0" collapsed="false">
      <c r="A45" s="89"/>
      <c r="B45" s="93"/>
      <c r="C45" s="75"/>
      <c r="D45" s="82"/>
      <c r="E45" s="82"/>
      <c r="F45" s="73"/>
      <c r="G45" s="73"/>
      <c r="H45" s="84"/>
      <c r="K45" s="74"/>
    </row>
    <row r="46" customFormat="false" ht="12.75" hidden="false" customHeight="false" outlineLevel="0" collapsed="false">
      <c r="A46" s="89"/>
      <c r="B46" s="93" t="s">
        <v>50</v>
      </c>
      <c r="C46" s="85" t="n">
        <f aca="false">(C39*C40)*(-1)</f>
        <v>-0</v>
      </c>
      <c r="D46" s="85" t="n">
        <f aca="false">(D39*D40)*(-1)</f>
        <v>-4440</v>
      </c>
      <c r="E46" s="85" t="n">
        <f aca="false">(E39*E40)*(-1)</f>
        <v>-4440</v>
      </c>
      <c r="F46" s="85" t="n">
        <f aca="false">(F39*F40)*(-1)</f>
        <v>-4440</v>
      </c>
      <c r="G46" s="85" t="n">
        <f aca="false">(G39*G40)*(-1)</f>
        <v>-0</v>
      </c>
      <c r="H46" s="85" t="n">
        <f aca="false">(H39*H40)*(-1)</f>
        <v>-0</v>
      </c>
      <c r="I46" s="85" t="n">
        <f aca="false">(I39*I40)*(-1)</f>
        <v>-4440</v>
      </c>
      <c r="K46" s="74"/>
    </row>
    <row r="47" customFormat="false" ht="12.75" hidden="false" customHeight="false" outlineLevel="0" collapsed="false">
      <c r="A47" s="89"/>
      <c r="B47" s="93" t="s">
        <v>51</v>
      </c>
      <c r="C47" s="75" t="n">
        <f aca="false">C41*C42</f>
        <v>0</v>
      </c>
      <c r="D47" s="75" t="n">
        <f aca="false">D41*D42</f>
        <v>5055</v>
      </c>
      <c r="E47" s="75" t="n">
        <f aca="false">E41*E42</f>
        <v>5055</v>
      </c>
      <c r="F47" s="75" t="n">
        <f aca="false">F41*F42</f>
        <v>5055</v>
      </c>
      <c r="G47" s="75" t="n">
        <f aca="false">G41*G42</f>
        <v>0</v>
      </c>
      <c r="H47" s="75" t="n">
        <f aca="false">H41*H42</f>
        <v>0</v>
      </c>
      <c r="I47" s="75" t="n">
        <f aca="false">I41*I42</f>
        <v>5055</v>
      </c>
      <c r="K47" s="74"/>
    </row>
    <row r="48" customFormat="false" ht="12.75" hidden="false" customHeight="false" outlineLevel="0" collapsed="false">
      <c r="A48" s="89"/>
      <c r="B48" s="92" t="s">
        <v>52</v>
      </c>
      <c r="C48" s="75" t="n">
        <f aca="false">SUM(C46:C47)</f>
        <v>0</v>
      </c>
      <c r="D48" s="75" t="n">
        <f aca="false">SUM(D46:D47)</f>
        <v>615</v>
      </c>
      <c r="E48" s="75" t="n">
        <f aca="false">SUM(E46:E47)</f>
        <v>615</v>
      </c>
      <c r="F48" s="75" t="n">
        <f aca="false">SUM(F46:F47)</f>
        <v>615</v>
      </c>
      <c r="G48" s="75" t="n">
        <f aca="false">SUM(G46:G47)</f>
        <v>0</v>
      </c>
      <c r="H48" s="75" t="n">
        <f aca="false">SUM(H46:H47)</f>
        <v>0</v>
      </c>
      <c r="I48" s="75" t="n">
        <f aca="false">SUM(I46:I47)</f>
        <v>615</v>
      </c>
      <c r="K48" s="74"/>
    </row>
    <row r="49" customFormat="false" ht="12.75" hidden="false" customHeight="false" outlineLevel="0" collapsed="false">
      <c r="A49" s="86"/>
      <c r="B49" s="82" t="s">
        <v>53</v>
      </c>
      <c r="C49" s="85" t="n">
        <f aca="false">C43*C44</f>
        <v>0</v>
      </c>
      <c r="D49" s="85" t="n">
        <f aca="false">D43*D44</f>
        <v>0</v>
      </c>
      <c r="E49" s="85" t="n">
        <f aca="false">E43*E44</f>
        <v>0</v>
      </c>
      <c r="F49" s="85" t="n">
        <f aca="false">F43*F44</f>
        <v>0</v>
      </c>
      <c r="G49" s="85" t="n">
        <f aca="false">G43*G44</f>
        <v>0</v>
      </c>
      <c r="H49" s="85" t="n">
        <f aca="false">H43*H44</f>
        <v>0</v>
      </c>
      <c r="I49" s="85" t="n">
        <f aca="false">I43*I44</f>
        <v>0</v>
      </c>
    </row>
    <row r="50" customFormat="false" ht="12.75" hidden="false" customHeight="false" outlineLevel="0" collapsed="false">
      <c r="A50" s="87"/>
      <c r="B50" s="82"/>
      <c r="E50" s="72"/>
      <c r="G50" s="72"/>
      <c r="H50" s="72"/>
      <c r="I50" s="72"/>
    </row>
    <row r="51" customFormat="false" ht="12.75" hidden="false" customHeight="false" outlineLevel="0" collapsed="false">
      <c r="A51" s="86"/>
      <c r="B51" s="89" t="s">
        <v>54</v>
      </c>
      <c r="C51" s="88" t="n">
        <f aca="false">SUM(C48:C49)</f>
        <v>0</v>
      </c>
      <c r="D51" s="88" t="n">
        <f aca="false">SUM(D48:D49)</f>
        <v>615</v>
      </c>
      <c r="E51" s="88" t="n">
        <f aca="false">SUM(E48:E49)</f>
        <v>615</v>
      </c>
      <c r="F51" s="88" t="n">
        <f aca="false">SUM(F48:F49)</f>
        <v>615</v>
      </c>
      <c r="G51" s="88" t="n">
        <f aca="false">SUM(G48:G49)</f>
        <v>0</v>
      </c>
      <c r="H51" s="88" t="n">
        <f aca="false">SUM(H48:H49)</f>
        <v>0</v>
      </c>
      <c r="I51" s="88" t="n">
        <f aca="false">SUM(I48:I49)</f>
        <v>615</v>
      </c>
      <c r="J51" s="8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false" outlineLevel="0" collapsed="false">
      <c r="A52" s="80"/>
      <c r="B52" s="89" t="s">
        <v>55</v>
      </c>
      <c r="C52" s="88" t="n">
        <f aca="false">C51*16</f>
        <v>0</v>
      </c>
      <c r="D52" s="88" t="n">
        <f aca="false">D51*16</f>
        <v>9840</v>
      </c>
      <c r="E52" s="88" t="n">
        <f aca="false">E51*16</f>
        <v>9840</v>
      </c>
      <c r="F52" s="88" t="n">
        <f aca="false">F51*16</f>
        <v>9840</v>
      </c>
      <c r="G52" s="88" t="n">
        <f aca="false">G51*16</f>
        <v>0</v>
      </c>
      <c r="H52" s="88" t="n">
        <f aca="false">H51*16</f>
        <v>0</v>
      </c>
      <c r="I52" s="88" t="n">
        <f aca="false">I51*16</f>
        <v>9840</v>
      </c>
      <c r="J52" s="73" t="n">
        <f aca="false">SUM(C52:I52)</f>
        <v>39360</v>
      </c>
    </row>
    <row r="53" customFormat="false" ht="12.75" hidden="false" customHeight="false" outlineLevel="0" collapsed="false">
      <c r="A53" s="80"/>
      <c r="B53" s="89"/>
      <c r="C53" s="88"/>
      <c r="D53" s="88"/>
      <c r="E53" s="88"/>
      <c r="F53" s="88"/>
      <c r="G53" s="88"/>
      <c r="H53" s="88"/>
      <c r="I53" s="88"/>
    </row>
    <row r="54" customFormat="false" ht="12.75" hidden="false" customHeight="false" outlineLevel="0" collapsed="false">
      <c r="A54" s="80"/>
      <c r="B54" s="89"/>
      <c r="C54" s="88"/>
      <c r="D54" s="88"/>
      <c r="E54" s="88"/>
      <c r="F54" s="88"/>
      <c r="G54" s="88"/>
      <c r="H54" s="88"/>
      <c r="I54" s="88"/>
    </row>
    <row r="55" customFormat="false" ht="12.75" hidden="false" customHeight="false" outlineLevel="0" collapsed="false">
      <c r="A55" s="5" t="s">
        <v>34</v>
      </c>
      <c r="B55" s="77" t="s">
        <v>46</v>
      </c>
      <c r="C55" s="78" t="n">
        <v>37257</v>
      </c>
      <c r="D55" s="79" t="n">
        <v>37258</v>
      </c>
      <c r="E55" s="79" t="n">
        <v>37259</v>
      </c>
      <c r="F55" s="79" t="n">
        <v>37260</v>
      </c>
      <c r="G55" s="78" t="n">
        <v>37261</v>
      </c>
      <c r="H55" s="78" t="n">
        <v>37262</v>
      </c>
      <c r="I55" s="79" t="n">
        <v>37263</v>
      </c>
      <c r="J55" s="80"/>
      <c r="K55" s="81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2.75" hidden="false" customHeight="false" outlineLevel="0" collapsed="false">
      <c r="B56" s="5" t="s">
        <v>8</v>
      </c>
      <c r="D56" s="82" t="n">
        <v>100</v>
      </c>
      <c r="E56" s="82" t="n">
        <v>100</v>
      </c>
      <c r="F56" s="82" t="n">
        <v>100</v>
      </c>
      <c r="G56" s="73"/>
      <c r="H56" s="84"/>
      <c r="I56" s="82" t="n">
        <v>100</v>
      </c>
      <c r="K56" s="74"/>
    </row>
    <row r="57" customFormat="false" ht="12.75" hidden="false" customHeight="false" outlineLevel="0" collapsed="false">
      <c r="B57" s="80" t="s">
        <v>47</v>
      </c>
      <c r="C57" s="73" t="n">
        <v>0</v>
      </c>
      <c r="D57" s="73" t="n">
        <v>40</v>
      </c>
      <c r="E57" s="73" t="n">
        <v>40</v>
      </c>
      <c r="F57" s="73" t="n">
        <v>40</v>
      </c>
      <c r="G57" s="73"/>
      <c r="H57" s="84"/>
      <c r="I57" s="73" t="n">
        <v>40</v>
      </c>
      <c r="K57" s="74"/>
    </row>
    <row r="58" customFormat="false" ht="12.75" hidden="false" customHeight="false" outlineLevel="0" collapsed="false">
      <c r="B58" s="5" t="s">
        <v>7</v>
      </c>
      <c r="D58" s="82" t="n">
        <v>0</v>
      </c>
      <c r="E58" s="82" t="n">
        <v>0</v>
      </c>
      <c r="F58" s="82" t="n">
        <v>0</v>
      </c>
      <c r="G58" s="73"/>
      <c r="H58" s="84"/>
      <c r="I58" s="82" t="n">
        <v>0</v>
      </c>
      <c r="K58" s="74"/>
    </row>
    <row r="59" customFormat="false" ht="12.75" hidden="false" customHeight="false" outlineLevel="0" collapsed="false">
      <c r="B59" s="80" t="s">
        <v>47</v>
      </c>
      <c r="C59" s="73" t="n">
        <v>0</v>
      </c>
      <c r="D59" s="73" t="n">
        <v>0</v>
      </c>
      <c r="E59" s="73" t="n">
        <v>0</v>
      </c>
      <c r="F59" s="73" t="n">
        <v>0</v>
      </c>
      <c r="G59" s="73"/>
      <c r="H59" s="84"/>
      <c r="I59" s="73" t="n">
        <v>0</v>
      </c>
      <c r="K59" s="74"/>
    </row>
    <row r="60" customFormat="false" ht="12.75" hidden="false" customHeight="false" outlineLevel="0" collapsed="false">
      <c r="B60" s="81" t="s">
        <v>48</v>
      </c>
      <c r="C60" s="74" t="n">
        <f aca="false">C56-C58</f>
        <v>0</v>
      </c>
      <c r="D60" s="74" t="n">
        <f aca="false">D56-D58</f>
        <v>100</v>
      </c>
      <c r="E60" s="74" t="n">
        <f aca="false">E56-E58</f>
        <v>100</v>
      </c>
      <c r="F60" s="74" t="n">
        <f aca="false">F56-F58</f>
        <v>100</v>
      </c>
      <c r="G60" s="74" t="n">
        <f aca="false">G56-G58</f>
        <v>0</v>
      </c>
      <c r="H60" s="74" t="n">
        <f aca="false">H56-H58</f>
        <v>0</v>
      </c>
      <c r="I60" s="74" t="n">
        <f aca="false">I56-I58</f>
        <v>100</v>
      </c>
      <c r="K60" s="74"/>
    </row>
    <row r="61" customFormat="false" ht="12.75" hidden="false" customHeight="false" outlineLevel="0" collapsed="false">
      <c r="B61" s="83" t="s">
        <v>49</v>
      </c>
      <c r="C61" s="73" t="n">
        <v>22</v>
      </c>
      <c r="D61" s="73" t="n">
        <v>28</v>
      </c>
      <c r="E61" s="73" t="n">
        <v>28</v>
      </c>
      <c r="F61" s="73" t="n">
        <v>28</v>
      </c>
      <c r="G61" s="73" t="n">
        <v>22</v>
      </c>
      <c r="H61" s="73" t="n">
        <v>22</v>
      </c>
      <c r="I61" s="73" t="n">
        <v>28</v>
      </c>
      <c r="K61" s="74"/>
    </row>
    <row r="62" customFormat="false" ht="12.75" hidden="false" customHeight="false" outlineLevel="0" collapsed="false">
      <c r="B62" s="83"/>
      <c r="C62" s="75"/>
      <c r="D62" s="82"/>
      <c r="E62" s="82"/>
      <c r="F62" s="73"/>
      <c r="G62" s="73"/>
      <c r="H62" s="84"/>
      <c r="K62" s="74"/>
    </row>
    <row r="63" customFormat="false" ht="12.75" hidden="false" customHeight="false" outlineLevel="0" collapsed="false">
      <c r="B63" s="83" t="s">
        <v>50</v>
      </c>
      <c r="C63" s="85" t="n">
        <f aca="false">(C56*C57)*(-1)</f>
        <v>-0</v>
      </c>
      <c r="D63" s="85" t="n">
        <f aca="false">(D56*D57)*(-1)</f>
        <v>-4000</v>
      </c>
      <c r="E63" s="85" t="n">
        <f aca="false">(E56*E57)*(-1)</f>
        <v>-4000</v>
      </c>
      <c r="F63" s="85" t="n">
        <f aca="false">(F56*F57)*(-1)</f>
        <v>-4000</v>
      </c>
      <c r="G63" s="85" t="n">
        <f aca="false">(G56*G57)*(-1)</f>
        <v>-0</v>
      </c>
      <c r="H63" s="85" t="n">
        <f aca="false">(H56*H57)*(-1)</f>
        <v>-0</v>
      </c>
      <c r="I63" s="85" t="n">
        <f aca="false">(I56*I57)*(-1)</f>
        <v>-4000</v>
      </c>
      <c r="K63" s="74"/>
    </row>
    <row r="64" customFormat="false" ht="12.75" hidden="false" customHeight="false" outlineLevel="0" collapsed="false">
      <c r="B64" s="83" t="s">
        <v>51</v>
      </c>
      <c r="C64" s="75" t="n">
        <f aca="false">C58*C59</f>
        <v>0</v>
      </c>
      <c r="D64" s="75" t="n">
        <f aca="false">D58*D59</f>
        <v>0</v>
      </c>
      <c r="E64" s="75" t="n">
        <f aca="false">E58*E59</f>
        <v>0</v>
      </c>
      <c r="F64" s="75" t="n">
        <f aca="false">F58*F59</f>
        <v>0</v>
      </c>
      <c r="G64" s="75" t="n">
        <f aca="false">G58*G59</f>
        <v>0</v>
      </c>
      <c r="H64" s="75" t="n">
        <f aca="false">H58*H59</f>
        <v>0</v>
      </c>
      <c r="I64" s="75" t="n">
        <f aca="false">I58*I59</f>
        <v>0</v>
      </c>
      <c r="K64" s="74"/>
    </row>
    <row r="65" customFormat="false" ht="12.75" hidden="false" customHeight="false" outlineLevel="0" collapsed="false">
      <c r="B65" s="81" t="s">
        <v>52</v>
      </c>
      <c r="C65" s="75" t="n">
        <f aca="false">SUM(C63:C64)</f>
        <v>0</v>
      </c>
      <c r="D65" s="75" t="n">
        <f aca="false">SUM(D63:D64)</f>
        <v>-4000</v>
      </c>
      <c r="E65" s="75" t="n">
        <f aca="false">SUM(E63:E64)</f>
        <v>-4000</v>
      </c>
      <c r="F65" s="75" t="n">
        <f aca="false">SUM(F63:F64)</f>
        <v>-4000</v>
      </c>
      <c r="G65" s="75" t="n">
        <f aca="false">SUM(G63:G64)</f>
        <v>0</v>
      </c>
      <c r="H65" s="75" t="n">
        <f aca="false">SUM(H63:H64)</f>
        <v>0</v>
      </c>
      <c r="I65" s="75" t="n">
        <f aca="false">SUM(I63:I64)</f>
        <v>-4000</v>
      </c>
      <c r="K65" s="74"/>
    </row>
    <row r="66" customFormat="false" ht="12.75" hidden="false" customHeight="false" outlineLevel="0" collapsed="false">
      <c r="A66" s="86"/>
      <c r="B66" s="72" t="s">
        <v>53</v>
      </c>
      <c r="C66" s="85" t="n">
        <f aca="false">C60*C61</f>
        <v>0</v>
      </c>
      <c r="D66" s="85" t="n">
        <f aca="false">D60*D61</f>
        <v>2800</v>
      </c>
      <c r="E66" s="85" t="n">
        <f aca="false">E60*E61</f>
        <v>2800</v>
      </c>
      <c r="F66" s="85" t="n">
        <f aca="false">F60*F61</f>
        <v>2800</v>
      </c>
      <c r="G66" s="85" t="n">
        <f aca="false">G60*G61</f>
        <v>0</v>
      </c>
      <c r="H66" s="85" t="n">
        <f aca="false">H60*H61</f>
        <v>0</v>
      </c>
      <c r="I66" s="85" t="n">
        <f aca="false">I60*I61</f>
        <v>2800</v>
      </c>
    </row>
    <row r="67" customFormat="false" ht="12.75" hidden="false" customHeight="false" outlineLevel="0" collapsed="false">
      <c r="A67" s="87"/>
      <c r="E67" s="72"/>
      <c r="G67" s="72"/>
      <c r="H67" s="72"/>
      <c r="I67" s="72"/>
    </row>
    <row r="68" customFormat="false" ht="12.75" hidden="false" customHeight="false" outlineLevel="0" collapsed="false">
      <c r="A68" s="86"/>
      <c r="B68" s="5" t="s">
        <v>54</v>
      </c>
      <c r="C68" s="88" t="n">
        <f aca="false">SUM(C65:C66)</f>
        <v>0</v>
      </c>
      <c r="D68" s="88" t="n">
        <f aca="false">SUM(D65:D66)</f>
        <v>-1200</v>
      </c>
      <c r="E68" s="88" t="n">
        <f aca="false">SUM(E65:E66)</f>
        <v>-1200</v>
      </c>
      <c r="F68" s="88" t="n">
        <f aca="false">SUM(F65:F66)</f>
        <v>-1200</v>
      </c>
      <c r="G68" s="88" t="n">
        <f aca="false">SUM(G65:G66)</f>
        <v>0</v>
      </c>
      <c r="H68" s="88" t="n">
        <f aca="false">SUM(H65:H66)</f>
        <v>0</v>
      </c>
      <c r="I68" s="88" t="n">
        <f aca="false">SUM(I65:I66)</f>
        <v>-1200</v>
      </c>
      <c r="J68" s="80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</row>
    <row r="69" customFormat="false" ht="12.75" hidden="false" customHeight="false" outlineLevel="0" collapsed="false">
      <c r="A69" s="80"/>
      <c r="B69" s="5" t="s">
        <v>68</v>
      </c>
      <c r="C69" s="88" t="n">
        <f aca="false">C68*16</f>
        <v>0</v>
      </c>
      <c r="D69" s="88" t="n">
        <f aca="false">D68*16</f>
        <v>-19200</v>
      </c>
      <c r="E69" s="88" t="n">
        <f aca="false">E68*16</f>
        <v>-19200</v>
      </c>
      <c r="F69" s="88" t="n">
        <f aca="false">F68*16</f>
        <v>-19200</v>
      </c>
      <c r="G69" s="88" t="n">
        <f aca="false">G68*16</f>
        <v>0</v>
      </c>
      <c r="H69" s="88" t="n">
        <f aca="false">H68*16</f>
        <v>0</v>
      </c>
      <c r="I69" s="88" t="n">
        <f aca="false">I68*16</f>
        <v>-19200</v>
      </c>
      <c r="J69" s="73" t="n">
        <f aca="false">SUM(C69:I69)</f>
        <v>-76800</v>
      </c>
    </row>
    <row r="70" customFormat="false" ht="12.75" hidden="false" customHeight="false" outlineLevel="0" collapsed="false">
      <c r="A70" s="80"/>
      <c r="B70" s="5"/>
      <c r="C70" s="88"/>
      <c r="D70" s="88"/>
      <c r="E70" s="88"/>
      <c r="F70" s="88"/>
      <c r="G70" s="88"/>
      <c r="H70" s="88"/>
      <c r="I70" s="88"/>
    </row>
    <row r="71" customFormat="false" ht="12.75" hidden="false" customHeight="false" outlineLevel="0" collapsed="false">
      <c r="A71" s="80"/>
      <c r="B71" s="5"/>
      <c r="C71" s="88"/>
      <c r="D71" s="88"/>
      <c r="E71" s="88"/>
      <c r="F71" s="88"/>
      <c r="G71" s="88"/>
      <c r="H71" s="88"/>
      <c r="I71" s="88"/>
    </row>
    <row r="72" customFormat="false" ht="12.75" hidden="false" customHeight="false" outlineLevel="0" collapsed="false">
      <c r="A72" s="5" t="s">
        <v>24</v>
      </c>
      <c r="B72" s="77" t="s">
        <v>46</v>
      </c>
      <c r="C72" s="78" t="n">
        <v>37257</v>
      </c>
      <c r="D72" s="79" t="n">
        <v>37258</v>
      </c>
      <c r="E72" s="79" t="n">
        <v>37259</v>
      </c>
      <c r="F72" s="79" t="n">
        <v>37260</v>
      </c>
      <c r="G72" s="78" t="n">
        <v>37261</v>
      </c>
      <c r="H72" s="78" t="n">
        <v>37262</v>
      </c>
      <c r="I72" s="79" t="n">
        <v>37263</v>
      </c>
      <c r="J72" s="80"/>
      <c r="K72" s="81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</row>
    <row r="73" customFormat="false" ht="12.75" hidden="false" customHeight="false" outlineLevel="0" collapsed="false">
      <c r="B73" s="5" t="s">
        <v>8</v>
      </c>
      <c r="D73" s="82" t="n">
        <v>0</v>
      </c>
      <c r="E73" s="82" t="n">
        <v>0</v>
      </c>
      <c r="F73" s="82" t="n">
        <v>0</v>
      </c>
      <c r="G73" s="73"/>
      <c r="H73" s="84"/>
      <c r="I73" s="82" t="n">
        <v>0</v>
      </c>
      <c r="K73" s="74"/>
    </row>
    <row r="74" customFormat="false" ht="12.75" hidden="false" customHeight="false" outlineLevel="0" collapsed="false">
      <c r="B74" s="80" t="s">
        <v>47</v>
      </c>
      <c r="C74" s="73" t="n">
        <v>0</v>
      </c>
      <c r="D74" s="73" t="n">
        <v>0</v>
      </c>
      <c r="E74" s="73" t="n">
        <v>0</v>
      </c>
      <c r="F74" s="73" t="n">
        <v>0</v>
      </c>
      <c r="G74" s="73"/>
      <c r="H74" s="84"/>
      <c r="I74" s="73" t="n">
        <v>0</v>
      </c>
      <c r="K74" s="74"/>
    </row>
    <row r="75" customFormat="false" ht="12.75" hidden="false" customHeight="false" outlineLevel="0" collapsed="false">
      <c r="B75" s="5" t="s">
        <v>7</v>
      </c>
      <c r="D75" s="82" t="n">
        <v>300</v>
      </c>
      <c r="E75" s="82" t="n">
        <v>300</v>
      </c>
      <c r="F75" s="82" t="n">
        <v>300</v>
      </c>
      <c r="G75" s="73"/>
      <c r="H75" s="84"/>
      <c r="I75" s="82" t="n">
        <v>300</v>
      </c>
      <c r="K75" s="74"/>
    </row>
    <row r="76" customFormat="false" ht="12.75" hidden="false" customHeight="false" outlineLevel="0" collapsed="false">
      <c r="B76" s="80" t="s">
        <v>47</v>
      </c>
      <c r="C76" s="73" t="n">
        <v>0</v>
      </c>
      <c r="D76" s="73" t="n">
        <v>48.6</v>
      </c>
      <c r="E76" s="73" t="n">
        <v>48.6</v>
      </c>
      <c r="F76" s="73" t="n">
        <v>48.6</v>
      </c>
      <c r="G76" s="73"/>
      <c r="H76" s="84"/>
      <c r="I76" s="73" t="n">
        <v>48.6</v>
      </c>
      <c r="K76" s="74"/>
    </row>
    <row r="77" customFormat="false" ht="12.75" hidden="false" customHeight="false" outlineLevel="0" collapsed="false">
      <c r="B77" s="81" t="s">
        <v>48</v>
      </c>
      <c r="C77" s="74" t="n">
        <f aca="false">C73-C75</f>
        <v>0</v>
      </c>
      <c r="D77" s="74" t="n">
        <f aca="false">D73-D75</f>
        <v>-300</v>
      </c>
      <c r="E77" s="74" t="n">
        <f aca="false">E73-E75</f>
        <v>-300</v>
      </c>
      <c r="F77" s="74" t="n">
        <f aca="false">F73-F75</f>
        <v>-300</v>
      </c>
      <c r="G77" s="74" t="n">
        <f aca="false">G73-G75</f>
        <v>0</v>
      </c>
      <c r="H77" s="74" t="n">
        <f aca="false">H73-H75</f>
        <v>0</v>
      </c>
      <c r="I77" s="74" t="n">
        <f aca="false">I73-I75</f>
        <v>-300</v>
      </c>
      <c r="K77" s="74"/>
    </row>
    <row r="78" customFormat="false" ht="12.75" hidden="false" customHeight="false" outlineLevel="0" collapsed="false">
      <c r="B78" s="83" t="s">
        <v>49</v>
      </c>
      <c r="C78" s="73" t="n">
        <v>22</v>
      </c>
      <c r="D78" s="73" t="n">
        <v>28</v>
      </c>
      <c r="E78" s="73" t="n">
        <v>28</v>
      </c>
      <c r="F78" s="73" t="n">
        <v>28</v>
      </c>
      <c r="G78" s="73" t="n">
        <v>22</v>
      </c>
      <c r="H78" s="73" t="n">
        <v>22</v>
      </c>
      <c r="I78" s="73" t="n">
        <v>28</v>
      </c>
      <c r="K78" s="74"/>
    </row>
    <row r="79" customFormat="false" ht="12.75" hidden="false" customHeight="false" outlineLevel="0" collapsed="false">
      <c r="B79" s="83"/>
      <c r="C79" s="75"/>
      <c r="D79" s="82"/>
      <c r="E79" s="82"/>
      <c r="F79" s="73"/>
      <c r="G79" s="73"/>
      <c r="H79" s="84"/>
      <c r="K79" s="74"/>
    </row>
    <row r="80" customFormat="false" ht="12.75" hidden="false" customHeight="false" outlineLevel="0" collapsed="false">
      <c r="B80" s="83" t="s">
        <v>50</v>
      </c>
      <c r="C80" s="85" t="n">
        <f aca="false">(C73*C74)*(-1)</f>
        <v>-0</v>
      </c>
      <c r="D80" s="85" t="n">
        <f aca="false">(D73*D74)*(-1)</f>
        <v>-0</v>
      </c>
      <c r="E80" s="85" t="n">
        <f aca="false">(E73*E74)*(-1)</f>
        <v>-0</v>
      </c>
      <c r="F80" s="85" t="n">
        <f aca="false">(F73*F74)*(-1)</f>
        <v>-0</v>
      </c>
      <c r="G80" s="85" t="n">
        <f aca="false">(G73*G74)*(-1)</f>
        <v>-0</v>
      </c>
      <c r="H80" s="85" t="n">
        <f aca="false">(H73*H74)*(-1)</f>
        <v>-0</v>
      </c>
      <c r="I80" s="85" t="n">
        <f aca="false">(I73*I74)*(-1)</f>
        <v>-0</v>
      </c>
      <c r="K80" s="74"/>
    </row>
    <row r="81" customFormat="false" ht="12.75" hidden="false" customHeight="false" outlineLevel="0" collapsed="false">
      <c r="B81" s="83" t="s">
        <v>51</v>
      </c>
      <c r="C81" s="75" t="n">
        <f aca="false">C75*C76</f>
        <v>0</v>
      </c>
      <c r="D81" s="75" t="n">
        <f aca="false">D75*D76</f>
        <v>14580</v>
      </c>
      <c r="E81" s="75" t="n">
        <f aca="false">E75*E76</f>
        <v>14580</v>
      </c>
      <c r="F81" s="75" t="n">
        <f aca="false">F75*F76</f>
        <v>14580</v>
      </c>
      <c r="G81" s="75" t="n">
        <f aca="false">G75*G76</f>
        <v>0</v>
      </c>
      <c r="H81" s="75" t="n">
        <f aca="false">H75*H76</f>
        <v>0</v>
      </c>
      <c r="I81" s="75" t="n">
        <f aca="false">I75*I76</f>
        <v>14580</v>
      </c>
      <c r="K81" s="74"/>
    </row>
    <row r="82" customFormat="false" ht="12.75" hidden="false" customHeight="false" outlineLevel="0" collapsed="false">
      <c r="B82" s="81" t="s">
        <v>52</v>
      </c>
      <c r="C82" s="75" t="n">
        <f aca="false">SUM(C80:C81)</f>
        <v>0</v>
      </c>
      <c r="D82" s="75" t="n">
        <f aca="false">SUM(D80:D81)</f>
        <v>14580</v>
      </c>
      <c r="E82" s="75" t="n">
        <f aca="false">SUM(E80:E81)</f>
        <v>14580</v>
      </c>
      <c r="F82" s="75" t="n">
        <f aca="false">SUM(F80:F81)</f>
        <v>14580</v>
      </c>
      <c r="G82" s="75" t="n">
        <f aca="false">SUM(G80:G81)</f>
        <v>0</v>
      </c>
      <c r="H82" s="75" t="n">
        <f aca="false">SUM(H80:H81)</f>
        <v>0</v>
      </c>
      <c r="I82" s="75" t="n">
        <f aca="false">SUM(I80:I81)</f>
        <v>14580</v>
      </c>
      <c r="K82" s="74"/>
    </row>
    <row r="83" customFormat="false" ht="12.75" hidden="false" customHeight="false" outlineLevel="0" collapsed="false">
      <c r="A83" s="86"/>
      <c r="B83" s="72" t="s">
        <v>53</v>
      </c>
      <c r="C83" s="85" t="n">
        <f aca="false">C77*C78</f>
        <v>0</v>
      </c>
      <c r="D83" s="85" t="n">
        <f aca="false">D77*D78</f>
        <v>-8400</v>
      </c>
      <c r="E83" s="85" t="n">
        <f aca="false">E77*E78</f>
        <v>-8400</v>
      </c>
      <c r="F83" s="85" t="n">
        <f aca="false">F77*F78</f>
        <v>-8400</v>
      </c>
      <c r="G83" s="85" t="n">
        <f aca="false">G77*G78</f>
        <v>0</v>
      </c>
      <c r="H83" s="85" t="n">
        <f aca="false">H77*H78</f>
        <v>0</v>
      </c>
      <c r="I83" s="85" t="n">
        <f aca="false">I77*I78</f>
        <v>-8400</v>
      </c>
    </row>
    <row r="84" customFormat="false" ht="12.75" hidden="false" customHeight="false" outlineLevel="0" collapsed="false">
      <c r="A84" s="87"/>
      <c r="E84" s="72"/>
      <c r="G84" s="72"/>
      <c r="H84" s="72"/>
      <c r="I84" s="72"/>
    </row>
    <row r="85" customFormat="false" ht="12.75" hidden="false" customHeight="false" outlineLevel="0" collapsed="false">
      <c r="A85" s="86"/>
      <c r="B85" s="5" t="s">
        <v>54</v>
      </c>
      <c r="C85" s="88" t="n">
        <f aca="false">SUM(C82:C83)</f>
        <v>0</v>
      </c>
      <c r="D85" s="88" t="n">
        <f aca="false">SUM(D82:D83)</f>
        <v>6180</v>
      </c>
      <c r="E85" s="88" t="n">
        <f aca="false">SUM(E82:E83)</f>
        <v>6180</v>
      </c>
      <c r="F85" s="88" t="n">
        <f aca="false">SUM(F82:F83)</f>
        <v>6180</v>
      </c>
      <c r="G85" s="88" t="n">
        <f aca="false">SUM(G82:G83)</f>
        <v>0</v>
      </c>
      <c r="H85" s="88" t="n">
        <f aca="false">SUM(H82:H83)</f>
        <v>0</v>
      </c>
      <c r="I85" s="88" t="n">
        <f aca="false">SUM(I82:I83)</f>
        <v>6180</v>
      </c>
      <c r="J85" s="80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</row>
    <row r="86" customFormat="false" ht="12.75" hidden="false" customHeight="false" outlineLevel="0" collapsed="false">
      <c r="A86" s="80"/>
      <c r="B86" s="5" t="s">
        <v>55</v>
      </c>
      <c r="C86" s="88" t="n">
        <f aca="false">C85*16</f>
        <v>0</v>
      </c>
      <c r="D86" s="88" t="n">
        <f aca="false">D85*16</f>
        <v>98880</v>
      </c>
      <c r="E86" s="88" t="n">
        <f aca="false">E85*16</f>
        <v>98880</v>
      </c>
      <c r="F86" s="88" t="n">
        <f aca="false">F85*16</f>
        <v>98880</v>
      </c>
      <c r="G86" s="88" t="n">
        <f aca="false">G85*16</f>
        <v>0</v>
      </c>
      <c r="H86" s="88" t="n">
        <f aca="false">H85*16</f>
        <v>0</v>
      </c>
      <c r="I86" s="88" t="n">
        <f aca="false">I85*16</f>
        <v>98880</v>
      </c>
      <c r="J86" s="73" t="n">
        <f aca="false">SUM(C86:I86)</f>
        <v>395520</v>
      </c>
    </row>
    <row r="87" customFormat="false" ht="12.75" hidden="false" customHeight="false" outlineLevel="0" collapsed="false">
      <c r="A87" s="80"/>
      <c r="B87" s="5"/>
      <c r="C87" s="88"/>
      <c r="D87" s="88"/>
      <c r="E87" s="88"/>
      <c r="F87" s="88"/>
      <c r="G87" s="88"/>
      <c r="H87" s="88"/>
      <c r="I87" s="88"/>
    </row>
    <row r="88" customFormat="false" ht="12.75" hidden="false" customHeight="false" outlineLevel="0" collapsed="false">
      <c r="A88" s="80"/>
      <c r="B88" s="5"/>
      <c r="C88" s="88"/>
      <c r="D88" s="88"/>
      <c r="E88" s="88"/>
      <c r="F88" s="88"/>
      <c r="G88" s="88"/>
      <c r="H88" s="88"/>
      <c r="I88" s="88"/>
    </row>
    <row r="89" customFormat="false" ht="12.75" hidden="false" customHeight="false" outlineLevel="0" collapsed="false">
      <c r="A89" s="5" t="s">
        <v>27</v>
      </c>
      <c r="B89" s="77" t="s">
        <v>46</v>
      </c>
      <c r="C89" s="78" t="n">
        <v>37257</v>
      </c>
      <c r="D89" s="79" t="n">
        <v>37258</v>
      </c>
      <c r="E89" s="79" t="n">
        <v>37259</v>
      </c>
      <c r="F89" s="79" t="n">
        <v>37260</v>
      </c>
      <c r="G89" s="78" t="n">
        <v>37261</v>
      </c>
      <c r="H89" s="78" t="n">
        <v>37262</v>
      </c>
      <c r="I89" s="79" t="n">
        <v>37263</v>
      </c>
      <c r="J89" s="80"/>
      <c r="K89" s="81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</row>
    <row r="90" customFormat="false" ht="12.75" hidden="false" customHeight="false" outlineLevel="0" collapsed="false">
      <c r="B90" s="5" t="s">
        <v>8</v>
      </c>
      <c r="D90" s="82" t="n">
        <v>100</v>
      </c>
      <c r="E90" s="82" t="n">
        <v>100</v>
      </c>
      <c r="F90" s="82" t="n">
        <v>100</v>
      </c>
      <c r="G90" s="73"/>
      <c r="H90" s="84"/>
      <c r="I90" s="82" t="n">
        <v>100</v>
      </c>
      <c r="K90" s="74"/>
    </row>
    <row r="91" customFormat="false" ht="12.75" hidden="false" customHeight="false" outlineLevel="0" collapsed="false">
      <c r="B91" s="80" t="s">
        <v>47</v>
      </c>
      <c r="C91" s="73" t="n">
        <v>0</v>
      </c>
      <c r="D91" s="73" t="n">
        <v>37.55</v>
      </c>
      <c r="E91" s="73" t="n">
        <v>37.55</v>
      </c>
      <c r="F91" s="73" t="n">
        <v>37.55</v>
      </c>
      <c r="G91" s="73"/>
      <c r="H91" s="84"/>
      <c r="I91" s="73" t="n">
        <v>37.55</v>
      </c>
      <c r="K91" s="74"/>
    </row>
    <row r="92" customFormat="false" ht="12.75" hidden="false" customHeight="false" outlineLevel="0" collapsed="false">
      <c r="B92" s="5" t="s">
        <v>7</v>
      </c>
      <c r="D92" s="82" t="n">
        <v>100</v>
      </c>
      <c r="E92" s="82" t="n">
        <v>100</v>
      </c>
      <c r="F92" s="82" t="n">
        <v>100</v>
      </c>
      <c r="G92" s="73"/>
      <c r="H92" s="84"/>
      <c r="I92" s="82" t="n">
        <v>100</v>
      </c>
      <c r="K92" s="74"/>
    </row>
    <row r="93" customFormat="false" ht="12.75" hidden="false" customHeight="false" outlineLevel="0" collapsed="false">
      <c r="B93" s="80" t="s">
        <v>47</v>
      </c>
      <c r="C93" s="73" t="n">
        <v>0</v>
      </c>
      <c r="D93" s="73" t="n">
        <v>39.98</v>
      </c>
      <c r="E93" s="73" t="n">
        <v>39.98</v>
      </c>
      <c r="F93" s="73" t="n">
        <v>39.98</v>
      </c>
      <c r="G93" s="73"/>
      <c r="H93" s="84"/>
      <c r="I93" s="73" t="n">
        <v>39.98</v>
      </c>
      <c r="K93" s="74"/>
    </row>
    <row r="94" customFormat="false" ht="12.75" hidden="false" customHeight="false" outlineLevel="0" collapsed="false">
      <c r="B94" s="81" t="s">
        <v>48</v>
      </c>
      <c r="C94" s="74" t="n">
        <f aca="false">C90-C92</f>
        <v>0</v>
      </c>
      <c r="D94" s="84"/>
      <c r="E94" s="84" t="n">
        <f aca="false">E90-E92</f>
        <v>0</v>
      </c>
      <c r="F94" s="84" t="n">
        <f aca="false">F90-F92</f>
        <v>0</v>
      </c>
      <c r="G94" s="73"/>
      <c r="H94" s="84"/>
      <c r="I94" s="74" t="n">
        <f aca="false">I90-I92</f>
        <v>0</v>
      </c>
      <c r="K94" s="74"/>
    </row>
    <row r="95" customFormat="false" ht="12.75" hidden="false" customHeight="false" outlineLevel="0" collapsed="false">
      <c r="B95" s="83" t="s">
        <v>49</v>
      </c>
      <c r="C95" s="73" t="n">
        <v>22</v>
      </c>
      <c r="D95" s="73" t="n">
        <v>28</v>
      </c>
      <c r="E95" s="73" t="n">
        <v>28</v>
      </c>
      <c r="F95" s="73" t="n">
        <v>28</v>
      </c>
      <c r="G95" s="73" t="n">
        <v>22</v>
      </c>
      <c r="H95" s="73" t="n">
        <v>22</v>
      </c>
      <c r="I95" s="73" t="n">
        <v>28</v>
      </c>
      <c r="K95" s="74"/>
    </row>
    <row r="96" customFormat="false" ht="12.75" hidden="false" customHeight="false" outlineLevel="0" collapsed="false">
      <c r="B96" s="83"/>
      <c r="C96" s="75"/>
      <c r="D96" s="82"/>
      <c r="E96" s="82"/>
      <c r="F96" s="73"/>
      <c r="G96" s="73"/>
      <c r="H96" s="84"/>
      <c r="K96" s="74"/>
    </row>
    <row r="97" customFormat="false" ht="12.75" hidden="false" customHeight="false" outlineLevel="0" collapsed="false">
      <c r="B97" s="83" t="s">
        <v>50</v>
      </c>
      <c r="C97" s="85" t="n">
        <f aca="false">(C90*C91)*(-1)</f>
        <v>-0</v>
      </c>
      <c r="D97" s="85" t="n">
        <f aca="false">(D90*D91)*(-1)</f>
        <v>-3755</v>
      </c>
      <c r="E97" s="85" t="n">
        <f aca="false">(E90*E91)*(-1)</f>
        <v>-3755</v>
      </c>
      <c r="F97" s="85" t="n">
        <f aca="false">(F90*F91)*(-1)</f>
        <v>-3755</v>
      </c>
      <c r="G97" s="85" t="n">
        <f aca="false">(G90*G91)*(-1)</f>
        <v>-0</v>
      </c>
      <c r="H97" s="85" t="n">
        <f aca="false">(H90*H91)*(-1)</f>
        <v>-0</v>
      </c>
      <c r="I97" s="85" t="n">
        <f aca="false">(I90*I91)*(-1)</f>
        <v>-3755</v>
      </c>
      <c r="K97" s="74"/>
    </row>
    <row r="98" customFormat="false" ht="12.75" hidden="false" customHeight="false" outlineLevel="0" collapsed="false">
      <c r="B98" s="83" t="s">
        <v>51</v>
      </c>
      <c r="C98" s="75" t="n">
        <f aca="false">C92*C93</f>
        <v>0</v>
      </c>
      <c r="D98" s="75" t="n">
        <f aca="false">D92*D93</f>
        <v>3998</v>
      </c>
      <c r="E98" s="75" t="n">
        <f aca="false">E92*E93</f>
        <v>3998</v>
      </c>
      <c r="F98" s="75" t="n">
        <f aca="false">F92*F93</f>
        <v>3998</v>
      </c>
      <c r="G98" s="75" t="n">
        <f aca="false">G92*G93</f>
        <v>0</v>
      </c>
      <c r="H98" s="75" t="n">
        <f aca="false">H92*H93</f>
        <v>0</v>
      </c>
      <c r="I98" s="75" t="n">
        <f aca="false">I92*I93</f>
        <v>3998</v>
      </c>
      <c r="K98" s="74"/>
    </row>
    <row r="99" customFormat="false" ht="12.75" hidden="false" customHeight="false" outlineLevel="0" collapsed="false">
      <c r="B99" s="81" t="s">
        <v>52</v>
      </c>
      <c r="C99" s="75" t="n">
        <f aca="false">SUM(C97:C98)</f>
        <v>0</v>
      </c>
      <c r="D99" s="75" t="n">
        <f aca="false">SUM(D97:D98)</f>
        <v>243</v>
      </c>
      <c r="E99" s="75" t="n">
        <f aca="false">SUM(E97:E98)</f>
        <v>243</v>
      </c>
      <c r="F99" s="75" t="n">
        <f aca="false">SUM(F97:F98)</f>
        <v>243</v>
      </c>
      <c r="G99" s="75" t="n">
        <f aca="false">SUM(G97:G98)</f>
        <v>0</v>
      </c>
      <c r="H99" s="75" t="n">
        <f aca="false">SUM(H97:H98)</f>
        <v>0</v>
      </c>
      <c r="I99" s="75" t="n">
        <f aca="false">SUM(I97:I98)</f>
        <v>243</v>
      </c>
      <c r="K99" s="74"/>
    </row>
    <row r="100" customFormat="false" ht="12.75" hidden="false" customHeight="false" outlineLevel="0" collapsed="false">
      <c r="A100" s="86"/>
      <c r="B100" s="72" t="s">
        <v>53</v>
      </c>
      <c r="C100" s="85" t="n">
        <f aca="false">C94*C95</f>
        <v>0</v>
      </c>
      <c r="D100" s="85" t="n">
        <f aca="false">D94*D95</f>
        <v>0</v>
      </c>
      <c r="E100" s="85" t="n">
        <f aca="false">E94*E95</f>
        <v>0</v>
      </c>
      <c r="F100" s="85" t="n">
        <f aca="false">F94*F95</f>
        <v>0</v>
      </c>
      <c r="G100" s="85" t="n">
        <f aca="false">G94*G95</f>
        <v>0</v>
      </c>
      <c r="H100" s="85" t="n">
        <f aca="false">H94*H95</f>
        <v>0</v>
      </c>
      <c r="I100" s="85" t="n">
        <f aca="false">I94*I95</f>
        <v>0</v>
      </c>
    </row>
    <row r="101" customFormat="false" ht="12.75" hidden="false" customHeight="false" outlineLevel="0" collapsed="false">
      <c r="A101" s="87"/>
      <c r="E101" s="72"/>
      <c r="G101" s="72"/>
      <c r="H101" s="72"/>
      <c r="I101" s="72"/>
    </row>
    <row r="102" customFormat="false" ht="12.75" hidden="false" customHeight="false" outlineLevel="0" collapsed="false">
      <c r="A102" s="86"/>
      <c r="B102" s="5" t="s">
        <v>54</v>
      </c>
      <c r="C102" s="88" t="n">
        <f aca="false">SUM(C99:C100)</f>
        <v>0</v>
      </c>
      <c r="D102" s="88" t="n">
        <f aca="false">SUM(D99:D100)</f>
        <v>243</v>
      </c>
      <c r="E102" s="88" t="n">
        <f aca="false">SUM(E99:E100)</f>
        <v>243</v>
      </c>
      <c r="F102" s="88" t="n">
        <f aca="false">SUM(F99:F100)</f>
        <v>243</v>
      </c>
      <c r="G102" s="88" t="n">
        <f aca="false">SUM(G99:G100)</f>
        <v>0</v>
      </c>
      <c r="H102" s="88" t="n">
        <f aca="false">SUM(H99:H100)</f>
        <v>0</v>
      </c>
      <c r="I102" s="88" t="n">
        <f aca="false">SUM(I99:I100)</f>
        <v>243</v>
      </c>
      <c r="J102" s="80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</row>
    <row r="103" customFormat="false" ht="12.75" hidden="false" customHeight="false" outlineLevel="0" collapsed="false">
      <c r="A103" s="80"/>
      <c r="B103" s="5" t="s">
        <v>55</v>
      </c>
      <c r="C103" s="88" t="n">
        <f aca="false">C102*16</f>
        <v>0</v>
      </c>
      <c r="D103" s="88" t="n">
        <f aca="false">D102*16</f>
        <v>3888</v>
      </c>
      <c r="E103" s="88" t="n">
        <f aca="false">E102*16</f>
        <v>3888</v>
      </c>
      <c r="F103" s="88" t="n">
        <f aca="false">F102*16</f>
        <v>3888</v>
      </c>
      <c r="G103" s="88" t="n">
        <f aca="false">G102*16</f>
        <v>0</v>
      </c>
      <c r="H103" s="88" t="n">
        <f aca="false">H102*16</f>
        <v>0</v>
      </c>
      <c r="I103" s="88" t="n">
        <f aca="false">I102*16</f>
        <v>3888</v>
      </c>
      <c r="J103" s="73" t="n">
        <f aca="false">SUM(C103:I103)</f>
        <v>15552</v>
      </c>
    </row>
    <row r="104" customFormat="false" ht="12.75" hidden="false" customHeight="false" outlineLevel="0" collapsed="false">
      <c r="A104" s="80"/>
      <c r="B104" s="5"/>
      <c r="C104" s="88"/>
      <c r="D104" s="88"/>
      <c r="E104" s="88"/>
      <c r="F104" s="88"/>
      <c r="G104" s="88"/>
      <c r="H104" s="88"/>
      <c r="I104" s="88"/>
    </row>
    <row r="105" customFormat="false" ht="12.75" hidden="false" customHeight="false" outlineLevel="0" collapsed="false">
      <c r="A105" s="80"/>
      <c r="B105" s="5"/>
      <c r="C105" s="88"/>
      <c r="D105" s="88"/>
      <c r="E105" s="88"/>
      <c r="F105" s="88"/>
      <c r="G105" s="88"/>
      <c r="H105" s="88"/>
      <c r="I105" s="88"/>
    </row>
    <row r="106" customFormat="false" ht="12.75" hidden="false" customHeight="false" outlineLevel="0" collapsed="false">
      <c r="A106" s="5" t="s">
        <v>17</v>
      </c>
      <c r="B106" s="77" t="s">
        <v>46</v>
      </c>
      <c r="C106" s="78" t="n">
        <v>37257</v>
      </c>
      <c r="D106" s="79" t="n">
        <v>37258</v>
      </c>
      <c r="E106" s="79" t="n">
        <v>37259</v>
      </c>
      <c r="F106" s="79" t="n">
        <v>37260</v>
      </c>
      <c r="G106" s="78" t="n">
        <v>37261</v>
      </c>
      <c r="H106" s="78" t="n">
        <v>37262</v>
      </c>
      <c r="I106" s="79" t="n">
        <v>37263</v>
      </c>
      <c r="J106" s="80"/>
      <c r="K106" s="81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</row>
    <row r="107" customFormat="false" ht="12.75" hidden="false" customHeight="false" outlineLevel="0" collapsed="false">
      <c r="B107" s="5" t="s">
        <v>8</v>
      </c>
      <c r="C107" s="72" t="n">
        <v>50</v>
      </c>
      <c r="D107" s="82" t="n">
        <v>600</v>
      </c>
      <c r="E107" s="82" t="n">
        <v>600</v>
      </c>
      <c r="F107" s="82" t="n">
        <v>600</v>
      </c>
      <c r="G107" s="72" t="n">
        <v>50</v>
      </c>
      <c r="H107" s="72" t="n">
        <v>50</v>
      </c>
      <c r="I107" s="82" t="n">
        <v>600</v>
      </c>
      <c r="K107" s="74"/>
    </row>
    <row r="108" customFormat="false" ht="12.75" hidden="false" customHeight="false" outlineLevel="0" collapsed="false">
      <c r="B108" s="80" t="s">
        <v>47</v>
      </c>
      <c r="C108" s="73" t="n">
        <v>24</v>
      </c>
      <c r="D108" s="73" t="n">
        <v>39.43</v>
      </c>
      <c r="E108" s="73" t="n">
        <v>39.43</v>
      </c>
      <c r="F108" s="73" t="n">
        <v>39.43</v>
      </c>
      <c r="G108" s="73" t="n">
        <v>24</v>
      </c>
      <c r="H108" s="73" t="n">
        <v>24</v>
      </c>
      <c r="I108" s="73" t="n">
        <v>39.43</v>
      </c>
      <c r="K108" s="74"/>
    </row>
    <row r="109" customFormat="false" ht="12.75" hidden="false" customHeight="false" outlineLevel="0" collapsed="false">
      <c r="B109" s="5" t="s">
        <v>7</v>
      </c>
      <c r="C109" s="72" t="n">
        <v>0</v>
      </c>
      <c r="D109" s="82" t="n">
        <v>250</v>
      </c>
      <c r="E109" s="82" t="n">
        <v>250</v>
      </c>
      <c r="F109" s="82" t="n">
        <v>250</v>
      </c>
      <c r="G109" s="82" t="n">
        <v>0</v>
      </c>
      <c r="H109" s="82" t="n">
        <v>0</v>
      </c>
      <c r="I109" s="82" t="n">
        <v>250</v>
      </c>
      <c r="K109" s="74"/>
    </row>
    <row r="110" customFormat="false" ht="12.75" hidden="false" customHeight="false" outlineLevel="0" collapsed="false">
      <c r="B110" s="80" t="s">
        <v>47</v>
      </c>
      <c r="C110" s="73" t="n">
        <v>0</v>
      </c>
      <c r="D110" s="73" t="n">
        <v>41.79</v>
      </c>
      <c r="E110" s="73" t="n">
        <v>41.79</v>
      </c>
      <c r="F110" s="73" t="n">
        <v>41.79</v>
      </c>
      <c r="G110" s="73" t="n">
        <v>0</v>
      </c>
      <c r="H110" s="73" t="n">
        <v>0</v>
      </c>
      <c r="I110" s="73" t="n">
        <v>41.79</v>
      </c>
      <c r="K110" s="74"/>
    </row>
    <row r="111" customFormat="false" ht="12.75" hidden="false" customHeight="false" outlineLevel="0" collapsed="false">
      <c r="B111" s="81" t="s">
        <v>48</v>
      </c>
      <c r="C111" s="74" t="n">
        <f aca="false">C107-C109</f>
        <v>50</v>
      </c>
      <c r="D111" s="74" t="n">
        <f aca="false">D107-D109</f>
        <v>350</v>
      </c>
      <c r="E111" s="74" t="n">
        <f aca="false">E107-E109</f>
        <v>350</v>
      </c>
      <c r="F111" s="74" t="n">
        <f aca="false">F107-F109</f>
        <v>350</v>
      </c>
      <c r="G111" s="74" t="n">
        <f aca="false">G107-G109</f>
        <v>50</v>
      </c>
      <c r="H111" s="74" t="n">
        <f aca="false">H107-H109</f>
        <v>50</v>
      </c>
      <c r="I111" s="74" t="n">
        <f aca="false">I107-I109</f>
        <v>350</v>
      </c>
      <c r="K111" s="74"/>
    </row>
    <row r="112" customFormat="false" ht="12.75" hidden="false" customHeight="false" outlineLevel="0" collapsed="false">
      <c r="B112" s="83" t="s">
        <v>49</v>
      </c>
      <c r="C112" s="73" t="n">
        <v>22</v>
      </c>
      <c r="D112" s="73" t="n">
        <v>28</v>
      </c>
      <c r="E112" s="73" t="n">
        <v>28</v>
      </c>
      <c r="F112" s="73" t="n">
        <v>28</v>
      </c>
      <c r="G112" s="73" t="n">
        <v>22</v>
      </c>
      <c r="H112" s="73" t="n">
        <v>22</v>
      </c>
      <c r="I112" s="73" t="n">
        <v>28</v>
      </c>
      <c r="K112" s="74"/>
    </row>
    <row r="113" customFormat="false" ht="12.75" hidden="false" customHeight="false" outlineLevel="0" collapsed="false">
      <c r="B113" s="83"/>
      <c r="C113" s="75"/>
      <c r="D113" s="82"/>
      <c r="E113" s="82"/>
      <c r="F113" s="82"/>
      <c r="G113" s="82"/>
      <c r="H113" s="82"/>
      <c r="I113" s="82"/>
      <c r="K113" s="74"/>
    </row>
    <row r="114" customFormat="false" ht="12.75" hidden="false" customHeight="false" outlineLevel="0" collapsed="false">
      <c r="B114" s="83" t="s">
        <v>50</v>
      </c>
      <c r="C114" s="85" t="n">
        <f aca="false">(C107*C108)*(-1)</f>
        <v>-1200</v>
      </c>
      <c r="D114" s="85" t="n">
        <f aca="false">(D107*D108)*(-1)</f>
        <v>-23658</v>
      </c>
      <c r="E114" s="85" t="n">
        <f aca="false">(E107*E108)*(-1)</f>
        <v>-23658</v>
      </c>
      <c r="F114" s="85" t="n">
        <f aca="false">(F107*F108)*(-1)</f>
        <v>-23658</v>
      </c>
      <c r="G114" s="85" t="n">
        <f aca="false">(G107*G108)*(-1)</f>
        <v>-1200</v>
      </c>
      <c r="H114" s="85" t="n">
        <f aca="false">(H107*H108)*(-1)</f>
        <v>-1200</v>
      </c>
      <c r="I114" s="85" t="n">
        <f aca="false">(I107*I108)*(-1)</f>
        <v>-23658</v>
      </c>
      <c r="K114" s="74"/>
    </row>
    <row r="115" customFormat="false" ht="12.75" hidden="false" customHeight="false" outlineLevel="0" collapsed="false">
      <c r="B115" s="83" t="s">
        <v>51</v>
      </c>
      <c r="C115" s="75" t="n">
        <f aca="false">C109*C110</f>
        <v>0</v>
      </c>
      <c r="D115" s="75" t="n">
        <f aca="false">D109*D110</f>
        <v>10447.5</v>
      </c>
      <c r="E115" s="75" t="n">
        <f aca="false">E109*E110</f>
        <v>10447.5</v>
      </c>
      <c r="F115" s="75" t="n">
        <f aca="false">F109*F110</f>
        <v>10447.5</v>
      </c>
      <c r="G115" s="75" t="n">
        <f aca="false">G109*G110</f>
        <v>0</v>
      </c>
      <c r="H115" s="75" t="n">
        <f aca="false">H109*H110</f>
        <v>0</v>
      </c>
      <c r="I115" s="75" t="n">
        <f aca="false">I109*I110</f>
        <v>10447.5</v>
      </c>
      <c r="K115" s="74"/>
    </row>
    <row r="116" customFormat="false" ht="12.75" hidden="false" customHeight="false" outlineLevel="0" collapsed="false">
      <c r="B116" s="81" t="s">
        <v>52</v>
      </c>
      <c r="C116" s="75" t="n">
        <f aca="false">SUM(C114:C115)</f>
        <v>-1200</v>
      </c>
      <c r="D116" s="75" t="n">
        <f aca="false">SUM(D114:D115)</f>
        <v>-13210.5</v>
      </c>
      <c r="E116" s="75" t="n">
        <f aca="false">SUM(E114:E115)</f>
        <v>-13210.5</v>
      </c>
      <c r="F116" s="75" t="n">
        <f aca="false">SUM(F114:F115)</f>
        <v>-13210.5</v>
      </c>
      <c r="G116" s="75" t="n">
        <f aca="false">SUM(G114:G115)</f>
        <v>-1200</v>
      </c>
      <c r="H116" s="75" t="n">
        <f aca="false">SUM(H114:H115)</f>
        <v>-1200</v>
      </c>
      <c r="I116" s="75" t="n">
        <f aca="false">SUM(I114:I115)</f>
        <v>-13210.5</v>
      </c>
      <c r="K116" s="74"/>
    </row>
    <row r="117" customFormat="false" ht="12.75" hidden="false" customHeight="false" outlineLevel="0" collapsed="false">
      <c r="A117" s="86"/>
      <c r="B117" s="72" t="s">
        <v>53</v>
      </c>
      <c r="C117" s="85" t="n">
        <f aca="false">C111*C112</f>
        <v>1100</v>
      </c>
      <c r="D117" s="85" t="n">
        <f aca="false">D111*D112</f>
        <v>9800</v>
      </c>
      <c r="E117" s="85" t="n">
        <f aca="false">E111*E112</f>
        <v>9800</v>
      </c>
      <c r="F117" s="85" t="n">
        <f aca="false">F111*F112</f>
        <v>9800</v>
      </c>
      <c r="G117" s="85" t="n">
        <f aca="false">G111*G112</f>
        <v>1100</v>
      </c>
      <c r="H117" s="85" t="n">
        <f aca="false">H111*H112</f>
        <v>1100</v>
      </c>
      <c r="I117" s="85" t="n">
        <f aca="false">I111*I112</f>
        <v>9800</v>
      </c>
    </row>
    <row r="118" customFormat="false" ht="12.75" hidden="false" customHeight="false" outlineLevel="0" collapsed="false">
      <c r="A118" s="87"/>
      <c r="E118" s="72"/>
      <c r="G118" s="72"/>
      <c r="H118" s="72"/>
      <c r="I118" s="72"/>
    </row>
    <row r="119" customFormat="false" ht="12.75" hidden="false" customHeight="false" outlineLevel="0" collapsed="false">
      <c r="A119" s="86"/>
      <c r="B119" s="5" t="s">
        <v>54</v>
      </c>
      <c r="C119" s="88" t="n">
        <f aca="false">SUM(C116:C117)</f>
        <v>-100</v>
      </c>
      <c r="D119" s="88" t="n">
        <f aca="false">SUM(D116:D117)</f>
        <v>-3410.5</v>
      </c>
      <c r="E119" s="88" t="n">
        <f aca="false">SUM(E116:E117)</f>
        <v>-3410.5</v>
      </c>
      <c r="F119" s="88" t="n">
        <f aca="false">SUM(F116:F117)</f>
        <v>-3410.5</v>
      </c>
      <c r="G119" s="88" t="n">
        <f aca="false">SUM(G116:G117)</f>
        <v>-100</v>
      </c>
      <c r="H119" s="88" t="n">
        <f aca="false">SUM(H116:H117)</f>
        <v>-100</v>
      </c>
      <c r="I119" s="88" t="n">
        <f aca="false">SUM(I116:I117)</f>
        <v>-3410.5</v>
      </c>
      <c r="J119" s="80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</row>
    <row r="120" customFormat="false" ht="12.75" hidden="false" customHeight="false" outlineLevel="0" collapsed="false">
      <c r="A120" s="80"/>
      <c r="B120" s="5" t="s">
        <v>68</v>
      </c>
      <c r="C120" s="88" t="n">
        <f aca="false">C119*16</f>
        <v>-1600</v>
      </c>
      <c r="D120" s="88" t="n">
        <f aca="false">D119*16</f>
        <v>-54568</v>
      </c>
      <c r="E120" s="88" t="n">
        <f aca="false">E119*16</f>
        <v>-54568</v>
      </c>
      <c r="F120" s="88" t="n">
        <f aca="false">F119*16</f>
        <v>-54568</v>
      </c>
      <c r="G120" s="88" t="n">
        <f aca="false">G119*16</f>
        <v>-1600</v>
      </c>
      <c r="H120" s="88" t="n">
        <f aca="false">H119*16</f>
        <v>-1600</v>
      </c>
      <c r="I120" s="88" t="n">
        <f aca="false">I119*16</f>
        <v>-54568</v>
      </c>
      <c r="J120" s="73" t="n">
        <f aca="false">SUM(C120:I120)</f>
        <v>-223072</v>
      </c>
    </row>
    <row r="121" customFormat="false" ht="12.75" hidden="false" customHeight="false" outlineLevel="0" collapsed="false">
      <c r="A121" s="80"/>
      <c r="B121" s="5"/>
      <c r="C121" s="88"/>
      <c r="D121" s="88"/>
      <c r="E121" s="88"/>
      <c r="F121" s="88"/>
      <c r="G121" s="88"/>
      <c r="H121" s="88"/>
      <c r="I121" s="88"/>
    </row>
    <row r="122" customFormat="false" ht="12.75" hidden="false" customHeight="false" outlineLevel="0" collapsed="false">
      <c r="A122" s="80"/>
      <c r="B122" s="5"/>
      <c r="C122" s="88"/>
      <c r="D122" s="88"/>
      <c r="E122" s="88"/>
      <c r="F122" s="88"/>
      <c r="G122" s="88"/>
      <c r="H122" s="88"/>
      <c r="I122" s="88"/>
    </row>
    <row r="123" customFormat="false" ht="12.75" hidden="false" customHeight="false" outlineLevel="0" collapsed="false">
      <c r="A123" s="80"/>
      <c r="B123" s="5"/>
      <c r="C123" s="88"/>
      <c r="D123" s="88"/>
      <c r="E123" s="88"/>
      <c r="F123" s="88"/>
      <c r="G123" s="88"/>
      <c r="H123" s="88"/>
      <c r="I123" s="88"/>
    </row>
    <row r="124" customFormat="false" ht="12.75" hidden="false" customHeight="false" outlineLevel="0" collapsed="false">
      <c r="A124" s="80"/>
      <c r="B124" s="5" t="s">
        <v>81</v>
      </c>
      <c r="C124" s="97" t="n">
        <f aca="false">SUM(C9,C26,C43,C60,C77,C94,C111)</f>
        <v>50</v>
      </c>
      <c r="D124" s="97" t="n">
        <f aca="false">SUM(D9,D26,D43,D60,D77,D94,D111)</f>
        <v>300</v>
      </c>
      <c r="E124" s="97" t="n">
        <f aca="false">SUM(E9,E26,E43,E60,E77,E94,E111)</f>
        <v>300</v>
      </c>
      <c r="F124" s="97" t="n">
        <f aca="false">SUM(F9,F26,F43,F60,F77,F94,F111)</f>
        <v>300</v>
      </c>
      <c r="G124" s="97" t="n">
        <f aca="false">SUM(G9,G26,G43,G60,G77,G94,G111)</f>
        <v>50</v>
      </c>
      <c r="H124" s="97" t="n">
        <f aca="false">SUM(H9,H26,H43,H60,H77,H94,H111)</f>
        <v>50</v>
      </c>
      <c r="I124" s="97" t="n">
        <f aca="false">SUM(I9,I26,I43,I60,I77,I94,I111)</f>
        <v>300</v>
      </c>
    </row>
    <row r="125" customFormat="false" ht="12.75" hidden="false" customHeight="false" outlineLevel="0" collapsed="false">
      <c r="A125" s="80"/>
      <c r="B125" s="5"/>
      <c r="C125" s="88"/>
      <c r="D125" s="88"/>
      <c r="E125" s="88"/>
      <c r="F125" s="88"/>
      <c r="G125" s="88"/>
      <c r="H125" s="88"/>
      <c r="I125" s="88"/>
    </row>
    <row r="126" customFormat="false" ht="12.75" hidden="false" customHeight="false" outlineLevel="0" collapsed="false">
      <c r="A126" s="80"/>
      <c r="B126" s="5"/>
      <c r="C126" s="88"/>
      <c r="D126" s="88"/>
      <c r="E126" s="88"/>
      <c r="F126" s="88"/>
      <c r="G126" s="88"/>
      <c r="H126" s="88"/>
      <c r="I126" s="88"/>
    </row>
    <row r="127" customFormat="false" ht="12.75" hidden="false" customHeight="false" outlineLevel="0" collapsed="false">
      <c r="A127" s="80"/>
      <c r="B127" s="5"/>
      <c r="C127" s="88"/>
      <c r="D127" s="88"/>
      <c r="E127" s="88"/>
      <c r="F127" s="88"/>
      <c r="G127" s="88"/>
      <c r="H127" s="88"/>
      <c r="I127" s="88"/>
    </row>
    <row r="128" customFormat="false" ht="12.75" hidden="false" customHeight="false" outlineLevel="0" collapsed="false">
      <c r="A128" s="80"/>
      <c r="B128" s="5"/>
      <c r="C128" s="88"/>
      <c r="D128" s="88"/>
      <c r="E128" s="88"/>
      <c r="F128" s="88"/>
      <c r="G128" s="88"/>
      <c r="H128" s="88"/>
      <c r="I128" s="88"/>
    </row>
    <row r="129" customFormat="false" ht="12.75" hidden="false" customHeight="false" outlineLevel="0" collapsed="false">
      <c r="A129" s="5" t="s">
        <v>31</v>
      </c>
      <c r="B129" s="77" t="s">
        <v>64</v>
      </c>
      <c r="C129" s="78" t="n">
        <v>37257</v>
      </c>
      <c r="D129" s="79" t="n">
        <v>37258</v>
      </c>
      <c r="E129" s="79" t="n">
        <v>37259</v>
      </c>
      <c r="F129" s="79" t="n">
        <v>37260</v>
      </c>
      <c r="G129" s="78" t="n">
        <v>37261</v>
      </c>
      <c r="H129" s="78" t="n">
        <v>37262</v>
      </c>
      <c r="I129" s="79" t="n">
        <v>37263</v>
      </c>
      <c r="J129" s="80"/>
      <c r="K129" s="81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</row>
    <row r="130" customFormat="false" ht="12.75" hidden="false" customHeight="false" outlineLevel="0" collapsed="false">
      <c r="B130" s="5" t="s">
        <v>8</v>
      </c>
      <c r="D130" s="82" t="n">
        <v>50</v>
      </c>
      <c r="E130" s="82" t="n">
        <v>50</v>
      </c>
      <c r="F130" s="82" t="n">
        <v>50</v>
      </c>
      <c r="G130" s="73"/>
      <c r="H130" s="84"/>
      <c r="I130" s="82" t="n">
        <v>50</v>
      </c>
      <c r="K130" s="74"/>
    </row>
    <row r="131" customFormat="false" ht="12.75" hidden="false" customHeight="false" outlineLevel="0" collapsed="false">
      <c r="B131" s="80" t="s">
        <v>47</v>
      </c>
      <c r="C131" s="73" t="n">
        <v>0</v>
      </c>
      <c r="D131" s="73" t="n">
        <v>25</v>
      </c>
      <c r="E131" s="73" t="n">
        <v>25</v>
      </c>
      <c r="F131" s="73" t="n">
        <v>25</v>
      </c>
      <c r="G131" s="73"/>
      <c r="H131" s="84"/>
      <c r="I131" s="73" t="n">
        <v>25</v>
      </c>
      <c r="K131" s="74"/>
    </row>
    <row r="132" customFormat="false" ht="12.75" hidden="false" customHeight="false" outlineLevel="0" collapsed="false">
      <c r="B132" s="5" t="s">
        <v>7</v>
      </c>
      <c r="D132" s="82" t="n">
        <v>200</v>
      </c>
      <c r="E132" s="82" t="n">
        <v>200</v>
      </c>
      <c r="F132" s="82" t="n">
        <v>200</v>
      </c>
      <c r="G132" s="73"/>
      <c r="H132" s="84"/>
      <c r="I132" s="82" t="n">
        <v>200</v>
      </c>
      <c r="K132" s="74"/>
    </row>
    <row r="133" customFormat="false" ht="12.75" hidden="false" customHeight="false" outlineLevel="0" collapsed="false">
      <c r="B133" s="80" t="s">
        <v>47</v>
      </c>
      <c r="C133" s="73" t="n">
        <v>0</v>
      </c>
      <c r="D133" s="73" t="n">
        <v>39.58</v>
      </c>
      <c r="E133" s="73" t="n">
        <v>39.58</v>
      </c>
      <c r="F133" s="73" t="n">
        <v>39.58</v>
      </c>
      <c r="G133" s="73"/>
      <c r="H133" s="84"/>
      <c r="I133" s="73" t="n">
        <v>39.58</v>
      </c>
      <c r="K133" s="74"/>
    </row>
    <row r="134" customFormat="false" ht="12.75" hidden="false" customHeight="false" outlineLevel="0" collapsed="false">
      <c r="B134" s="81" t="s">
        <v>48</v>
      </c>
      <c r="C134" s="74" t="n">
        <f aca="false">C130-C132</f>
        <v>0</v>
      </c>
      <c r="D134" s="74" t="n">
        <f aca="false">D130-D132</f>
        <v>-150</v>
      </c>
      <c r="E134" s="74" t="n">
        <f aca="false">E130-E132</f>
        <v>-150</v>
      </c>
      <c r="F134" s="74" t="n">
        <f aca="false">F130-F132</f>
        <v>-150</v>
      </c>
      <c r="G134" s="73"/>
      <c r="H134" s="84"/>
      <c r="I134" s="74" t="n">
        <f aca="false">I130-I132</f>
        <v>-150</v>
      </c>
      <c r="K134" s="74"/>
    </row>
    <row r="135" customFormat="false" ht="12.75" hidden="false" customHeight="false" outlineLevel="0" collapsed="false">
      <c r="B135" s="83" t="s">
        <v>49</v>
      </c>
      <c r="C135" s="73" t="n">
        <v>20.5</v>
      </c>
      <c r="D135" s="73" t="n">
        <v>26.5</v>
      </c>
      <c r="E135" s="73" t="n">
        <v>26.5</v>
      </c>
      <c r="F135" s="73" t="n">
        <v>26.5</v>
      </c>
      <c r="G135" s="73" t="n">
        <v>20.5</v>
      </c>
      <c r="H135" s="73" t="n">
        <v>20.5</v>
      </c>
      <c r="I135" s="73" t="n">
        <v>26.5</v>
      </c>
      <c r="K135" s="74"/>
    </row>
    <row r="136" customFormat="false" ht="12.75" hidden="false" customHeight="false" outlineLevel="0" collapsed="false">
      <c r="B136" s="83"/>
      <c r="C136" s="75"/>
      <c r="D136" s="82"/>
      <c r="E136" s="82"/>
      <c r="F136" s="73"/>
      <c r="G136" s="73"/>
      <c r="H136" s="84"/>
      <c r="K136" s="74"/>
    </row>
    <row r="137" customFormat="false" ht="12.75" hidden="false" customHeight="false" outlineLevel="0" collapsed="false">
      <c r="B137" s="83" t="s">
        <v>50</v>
      </c>
      <c r="C137" s="85" t="n">
        <f aca="false">(C130*C131)*(-1)</f>
        <v>-0</v>
      </c>
      <c r="D137" s="85" t="n">
        <f aca="false">(D130*D131)*(-1)</f>
        <v>-1250</v>
      </c>
      <c r="E137" s="85" t="n">
        <f aca="false">(E130*E131)*(-1)</f>
        <v>-1250</v>
      </c>
      <c r="F137" s="85" t="n">
        <f aca="false">(F130*F131)*(-1)</f>
        <v>-1250</v>
      </c>
      <c r="G137" s="85" t="n">
        <f aca="false">(G130*G131)*(-1)</f>
        <v>-0</v>
      </c>
      <c r="H137" s="85" t="n">
        <f aca="false">(H130*H131)*(-1)</f>
        <v>-0</v>
      </c>
      <c r="I137" s="85" t="n">
        <f aca="false">(I130*I131)*(-1)</f>
        <v>-1250</v>
      </c>
      <c r="K137" s="74"/>
    </row>
    <row r="138" customFormat="false" ht="12.75" hidden="false" customHeight="false" outlineLevel="0" collapsed="false">
      <c r="B138" s="83" t="s">
        <v>51</v>
      </c>
      <c r="C138" s="75" t="n">
        <f aca="false">C132*C133</f>
        <v>0</v>
      </c>
      <c r="D138" s="75" t="n">
        <f aca="false">D132*D133</f>
        <v>7916</v>
      </c>
      <c r="E138" s="75" t="n">
        <f aca="false">E132*E133</f>
        <v>7916</v>
      </c>
      <c r="F138" s="75" t="n">
        <f aca="false">F132*F133</f>
        <v>7916</v>
      </c>
      <c r="G138" s="75" t="n">
        <f aca="false">G132*G133</f>
        <v>0</v>
      </c>
      <c r="H138" s="75" t="n">
        <f aca="false">H132*H133</f>
        <v>0</v>
      </c>
      <c r="I138" s="75" t="n">
        <f aca="false">I132*I133</f>
        <v>7916</v>
      </c>
      <c r="K138" s="74"/>
    </row>
    <row r="139" customFormat="false" ht="12.75" hidden="false" customHeight="false" outlineLevel="0" collapsed="false">
      <c r="B139" s="81" t="s">
        <v>52</v>
      </c>
      <c r="C139" s="75" t="n">
        <f aca="false">SUM(C137:C138)</f>
        <v>0</v>
      </c>
      <c r="D139" s="75" t="n">
        <f aca="false">SUM(D137:D138)</f>
        <v>6666</v>
      </c>
      <c r="E139" s="75" t="n">
        <f aca="false">SUM(E137:E138)</f>
        <v>6666</v>
      </c>
      <c r="F139" s="75" t="n">
        <f aca="false">SUM(F137:F138)</f>
        <v>6666</v>
      </c>
      <c r="G139" s="75" t="n">
        <f aca="false">SUM(G137:G138)</f>
        <v>0</v>
      </c>
      <c r="H139" s="75" t="n">
        <f aca="false">SUM(H137:H138)</f>
        <v>0</v>
      </c>
      <c r="I139" s="75" t="n">
        <f aca="false">SUM(I137:I138)</f>
        <v>6666</v>
      </c>
      <c r="K139" s="74"/>
    </row>
    <row r="140" customFormat="false" ht="12.75" hidden="false" customHeight="false" outlineLevel="0" collapsed="false">
      <c r="A140" s="86"/>
      <c r="B140" s="72" t="s">
        <v>53</v>
      </c>
      <c r="C140" s="85" t="n">
        <f aca="false">C134*C135</f>
        <v>0</v>
      </c>
      <c r="D140" s="85" t="n">
        <f aca="false">D134*D135</f>
        <v>-3975</v>
      </c>
      <c r="E140" s="85" t="n">
        <f aca="false">E134*E135</f>
        <v>-3975</v>
      </c>
      <c r="F140" s="85" t="n">
        <f aca="false">F134*F135</f>
        <v>-3975</v>
      </c>
      <c r="G140" s="85" t="n">
        <f aca="false">G134*G135</f>
        <v>0</v>
      </c>
      <c r="H140" s="85" t="n">
        <f aca="false">H134*H135</f>
        <v>0</v>
      </c>
      <c r="I140" s="85" t="n">
        <f aca="false">I134*I135</f>
        <v>-3975</v>
      </c>
    </row>
    <row r="141" customFormat="false" ht="12.75" hidden="false" customHeight="false" outlineLevel="0" collapsed="false">
      <c r="A141" s="87"/>
      <c r="E141" s="72"/>
      <c r="G141" s="72"/>
      <c r="H141" s="72"/>
      <c r="I141" s="72"/>
    </row>
    <row r="142" customFormat="false" ht="12.75" hidden="false" customHeight="false" outlineLevel="0" collapsed="false">
      <c r="A142" s="86"/>
      <c r="B142" s="5" t="s">
        <v>54</v>
      </c>
      <c r="C142" s="88" t="n">
        <f aca="false">SUM(C139:C140)</f>
        <v>0</v>
      </c>
      <c r="D142" s="88" t="n">
        <f aca="false">SUM(D139:D140)</f>
        <v>2691</v>
      </c>
      <c r="E142" s="88" t="n">
        <f aca="false">SUM(E139:E140)</f>
        <v>2691</v>
      </c>
      <c r="F142" s="88" t="n">
        <f aca="false">SUM(F139:F140)</f>
        <v>2691</v>
      </c>
      <c r="G142" s="88" t="n">
        <f aca="false">SUM(G139:G140)</f>
        <v>0</v>
      </c>
      <c r="H142" s="88" t="n">
        <f aca="false">SUM(H139:H140)</f>
        <v>0</v>
      </c>
      <c r="I142" s="88" t="n">
        <f aca="false">SUM(I139:I140)</f>
        <v>2691</v>
      </c>
      <c r="J142" s="80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</row>
    <row r="143" customFormat="false" ht="12.75" hidden="false" customHeight="false" outlineLevel="0" collapsed="false">
      <c r="A143" s="80"/>
      <c r="B143" s="5" t="s">
        <v>55</v>
      </c>
      <c r="C143" s="88" t="n">
        <f aca="false">C142*16</f>
        <v>0</v>
      </c>
      <c r="D143" s="88" t="n">
        <f aca="false">D142*16</f>
        <v>43056</v>
      </c>
      <c r="E143" s="88" t="n">
        <f aca="false">E142*16</f>
        <v>43056</v>
      </c>
      <c r="F143" s="88" t="n">
        <f aca="false">F142*16</f>
        <v>43056</v>
      </c>
      <c r="G143" s="88" t="n">
        <f aca="false">G142*16</f>
        <v>0</v>
      </c>
      <c r="H143" s="88" t="n">
        <f aca="false">H142*16</f>
        <v>0</v>
      </c>
      <c r="I143" s="88" t="n">
        <f aca="false">I142*16</f>
        <v>43056</v>
      </c>
      <c r="J143" s="73" t="n">
        <f aca="false">SUM(C143:I143)</f>
        <v>172224</v>
      </c>
    </row>
    <row r="144" customFormat="false" ht="12.75" hidden="false" customHeight="false" outlineLevel="0" collapsed="false">
      <c r="A144" s="80"/>
      <c r="B144" s="5"/>
      <c r="C144" s="88"/>
      <c r="D144" s="88"/>
      <c r="E144" s="88"/>
      <c r="F144" s="88"/>
      <c r="G144" s="88"/>
      <c r="H144" s="88"/>
      <c r="I144" s="88"/>
    </row>
    <row r="145" customFormat="false" ht="12.75" hidden="false" customHeight="false" outlineLevel="0" collapsed="false">
      <c r="A145" s="86"/>
    </row>
    <row r="146" customFormat="false" ht="12.75" hidden="false" customHeight="false" outlineLevel="0" collapsed="false">
      <c r="A146" s="5" t="s">
        <v>10</v>
      </c>
      <c r="B146" s="77" t="s">
        <v>58</v>
      </c>
      <c r="C146" s="78" t="n">
        <v>37257</v>
      </c>
      <c r="D146" s="79" t="n">
        <v>37258</v>
      </c>
      <c r="E146" s="79" t="n">
        <v>37259</v>
      </c>
      <c r="F146" s="79" t="n">
        <v>37260</v>
      </c>
      <c r="G146" s="78" t="n">
        <v>37261</v>
      </c>
      <c r="H146" s="78" t="n">
        <v>37262</v>
      </c>
      <c r="I146" s="79" t="n">
        <v>37263</v>
      </c>
      <c r="J146" s="80"/>
    </row>
    <row r="147" customFormat="false" ht="12.75" hidden="false" customHeight="false" outlineLevel="0" collapsed="false">
      <c r="B147" s="5" t="s">
        <v>8</v>
      </c>
      <c r="D147" s="82" t="n">
        <v>150</v>
      </c>
      <c r="E147" s="82" t="n">
        <v>150</v>
      </c>
      <c r="F147" s="82" t="n">
        <v>150</v>
      </c>
      <c r="G147" s="73"/>
      <c r="H147" s="84"/>
      <c r="I147" s="82" t="n">
        <v>150</v>
      </c>
    </row>
    <row r="148" customFormat="false" ht="12.75" hidden="false" customHeight="false" outlineLevel="0" collapsed="false">
      <c r="B148" s="80" t="s">
        <v>47</v>
      </c>
      <c r="C148" s="73" t="n">
        <v>0</v>
      </c>
      <c r="D148" s="73" t="n">
        <v>25.43</v>
      </c>
      <c r="E148" s="73" t="n">
        <v>25.43</v>
      </c>
      <c r="F148" s="73" t="n">
        <v>25.43</v>
      </c>
      <c r="G148" s="73"/>
      <c r="H148" s="84"/>
      <c r="I148" s="73" t="n">
        <v>25.43</v>
      </c>
    </row>
    <row r="149" customFormat="false" ht="12.75" hidden="false" customHeight="false" outlineLevel="0" collapsed="false">
      <c r="B149" s="5" t="s">
        <v>7</v>
      </c>
      <c r="D149" s="82" t="n">
        <v>50</v>
      </c>
      <c r="E149" s="82" t="n">
        <v>50</v>
      </c>
      <c r="F149" s="82" t="n">
        <v>50</v>
      </c>
      <c r="G149" s="73"/>
      <c r="H149" s="84"/>
      <c r="I149" s="82" t="n">
        <v>50</v>
      </c>
    </row>
    <row r="150" customFormat="false" ht="12.75" hidden="false" customHeight="false" outlineLevel="0" collapsed="false">
      <c r="B150" s="80" t="s">
        <v>47</v>
      </c>
      <c r="C150" s="73" t="n">
        <v>0</v>
      </c>
      <c r="D150" s="73" t="n">
        <v>24.25</v>
      </c>
      <c r="E150" s="73" t="n">
        <v>24.25</v>
      </c>
      <c r="F150" s="73" t="n">
        <v>24.25</v>
      </c>
      <c r="G150" s="73"/>
      <c r="H150" s="84"/>
      <c r="I150" s="73" t="n">
        <v>24.25</v>
      </c>
    </row>
    <row r="151" customFormat="false" ht="12.75" hidden="false" customHeight="false" outlineLevel="0" collapsed="false">
      <c r="B151" s="81" t="s">
        <v>48</v>
      </c>
      <c r="C151" s="74" t="n">
        <f aca="false">C147-C149</f>
        <v>0</v>
      </c>
      <c r="D151" s="74" t="n">
        <f aca="false">D147-D149</f>
        <v>100</v>
      </c>
      <c r="E151" s="74" t="n">
        <f aca="false">E147-E149</f>
        <v>100</v>
      </c>
      <c r="F151" s="74" t="n">
        <f aca="false">F147-F149</f>
        <v>100</v>
      </c>
      <c r="G151" s="74" t="n">
        <f aca="false">G147-G149</f>
        <v>0</v>
      </c>
      <c r="H151" s="74" t="n">
        <f aca="false">H147-H149</f>
        <v>0</v>
      </c>
      <c r="I151" s="74" t="n">
        <f aca="false">I147-I149</f>
        <v>100</v>
      </c>
    </row>
    <row r="152" customFormat="false" ht="12.75" hidden="false" customHeight="false" outlineLevel="0" collapsed="false">
      <c r="B152" s="83" t="s">
        <v>49</v>
      </c>
      <c r="C152" s="73" t="n">
        <v>20.5</v>
      </c>
      <c r="D152" s="73" t="n">
        <v>26.5</v>
      </c>
      <c r="E152" s="73" t="n">
        <v>26.5</v>
      </c>
      <c r="F152" s="73" t="n">
        <v>26.5</v>
      </c>
      <c r="G152" s="73" t="n">
        <v>20.5</v>
      </c>
      <c r="H152" s="73" t="n">
        <v>20.5</v>
      </c>
      <c r="I152" s="73" t="n">
        <v>26.5</v>
      </c>
    </row>
    <row r="153" customFormat="false" ht="12.75" hidden="false" customHeight="false" outlineLevel="0" collapsed="false">
      <c r="B153" s="83"/>
      <c r="C153" s="75"/>
      <c r="D153" s="82"/>
      <c r="E153" s="82"/>
      <c r="F153" s="73"/>
      <c r="G153" s="73"/>
      <c r="H153" s="84"/>
    </row>
    <row r="154" customFormat="false" ht="12.75" hidden="false" customHeight="false" outlineLevel="0" collapsed="false">
      <c r="B154" s="83" t="s">
        <v>50</v>
      </c>
      <c r="C154" s="85" t="n">
        <f aca="false">(C147*C148)*(-1)</f>
        <v>-0</v>
      </c>
      <c r="D154" s="85" t="n">
        <f aca="false">(D147*D148)*(-1)</f>
        <v>-3814.5</v>
      </c>
      <c r="E154" s="85" t="n">
        <f aca="false">(E147*E148)*(-1)</f>
        <v>-3814.5</v>
      </c>
      <c r="F154" s="85" t="n">
        <f aca="false">(F147*F148)*(-1)</f>
        <v>-3814.5</v>
      </c>
      <c r="G154" s="85" t="n">
        <f aca="false">(G147*G148)*(-1)</f>
        <v>-0</v>
      </c>
      <c r="H154" s="85" t="n">
        <f aca="false">(H147*H148)*(-1)</f>
        <v>-0</v>
      </c>
      <c r="I154" s="85" t="n">
        <f aca="false">(I147*I148)*(-1)</f>
        <v>-3814.5</v>
      </c>
    </row>
    <row r="155" customFormat="false" ht="12.75" hidden="false" customHeight="false" outlineLevel="0" collapsed="false">
      <c r="B155" s="83" t="s">
        <v>51</v>
      </c>
      <c r="C155" s="75" t="n">
        <f aca="false">C149*C150</f>
        <v>0</v>
      </c>
      <c r="D155" s="75" t="n">
        <f aca="false">D149*D150</f>
        <v>1212.5</v>
      </c>
      <c r="E155" s="75" t="n">
        <f aca="false">E149*E150</f>
        <v>1212.5</v>
      </c>
      <c r="F155" s="75" t="n">
        <f aca="false">F149*F150</f>
        <v>1212.5</v>
      </c>
      <c r="G155" s="75" t="n">
        <f aca="false">G149*G150</f>
        <v>0</v>
      </c>
      <c r="H155" s="75" t="n">
        <f aca="false">H149*H150</f>
        <v>0</v>
      </c>
      <c r="I155" s="75" t="n">
        <f aca="false">I149*I150</f>
        <v>1212.5</v>
      </c>
    </row>
    <row r="156" customFormat="false" ht="12.75" hidden="false" customHeight="false" outlineLevel="0" collapsed="false">
      <c r="B156" s="81" t="s">
        <v>52</v>
      </c>
      <c r="C156" s="75" t="n">
        <f aca="false">SUM(C154:C155)</f>
        <v>0</v>
      </c>
      <c r="D156" s="75" t="n">
        <f aca="false">SUM(D154:D155)</f>
        <v>-2602</v>
      </c>
      <c r="E156" s="75" t="n">
        <f aca="false">SUM(E154:E155)</f>
        <v>-2602</v>
      </c>
      <c r="F156" s="75" t="n">
        <f aca="false">SUM(F154:F155)</f>
        <v>-2602</v>
      </c>
      <c r="G156" s="75" t="n">
        <f aca="false">SUM(G154:G155)</f>
        <v>0</v>
      </c>
      <c r="H156" s="75" t="n">
        <f aca="false">SUM(H154:H155)</f>
        <v>0</v>
      </c>
      <c r="I156" s="75" t="n">
        <f aca="false">SUM(I154:I155)</f>
        <v>-2602</v>
      </c>
    </row>
    <row r="157" customFormat="false" ht="12.75" hidden="false" customHeight="false" outlineLevel="0" collapsed="false">
      <c r="A157" s="86"/>
      <c r="B157" s="72" t="s">
        <v>53</v>
      </c>
      <c r="C157" s="85" t="n">
        <f aca="false">C151*C152</f>
        <v>0</v>
      </c>
      <c r="D157" s="85" t="n">
        <f aca="false">D151*D152</f>
        <v>2650</v>
      </c>
      <c r="E157" s="85" t="n">
        <f aca="false">E151*E152</f>
        <v>2650</v>
      </c>
      <c r="F157" s="85" t="n">
        <f aca="false">F151*F152</f>
        <v>2650</v>
      </c>
      <c r="G157" s="85" t="n">
        <f aca="false">G151*G152</f>
        <v>0</v>
      </c>
      <c r="H157" s="85" t="n">
        <f aca="false">H151*H152</f>
        <v>0</v>
      </c>
      <c r="I157" s="85" t="n">
        <f aca="false">I151*I152</f>
        <v>2650</v>
      </c>
    </row>
    <row r="158" customFormat="false" ht="12.75" hidden="false" customHeight="false" outlineLevel="0" collapsed="false">
      <c r="A158" s="87"/>
      <c r="E158" s="72"/>
      <c r="G158" s="72"/>
      <c r="H158" s="72"/>
      <c r="I158" s="72"/>
    </row>
    <row r="159" customFormat="false" ht="12.75" hidden="false" customHeight="false" outlineLevel="0" collapsed="false">
      <c r="A159" s="86"/>
      <c r="B159" s="5" t="s">
        <v>54</v>
      </c>
      <c r="C159" s="88" t="n">
        <f aca="false">SUM(C156:C157)</f>
        <v>0</v>
      </c>
      <c r="D159" s="88" t="n">
        <f aca="false">SUM(D156:D157)</f>
        <v>48</v>
      </c>
      <c r="E159" s="88" t="n">
        <f aca="false">SUM(E156:E157)</f>
        <v>48</v>
      </c>
      <c r="F159" s="88" t="n">
        <f aca="false">SUM(F156:F157)</f>
        <v>48</v>
      </c>
      <c r="G159" s="88" t="n">
        <f aca="false">SUM(G156:G157)</f>
        <v>0</v>
      </c>
      <c r="H159" s="88" t="n">
        <f aca="false">SUM(H156:H157)</f>
        <v>0</v>
      </c>
      <c r="I159" s="88" t="n">
        <f aca="false">SUM(I156:I157)</f>
        <v>48</v>
      </c>
      <c r="J159" s="80"/>
    </row>
    <row r="160" customFormat="false" ht="12.75" hidden="false" customHeight="false" outlineLevel="0" collapsed="false">
      <c r="A160" s="80"/>
      <c r="B160" s="5" t="s">
        <v>55</v>
      </c>
      <c r="C160" s="88" t="n">
        <f aca="false">C159*16</f>
        <v>0</v>
      </c>
      <c r="D160" s="88" t="n">
        <f aca="false">D159*16</f>
        <v>768</v>
      </c>
      <c r="E160" s="88" t="n">
        <f aca="false">E159*16</f>
        <v>768</v>
      </c>
      <c r="F160" s="88" t="n">
        <f aca="false">F159*16</f>
        <v>768</v>
      </c>
      <c r="G160" s="88" t="n">
        <f aca="false">G159*16</f>
        <v>0</v>
      </c>
      <c r="H160" s="88" t="n">
        <f aca="false">H159*16</f>
        <v>0</v>
      </c>
      <c r="I160" s="88" t="n">
        <f aca="false">I159*16</f>
        <v>768</v>
      </c>
      <c r="J160" s="73" t="n">
        <f aca="false">SUM(C160:I160)</f>
        <v>3072</v>
      </c>
    </row>
    <row r="161" customFormat="false" ht="12.75" hidden="false" customHeight="false" outlineLevel="0" collapsed="false">
      <c r="A161" s="80"/>
      <c r="B161" s="5"/>
      <c r="C161" s="88"/>
      <c r="D161" s="88"/>
      <c r="E161" s="88"/>
      <c r="F161" s="88"/>
      <c r="G161" s="88"/>
      <c r="H161" s="88"/>
      <c r="I161" s="88"/>
    </row>
    <row r="162" customFormat="false" ht="12.75" hidden="false" customHeight="false" outlineLevel="0" collapsed="false">
      <c r="A162" s="80"/>
      <c r="B162" s="5"/>
      <c r="C162" s="88"/>
      <c r="D162" s="88"/>
      <c r="E162" s="88"/>
      <c r="F162" s="88"/>
      <c r="G162" s="88"/>
      <c r="H162" s="88"/>
      <c r="I162" s="88"/>
    </row>
    <row r="163" customFormat="false" ht="12.75" hidden="false" customHeight="false" outlineLevel="0" collapsed="false">
      <c r="A163" s="80"/>
      <c r="B163" s="5" t="s">
        <v>82</v>
      </c>
      <c r="C163" s="97" t="n">
        <f aca="false">SUM(C134,C151)</f>
        <v>0</v>
      </c>
      <c r="D163" s="97" t="n">
        <f aca="false">SUM(D134,D151)</f>
        <v>-50</v>
      </c>
      <c r="E163" s="97" t="n">
        <f aca="false">SUM(E134,E151)</f>
        <v>-50</v>
      </c>
      <c r="F163" s="97" t="n">
        <f aca="false">SUM(F134,F151)</f>
        <v>-50</v>
      </c>
      <c r="G163" s="97" t="n">
        <f aca="false">SUM(G134,G151)</f>
        <v>0</v>
      </c>
      <c r="H163" s="97" t="n">
        <f aca="false">SUM(H134,H151)</f>
        <v>0</v>
      </c>
      <c r="I163" s="97" t="n">
        <f aca="false">SUM(I134,I151)</f>
        <v>-50</v>
      </c>
    </row>
    <row r="164" customFormat="false" ht="12.75" hidden="false" customHeight="false" outlineLevel="0" collapsed="false">
      <c r="A164" s="80"/>
      <c r="B164" s="5"/>
      <c r="C164" s="88"/>
      <c r="D164" s="88"/>
      <c r="E164" s="88"/>
      <c r="F164" s="88"/>
      <c r="G164" s="88"/>
      <c r="H164" s="88"/>
      <c r="I164" s="88"/>
    </row>
    <row r="165" customFormat="false" ht="12.75" hidden="false" customHeight="false" outlineLevel="0" collapsed="false">
      <c r="A165" s="80"/>
      <c r="B165" s="5"/>
      <c r="C165" s="88"/>
      <c r="D165" s="88"/>
      <c r="E165" s="88"/>
      <c r="F165" s="88"/>
      <c r="G165" s="88"/>
      <c r="H165" s="88"/>
      <c r="I165" s="88"/>
    </row>
    <row r="166" customFormat="false" ht="12.75" hidden="false" customHeight="false" outlineLevel="0" collapsed="false">
      <c r="A166" s="5" t="s">
        <v>31</v>
      </c>
      <c r="B166" s="77" t="s">
        <v>61</v>
      </c>
      <c r="C166" s="78" t="n">
        <v>37257</v>
      </c>
      <c r="D166" s="79" t="n">
        <v>37258</v>
      </c>
      <c r="E166" s="79" t="n">
        <v>37259</v>
      </c>
      <c r="F166" s="79" t="n">
        <v>37260</v>
      </c>
      <c r="G166" s="78" t="n">
        <v>37261</v>
      </c>
      <c r="H166" s="78" t="n">
        <v>37262</v>
      </c>
      <c r="I166" s="79" t="n">
        <v>37263</v>
      </c>
      <c r="J166" s="80"/>
      <c r="K166" s="81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</row>
    <row r="167" customFormat="false" ht="12.75" hidden="false" customHeight="false" outlineLevel="0" collapsed="false">
      <c r="B167" s="5" t="s">
        <v>8</v>
      </c>
      <c r="D167" s="82" t="n">
        <v>900</v>
      </c>
      <c r="E167" s="82" t="n">
        <v>900</v>
      </c>
      <c r="F167" s="82" t="n">
        <v>900</v>
      </c>
      <c r="G167" s="73"/>
      <c r="H167" s="84"/>
      <c r="I167" s="82" t="n">
        <v>900</v>
      </c>
      <c r="K167" s="74"/>
    </row>
    <row r="168" customFormat="false" ht="12.75" hidden="false" customHeight="false" outlineLevel="0" collapsed="false">
      <c r="B168" s="80" t="s">
        <v>47</v>
      </c>
      <c r="C168" s="73" t="n">
        <v>0</v>
      </c>
      <c r="D168" s="73" t="n">
        <v>31.27</v>
      </c>
      <c r="E168" s="73" t="n">
        <v>31.27</v>
      </c>
      <c r="F168" s="73" t="n">
        <v>31.27</v>
      </c>
      <c r="G168" s="73"/>
      <c r="H168" s="84"/>
      <c r="I168" s="73" t="n">
        <v>31.27</v>
      </c>
      <c r="K168" s="74"/>
    </row>
    <row r="169" customFormat="false" ht="12.75" hidden="false" customHeight="false" outlineLevel="0" collapsed="false">
      <c r="B169" s="5" t="s">
        <v>7</v>
      </c>
      <c r="D169" s="82" t="n">
        <v>800</v>
      </c>
      <c r="E169" s="82" t="n">
        <v>800</v>
      </c>
      <c r="F169" s="82" t="n">
        <v>800</v>
      </c>
      <c r="G169" s="73"/>
      <c r="H169" s="84"/>
      <c r="I169" s="82" t="n">
        <v>800</v>
      </c>
      <c r="K169" s="74"/>
    </row>
    <row r="170" customFormat="false" ht="12.75" hidden="false" customHeight="false" outlineLevel="0" collapsed="false">
      <c r="B170" s="80" t="s">
        <v>47</v>
      </c>
      <c r="C170" s="73" t="n">
        <v>0</v>
      </c>
      <c r="D170" s="73" t="n">
        <v>29.38</v>
      </c>
      <c r="E170" s="73" t="n">
        <v>29.38</v>
      </c>
      <c r="F170" s="73" t="n">
        <v>29.38</v>
      </c>
      <c r="G170" s="73"/>
      <c r="H170" s="84"/>
      <c r="I170" s="73" t="n">
        <v>29.38</v>
      </c>
      <c r="K170" s="74"/>
    </row>
    <row r="171" customFormat="false" ht="12.75" hidden="false" customHeight="false" outlineLevel="0" collapsed="false">
      <c r="B171" s="81" t="s">
        <v>48</v>
      </c>
      <c r="C171" s="74" t="n">
        <f aca="false">C167-C169</f>
        <v>0</v>
      </c>
      <c r="D171" s="74" t="n">
        <f aca="false">D167-D169</f>
        <v>100</v>
      </c>
      <c r="E171" s="74" t="n">
        <f aca="false">E167-E169</f>
        <v>100</v>
      </c>
      <c r="F171" s="74" t="n">
        <f aca="false">F167-F169</f>
        <v>100</v>
      </c>
      <c r="G171" s="74" t="n">
        <f aca="false">G167-G169</f>
        <v>0</v>
      </c>
      <c r="H171" s="74" t="n">
        <f aca="false">H167-H169</f>
        <v>0</v>
      </c>
      <c r="I171" s="74" t="n">
        <f aca="false">I167-I169</f>
        <v>100</v>
      </c>
      <c r="K171" s="74"/>
    </row>
    <row r="172" customFormat="false" ht="12.75" hidden="false" customHeight="false" outlineLevel="0" collapsed="false">
      <c r="B172" s="83" t="s">
        <v>49</v>
      </c>
      <c r="C172" s="73" t="n">
        <v>22</v>
      </c>
      <c r="D172" s="73" t="n">
        <v>28</v>
      </c>
      <c r="E172" s="73" t="n">
        <v>28</v>
      </c>
      <c r="F172" s="73" t="n">
        <v>28</v>
      </c>
      <c r="G172" s="73" t="n">
        <v>22</v>
      </c>
      <c r="H172" s="73" t="n">
        <v>22</v>
      </c>
      <c r="I172" s="73" t="n">
        <v>28</v>
      </c>
      <c r="K172" s="74"/>
    </row>
    <row r="173" customFormat="false" ht="12.75" hidden="false" customHeight="false" outlineLevel="0" collapsed="false">
      <c r="B173" s="83"/>
      <c r="C173" s="75"/>
      <c r="D173" s="82"/>
      <c r="E173" s="82"/>
      <c r="F173" s="73"/>
      <c r="G173" s="73"/>
      <c r="H173" s="84"/>
      <c r="K173" s="74"/>
    </row>
    <row r="174" customFormat="false" ht="12.75" hidden="false" customHeight="false" outlineLevel="0" collapsed="false">
      <c r="B174" s="83" t="s">
        <v>50</v>
      </c>
      <c r="C174" s="85" t="n">
        <f aca="false">(C167*C168)*(-1)</f>
        <v>-0</v>
      </c>
      <c r="D174" s="85" t="n">
        <f aca="false">(D167*D168)*(-1)</f>
        <v>-28143</v>
      </c>
      <c r="E174" s="85" t="n">
        <f aca="false">(E167*E168)*(-1)</f>
        <v>-28143</v>
      </c>
      <c r="F174" s="85" t="n">
        <f aca="false">(F167*F168)*(-1)</f>
        <v>-28143</v>
      </c>
      <c r="G174" s="85" t="n">
        <f aca="false">(G167*G168)*(-1)</f>
        <v>-0</v>
      </c>
      <c r="H174" s="85" t="n">
        <f aca="false">(H167*H168)*(-1)</f>
        <v>-0</v>
      </c>
      <c r="I174" s="85" t="n">
        <f aca="false">(I167*I168)*(-1)</f>
        <v>-28143</v>
      </c>
      <c r="K174" s="74"/>
    </row>
    <row r="175" customFormat="false" ht="12.75" hidden="false" customHeight="false" outlineLevel="0" collapsed="false">
      <c r="B175" s="83" t="s">
        <v>51</v>
      </c>
      <c r="C175" s="75" t="n">
        <f aca="false">C169*C170</f>
        <v>0</v>
      </c>
      <c r="D175" s="75" t="n">
        <f aca="false">D169*D170</f>
        <v>23504</v>
      </c>
      <c r="E175" s="75" t="n">
        <f aca="false">E169*E170</f>
        <v>23504</v>
      </c>
      <c r="F175" s="75" t="n">
        <f aca="false">F169*F170</f>
        <v>23504</v>
      </c>
      <c r="G175" s="75" t="n">
        <f aca="false">G169*G170</f>
        <v>0</v>
      </c>
      <c r="H175" s="75" t="n">
        <f aca="false">H169*H170</f>
        <v>0</v>
      </c>
      <c r="I175" s="75" t="n">
        <f aca="false">I169*I170</f>
        <v>23504</v>
      </c>
      <c r="K175" s="74"/>
    </row>
    <row r="176" customFormat="false" ht="12.75" hidden="false" customHeight="false" outlineLevel="0" collapsed="false">
      <c r="B176" s="81" t="s">
        <v>52</v>
      </c>
      <c r="C176" s="75" t="n">
        <f aca="false">SUM(C174:C175)</f>
        <v>0</v>
      </c>
      <c r="D176" s="75" t="n">
        <f aca="false">SUM(D174:D175)</f>
        <v>-4639</v>
      </c>
      <c r="E176" s="75" t="n">
        <f aca="false">SUM(E174:E175)</f>
        <v>-4639</v>
      </c>
      <c r="F176" s="75" t="n">
        <f aca="false">SUM(F174:F175)</f>
        <v>-4639</v>
      </c>
      <c r="G176" s="75" t="n">
        <f aca="false">SUM(G174:G175)</f>
        <v>0</v>
      </c>
      <c r="H176" s="75" t="n">
        <f aca="false">SUM(H174:H175)</f>
        <v>0</v>
      </c>
      <c r="I176" s="75" t="n">
        <f aca="false">SUM(I174:I175)</f>
        <v>-4639</v>
      </c>
      <c r="K176" s="74"/>
    </row>
    <row r="177" customFormat="false" ht="12.75" hidden="false" customHeight="false" outlineLevel="0" collapsed="false">
      <c r="A177" s="86"/>
      <c r="B177" s="72" t="s">
        <v>53</v>
      </c>
      <c r="C177" s="85" t="n">
        <f aca="false">C171*C172</f>
        <v>0</v>
      </c>
      <c r="D177" s="85" t="n">
        <f aca="false">D171*D172</f>
        <v>2800</v>
      </c>
      <c r="E177" s="85" t="n">
        <f aca="false">E171*E172</f>
        <v>2800</v>
      </c>
      <c r="F177" s="85" t="n">
        <f aca="false">F171*F172</f>
        <v>2800</v>
      </c>
      <c r="G177" s="85" t="n">
        <f aca="false">G171*G172</f>
        <v>0</v>
      </c>
      <c r="H177" s="85" t="n">
        <f aca="false">H171*H172</f>
        <v>0</v>
      </c>
      <c r="I177" s="85" t="n">
        <f aca="false">I171*I172</f>
        <v>2800</v>
      </c>
    </row>
    <row r="178" customFormat="false" ht="12.75" hidden="false" customHeight="false" outlineLevel="0" collapsed="false">
      <c r="A178" s="87"/>
      <c r="E178" s="72"/>
      <c r="G178" s="72"/>
      <c r="H178" s="72"/>
      <c r="I178" s="72"/>
    </row>
    <row r="179" customFormat="false" ht="12.75" hidden="false" customHeight="false" outlineLevel="0" collapsed="false">
      <c r="A179" s="86"/>
      <c r="B179" s="5" t="s">
        <v>54</v>
      </c>
      <c r="C179" s="88" t="n">
        <f aca="false">SUM(C176:C177)</f>
        <v>0</v>
      </c>
      <c r="D179" s="88" t="n">
        <f aca="false">SUM(D176:D177)</f>
        <v>-1839</v>
      </c>
      <c r="E179" s="88" t="n">
        <f aca="false">SUM(E176:E177)</f>
        <v>-1839</v>
      </c>
      <c r="F179" s="88" t="n">
        <f aca="false">SUM(F176:F177)</f>
        <v>-1839</v>
      </c>
      <c r="G179" s="88" t="n">
        <f aca="false">SUM(G176:G177)</f>
        <v>0</v>
      </c>
      <c r="H179" s="88" t="n">
        <f aca="false">SUM(H176:H177)</f>
        <v>0</v>
      </c>
      <c r="I179" s="88" t="n">
        <f aca="false">SUM(I176:I177)</f>
        <v>-1839</v>
      </c>
      <c r="J179" s="80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customFormat="false" ht="12.75" hidden="false" customHeight="false" outlineLevel="0" collapsed="false">
      <c r="A180" s="80"/>
      <c r="B180" s="5" t="s">
        <v>55</v>
      </c>
      <c r="C180" s="88" t="n">
        <f aca="false">C179*16</f>
        <v>0</v>
      </c>
      <c r="D180" s="88" t="n">
        <f aca="false">D179*16</f>
        <v>-29424</v>
      </c>
      <c r="E180" s="88" t="n">
        <f aca="false">E179*16</f>
        <v>-29424</v>
      </c>
      <c r="F180" s="88" t="n">
        <f aca="false">F179*16</f>
        <v>-29424</v>
      </c>
      <c r="G180" s="88" t="n">
        <f aca="false">G179*16</f>
        <v>0</v>
      </c>
      <c r="H180" s="88" t="n">
        <f aca="false">H179*16</f>
        <v>0</v>
      </c>
      <c r="I180" s="88" t="n">
        <f aca="false">I179*16</f>
        <v>-29424</v>
      </c>
      <c r="J180" s="73" t="n">
        <f aca="false">SUM(C180:I180)</f>
        <v>-117696</v>
      </c>
    </row>
    <row r="181" customFormat="false" ht="12.75" hidden="false" customHeight="false" outlineLevel="0" collapsed="false">
      <c r="A181" s="80"/>
      <c r="B181" s="5"/>
      <c r="C181" s="88"/>
      <c r="D181" s="88"/>
      <c r="E181" s="88"/>
      <c r="F181" s="88"/>
      <c r="G181" s="88"/>
      <c r="H181" s="88"/>
      <c r="I181" s="88"/>
    </row>
    <row r="182" customFormat="false" ht="12.75" hidden="false" customHeight="false" outlineLevel="0" collapsed="false">
      <c r="A182" s="80"/>
      <c r="B182" s="5"/>
      <c r="C182" s="88"/>
      <c r="D182" s="88"/>
      <c r="E182" s="88"/>
      <c r="F182" s="88"/>
      <c r="G182" s="88"/>
      <c r="H182" s="88"/>
      <c r="I182" s="88"/>
    </row>
    <row r="183" customFormat="false" ht="12.75" hidden="false" customHeight="false" outlineLevel="0" collapsed="false">
      <c r="A183" s="5" t="s">
        <v>33</v>
      </c>
      <c r="B183" s="77" t="s">
        <v>61</v>
      </c>
      <c r="C183" s="78" t="n">
        <v>37257</v>
      </c>
      <c r="D183" s="79" t="n">
        <v>37258</v>
      </c>
      <c r="E183" s="79" t="n">
        <v>37259</v>
      </c>
      <c r="F183" s="79" t="n">
        <v>37260</v>
      </c>
      <c r="G183" s="78" t="n">
        <v>37261</v>
      </c>
      <c r="H183" s="78" t="n">
        <v>37262</v>
      </c>
      <c r="I183" s="79" t="n">
        <v>37263</v>
      </c>
      <c r="J183" s="80"/>
      <c r="K183" s="81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</row>
    <row r="184" customFormat="false" ht="12.75" hidden="false" customHeight="false" outlineLevel="0" collapsed="false">
      <c r="A184" s="89"/>
      <c r="B184" s="89" t="s">
        <v>8</v>
      </c>
      <c r="D184" s="82" t="n">
        <v>100</v>
      </c>
      <c r="E184" s="82" t="n">
        <v>100</v>
      </c>
      <c r="F184" s="82" t="n">
        <v>100</v>
      </c>
      <c r="G184" s="73"/>
      <c r="H184" s="84"/>
      <c r="I184" s="82" t="n">
        <v>100</v>
      </c>
      <c r="K184" s="74"/>
    </row>
    <row r="185" customFormat="false" ht="12.75" hidden="false" customHeight="false" outlineLevel="0" collapsed="false">
      <c r="A185" s="89"/>
      <c r="B185" s="80" t="s">
        <v>47</v>
      </c>
      <c r="C185" s="73" t="n">
        <v>0</v>
      </c>
      <c r="D185" s="73" t="n">
        <v>29.13</v>
      </c>
      <c r="E185" s="73" t="n">
        <v>29.13</v>
      </c>
      <c r="F185" s="73" t="n">
        <v>29.13</v>
      </c>
      <c r="G185" s="73"/>
      <c r="H185" s="84"/>
      <c r="I185" s="73" t="n">
        <v>29.13</v>
      </c>
      <c r="K185" s="74"/>
    </row>
    <row r="186" customFormat="false" ht="12.75" hidden="false" customHeight="false" outlineLevel="0" collapsed="false">
      <c r="A186" s="89"/>
      <c r="B186" s="89" t="s">
        <v>7</v>
      </c>
      <c r="D186" s="82" t="n">
        <v>100</v>
      </c>
      <c r="E186" s="82" t="n">
        <v>100</v>
      </c>
      <c r="F186" s="82" t="n">
        <v>100</v>
      </c>
      <c r="G186" s="73"/>
      <c r="H186" s="84"/>
      <c r="I186" s="82" t="n">
        <v>100</v>
      </c>
      <c r="K186" s="74"/>
    </row>
    <row r="187" customFormat="false" ht="12.75" hidden="false" customHeight="false" outlineLevel="0" collapsed="false">
      <c r="A187" s="89"/>
      <c r="B187" s="80" t="s">
        <v>47</v>
      </c>
      <c r="C187" s="73" t="n">
        <v>0</v>
      </c>
      <c r="D187" s="73" t="n">
        <v>30.38</v>
      </c>
      <c r="E187" s="73" t="n">
        <v>30.38</v>
      </c>
      <c r="F187" s="73" t="n">
        <v>30.38</v>
      </c>
      <c r="G187" s="73"/>
      <c r="H187" s="84"/>
      <c r="I187" s="73" t="n">
        <v>30.38</v>
      </c>
      <c r="K187" s="74"/>
    </row>
    <row r="188" customFormat="false" ht="12.75" hidden="false" customHeight="false" outlineLevel="0" collapsed="false">
      <c r="A188" s="89"/>
      <c r="B188" s="92" t="s">
        <v>48</v>
      </c>
      <c r="C188" s="74" t="n">
        <f aca="false">C184-C186</f>
        <v>0</v>
      </c>
      <c r="D188" s="74" t="n">
        <f aca="false">D184-D186</f>
        <v>0</v>
      </c>
      <c r="E188" s="74" t="n">
        <f aca="false">E184-E186</f>
        <v>0</v>
      </c>
      <c r="F188" s="74" t="n">
        <f aca="false">F184-F186</f>
        <v>0</v>
      </c>
      <c r="G188" s="74" t="n">
        <f aca="false">G184-G186</f>
        <v>0</v>
      </c>
      <c r="H188" s="74" t="n">
        <f aca="false">H184-H186</f>
        <v>0</v>
      </c>
      <c r="I188" s="74" t="n">
        <f aca="false">I184-I186</f>
        <v>0</v>
      </c>
      <c r="K188" s="74"/>
    </row>
    <row r="189" customFormat="false" ht="12.75" hidden="false" customHeight="false" outlineLevel="0" collapsed="false">
      <c r="A189" s="89"/>
      <c r="B189" s="93" t="s">
        <v>49</v>
      </c>
      <c r="C189" s="73" t="n">
        <v>22</v>
      </c>
      <c r="D189" s="73" t="n">
        <v>28</v>
      </c>
      <c r="E189" s="73" t="n">
        <v>28</v>
      </c>
      <c r="F189" s="73" t="n">
        <v>28</v>
      </c>
      <c r="G189" s="73" t="n">
        <v>22</v>
      </c>
      <c r="H189" s="73" t="n">
        <v>22</v>
      </c>
      <c r="I189" s="73" t="n">
        <v>28</v>
      </c>
      <c r="K189" s="74"/>
    </row>
    <row r="190" customFormat="false" ht="12.75" hidden="false" customHeight="false" outlineLevel="0" collapsed="false">
      <c r="A190" s="89"/>
      <c r="B190" s="93"/>
      <c r="C190" s="75"/>
      <c r="D190" s="82"/>
      <c r="E190" s="82"/>
      <c r="F190" s="73"/>
      <c r="G190" s="73"/>
      <c r="H190" s="84"/>
      <c r="K190" s="74"/>
    </row>
    <row r="191" customFormat="false" ht="12.75" hidden="false" customHeight="false" outlineLevel="0" collapsed="false">
      <c r="A191" s="89"/>
      <c r="B191" s="93" t="s">
        <v>50</v>
      </c>
      <c r="C191" s="85" t="n">
        <f aca="false">(C184*C185)*(-1)</f>
        <v>-0</v>
      </c>
      <c r="D191" s="85" t="n">
        <f aca="false">(D184*D185)*(-1)</f>
        <v>-2913</v>
      </c>
      <c r="E191" s="85" t="n">
        <f aca="false">(E184*E185)*(-1)</f>
        <v>-2913</v>
      </c>
      <c r="F191" s="85" t="n">
        <f aca="false">(F184*F185)*(-1)</f>
        <v>-2913</v>
      </c>
      <c r="G191" s="85" t="n">
        <f aca="false">(G184*G185)*(-1)</f>
        <v>-0</v>
      </c>
      <c r="H191" s="85" t="n">
        <f aca="false">(H184*H185)*(-1)</f>
        <v>-0</v>
      </c>
      <c r="I191" s="85" t="n">
        <f aca="false">(I184*I185)*(-1)</f>
        <v>-2913</v>
      </c>
      <c r="K191" s="74"/>
    </row>
    <row r="192" customFormat="false" ht="12.75" hidden="false" customHeight="false" outlineLevel="0" collapsed="false">
      <c r="A192" s="89"/>
      <c r="B192" s="93" t="s">
        <v>51</v>
      </c>
      <c r="C192" s="75" t="n">
        <f aca="false">C186*C187</f>
        <v>0</v>
      </c>
      <c r="D192" s="75" t="n">
        <f aca="false">D186*D187</f>
        <v>3038</v>
      </c>
      <c r="E192" s="75" t="n">
        <f aca="false">E186*E187</f>
        <v>3038</v>
      </c>
      <c r="F192" s="75" t="n">
        <f aca="false">F186*F187</f>
        <v>3038</v>
      </c>
      <c r="G192" s="75" t="n">
        <f aca="false">G186*G187</f>
        <v>0</v>
      </c>
      <c r="H192" s="75" t="n">
        <f aca="false">H186*H187</f>
        <v>0</v>
      </c>
      <c r="I192" s="75" t="n">
        <f aca="false">I186*I187</f>
        <v>3038</v>
      </c>
      <c r="K192" s="74"/>
    </row>
    <row r="193" customFormat="false" ht="12.75" hidden="false" customHeight="false" outlineLevel="0" collapsed="false">
      <c r="A193" s="89"/>
      <c r="B193" s="92" t="s">
        <v>52</v>
      </c>
      <c r="C193" s="75" t="n">
        <f aca="false">SUM(C191:C192)</f>
        <v>0</v>
      </c>
      <c r="D193" s="75" t="n">
        <f aca="false">SUM(D191:D192)</f>
        <v>125</v>
      </c>
      <c r="E193" s="75" t="n">
        <f aca="false">SUM(E191:E192)</f>
        <v>125</v>
      </c>
      <c r="F193" s="75" t="n">
        <f aca="false">SUM(F191:F192)</f>
        <v>125</v>
      </c>
      <c r="G193" s="75" t="n">
        <f aca="false">SUM(G191:G192)</f>
        <v>0</v>
      </c>
      <c r="H193" s="75" t="n">
        <f aca="false">SUM(H191:H192)</f>
        <v>0</v>
      </c>
      <c r="I193" s="75" t="n">
        <f aca="false">SUM(I191:I192)</f>
        <v>125</v>
      </c>
      <c r="K193" s="74"/>
    </row>
    <row r="194" customFormat="false" ht="12.75" hidden="false" customHeight="false" outlineLevel="0" collapsed="false">
      <c r="A194" s="86"/>
      <c r="B194" s="82" t="s">
        <v>53</v>
      </c>
      <c r="C194" s="85" t="n">
        <f aca="false">C188*C189</f>
        <v>0</v>
      </c>
      <c r="D194" s="85" t="n">
        <f aca="false">D188*D189</f>
        <v>0</v>
      </c>
      <c r="E194" s="85" t="n">
        <f aca="false">E188*E189</f>
        <v>0</v>
      </c>
      <c r="F194" s="85" t="n">
        <f aca="false">F188*F189</f>
        <v>0</v>
      </c>
      <c r="G194" s="85" t="n">
        <f aca="false">G188*G189</f>
        <v>0</v>
      </c>
      <c r="H194" s="85" t="n">
        <f aca="false">H188*H189</f>
        <v>0</v>
      </c>
      <c r="I194" s="85" t="n">
        <f aca="false">I188*I189</f>
        <v>0</v>
      </c>
    </row>
    <row r="195" customFormat="false" ht="12.75" hidden="false" customHeight="false" outlineLevel="0" collapsed="false">
      <c r="A195" s="87"/>
      <c r="B195" s="82"/>
      <c r="E195" s="72"/>
      <c r="G195" s="72"/>
      <c r="H195" s="72"/>
      <c r="I195" s="72"/>
    </row>
    <row r="196" customFormat="false" ht="12.75" hidden="false" customHeight="false" outlineLevel="0" collapsed="false">
      <c r="A196" s="86"/>
      <c r="B196" s="89" t="s">
        <v>54</v>
      </c>
      <c r="C196" s="88" t="n">
        <f aca="false">SUM(C193:C194)</f>
        <v>0</v>
      </c>
      <c r="D196" s="88" t="n">
        <f aca="false">SUM(D193:D194)</f>
        <v>125</v>
      </c>
      <c r="E196" s="88" t="n">
        <f aca="false">SUM(E193:E194)</f>
        <v>125</v>
      </c>
      <c r="F196" s="88" t="n">
        <f aca="false">SUM(F193:F194)</f>
        <v>125</v>
      </c>
      <c r="G196" s="88" t="n">
        <f aca="false">SUM(G193:G194)</f>
        <v>0</v>
      </c>
      <c r="H196" s="88" t="n">
        <f aca="false">SUM(H193:H194)</f>
        <v>0</v>
      </c>
      <c r="I196" s="88" t="n">
        <f aca="false">SUM(I193:I194)</f>
        <v>125</v>
      </c>
      <c r="J196" s="80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customFormat="false" ht="12.75" hidden="false" customHeight="false" outlineLevel="0" collapsed="false">
      <c r="A197" s="80"/>
      <c r="B197" s="89" t="s">
        <v>55</v>
      </c>
      <c r="C197" s="88" t="n">
        <f aca="false">C196*16</f>
        <v>0</v>
      </c>
      <c r="D197" s="88" t="n">
        <f aca="false">D196*16</f>
        <v>2000</v>
      </c>
      <c r="E197" s="88" t="n">
        <f aca="false">E196*16</f>
        <v>2000</v>
      </c>
      <c r="F197" s="88" t="n">
        <f aca="false">F196*16</f>
        <v>2000</v>
      </c>
      <c r="G197" s="88" t="n">
        <f aca="false">G196*16</f>
        <v>0</v>
      </c>
      <c r="H197" s="88" t="n">
        <f aca="false">H196*16</f>
        <v>0</v>
      </c>
      <c r="I197" s="88" t="n">
        <f aca="false">I196*16</f>
        <v>2000</v>
      </c>
      <c r="J197" s="73" t="n">
        <f aca="false">SUM(C197:I197)</f>
        <v>8000</v>
      </c>
    </row>
    <row r="198" customFormat="false" ht="12.75" hidden="false" customHeight="false" outlineLevel="0" collapsed="false">
      <c r="A198" s="80"/>
      <c r="B198" s="89"/>
      <c r="C198" s="90"/>
      <c r="D198" s="90"/>
      <c r="E198" s="90"/>
      <c r="F198" s="90"/>
      <c r="G198" s="90"/>
      <c r="H198" s="90"/>
      <c r="I198" s="90"/>
    </row>
    <row r="199" customFormat="false" ht="12.75" hidden="false" customHeight="false" outlineLevel="0" collapsed="false">
      <c r="A199" s="80"/>
      <c r="B199" s="5"/>
      <c r="C199" s="88"/>
      <c r="D199" s="88"/>
      <c r="E199" s="88"/>
      <c r="F199" s="88"/>
      <c r="G199" s="88"/>
      <c r="H199" s="88"/>
      <c r="I199" s="88"/>
    </row>
    <row r="200" customFormat="false" ht="12.75" hidden="false" customHeight="false" outlineLevel="0" collapsed="false">
      <c r="A200" s="5" t="s">
        <v>34</v>
      </c>
      <c r="B200" s="77" t="s">
        <v>67</v>
      </c>
      <c r="C200" s="78" t="n">
        <v>37257</v>
      </c>
      <c r="D200" s="79" t="n">
        <v>37258</v>
      </c>
      <c r="E200" s="79" t="n">
        <v>37259</v>
      </c>
      <c r="F200" s="79" t="n">
        <v>37260</v>
      </c>
      <c r="G200" s="78" t="n">
        <v>37261</v>
      </c>
      <c r="H200" s="78" t="n">
        <v>37262</v>
      </c>
      <c r="I200" s="79" t="n">
        <v>37263</v>
      </c>
      <c r="J200" s="80"/>
      <c r="K200" s="81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customFormat="false" ht="12.75" hidden="false" customHeight="false" outlineLevel="0" collapsed="false">
      <c r="B201" s="5" t="s">
        <v>8</v>
      </c>
      <c r="D201" s="82" t="n">
        <v>100</v>
      </c>
      <c r="E201" s="82" t="n">
        <v>100</v>
      </c>
      <c r="F201" s="82" t="n">
        <v>100</v>
      </c>
      <c r="G201" s="73"/>
      <c r="H201" s="84"/>
      <c r="I201" s="82" t="n">
        <v>100</v>
      </c>
      <c r="K201" s="74"/>
    </row>
    <row r="202" customFormat="false" ht="12.75" hidden="false" customHeight="false" outlineLevel="0" collapsed="false">
      <c r="B202" s="80" t="s">
        <v>47</v>
      </c>
      <c r="C202" s="73" t="n">
        <v>0</v>
      </c>
      <c r="D202" s="73" t="n">
        <v>46.25</v>
      </c>
      <c r="E202" s="73" t="n">
        <v>46.25</v>
      </c>
      <c r="F202" s="73" t="n">
        <v>46.25</v>
      </c>
      <c r="G202" s="73"/>
      <c r="H202" s="84"/>
      <c r="I202" s="73" t="n">
        <v>46.25</v>
      </c>
      <c r="K202" s="74"/>
    </row>
    <row r="203" customFormat="false" ht="12.75" hidden="false" customHeight="false" outlineLevel="0" collapsed="false">
      <c r="B203" s="5" t="s">
        <v>7</v>
      </c>
      <c r="D203" s="82" t="n">
        <v>50</v>
      </c>
      <c r="E203" s="82" t="n">
        <v>50</v>
      </c>
      <c r="F203" s="82" t="n">
        <v>50</v>
      </c>
      <c r="G203" s="73"/>
      <c r="H203" s="84"/>
      <c r="I203" s="82" t="n">
        <v>50</v>
      </c>
      <c r="K203" s="74"/>
    </row>
    <row r="204" customFormat="false" ht="12.75" hidden="false" customHeight="false" outlineLevel="0" collapsed="false">
      <c r="B204" s="80" t="s">
        <v>47</v>
      </c>
      <c r="C204" s="73" t="n">
        <v>0</v>
      </c>
      <c r="D204" s="73" t="n">
        <v>45</v>
      </c>
      <c r="E204" s="73" t="n">
        <v>45</v>
      </c>
      <c r="F204" s="73" t="n">
        <v>45</v>
      </c>
      <c r="G204" s="73"/>
      <c r="H204" s="84"/>
      <c r="I204" s="73" t="n">
        <v>45</v>
      </c>
      <c r="K204" s="74"/>
    </row>
    <row r="205" customFormat="false" ht="12.75" hidden="false" customHeight="false" outlineLevel="0" collapsed="false">
      <c r="B205" s="81" t="s">
        <v>48</v>
      </c>
      <c r="C205" s="74" t="n">
        <f aca="false">C201-C203</f>
        <v>0</v>
      </c>
      <c r="D205" s="74" t="n">
        <f aca="false">D201-D203</f>
        <v>50</v>
      </c>
      <c r="E205" s="74" t="n">
        <f aca="false">E201-E203</f>
        <v>50</v>
      </c>
      <c r="F205" s="74" t="n">
        <f aca="false">F201-F203</f>
        <v>50</v>
      </c>
      <c r="G205" s="74" t="n">
        <f aca="false">G201-G203</f>
        <v>0</v>
      </c>
      <c r="H205" s="74" t="n">
        <f aca="false">H201-H203</f>
        <v>0</v>
      </c>
      <c r="I205" s="74" t="n">
        <f aca="false">I201-I203</f>
        <v>50</v>
      </c>
      <c r="K205" s="74"/>
    </row>
    <row r="206" customFormat="false" ht="12.75" hidden="false" customHeight="false" outlineLevel="0" collapsed="false">
      <c r="B206" s="83" t="s">
        <v>49</v>
      </c>
      <c r="C206" s="73" t="n">
        <v>22</v>
      </c>
      <c r="D206" s="73" t="n">
        <v>28</v>
      </c>
      <c r="E206" s="73" t="n">
        <v>28</v>
      </c>
      <c r="F206" s="73" t="n">
        <v>28</v>
      </c>
      <c r="G206" s="73" t="n">
        <v>22</v>
      </c>
      <c r="H206" s="73" t="n">
        <v>22</v>
      </c>
      <c r="I206" s="73" t="n">
        <v>28</v>
      </c>
      <c r="K206" s="74"/>
    </row>
    <row r="207" customFormat="false" ht="12.75" hidden="false" customHeight="false" outlineLevel="0" collapsed="false">
      <c r="B207" s="83"/>
      <c r="C207" s="75"/>
      <c r="D207" s="82"/>
      <c r="E207" s="82"/>
      <c r="F207" s="73"/>
      <c r="G207" s="73"/>
      <c r="H207" s="84"/>
      <c r="K207" s="74"/>
    </row>
    <row r="208" customFormat="false" ht="12.75" hidden="false" customHeight="false" outlineLevel="0" collapsed="false">
      <c r="B208" s="83" t="s">
        <v>50</v>
      </c>
      <c r="C208" s="85" t="n">
        <f aca="false">(C201*C202)*(-1)</f>
        <v>-0</v>
      </c>
      <c r="D208" s="85" t="n">
        <f aca="false">(D201*D202)*(-1)</f>
        <v>-4625</v>
      </c>
      <c r="E208" s="85" t="n">
        <f aca="false">(E201*E202)*(-1)</f>
        <v>-4625</v>
      </c>
      <c r="F208" s="85" t="n">
        <f aca="false">(F201*F202)*(-1)</f>
        <v>-4625</v>
      </c>
      <c r="G208" s="85" t="n">
        <f aca="false">(G201*G202)*(-1)</f>
        <v>-0</v>
      </c>
      <c r="H208" s="85" t="n">
        <f aca="false">(H201*H202)*(-1)</f>
        <v>-0</v>
      </c>
      <c r="I208" s="85" t="n">
        <f aca="false">(I201*I202)*(-1)</f>
        <v>-4625</v>
      </c>
      <c r="K208" s="74"/>
    </row>
    <row r="209" customFormat="false" ht="12.75" hidden="false" customHeight="false" outlineLevel="0" collapsed="false">
      <c r="B209" s="83" t="s">
        <v>51</v>
      </c>
      <c r="C209" s="75" t="n">
        <f aca="false">C203*C204</f>
        <v>0</v>
      </c>
      <c r="D209" s="75" t="n">
        <f aca="false">D203*D204</f>
        <v>2250</v>
      </c>
      <c r="E209" s="75" t="n">
        <f aca="false">E203*E204</f>
        <v>2250</v>
      </c>
      <c r="F209" s="75" t="n">
        <f aca="false">F203*F204</f>
        <v>2250</v>
      </c>
      <c r="G209" s="75" t="n">
        <f aca="false">G203*G204</f>
        <v>0</v>
      </c>
      <c r="H209" s="75" t="n">
        <f aca="false">H203*H204</f>
        <v>0</v>
      </c>
      <c r="I209" s="75" t="n">
        <f aca="false">I203*I204</f>
        <v>2250</v>
      </c>
      <c r="K209" s="74"/>
    </row>
    <row r="210" customFormat="false" ht="12.75" hidden="false" customHeight="false" outlineLevel="0" collapsed="false">
      <c r="B210" s="81" t="s">
        <v>52</v>
      </c>
      <c r="C210" s="75" t="n">
        <f aca="false">SUM(C208:C209)</f>
        <v>0</v>
      </c>
      <c r="D210" s="75" t="n">
        <f aca="false">SUM(D208:D209)</f>
        <v>-2375</v>
      </c>
      <c r="E210" s="75" t="n">
        <f aca="false">SUM(E208:E209)</f>
        <v>-2375</v>
      </c>
      <c r="F210" s="75" t="n">
        <f aca="false">SUM(F208:F209)</f>
        <v>-2375</v>
      </c>
      <c r="G210" s="75" t="n">
        <f aca="false">SUM(G208:G209)</f>
        <v>0</v>
      </c>
      <c r="H210" s="75" t="n">
        <f aca="false">SUM(H208:H209)</f>
        <v>0</v>
      </c>
      <c r="I210" s="75" t="n">
        <f aca="false">SUM(I208:I209)</f>
        <v>-2375</v>
      </c>
      <c r="K210" s="74"/>
    </row>
    <row r="211" customFormat="false" ht="12.75" hidden="false" customHeight="false" outlineLevel="0" collapsed="false">
      <c r="A211" s="86"/>
      <c r="B211" s="72" t="s">
        <v>53</v>
      </c>
      <c r="C211" s="85" t="n">
        <f aca="false">C205*C206</f>
        <v>0</v>
      </c>
      <c r="D211" s="85" t="n">
        <f aca="false">D205*D206</f>
        <v>1400</v>
      </c>
      <c r="E211" s="85" t="n">
        <f aca="false">E205*E206</f>
        <v>1400</v>
      </c>
      <c r="F211" s="85" t="n">
        <f aca="false">F205*F206</f>
        <v>1400</v>
      </c>
      <c r="G211" s="85" t="n">
        <f aca="false">G205*G206</f>
        <v>0</v>
      </c>
      <c r="H211" s="85" t="n">
        <f aca="false">H205*H206</f>
        <v>0</v>
      </c>
      <c r="I211" s="85" t="n">
        <f aca="false">I205*I206</f>
        <v>1400</v>
      </c>
    </row>
    <row r="212" customFormat="false" ht="12.75" hidden="false" customHeight="false" outlineLevel="0" collapsed="false">
      <c r="A212" s="87"/>
      <c r="E212" s="72"/>
      <c r="G212" s="72"/>
      <c r="H212" s="72"/>
      <c r="I212" s="72"/>
    </row>
    <row r="213" customFormat="false" ht="12.75" hidden="false" customHeight="false" outlineLevel="0" collapsed="false">
      <c r="A213" s="86"/>
      <c r="B213" s="5" t="s">
        <v>54</v>
      </c>
      <c r="C213" s="88" t="n">
        <f aca="false">SUM(C210:C211)</f>
        <v>0</v>
      </c>
      <c r="D213" s="88" t="n">
        <f aca="false">SUM(D210:D211)</f>
        <v>-975</v>
      </c>
      <c r="E213" s="88" t="n">
        <f aca="false">SUM(E210:E211)</f>
        <v>-975</v>
      </c>
      <c r="F213" s="88" t="n">
        <f aca="false">SUM(F210:F211)</f>
        <v>-975</v>
      </c>
      <c r="G213" s="88" t="n">
        <f aca="false">SUM(G210:G211)</f>
        <v>0</v>
      </c>
      <c r="H213" s="88" t="n">
        <f aca="false">SUM(H210:H211)</f>
        <v>0</v>
      </c>
      <c r="I213" s="88" t="n">
        <f aca="false">SUM(I210:I211)</f>
        <v>-975</v>
      </c>
      <c r="J213" s="80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customFormat="false" ht="12.75" hidden="false" customHeight="false" outlineLevel="0" collapsed="false">
      <c r="A214" s="80"/>
      <c r="B214" s="5" t="s">
        <v>68</v>
      </c>
      <c r="C214" s="88" t="n">
        <f aca="false">C213*16</f>
        <v>0</v>
      </c>
      <c r="D214" s="88" t="n">
        <f aca="false">D213*16</f>
        <v>-15600</v>
      </c>
      <c r="E214" s="88" t="n">
        <f aca="false">E213*16</f>
        <v>-15600</v>
      </c>
      <c r="F214" s="88" t="n">
        <f aca="false">F213*16</f>
        <v>-15600</v>
      </c>
      <c r="G214" s="88" t="n">
        <f aca="false">G213*16</f>
        <v>0</v>
      </c>
      <c r="H214" s="88" t="n">
        <f aca="false">H213*16</f>
        <v>0</v>
      </c>
      <c r="I214" s="88" t="n">
        <f aca="false">I213*16</f>
        <v>-15600</v>
      </c>
      <c r="J214" s="73" t="n">
        <f aca="false">SUM(C214:I214)</f>
        <v>-62400</v>
      </c>
    </row>
    <row r="215" customFormat="false" ht="12.75" hidden="false" customHeight="false" outlineLevel="0" collapsed="false">
      <c r="A215" s="80"/>
      <c r="B215" s="5"/>
      <c r="C215" s="88"/>
      <c r="D215" s="88"/>
      <c r="E215" s="88"/>
      <c r="F215" s="88"/>
      <c r="G215" s="88"/>
      <c r="H215" s="88"/>
      <c r="I215" s="88"/>
    </row>
    <row r="216" customFormat="false" ht="12.75" hidden="false" customHeight="false" outlineLevel="0" collapsed="false">
      <c r="A216" s="5" t="s">
        <v>32</v>
      </c>
      <c r="B216" s="77" t="s">
        <v>67</v>
      </c>
      <c r="C216" s="78" t="n">
        <v>37257</v>
      </c>
      <c r="D216" s="79" t="n">
        <v>37258</v>
      </c>
      <c r="E216" s="79" t="n">
        <v>37259</v>
      </c>
      <c r="F216" s="79" t="n">
        <v>37260</v>
      </c>
      <c r="G216" s="78" t="n">
        <v>37261</v>
      </c>
      <c r="H216" s="78" t="n">
        <v>37262</v>
      </c>
      <c r="I216" s="79" t="n">
        <v>37263</v>
      </c>
      <c r="J216" s="80"/>
      <c r="K216" s="81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customFormat="false" ht="12.75" hidden="false" customHeight="false" outlineLevel="0" collapsed="false">
      <c r="B217" s="5" t="s">
        <v>8</v>
      </c>
      <c r="D217" s="82" t="n">
        <v>300</v>
      </c>
      <c r="E217" s="82" t="n">
        <v>300</v>
      </c>
      <c r="F217" s="82" t="n">
        <v>300</v>
      </c>
      <c r="G217" s="73"/>
      <c r="H217" s="84"/>
      <c r="I217" s="82" t="n">
        <v>300</v>
      </c>
      <c r="K217" s="74"/>
    </row>
    <row r="218" customFormat="false" ht="12.75" hidden="false" customHeight="false" outlineLevel="0" collapsed="false">
      <c r="B218" s="80" t="s">
        <v>47</v>
      </c>
      <c r="C218" s="73" t="n">
        <v>0</v>
      </c>
      <c r="D218" s="73" t="n">
        <v>28.38</v>
      </c>
      <c r="E218" s="73" t="n">
        <v>28.38</v>
      </c>
      <c r="F218" s="73" t="n">
        <v>28.38</v>
      </c>
      <c r="G218" s="73"/>
      <c r="H218" s="84"/>
      <c r="I218" s="73" t="n">
        <v>28.38</v>
      </c>
      <c r="K218" s="74"/>
    </row>
    <row r="219" customFormat="false" ht="12.75" hidden="false" customHeight="false" outlineLevel="0" collapsed="false">
      <c r="B219" s="5" t="s">
        <v>7</v>
      </c>
      <c r="D219" s="82" t="n">
        <v>550</v>
      </c>
      <c r="E219" s="82" t="n">
        <v>550</v>
      </c>
      <c r="F219" s="82" t="n">
        <v>550</v>
      </c>
      <c r="G219" s="73"/>
      <c r="H219" s="84"/>
      <c r="I219" s="82" t="n">
        <v>550</v>
      </c>
      <c r="K219" s="74"/>
    </row>
    <row r="220" customFormat="false" ht="12.75" hidden="false" customHeight="false" outlineLevel="0" collapsed="false">
      <c r="B220" s="80" t="s">
        <v>47</v>
      </c>
      <c r="C220" s="73" t="n">
        <v>0</v>
      </c>
      <c r="D220" s="73" t="n">
        <v>32.48</v>
      </c>
      <c r="E220" s="73" t="n">
        <v>32.48</v>
      </c>
      <c r="F220" s="73" t="n">
        <v>32.48</v>
      </c>
      <c r="G220" s="73"/>
      <c r="H220" s="84"/>
      <c r="I220" s="73" t="n">
        <v>32.48</v>
      </c>
      <c r="K220" s="74"/>
    </row>
    <row r="221" customFormat="false" ht="12.75" hidden="false" customHeight="false" outlineLevel="0" collapsed="false">
      <c r="B221" s="81" t="s">
        <v>48</v>
      </c>
      <c r="C221" s="74" t="n">
        <f aca="false">C217-C219</f>
        <v>0</v>
      </c>
      <c r="D221" s="74" t="n">
        <f aca="false">D217-D219</f>
        <v>-250</v>
      </c>
      <c r="E221" s="74" t="n">
        <f aca="false">E217-E219</f>
        <v>-250</v>
      </c>
      <c r="F221" s="74" t="n">
        <f aca="false">F217-F219</f>
        <v>-250</v>
      </c>
      <c r="G221" s="74" t="n">
        <f aca="false">G217-G219</f>
        <v>0</v>
      </c>
      <c r="H221" s="74" t="n">
        <f aca="false">H217-H219</f>
        <v>0</v>
      </c>
      <c r="I221" s="74" t="n">
        <f aca="false">I217-I219</f>
        <v>-250</v>
      </c>
      <c r="K221" s="74"/>
    </row>
    <row r="222" customFormat="false" ht="12.75" hidden="false" customHeight="false" outlineLevel="0" collapsed="false">
      <c r="B222" s="83" t="s">
        <v>49</v>
      </c>
      <c r="C222" s="73" t="n">
        <v>22</v>
      </c>
      <c r="D222" s="73" t="n">
        <v>28</v>
      </c>
      <c r="E222" s="73" t="n">
        <v>28</v>
      </c>
      <c r="F222" s="73" t="n">
        <v>28</v>
      </c>
      <c r="G222" s="73" t="n">
        <v>22</v>
      </c>
      <c r="H222" s="73" t="n">
        <v>22</v>
      </c>
      <c r="I222" s="73" t="n">
        <v>28</v>
      </c>
      <c r="K222" s="74"/>
    </row>
    <row r="223" customFormat="false" ht="12.75" hidden="false" customHeight="false" outlineLevel="0" collapsed="false">
      <c r="B223" s="83"/>
      <c r="C223" s="75"/>
      <c r="D223" s="82"/>
      <c r="E223" s="82"/>
      <c r="F223" s="73"/>
      <c r="G223" s="73"/>
      <c r="H223" s="84"/>
      <c r="K223" s="74"/>
    </row>
    <row r="224" customFormat="false" ht="12.75" hidden="false" customHeight="false" outlineLevel="0" collapsed="false">
      <c r="B224" s="83" t="s">
        <v>50</v>
      </c>
      <c r="C224" s="85" t="n">
        <f aca="false">(C217*C218)*(-1)</f>
        <v>-0</v>
      </c>
      <c r="D224" s="85" t="n">
        <f aca="false">(D217*D218)*(-1)</f>
        <v>-8514</v>
      </c>
      <c r="E224" s="85" t="n">
        <f aca="false">(E217*E218)*(-1)</f>
        <v>-8514</v>
      </c>
      <c r="F224" s="85" t="n">
        <f aca="false">(F217*F218)*(-1)</f>
        <v>-8514</v>
      </c>
      <c r="G224" s="85" t="n">
        <f aca="false">(G217*G218)*(-1)</f>
        <v>-0</v>
      </c>
      <c r="H224" s="85" t="n">
        <f aca="false">(H217*H218)*(-1)</f>
        <v>-0</v>
      </c>
      <c r="I224" s="85" t="n">
        <f aca="false">(I217*I218)*(-1)</f>
        <v>-8514</v>
      </c>
      <c r="K224" s="74"/>
    </row>
    <row r="225" customFormat="false" ht="12.75" hidden="false" customHeight="false" outlineLevel="0" collapsed="false">
      <c r="B225" s="83" t="s">
        <v>51</v>
      </c>
      <c r="C225" s="75" t="n">
        <f aca="false">C219*C220</f>
        <v>0</v>
      </c>
      <c r="D225" s="75" t="n">
        <f aca="false">D219*D220</f>
        <v>17864</v>
      </c>
      <c r="E225" s="75" t="n">
        <f aca="false">E219*E220</f>
        <v>17864</v>
      </c>
      <c r="F225" s="75" t="n">
        <f aca="false">F219*F220</f>
        <v>17864</v>
      </c>
      <c r="G225" s="75" t="n">
        <f aca="false">G219*G220</f>
        <v>0</v>
      </c>
      <c r="H225" s="75" t="n">
        <f aca="false">H219*H220</f>
        <v>0</v>
      </c>
      <c r="I225" s="75" t="n">
        <f aca="false">I219*I220</f>
        <v>17864</v>
      </c>
      <c r="K225" s="74"/>
    </row>
    <row r="226" customFormat="false" ht="12.75" hidden="false" customHeight="false" outlineLevel="0" collapsed="false">
      <c r="B226" s="81" t="s">
        <v>52</v>
      </c>
      <c r="C226" s="75" t="n">
        <f aca="false">SUM(C224:C225)</f>
        <v>0</v>
      </c>
      <c r="D226" s="75" t="n">
        <f aca="false">SUM(D224:D225)</f>
        <v>9350</v>
      </c>
      <c r="E226" s="75" t="n">
        <f aca="false">SUM(E224:E225)</f>
        <v>9350</v>
      </c>
      <c r="F226" s="75" t="n">
        <f aca="false">SUM(F224:F225)</f>
        <v>9350</v>
      </c>
      <c r="G226" s="75" t="n">
        <f aca="false">SUM(G224:G225)</f>
        <v>0</v>
      </c>
      <c r="H226" s="75" t="n">
        <f aca="false">SUM(H224:H225)</f>
        <v>0</v>
      </c>
      <c r="I226" s="75" t="n">
        <f aca="false">SUM(I224:I225)</f>
        <v>9350</v>
      </c>
      <c r="K226" s="74"/>
    </row>
    <row r="227" customFormat="false" ht="12.75" hidden="false" customHeight="false" outlineLevel="0" collapsed="false">
      <c r="A227" s="86"/>
      <c r="B227" s="72" t="s">
        <v>53</v>
      </c>
      <c r="C227" s="85" t="n">
        <f aca="false">C221*C222</f>
        <v>0</v>
      </c>
      <c r="D227" s="85" t="n">
        <f aca="false">D221*D222</f>
        <v>-7000</v>
      </c>
      <c r="E227" s="85" t="n">
        <f aca="false">E221*E222</f>
        <v>-7000</v>
      </c>
      <c r="F227" s="85" t="n">
        <f aca="false">F221*F222</f>
        <v>-7000</v>
      </c>
      <c r="G227" s="85" t="n">
        <f aca="false">G221*G222</f>
        <v>0</v>
      </c>
      <c r="H227" s="85" t="n">
        <f aca="false">H221*H222</f>
        <v>0</v>
      </c>
      <c r="I227" s="85" t="n">
        <f aca="false">I221*I222</f>
        <v>-7000</v>
      </c>
    </row>
    <row r="228" customFormat="false" ht="12.75" hidden="false" customHeight="false" outlineLevel="0" collapsed="false">
      <c r="A228" s="87"/>
      <c r="E228" s="72"/>
      <c r="G228" s="72"/>
      <c r="H228" s="72"/>
      <c r="I228" s="72"/>
    </row>
    <row r="229" customFormat="false" ht="12.75" hidden="false" customHeight="false" outlineLevel="0" collapsed="false">
      <c r="A229" s="86"/>
      <c r="B229" s="5" t="s">
        <v>54</v>
      </c>
      <c r="C229" s="88" t="n">
        <f aca="false">SUM(C226:C227)</f>
        <v>0</v>
      </c>
      <c r="D229" s="88" t="n">
        <f aca="false">SUM(D226:D227)</f>
        <v>2350</v>
      </c>
      <c r="E229" s="88" t="n">
        <f aca="false">SUM(E226:E227)</f>
        <v>2350</v>
      </c>
      <c r="F229" s="88" t="n">
        <f aca="false">SUM(F226:F227)</f>
        <v>2350</v>
      </c>
      <c r="G229" s="88" t="n">
        <f aca="false">SUM(G226:G227)</f>
        <v>0</v>
      </c>
      <c r="H229" s="88" t="n">
        <f aca="false">SUM(H226:H227)</f>
        <v>0</v>
      </c>
      <c r="I229" s="88" t="n">
        <f aca="false">SUM(I226:I227)</f>
        <v>2350</v>
      </c>
      <c r="J229" s="80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75" hidden="false" customHeight="false" outlineLevel="0" collapsed="false">
      <c r="A230" s="80"/>
      <c r="B230" s="5" t="s">
        <v>55</v>
      </c>
      <c r="C230" s="88" t="n">
        <f aca="false">C229*16</f>
        <v>0</v>
      </c>
      <c r="D230" s="88" t="n">
        <f aca="false">D229*16</f>
        <v>37600</v>
      </c>
      <c r="E230" s="88" t="n">
        <f aca="false">E229*16</f>
        <v>37600</v>
      </c>
      <c r="F230" s="88" t="n">
        <f aca="false">F229*16</f>
        <v>37600</v>
      </c>
      <c r="G230" s="88" t="n">
        <f aca="false">G229*16</f>
        <v>0</v>
      </c>
      <c r="H230" s="88" t="n">
        <f aca="false">H229*16</f>
        <v>0</v>
      </c>
      <c r="I230" s="88" t="n">
        <f aca="false">I229*16</f>
        <v>37600</v>
      </c>
      <c r="J230" s="73" t="n">
        <f aca="false">SUM(C230:I230)</f>
        <v>150400</v>
      </c>
    </row>
    <row r="231" customFormat="false" ht="12.75" hidden="false" customHeight="false" outlineLevel="0" collapsed="false">
      <c r="A231" s="80"/>
      <c r="B231" s="5"/>
      <c r="C231" s="88"/>
      <c r="D231" s="88"/>
      <c r="E231" s="88"/>
      <c r="F231" s="88"/>
      <c r="G231" s="88"/>
      <c r="H231" s="88"/>
      <c r="I231" s="88"/>
    </row>
    <row r="233" customFormat="false" ht="12.75" hidden="false" customHeight="false" outlineLevel="0" collapsed="false">
      <c r="A233" s="5" t="s">
        <v>28</v>
      </c>
      <c r="B233" s="77" t="s">
        <v>61</v>
      </c>
      <c r="C233" s="78" t="n">
        <v>37257</v>
      </c>
      <c r="D233" s="79" t="n">
        <v>37258</v>
      </c>
      <c r="E233" s="79" t="n">
        <v>37259</v>
      </c>
      <c r="F233" s="79" t="n">
        <v>37260</v>
      </c>
      <c r="G233" s="78" t="n">
        <v>37261</v>
      </c>
      <c r="H233" s="78" t="n">
        <v>37262</v>
      </c>
      <c r="I233" s="79" t="n">
        <v>37263</v>
      </c>
      <c r="J233" s="80"/>
      <c r="K233" s="81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customFormat="false" ht="12.75" hidden="false" customHeight="false" outlineLevel="0" collapsed="false">
      <c r="B234" s="5" t="s">
        <v>8</v>
      </c>
      <c r="D234" s="82" t="n">
        <v>0</v>
      </c>
      <c r="E234" s="82" t="n">
        <v>0</v>
      </c>
      <c r="F234" s="82" t="n">
        <v>0</v>
      </c>
      <c r="G234" s="73"/>
      <c r="H234" s="84"/>
      <c r="I234" s="82" t="n">
        <v>0</v>
      </c>
      <c r="K234" s="74"/>
    </row>
    <row r="235" customFormat="false" ht="12.75" hidden="false" customHeight="false" outlineLevel="0" collapsed="false">
      <c r="B235" s="80" t="s">
        <v>47</v>
      </c>
      <c r="C235" s="73" t="n">
        <v>0</v>
      </c>
      <c r="D235" s="73" t="n">
        <v>0</v>
      </c>
      <c r="E235" s="73" t="n">
        <v>0</v>
      </c>
      <c r="F235" s="73" t="n">
        <v>0</v>
      </c>
      <c r="G235" s="73"/>
      <c r="H235" s="84"/>
      <c r="I235" s="73" t="n">
        <v>0</v>
      </c>
      <c r="K235" s="74"/>
    </row>
    <row r="236" customFormat="false" ht="12.75" hidden="false" customHeight="false" outlineLevel="0" collapsed="false">
      <c r="B236" s="5" t="s">
        <v>7</v>
      </c>
      <c r="D236" s="82" t="n">
        <v>200</v>
      </c>
      <c r="E236" s="82" t="n">
        <v>200</v>
      </c>
      <c r="F236" s="82" t="n">
        <v>200</v>
      </c>
      <c r="G236" s="73"/>
      <c r="H236" s="84"/>
      <c r="I236" s="82" t="n">
        <v>200</v>
      </c>
      <c r="K236" s="74"/>
    </row>
    <row r="237" customFormat="false" ht="12.75" hidden="false" customHeight="false" outlineLevel="0" collapsed="false">
      <c r="B237" s="80" t="s">
        <v>47</v>
      </c>
      <c r="C237" s="73" t="n">
        <v>0</v>
      </c>
      <c r="D237" s="73" t="n">
        <v>32.75</v>
      </c>
      <c r="E237" s="73" t="n">
        <v>32.75</v>
      </c>
      <c r="F237" s="73" t="n">
        <v>32.75</v>
      </c>
      <c r="G237" s="73"/>
      <c r="H237" s="84"/>
      <c r="I237" s="73" t="n">
        <v>32.75</v>
      </c>
      <c r="K237" s="74"/>
    </row>
    <row r="238" customFormat="false" ht="12.75" hidden="false" customHeight="false" outlineLevel="0" collapsed="false">
      <c r="B238" s="81" t="s">
        <v>48</v>
      </c>
      <c r="C238" s="74" t="n">
        <f aca="false">C234-C236</f>
        <v>0</v>
      </c>
      <c r="D238" s="74" t="n">
        <f aca="false">D234-D236</f>
        <v>-200</v>
      </c>
      <c r="E238" s="74" t="n">
        <f aca="false">E234-E236</f>
        <v>-200</v>
      </c>
      <c r="F238" s="74" t="n">
        <f aca="false">F234-F236</f>
        <v>-200</v>
      </c>
      <c r="G238" s="74" t="n">
        <f aca="false">G234-G236</f>
        <v>0</v>
      </c>
      <c r="H238" s="74" t="n">
        <f aca="false">H234-H236</f>
        <v>0</v>
      </c>
      <c r="I238" s="74" t="n">
        <f aca="false">I234-I236</f>
        <v>-200</v>
      </c>
      <c r="K238" s="74"/>
    </row>
    <row r="239" customFormat="false" ht="12.75" hidden="false" customHeight="false" outlineLevel="0" collapsed="false">
      <c r="B239" s="83" t="s">
        <v>49</v>
      </c>
      <c r="C239" s="73" t="n">
        <v>22</v>
      </c>
      <c r="D239" s="73" t="n">
        <v>28</v>
      </c>
      <c r="E239" s="73" t="n">
        <v>28</v>
      </c>
      <c r="F239" s="73" t="n">
        <v>28</v>
      </c>
      <c r="G239" s="73" t="n">
        <v>22</v>
      </c>
      <c r="H239" s="73" t="n">
        <v>22</v>
      </c>
      <c r="I239" s="73" t="n">
        <v>28</v>
      </c>
      <c r="K239" s="74"/>
    </row>
    <row r="240" customFormat="false" ht="12.75" hidden="false" customHeight="false" outlineLevel="0" collapsed="false">
      <c r="B240" s="83"/>
      <c r="C240" s="75"/>
      <c r="D240" s="82"/>
      <c r="E240" s="82"/>
      <c r="F240" s="73"/>
      <c r="G240" s="73"/>
      <c r="H240" s="84"/>
      <c r="K240" s="74"/>
    </row>
    <row r="241" customFormat="false" ht="12.75" hidden="false" customHeight="false" outlineLevel="0" collapsed="false">
      <c r="B241" s="83" t="s">
        <v>50</v>
      </c>
      <c r="C241" s="85" t="n">
        <f aca="false">(C234*C235)*(-1)</f>
        <v>-0</v>
      </c>
      <c r="D241" s="85" t="n">
        <f aca="false">(D234*D235)*(-1)</f>
        <v>-0</v>
      </c>
      <c r="E241" s="85" t="n">
        <f aca="false">(E234*E235)*(-1)</f>
        <v>-0</v>
      </c>
      <c r="F241" s="85" t="n">
        <f aca="false">(F234*F235)*(-1)</f>
        <v>-0</v>
      </c>
      <c r="G241" s="85" t="n">
        <f aca="false">(G234*G235)*(-1)</f>
        <v>-0</v>
      </c>
      <c r="H241" s="85" t="n">
        <f aca="false">(H234*H235)*(-1)</f>
        <v>-0</v>
      </c>
      <c r="I241" s="85" t="n">
        <f aca="false">(I234*I235)*(-1)</f>
        <v>-0</v>
      </c>
      <c r="K241" s="74"/>
    </row>
    <row r="242" customFormat="false" ht="12.75" hidden="false" customHeight="false" outlineLevel="0" collapsed="false">
      <c r="B242" s="83" t="s">
        <v>51</v>
      </c>
      <c r="C242" s="75" t="n">
        <f aca="false">C236*C237</f>
        <v>0</v>
      </c>
      <c r="D242" s="75" t="n">
        <f aca="false">D236*D237</f>
        <v>6550</v>
      </c>
      <c r="E242" s="75" t="n">
        <f aca="false">E236*E237</f>
        <v>6550</v>
      </c>
      <c r="F242" s="75" t="n">
        <f aca="false">F236*F237</f>
        <v>6550</v>
      </c>
      <c r="G242" s="75" t="n">
        <f aca="false">G236*G237</f>
        <v>0</v>
      </c>
      <c r="H242" s="75" t="n">
        <f aca="false">H236*H237</f>
        <v>0</v>
      </c>
      <c r="I242" s="75" t="n">
        <f aca="false">I236*I237</f>
        <v>6550</v>
      </c>
      <c r="K242" s="74"/>
    </row>
    <row r="243" customFormat="false" ht="12.75" hidden="false" customHeight="false" outlineLevel="0" collapsed="false">
      <c r="B243" s="81" t="s">
        <v>52</v>
      </c>
      <c r="C243" s="75" t="n">
        <f aca="false">SUM(C241:C242)</f>
        <v>0</v>
      </c>
      <c r="D243" s="75" t="n">
        <f aca="false">SUM(D241:D242)</f>
        <v>6550</v>
      </c>
      <c r="E243" s="75" t="n">
        <f aca="false">SUM(E241:E242)</f>
        <v>6550</v>
      </c>
      <c r="F243" s="75" t="n">
        <f aca="false">SUM(F241:F242)</f>
        <v>6550</v>
      </c>
      <c r="G243" s="75" t="n">
        <f aca="false">SUM(G241:G242)</f>
        <v>0</v>
      </c>
      <c r="H243" s="75" t="n">
        <f aca="false">SUM(H241:H242)</f>
        <v>0</v>
      </c>
      <c r="I243" s="75" t="n">
        <f aca="false">SUM(I241:I242)</f>
        <v>6550</v>
      </c>
      <c r="K243" s="74"/>
    </row>
    <row r="244" customFormat="false" ht="12.75" hidden="false" customHeight="false" outlineLevel="0" collapsed="false">
      <c r="A244" s="86"/>
      <c r="B244" s="72" t="s">
        <v>53</v>
      </c>
      <c r="C244" s="85" t="n">
        <f aca="false">C238*C239</f>
        <v>0</v>
      </c>
      <c r="D244" s="85" t="n">
        <f aca="false">D238*D239</f>
        <v>-5600</v>
      </c>
      <c r="E244" s="85" t="n">
        <f aca="false">E238*E239</f>
        <v>-5600</v>
      </c>
      <c r="F244" s="85" t="n">
        <f aca="false">F238*F239</f>
        <v>-5600</v>
      </c>
      <c r="G244" s="85" t="n">
        <f aca="false">G238*G239</f>
        <v>0</v>
      </c>
      <c r="H244" s="85" t="n">
        <f aca="false">H238*H239</f>
        <v>0</v>
      </c>
      <c r="I244" s="85" t="n">
        <f aca="false">I238*I239</f>
        <v>-5600</v>
      </c>
    </row>
    <row r="245" customFormat="false" ht="12.75" hidden="false" customHeight="false" outlineLevel="0" collapsed="false">
      <c r="A245" s="87"/>
      <c r="E245" s="72"/>
      <c r="G245" s="72"/>
      <c r="H245" s="72"/>
      <c r="I245" s="72"/>
    </row>
    <row r="246" customFormat="false" ht="12.75" hidden="false" customHeight="false" outlineLevel="0" collapsed="false">
      <c r="A246" s="86"/>
      <c r="B246" s="5" t="s">
        <v>54</v>
      </c>
      <c r="C246" s="88" t="n">
        <f aca="false">SUM(C243:C244)</f>
        <v>0</v>
      </c>
      <c r="D246" s="88" t="n">
        <f aca="false">SUM(D243:D244)</f>
        <v>950</v>
      </c>
      <c r="E246" s="88" t="n">
        <f aca="false">SUM(E243:E244)</f>
        <v>950</v>
      </c>
      <c r="F246" s="88" t="n">
        <f aca="false">SUM(F243:F244)</f>
        <v>950</v>
      </c>
      <c r="G246" s="88" t="n">
        <f aca="false">SUM(G243:G244)</f>
        <v>0</v>
      </c>
      <c r="H246" s="88" t="n">
        <f aca="false">SUM(H243:H244)</f>
        <v>0</v>
      </c>
      <c r="I246" s="88" t="n">
        <f aca="false">SUM(I243:I244)</f>
        <v>950</v>
      </c>
      <c r="J246" s="80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customFormat="false" ht="12.75" hidden="false" customHeight="false" outlineLevel="0" collapsed="false">
      <c r="A247" s="80"/>
      <c r="B247" s="5" t="s">
        <v>55</v>
      </c>
      <c r="C247" s="88" t="n">
        <f aca="false">C246*16</f>
        <v>0</v>
      </c>
      <c r="D247" s="88" t="n">
        <f aca="false">D246*16</f>
        <v>15200</v>
      </c>
      <c r="E247" s="88" t="n">
        <f aca="false">E246*16</f>
        <v>15200</v>
      </c>
      <c r="F247" s="88" t="n">
        <f aca="false">F246*16</f>
        <v>15200</v>
      </c>
      <c r="G247" s="88" t="n">
        <f aca="false">G246*16</f>
        <v>0</v>
      </c>
      <c r="H247" s="88" t="n">
        <f aca="false">H246*16</f>
        <v>0</v>
      </c>
      <c r="I247" s="88" t="n">
        <f aca="false">I246*16</f>
        <v>15200</v>
      </c>
      <c r="J247" s="73" t="n">
        <f aca="false">SUM(C247:I247)</f>
        <v>60800</v>
      </c>
    </row>
    <row r="248" customFormat="false" ht="12.75" hidden="false" customHeight="false" outlineLevel="0" collapsed="false">
      <c r="A248" s="80"/>
      <c r="B248" s="5"/>
      <c r="C248" s="88"/>
      <c r="D248" s="88"/>
      <c r="E248" s="88"/>
      <c r="F248" s="88"/>
      <c r="G248" s="88"/>
      <c r="H248" s="88"/>
      <c r="I248" s="88"/>
    </row>
    <row r="250" customFormat="false" ht="12.75" hidden="false" customHeight="false" outlineLevel="0" collapsed="false">
      <c r="A250" s="5" t="s">
        <v>10</v>
      </c>
      <c r="B250" s="77" t="s">
        <v>59</v>
      </c>
      <c r="C250" s="78" t="n">
        <v>37257</v>
      </c>
      <c r="D250" s="79" t="n">
        <v>37258</v>
      </c>
      <c r="E250" s="79" t="n">
        <v>37259</v>
      </c>
      <c r="F250" s="79" t="n">
        <v>37260</v>
      </c>
      <c r="G250" s="78" t="n">
        <v>37261</v>
      </c>
      <c r="H250" s="78" t="n">
        <v>37262</v>
      </c>
      <c r="I250" s="79" t="n">
        <v>37263</v>
      </c>
      <c r="J250" s="80"/>
      <c r="K250" s="81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customFormat="false" ht="12.75" hidden="false" customHeight="false" outlineLevel="0" collapsed="false">
      <c r="B251" s="5" t="s">
        <v>8</v>
      </c>
      <c r="C251" s="82" t="n">
        <v>0</v>
      </c>
      <c r="D251" s="82" t="n">
        <v>550</v>
      </c>
      <c r="E251" s="82" t="n">
        <v>550</v>
      </c>
      <c r="F251" s="82" t="n">
        <v>550</v>
      </c>
      <c r="G251" s="82" t="n">
        <v>0</v>
      </c>
      <c r="H251" s="82" t="n">
        <v>0</v>
      </c>
      <c r="I251" s="82" t="n">
        <v>550</v>
      </c>
      <c r="K251" s="74"/>
    </row>
    <row r="252" customFormat="false" ht="12.75" hidden="false" customHeight="false" outlineLevel="0" collapsed="false">
      <c r="B252" s="80" t="s">
        <v>47</v>
      </c>
      <c r="C252" s="73" t="n">
        <v>0</v>
      </c>
      <c r="D252" s="73" t="n">
        <v>31.52</v>
      </c>
      <c r="E252" s="73" t="n">
        <v>31.52</v>
      </c>
      <c r="F252" s="73" t="n">
        <v>31.52</v>
      </c>
      <c r="G252" s="73" t="n">
        <v>0</v>
      </c>
      <c r="H252" s="73" t="n">
        <v>0</v>
      </c>
      <c r="I252" s="73" t="n">
        <v>31.52</v>
      </c>
      <c r="K252" s="74"/>
    </row>
    <row r="253" customFormat="false" ht="12.75" hidden="false" customHeight="false" outlineLevel="0" collapsed="false">
      <c r="B253" s="5" t="s">
        <v>7</v>
      </c>
      <c r="C253" s="82" t="n">
        <v>50</v>
      </c>
      <c r="D253" s="82" t="n">
        <v>1250</v>
      </c>
      <c r="E253" s="82" t="n">
        <v>1250</v>
      </c>
      <c r="F253" s="82" t="n">
        <v>1250</v>
      </c>
      <c r="G253" s="82" t="n">
        <v>50</v>
      </c>
      <c r="H253" s="82" t="n">
        <v>50</v>
      </c>
      <c r="I253" s="82" t="n">
        <v>1250</v>
      </c>
      <c r="K253" s="74"/>
    </row>
    <row r="254" customFormat="false" ht="12.75" hidden="false" customHeight="false" outlineLevel="0" collapsed="false">
      <c r="B254" s="80" t="s">
        <v>47</v>
      </c>
      <c r="C254" s="73" t="n">
        <v>18.25</v>
      </c>
      <c r="D254" s="73" t="n">
        <v>35.5</v>
      </c>
      <c r="E254" s="73" t="n">
        <v>35.5</v>
      </c>
      <c r="F254" s="73" t="n">
        <v>35.5</v>
      </c>
      <c r="G254" s="73" t="n">
        <v>18.25</v>
      </c>
      <c r="H254" s="73" t="n">
        <v>18.25</v>
      </c>
      <c r="I254" s="73" t="n">
        <v>35.5</v>
      </c>
      <c r="K254" s="74"/>
    </row>
    <row r="255" customFormat="false" ht="12.75" hidden="false" customHeight="false" outlineLevel="0" collapsed="false">
      <c r="B255" s="81" t="s">
        <v>48</v>
      </c>
      <c r="C255" s="74" t="n">
        <f aca="false">C251-C253</f>
        <v>-50</v>
      </c>
      <c r="D255" s="74" t="n">
        <f aca="false">D251-D253</f>
        <v>-700</v>
      </c>
      <c r="E255" s="74" t="n">
        <f aca="false">E251-E253</f>
        <v>-700</v>
      </c>
      <c r="F255" s="74" t="n">
        <f aca="false">F251-F253</f>
        <v>-700</v>
      </c>
      <c r="G255" s="74" t="n">
        <f aca="false">G251-G253</f>
        <v>-50</v>
      </c>
      <c r="H255" s="74" t="n">
        <f aca="false">H251-H253</f>
        <v>-50</v>
      </c>
      <c r="I255" s="74" t="n">
        <f aca="false">I251-I253</f>
        <v>-700</v>
      </c>
      <c r="K255" s="74"/>
    </row>
    <row r="256" customFormat="false" ht="12.75" hidden="false" customHeight="false" outlineLevel="0" collapsed="false">
      <c r="B256" s="83" t="s">
        <v>49</v>
      </c>
      <c r="C256" s="73" t="n">
        <v>22</v>
      </c>
      <c r="D256" s="73" t="n">
        <v>28</v>
      </c>
      <c r="E256" s="73" t="n">
        <v>28</v>
      </c>
      <c r="F256" s="73" t="n">
        <v>28</v>
      </c>
      <c r="G256" s="73" t="n">
        <v>22</v>
      </c>
      <c r="H256" s="73" t="n">
        <v>22</v>
      </c>
      <c r="I256" s="73" t="n">
        <v>28</v>
      </c>
      <c r="K256" s="74"/>
    </row>
    <row r="257" customFormat="false" ht="12.75" hidden="false" customHeight="false" outlineLevel="0" collapsed="false">
      <c r="B257" s="83"/>
      <c r="C257" s="82"/>
      <c r="D257" s="82"/>
      <c r="E257" s="82"/>
      <c r="F257" s="73"/>
      <c r="G257" s="82"/>
      <c r="H257" s="82"/>
      <c r="K257" s="74"/>
    </row>
    <row r="258" customFormat="false" ht="12.75" hidden="false" customHeight="false" outlineLevel="0" collapsed="false">
      <c r="B258" s="83" t="s">
        <v>50</v>
      </c>
      <c r="C258" s="85" t="n">
        <f aca="false">(C251*C252)*(-1)</f>
        <v>-0</v>
      </c>
      <c r="D258" s="85" t="n">
        <f aca="false">(D251*D252)*(-1)</f>
        <v>-17336</v>
      </c>
      <c r="E258" s="85" t="n">
        <f aca="false">(E251*E252)*(-1)</f>
        <v>-17336</v>
      </c>
      <c r="F258" s="85" t="n">
        <f aca="false">(F251*F252)*(-1)</f>
        <v>-17336</v>
      </c>
      <c r="G258" s="85" t="n">
        <f aca="false">(G251*G252)*(-1)</f>
        <v>-0</v>
      </c>
      <c r="H258" s="85" t="n">
        <f aca="false">(H251*H252)*(-1)</f>
        <v>-0</v>
      </c>
      <c r="I258" s="85" t="n">
        <f aca="false">(I251*I252)*(-1)</f>
        <v>-17336</v>
      </c>
      <c r="K258" s="74"/>
    </row>
    <row r="259" customFormat="false" ht="12.75" hidden="false" customHeight="false" outlineLevel="0" collapsed="false">
      <c r="B259" s="83" t="s">
        <v>51</v>
      </c>
      <c r="C259" s="75" t="n">
        <f aca="false">C253*C254</f>
        <v>912.5</v>
      </c>
      <c r="D259" s="75" t="n">
        <f aca="false">D253*D254</f>
        <v>44375</v>
      </c>
      <c r="E259" s="75" t="n">
        <f aca="false">E253*E254</f>
        <v>44375</v>
      </c>
      <c r="F259" s="75" t="n">
        <f aca="false">F253*F254</f>
        <v>44375</v>
      </c>
      <c r="G259" s="75" t="n">
        <f aca="false">G253*G254</f>
        <v>912.5</v>
      </c>
      <c r="H259" s="75" t="n">
        <f aca="false">H253*H254</f>
        <v>912.5</v>
      </c>
      <c r="I259" s="75" t="n">
        <f aca="false">I253*I254</f>
        <v>44375</v>
      </c>
      <c r="K259" s="74"/>
    </row>
    <row r="260" customFormat="false" ht="12.75" hidden="false" customHeight="false" outlineLevel="0" collapsed="false">
      <c r="B260" s="81" t="s">
        <v>52</v>
      </c>
      <c r="C260" s="75" t="n">
        <f aca="false">SUM(C258:C259)</f>
        <v>912.5</v>
      </c>
      <c r="D260" s="75" t="n">
        <f aca="false">SUM(D258:D259)</f>
        <v>27039</v>
      </c>
      <c r="E260" s="75" t="n">
        <f aca="false">SUM(E258:E259)</f>
        <v>27039</v>
      </c>
      <c r="F260" s="75" t="n">
        <f aca="false">SUM(F258:F259)</f>
        <v>27039</v>
      </c>
      <c r="G260" s="75" t="n">
        <f aca="false">SUM(G258:G259)</f>
        <v>912.5</v>
      </c>
      <c r="H260" s="75" t="n">
        <f aca="false">SUM(H258:H259)</f>
        <v>912.5</v>
      </c>
      <c r="I260" s="75" t="n">
        <f aca="false">SUM(I258:I259)</f>
        <v>27039</v>
      </c>
      <c r="K260" s="74"/>
    </row>
    <row r="261" customFormat="false" ht="12.75" hidden="false" customHeight="false" outlineLevel="0" collapsed="false">
      <c r="A261" s="86"/>
      <c r="B261" s="72" t="s">
        <v>53</v>
      </c>
      <c r="C261" s="85" t="n">
        <f aca="false">C255*C256</f>
        <v>-1100</v>
      </c>
      <c r="D261" s="85" t="n">
        <f aca="false">D255*D256</f>
        <v>-19600</v>
      </c>
      <c r="E261" s="85" t="n">
        <f aca="false">E255*E256</f>
        <v>-19600</v>
      </c>
      <c r="F261" s="85" t="n">
        <f aca="false">F255*F256</f>
        <v>-19600</v>
      </c>
      <c r="G261" s="85" t="n">
        <f aca="false">G255*G256</f>
        <v>-1100</v>
      </c>
      <c r="H261" s="85" t="n">
        <f aca="false">H255*H256</f>
        <v>-1100</v>
      </c>
      <c r="I261" s="85" t="n">
        <f aca="false">I255*I256</f>
        <v>-19600</v>
      </c>
    </row>
    <row r="262" customFormat="false" ht="12.75" hidden="false" customHeight="false" outlineLevel="0" collapsed="false">
      <c r="A262" s="87"/>
      <c r="E262" s="72"/>
      <c r="G262" s="72"/>
      <c r="H262" s="72"/>
      <c r="I262" s="72"/>
    </row>
    <row r="263" customFormat="false" ht="12.75" hidden="false" customHeight="false" outlineLevel="0" collapsed="false">
      <c r="A263" s="86"/>
      <c r="B263" s="5" t="s">
        <v>54</v>
      </c>
      <c r="C263" s="88" t="n">
        <f aca="false">SUM(C260:C261)</f>
        <v>-187.5</v>
      </c>
      <c r="D263" s="88" t="n">
        <f aca="false">SUM(D260:D261)</f>
        <v>7439</v>
      </c>
      <c r="E263" s="88" t="n">
        <f aca="false">SUM(E260:E261)</f>
        <v>7439</v>
      </c>
      <c r="F263" s="88" t="n">
        <f aca="false">SUM(F260:F261)</f>
        <v>7439</v>
      </c>
      <c r="G263" s="88" t="n">
        <f aca="false">SUM(G260:G261)</f>
        <v>-187.5</v>
      </c>
      <c r="H263" s="88" t="n">
        <f aca="false">SUM(H260:H261)</f>
        <v>-187.5</v>
      </c>
      <c r="I263" s="88" t="n">
        <f aca="false">SUM(I260:I261)</f>
        <v>7439</v>
      </c>
      <c r="J263" s="80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</row>
    <row r="264" customFormat="false" ht="12.75" hidden="false" customHeight="false" outlineLevel="0" collapsed="false">
      <c r="A264" s="80"/>
      <c r="B264" s="5" t="s">
        <v>55</v>
      </c>
      <c r="C264" s="88" t="n">
        <f aca="false">C263*16</f>
        <v>-3000</v>
      </c>
      <c r="D264" s="88" t="n">
        <f aca="false">D263*16</f>
        <v>119024</v>
      </c>
      <c r="E264" s="88" t="n">
        <f aca="false">E263*16</f>
        <v>119024</v>
      </c>
      <c r="F264" s="88" t="n">
        <f aca="false">F263*16</f>
        <v>119024</v>
      </c>
      <c r="G264" s="88" t="n">
        <f aca="false">G263*16</f>
        <v>-3000</v>
      </c>
      <c r="H264" s="88" t="n">
        <f aca="false">H263*16</f>
        <v>-3000</v>
      </c>
      <c r="I264" s="88" t="n">
        <f aca="false">I263*16</f>
        <v>119024</v>
      </c>
      <c r="J264" s="73" t="n">
        <f aca="false">SUM(C264:I264)</f>
        <v>467096</v>
      </c>
    </row>
    <row r="265" customFormat="false" ht="12.75" hidden="false" customHeight="false" outlineLevel="0" collapsed="false">
      <c r="A265" s="80"/>
      <c r="B265" s="5"/>
      <c r="C265" s="88"/>
      <c r="D265" s="88"/>
      <c r="E265" s="88"/>
      <c r="F265" s="88"/>
      <c r="G265" s="88"/>
      <c r="H265" s="88"/>
      <c r="I265" s="88"/>
    </row>
    <row r="266" customFormat="false" ht="12.75" hidden="false" customHeight="false" outlineLevel="0" collapsed="false">
      <c r="A266" s="80"/>
      <c r="B266" s="5"/>
      <c r="C266" s="88"/>
      <c r="D266" s="88"/>
      <c r="E266" s="88"/>
      <c r="F266" s="88"/>
      <c r="G266" s="88"/>
      <c r="H266" s="88"/>
      <c r="I266" s="88"/>
    </row>
    <row r="267" customFormat="false" ht="12.75" hidden="false" customHeight="false" outlineLevel="0" collapsed="false">
      <c r="A267" s="5" t="s">
        <v>17</v>
      </c>
      <c r="B267" s="77" t="s">
        <v>61</v>
      </c>
      <c r="C267" s="78" t="n">
        <v>37257</v>
      </c>
      <c r="D267" s="79" t="n">
        <v>37258</v>
      </c>
      <c r="E267" s="79" t="n">
        <v>37259</v>
      </c>
      <c r="F267" s="79" t="n">
        <v>37260</v>
      </c>
      <c r="G267" s="78" t="n">
        <v>37261</v>
      </c>
      <c r="H267" s="78" t="n">
        <v>37262</v>
      </c>
      <c r="I267" s="79" t="n">
        <v>37263</v>
      </c>
      <c r="J267" s="80"/>
      <c r="K267" s="81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</row>
    <row r="268" customFormat="false" ht="12.75" hidden="false" customHeight="false" outlineLevel="0" collapsed="false">
      <c r="B268" s="5" t="s">
        <v>8</v>
      </c>
      <c r="C268" s="82" t="n">
        <v>0</v>
      </c>
      <c r="D268" s="82" t="n">
        <v>200</v>
      </c>
      <c r="E268" s="82" t="n">
        <v>200</v>
      </c>
      <c r="F268" s="82" t="n">
        <v>200</v>
      </c>
      <c r="G268" s="82" t="n">
        <v>0</v>
      </c>
      <c r="H268" s="82" t="n">
        <v>0</v>
      </c>
      <c r="I268" s="82" t="n">
        <v>200</v>
      </c>
      <c r="K268" s="74"/>
    </row>
    <row r="269" customFormat="false" ht="12.75" hidden="false" customHeight="false" outlineLevel="0" collapsed="false">
      <c r="B269" s="80" t="s">
        <v>47</v>
      </c>
      <c r="C269" s="73" t="n">
        <v>0</v>
      </c>
      <c r="D269" s="73" t="n">
        <v>30</v>
      </c>
      <c r="E269" s="73" t="n">
        <v>30</v>
      </c>
      <c r="F269" s="73" t="n">
        <v>30</v>
      </c>
      <c r="G269" s="73" t="n">
        <v>0</v>
      </c>
      <c r="H269" s="73" t="n">
        <v>0</v>
      </c>
      <c r="I269" s="73" t="n">
        <v>30</v>
      </c>
      <c r="K269" s="74"/>
    </row>
    <row r="270" customFormat="false" ht="12.75" hidden="false" customHeight="false" outlineLevel="0" collapsed="false">
      <c r="B270" s="5" t="s">
        <v>7</v>
      </c>
      <c r="C270" s="82" t="n">
        <v>0</v>
      </c>
      <c r="D270" s="82" t="n">
        <v>350</v>
      </c>
      <c r="E270" s="82" t="n">
        <v>350</v>
      </c>
      <c r="F270" s="82" t="n">
        <v>350</v>
      </c>
      <c r="G270" s="82" t="n">
        <v>0</v>
      </c>
      <c r="H270" s="82" t="n">
        <v>0</v>
      </c>
      <c r="I270" s="82" t="n">
        <v>350</v>
      </c>
      <c r="K270" s="74"/>
    </row>
    <row r="271" customFormat="false" ht="12.75" hidden="false" customHeight="false" outlineLevel="0" collapsed="false">
      <c r="B271" s="80" t="s">
        <v>47</v>
      </c>
      <c r="C271" s="73" t="n">
        <v>0</v>
      </c>
      <c r="D271" s="73" t="n">
        <v>28.3</v>
      </c>
      <c r="E271" s="73" t="n">
        <v>28.3</v>
      </c>
      <c r="F271" s="73" t="n">
        <v>28.3</v>
      </c>
      <c r="G271" s="73" t="n">
        <v>0</v>
      </c>
      <c r="H271" s="73" t="n">
        <v>0</v>
      </c>
      <c r="I271" s="73" t="n">
        <v>28.3</v>
      </c>
      <c r="K271" s="74"/>
    </row>
    <row r="272" customFormat="false" ht="12.75" hidden="false" customHeight="false" outlineLevel="0" collapsed="false">
      <c r="B272" s="81" t="s">
        <v>48</v>
      </c>
      <c r="C272" s="74" t="n">
        <f aca="false">C268-C270</f>
        <v>0</v>
      </c>
      <c r="D272" s="74" t="n">
        <f aca="false">D268-D270</f>
        <v>-150</v>
      </c>
      <c r="E272" s="74" t="n">
        <f aca="false">E268-E270</f>
        <v>-150</v>
      </c>
      <c r="F272" s="74" t="n">
        <f aca="false">F268-F270</f>
        <v>-150</v>
      </c>
      <c r="G272" s="74" t="n">
        <f aca="false">G268-G270</f>
        <v>0</v>
      </c>
      <c r="H272" s="74" t="n">
        <f aca="false">H268-H270</f>
        <v>0</v>
      </c>
      <c r="I272" s="74" t="n">
        <f aca="false">I268-I270</f>
        <v>-150</v>
      </c>
      <c r="K272" s="74"/>
    </row>
    <row r="273" customFormat="false" ht="12.75" hidden="false" customHeight="false" outlineLevel="0" collapsed="false">
      <c r="B273" s="83" t="s">
        <v>49</v>
      </c>
      <c r="C273" s="73" t="n">
        <v>22</v>
      </c>
      <c r="D273" s="73" t="n">
        <v>28</v>
      </c>
      <c r="E273" s="73" t="n">
        <v>28</v>
      </c>
      <c r="F273" s="73" t="n">
        <v>28</v>
      </c>
      <c r="G273" s="73" t="n">
        <v>22</v>
      </c>
      <c r="H273" s="73" t="n">
        <v>22</v>
      </c>
      <c r="I273" s="73" t="n">
        <v>28</v>
      </c>
      <c r="K273" s="74"/>
    </row>
    <row r="274" customFormat="false" ht="12.75" hidden="false" customHeight="false" outlineLevel="0" collapsed="false">
      <c r="B274" s="83"/>
      <c r="C274" s="82"/>
      <c r="D274" s="82"/>
      <c r="E274" s="82"/>
      <c r="F274" s="82"/>
      <c r="G274" s="82"/>
      <c r="H274" s="82"/>
      <c r="I274" s="82"/>
      <c r="K274" s="74"/>
    </row>
    <row r="275" customFormat="false" ht="12.75" hidden="false" customHeight="false" outlineLevel="0" collapsed="false">
      <c r="B275" s="83" t="s">
        <v>50</v>
      </c>
      <c r="C275" s="85" t="n">
        <f aca="false">(C268*C269)*(-1)</f>
        <v>-0</v>
      </c>
      <c r="D275" s="85" t="n">
        <f aca="false">(D268*D269)*(-1)</f>
        <v>-6000</v>
      </c>
      <c r="E275" s="85" t="n">
        <f aca="false">(E268*E269)*(-1)</f>
        <v>-6000</v>
      </c>
      <c r="F275" s="85" t="n">
        <f aca="false">(F268*F269)*(-1)</f>
        <v>-6000</v>
      </c>
      <c r="G275" s="85" t="n">
        <f aca="false">(G268*G269)*(-1)</f>
        <v>-0</v>
      </c>
      <c r="H275" s="85" t="n">
        <f aca="false">(H268*H269)*(-1)</f>
        <v>-0</v>
      </c>
      <c r="I275" s="85" t="n">
        <f aca="false">(I268*I269)*(-1)</f>
        <v>-6000</v>
      </c>
      <c r="K275" s="74"/>
    </row>
    <row r="276" customFormat="false" ht="12.75" hidden="false" customHeight="false" outlineLevel="0" collapsed="false">
      <c r="B276" s="83" t="s">
        <v>51</v>
      </c>
      <c r="C276" s="75" t="n">
        <f aca="false">C270*C271</f>
        <v>0</v>
      </c>
      <c r="D276" s="75" t="n">
        <f aca="false">D270*D271</f>
        <v>9905</v>
      </c>
      <c r="E276" s="75" t="n">
        <f aca="false">E270*E271</f>
        <v>9905</v>
      </c>
      <c r="F276" s="75" t="n">
        <f aca="false">F270*F271</f>
        <v>9905</v>
      </c>
      <c r="G276" s="75" t="n">
        <f aca="false">G270*G271</f>
        <v>0</v>
      </c>
      <c r="H276" s="75" t="n">
        <f aca="false">H270*H271</f>
        <v>0</v>
      </c>
      <c r="I276" s="75" t="n">
        <f aca="false">I270*I271</f>
        <v>9905</v>
      </c>
      <c r="K276" s="74"/>
    </row>
    <row r="277" customFormat="false" ht="12.75" hidden="false" customHeight="false" outlineLevel="0" collapsed="false">
      <c r="B277" s="81" t="s">
        <v>52</v>
      </c>
      <c r="C277" s="75" t="n">
        <f aca="false">SUM(C275:C276)</f>
        <v>0</v>
      </c>
      <c r="D277" s="75" t="n">
        <f aca="false">SUM(D275:D276)</f>
        <v>3905</v>
      </c>
      <c r="E277" s="75" t="n">
        <f aca="false">SUM(E275:E276)</f>
        <v>3905</v>
      </c>
      <c r="F277" s="75" t="n">
        <f aca="false">SUM(F275:F276)</f>
        <v>3905</v>
      </c>
      <c r="G277" s="75" t="n">
        <f aca="false">SUM(G275:G276)</f>
        <v>0</v>
      </c>
      <c r="H277" s="75" t="n">
        <f aca="false">SUM(H275:H276)</f>
        <v>0</v>
      </c>
      <c r="I277" s="75" t="n">
        <f aca="false">SUM(I275:I276)</f>
        <v>3905</v>
      </c>
      <c r="K277" s="74"/>
    </row>
    <row r="278" customFormat="false" ht="12.75" hidden="false" customHeight="false" outlineLevel="0" collapsed="false">
      <c r="A278" s="86"/>
      <c r="B278" s="72" t="s">
        <v>53</v>
      </c>
      <c r="C278" s="85" t="n">
        <f aca="false">C272*C273</f>
        <v>0</v>
      </c>
      <c r="D278" s="85" t="n">
        <f aca="false">D272*D273</f>
        <v>-4200</v>
      </c>
      <c r="E278" s="85" t="n">
        <f aca="false">E272*E273</f>
        <v>-4200</v>
      </c>
      <c r="F278" s="85" t="n">
        <f aca="false">F272*F273</f>
        <v>-4200</v>
      </c>
      <c r="G278" s="85" t="n">
        <f aca="false">G272*G273</f>
        <v>0</v>
      </c>
      <c r="H278" s="85" t="n">
        <f aca="false">H272*H273</f>
        <v>0</v>
      </c>
      <c r="I278" s="85" t="n">
        <f aca="false">I272*I273</f>
        <v>-4200</v>
      </c>
    </row>
    <row r="279" customFormat="false" ht="12.75" hidden="false" customHeight="false" outlineLevel="0" collapsed="false">
      <c r="A279" s="87"/>
      <c r="E279" s="72"/>
      <c r="G279" s="72"/>
      <c r="H279" s="72"/>
      <c r="I279" s="72"/>
    </row>
    <row r="280" customFormat="false" ht="12.75" hidden="false" customHeight="false" outlineLevel="0" collapsed="false">
      <c r="A280" s="86"/>
      <c r="B280" s="5" t="s">
        <v>54</v>
      </c>
      <c r="C280" s="88" t="n">
        <f aca="false">SUM(C277:C278)</f>
        <v>0</v>
      </c>
      <c r="D280" s="88" t="n">
        <f aca="false">SUM(D277:D278)</f>
        <v>-295</v>
      </c>
      <c r="E280" s="88" t="n">
        <f aca="false">SUM(E277:E278)</f>
        <v>-295</v>
      </c>
      <c r="F280" s="88" t="n">
        <f aca="false">SUM(F277:F278)</f>
        <v>-295</v>
      </c>
      <c r="G280" s="88" t="n">
        <f aca="false">SUM(G277:G278)</f>
        <v>0</v>
      </c>
      <c r="H280" s="88" t="n">
        <f aca="false">SUM(H277:H278)</f>
        <v>0</v>
      </c>
      <c r="I280" s="88" t="n">
        <f aca="false">SUM(I277:I278)</f>
        <v>-295</v>
      </c>
      <c r="J280" s="80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</row>
    <row r="281" customFormat="false" ht="12.75" hidden="false" customHeight="false" outlineLevel="0" collapsed="false">
      <c r="A281" s="80"/>
      <c r="B281" s="5" t="s">
        <v>68</v>
      </c>
      <c r="C281" s="88" t="n">
        <f aca="false">C280*16</f>
        <v>0</v>
      </c>
      <c r="D281" s="88" t="n">
        <f aca="false">D280*16</f>
        <v>-4720</v>
      </c>
      <c r="E281" s="88" t="n">
        <f aca="false">E280*16</f>
        <v>-4720</v>
      </c>
      <c r="F281" s="88" t="n">
        <f aca="false">F280*16</f>
        <v>-4720</v>
      </c>
      <c r="G281" s="88" t="n">
        <f aca="false">G280*16</f>
        <v>0</v>
      </c>
      <c r="H281" s="88" t="n">
        <f aca="false">H280*16</f>
        <v>0</v>
      </c>
      <c r="I281" s="88" t="n">
        <f aca="false">I280*16</f>
        <v>-4720</v>
      </c>
      <c r="J281" s="73" t="n">
        <f aca="false">SUM(C281:I281)</f>
        <v>-18880</v>
      </c>
    </row>
    <row r="282" customFormat="false" ht="12.75" hidden="false" customHeight="false" outlineLevel="0" collapsed="false">
      <c r="A282" s="80"/>
      <c r="B282" s="5"/>
      <c r="C282" s="88"/>
      <c r="D282" s="88"/>
      <c r="E282" s="88"/>
      <c r="F282" s="88"/>
      <c r="G282" s="88"/>
      <c r="H282" s="88"/>
      <c r="I282" s="88"/>
    </row>
    <row r="283" customFormat="false" ht="12.75" hidden="false" customHeight="false" outlineLevel="0" collapsed="false">
      <c r="A283" s="86"/>
    </row>
    <row r="284" customFormat="false" ht="12.75" hidden="false" customHeight="false" outlineLevel="0" collapsed="false">
      <c r="A284" s="5" t="s">
        <v>16</v>
      </c>
      <c r="B284" s="77" t="s">
        <v>61</v>
      </c>
      <c r="C284" s="78" t="n">
        <v>37257</v>
      </c>
      <c r="D284" s="79" t="n">
        <v>37258</v>
      </c>
      <c r="E284" s="79" t="n">
        <v>37259</v>
      </c>
      <c r="F284" s="79" t="n">
        <v>37260</v>
      </c>
      <c r="G284" s="78" t="n">
        <v>37261</v>
      </c>
      <c r="H284" s="78" t="n">
        <v>37262</v>
      </c>
      <c r="I284" s="79" t="n">
        <v>37263</v>
      </c>
      <c r="J284" s="80"/>
      <c r="K284" s="81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</row>
    <row r="285" customFormat="false" ht="12.75" hidden="false" customHeight="false" outlineLevel="0" collapsed="false">
      <c r="B285" s="5" t="s">
        <v>8</v>
      </c>
      <c r="D285" s="82" t="n">
        <v>550</v>
      </c>
      <c r="E285" s="82" t="n">
        <v>550</v>
      </c>
      <c r="F285" s="82" t="n">
        <v>550</v>
      </c>
      <c r="G285" s="73"/>
      <c r="H285" s="84"/>
      <c r="I285" s="82" t="n">
        <v>550</v>
      </c>
      <c r="K285" s="74"/>
    </row>
    <row r="286" customFormat="false" ht="12.75" hidden="false" customHeight="false" outlineLevel="0" collapsed="false">
      <c r="B286" s="80" t="s">
        <v>47</v>
      </c>
      <c r="C286" s="73" t="n">
        <v>0</v>
      </c>
      <c r="D286" s="73" t="n">
        <v>28.04</v>
      </c>
      <c r="E286" s="73" t="n">
        <v>28.04</v>
      </c>
      <c r="F286" s="73" t="n">
        <v>28.04</v>
      </c>
      <c r="G286" s="73"/>
      <c r="H286" s="84"/>
      <c r="I286" s="73" t="n">
        <v>28.04</v>
      </c>
      <c r="K286" s="74"/>
    </row>
    <row r="287" customFormat="false" ht="12.75" hidden="false" customHeight="false" outlineLevel="0" collapsed="false">
      <c r="B287" s="5" t="s">
        <v>7</v>
      </c>
      <c r="D287" s="82" t="n">
        <v>550</v>
      </c>
      <c r="E287" s="82" t="n">
        <v>550</v>
      </c>
      <c r="F287" s="82" t="n">
        <v>550</v>
      </c>
      <c r="G287" s="73"/>
      <c r="H287" s="84"/>
      <c r="I287" s="82" t="n">
        <v>550</v>
      </c>
      <c r="K287" s="74"/>
    </row>
    <row r="288" customFormat="false" ht="12.75" hidden="false" customHeight="false" outlineLevel="0" collapsed="false">
      <c r="B288" s="80" t="s">
        <v>47</v>
      </c>
      <c r="C288" s="73" t="n">
        <v>0</v>
      </c>
      <c r="D288" s="73" t="n">
        <v>27.81</v>
      </c>
      <c r="E288" s="73" t="n">
        <v>27.81</v>
      </c>
      <c r="F288" s="73" t="n">
        <v>27.81</v>
      </c>
      <c r="G288" s="73"/>
      <c r="H288" s="84"/>
      <c r="I288" s="73" t="n">
        <v>27.81</v>
      </c>
      <c r="K288" s="74"/>
    </row>
    <row r="289" customFormat="false" ht="12.75" hidden="false" customHeight="false" outlineLevel="0" collapsed="false">
      <c r="B289" s="81" t="s">
        <v>48</v>
      </c>
      <c r="C289" s="74" t="n">
        <f aca="false">C285-C287</f>
        <v>0</v>
      </c>
      <c r="D289" s="74" t="n">
        <f aca="false">D285-D287</f>
        <v>0</v>
      </c>
      <c r="E289" s="74" t="n">
        <f aca="false">E285-E287</f>
        <v>0</v>
      </c>
      <c r="F289" s="74" t="n">
        <f aca="false">F285-F287</f>
        <v>0</v>
      </c>
      <c r="G289" s="74" t="n">
        <f aca="false">G285-G287</f>
        <v>0</v>
      </c>
      <c r="H289" s="74" t="n">
        <f aca="false">H285-H287</f>
        <v>0</v>
      </c>
      <c r="I289" s="74" t="n">
        <f aca="false">I285-I287</f>
        <v>0</v>
      </c>
      <c r="K289" s="74"/>
    </row>
    <row r="290" customFormat="false" ht="12.75" hidden="false" customHeight="false" outlineLevel="0" collapsed="false">
      <c r="B290" s="83" t="s">
        <v>49</v>
      </c>
      <c r="C290" s="73" t="n">
        <v>22</v>
      </c>
      <c r="D290" s="73" t="n">
        <v>28</v>
      </c>
      <c r="E290" s="73" t="n">
        <v>28</v>
      </c>
      <c r="F290" s="73" t="n">
        <v>28</v>
      </c>
      <c r="G290" s="73" t="n">
        <v>22</v>
      </c>
      <c r="H290" s="73" t="n">
        <v>22</v>
      </c>
      <c r="I290" s="73" t="n">
        <v>28</v>
      </c>
      <c r="K290" s="74"/>
    </row>
    <row r="291" customFormat="false" ht="12.75" hidden="false" customHeight="false" outlineLevel="0" collapsed="false">
      <c r="B291" s="83"/>
      <c r="C291" s="75"/>
      <c r="D291" s="82"/>
      <c r="E291" s="82"/>
      <c r="F291" s="73"/>
      <c r="G291" s="73"/>
      <c r="H291" s="84"/>
      <c r="K291" s="74"/>
    </row>
    <row r="292" customFormat="false" ht="12.75" hidden="false" customHeight="false" outlineLevel="0" collapsed="false">
      <c r="B292" s="83" t="s">
        <v>50</v>
      </c>
      <c r="C292" s="85" t="n">
        <f aca="false">(C285*C286)*(-1)</f>
        <v>-0</v>
      </c>
      <c r="D292" s="85" t="n">
        <f aca="false">(D285*D286)*(-1)</f>
        <v>-15422</v>
      </c>
      <c r="E292" s="85" t="n">
        <f aca="false">(E285*E286)*(-1)</f>
        <v>-15422</v>
      </c>
      <c r="F292" s="85" t="n">
        <f aca="false">(F285*F286)*(-1)</f>
        <v>-15422</v>
      </c>
      <c r="G292" s="85" t="n">
        <f aca="false">(G285*G286)*(-1)</f>
        <v>-0</v>
      </c>
      <c r="H292" s="85" t="n">
        <f aca="false">(H285*H286)*(-1)</f>
        <v>-0</v>
      </c>
      <c r="I292" s="85" t="n">
        <f aca="false">(I285*I286)*(-1)</f>
        <v>-15422</v>
      </c>
      <c r="K292" s="74"/>
    </row>
    <row r="293" customFormat="false" ht="12.75" hidden="false" customHeight="false" outlineLevel="0" collapsed="false">
      <c r="B293" s="83" t="s">
        <v>51</v>
      </c>
      <c r="C293" s="75" t="n">
        <f aca="false">C287*C288</f>
        <v>0</v>
      </c>
      <c r="D293" s="75" t="n">
        <f aca="false">D287*D288</f>
        <v>15295.5</v>
      </c>
      <c r="E293" s="75" t="n">
        <f aca="false">E287*E288</f>
        <v>15295.5</v>
      </c>
      <c r="F293" s="75" t="n">
        <f aca="false">F287*F288</f>
        <v>15295.5</v>
      </c>
      <c r="G293" s="75" t="n">
        <f aca="false">G287*G288</f>
        <v>0</v>
      </c>
      <c r="H293" s="75" t="n">
        <f aca="false">H287*H288</f>
        <v>0</v>
      </c>
      <c r="I293" s="75" t="n">
        <f aca="false">I287*I288</f>
        <v>15295.5</v>
      </c>
      <c r="K293" s="74"/>
    </row>
    <row r="294" customFormat="false" ht="12.75" hidden="false" customHeight="false" outlineLevel="0" collapsed="false">
      <c r="B294" s="81" t="s">
        <v>52</v>
      </c>
      <c r="C294" s="75" t="n">
        <f aca="false">SUM(C292:C293)</f>
        <v>0</v>
      </c>
      <c r="D294" s="75" t="n">
        <f aca="false">SUM(D292:D293)</f>
        <v>-126.5</v>
      </c>
      <c r="E294" s="75" t="n">
        <f aca="false">SUM(E292:E293)</f>
        <v>-126.5</v>
      </c>
      <c r="F294" s="75" t="n">
        <f aca="false">SUM(F292:F293)</f>
        <v>-126.5</v>
      </c>
      <c r="G294" s="75" t="n">
        <f aca="false">SUM(G292:G293)</f>
        <v>0</v>
      </c>
      <c r="H294" s="75" t="n">
        <f aca="false">SUM(H292:H293)</f>
        <v>0</v>
      </c>
      <c r="I294" s="75" t="n">
        <f aca="false">SUM(I292:I293)</f>
        <v>-126.5</v>
      </c>
      <c r="K294" s="74"/>
    </row>
    <row r="295" customFormat="false" ht="12.75" hidden="false" customHeight="false" outlineLevel="0" collapsed="false">
      <c r="A295" s="86"/>
      <c r="B295" s="72" t="s">
        <v>53</v>
      </c>
      <c r="C295" s="85" t="n">
        <f aca="false">C289*C290</f>
        <v>0</v>
      </c>
      <c r="D295" s="85" t="n">
        <f aca="false">D289*D290</f>
        <v>0</v>
      </c>
      <c r="E295" s="85" t="n">
        <f aca="false">E289*E290</f>
        <v>0</v>
      </c>
      <c r="F295" s="85" t="n">
        <f aca="false">F289*F290</f>
        <v>0</v>
      </c>
      <c r="G295" s="85" t="n">
        <f aca="false">G289*G290</f>
        <v>0</v>
      </c>
      <c r="H295" s="85" t="n">
        <f aca="false">H289*H290</f>
        <v>0</v>
      </c>
      <c r="I295" s="85" t="n">
        <f aca="false">I289*I290</f>
        <v>0</v>
      </c>
    </row>
    <row r="296" customFormat="false" ht="12.75" hidden="false" customHeight="false" outlineLevel="0" collapsed="false">
      <c r="A296" s="87"/>
      <c r="E296" s="72"/>
      <c r="G296" s="72"/>
      <c r="H296" s="72"/>
      <c r="I296" s="72"/>
    </row>
    <row r="297" customFormat="false" ht="12.75" hidden="false" customHeight="false" outlineLevel="0" collapsed="false">
      <c r="A297" s="86"/>
      <c r="B297" s="5" t="s">
        <v>54</v>
      </c>
      <c r="C297" s="88" t="n">
        <f aca="false">SUM(C294:C295)</f>
        <v>0</v>
      </c>
      <c r="D297" s="88" t="n">
        <f aca="false">SUM(D294:D295)</f>
        <v>-126.5</v>
      </c>
      <c r="E297" s="88" t="n">
        <f aca="false">SUM(E294:E295)</f>
        <v>-126.5</v>
      </c>
      <c r="F297" s="88" t="n">
        <f aca="false">SUM(F294:F295)</f>
        <v>-126.5</v>
      </c>
      <c r="G297" s="88" t="n">
        <f aca="false">SUM(G294:G295)</f>
        <v>0</v>
      </c>
      <c r="H297" s="88" t="n">
        <f aca="false">SUM(H294:H295)</f>
        <v>0</v>
      </c>
      <c r="I297" s="88" t="n">
        <f aca="false">SUM(I294:I295)</f>
        <v>-126.5</v>
      </c>
      <c r="J297" s="80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</row>
    <row r="298" customFormat="false" ht="12.75" hidden="false" customHeight="false" outlineLevel="0" collapsed="false">
      <c r="A298" s="80"/>
      <c r="B298" s="5" t="s">
        <v>55</v>
      </c>
      <c r="C298" s="88" t="n">
        <f aca="false">C297*16</f>
        <v>0</v>
      </c>
      <c r="D298" s="88" t="n">
        <f aca="false">D297*16</f>
        <v>-2024</v>
      </c>
      <c r="E298" s="88" t="n">
        <f aca="false">E297*16</f>
        <v>-2024</v>
      </c>
      <c r="F298" s="88" t="n">
        <f aca="false">F297*16</f>
        <v>-2024</v>
      </c>
      <c r="G298" s="88" t="n">
        <f aca="false">G297*16</f>
        <v>0</v>
      </c>
      <c r="H298" s="88" t="n">
        <f aca="false">H297*16</f>
        <v>0</v>
      </c>
      <c r="I298" s="88" t="n">
        <f aca="false">I297*16</f>
        <v>-2024</v>
      </c>
      <c r="J298" s="73" t="n">
        <f aca="false">SUM(C298:I298)</f>
        <v>-8096</v>
      </c>
    </row>
    <row r="299" customFormat="false" ht="12.75" hidden="false" customHeight="false" outlineLevel="0" collapsed="false">
      <c r="A299" s="80"/>
      <c r="B299" s="5"/>
      <c r="C299" s="88"/>
      <c r="D299" s="88"/>
      <c r="E299" s="88"/>
      <c r="F299" s="88"/>
      <c r="G299" s="88"/>
      <c r="H299" s="88"/>
      <c r="I299" s="88"/>
    </row>
    <row r="300" customFormat="false" ht="12.75" hidden="false" customHeight="false" outlineLevel="0" collapsed="false">
      <c r="A300" s="80"/>
      <c r="B300" s="5"/>
      <c r="C300" s="88"/>
      <c r="D300" s="88"/>
      <c r="E300" s="88"/>
      <c r="F300" s="88"/>
      <c r="G300" s="88"/>
      <c r="H300" s="88"/>
      <c r="I300" s="88"/>
    </row>
    <row r="301" customFormat="false" ht="12.75" hidden="false" customHeight="false" outlineLevel="0" collapsed="false">
      <c r="A301" s="5" t="s">
        <v>35</v>
      </c>
      <c r="B301" s="77" t="s">
        <v>67</v>
      </c>
      <c r="C301" s="78" t="n">
        <v>37257</v>
      </c>
      <c r="D301" s="79" t="n">
        <v>37258</v>
      </c>
      <c r="E301" s="79" t="n">
        <v>37259</v>
      </c>
      <c r="F301" s="79" t="n">
        <v>37260</v>
      </c>
      <c r="G301" s="78" t="n">
        <v>37261</v>
      </c>
      <c r="H301" s="78" t="n">
        <v>37262</v>
      </c>
      <c r="I301" s="79" t="n">
        <v>37263</v>
      </c>
      <c r="J301" s="80"/>
      <c r="K301" s="81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</row>
    <row r="302" customFormat="false" ht="12.75" hidden="false" customHeight="false" outlineLevel="0" collapsed="false">
      <c r="B302" s="5" t="s">
        <v>8</v>
      </c>
      <c r="D302" s="82" t="n">
        <v>50</v>
      </c>
      <c r="E302" s="82" t="n">
        <v>50</v>
      </c>
      <c r="F302" s="82" t="n">
        <v>50</v>
      </c>
      <c r="G302" s="73"/>
      <c r="H302" s="84"/>
      <c r="I302" s="82" t="n">
        <v>50</v>
      </c>
      <c r="K302" s="74"/>
    </row>
    <row r="303" customFormat="false" ht="12.75" hidden="false" customHeight="false" outlineLevel="0" collapsed="false">
      <c r="B303" s="80" t="s">
        <v>47</v>
      </c>
      <c r="C303" s="73" t="n">
        <v>0</v>
      </c>
      <c r="D303" s="73" t="n">
        <v>32</v>
      </c>
      <c r="E303" s="73" t="n">
        <v>32</v>
      </c>
      <c r="F303" s="73" t="n">
        <v>32</v>
      </c>
      <c r="G303" s="73"/>
      <c r="H303" s="84"/>
      <c r="I303" s="73" t="n">
        <v>32</v>
      </c>
      <c r="K303" s="74"/>
    </row>
    <row r="304" customFormat="false" ht="12.75" hidden="false" customHeight="false" outlineLevel="0" collapsed="false">
      <c r="B304" s="5" t="s">
        <v>7</v>
      </c>
      <c r="C304" s="72" t="n">
        <v>50</v>
      </c>
      <c r="D304" s="82" t="n">
        <v>50</v>
      </c>
      <c r="E304" s="82" t="n">
        <v>50</v>
      </c>
      <c r="F304" s="82" t="n">
        <v>50</v>
      </c>
      <c r="G304" s="82" t="n">
        <v>50</v>
      </c>
      <c r="H304" s="82" t="n">
        <v>50</v>
      </c>
      <c r="I304" s="82" t="n">
        <v>50</v>
      </c>
      <c r="K304" s="74"/>
    </row>
    <row r="305" customFormat="false" ht="12.75" hidden="false" customHeight="false" outlineLevel="0" collapsed="false">
      <c r="B305" s="80" t="s">
        <v>47</v>
      </c>
      <c r="C305" s="73" t="n">
        <v>32</v>
      </c>
      <c r="D305" s="73" t="n">
        <v>32</v>
      </c>
      <c r="E305" s="73" t="n">
        <v>32</v>
      </c>
      <c r="F305" s="73" t="n">
        <v>32</v>
      </c>
      <c r="G305" s="73" t="n">
        <v>32</v>
      </c>
      <c r="H305" s="73" t="n">
        <v>32</v>
      </c>
      <c r="I305" s="73" t="n">
        <v>32</v>
      </c>
      <c r="K305" s="74"/>
    </row>
    <row r="306" customFormat="false" ht="12.75" hidden="false" customHeight="false" outlineLevel="0" collapsed="false">
      <c r="B306" s="81" t="s">
        <v>48</v>
      </c>
      <c r="C306" s="74" t="n">
        <f aca="false">C302-C304</f>
        <v>-50</v>
      </c>
      <c r="D306" s="74" t="n">
        <f aca="false">D302-D304</f>
        <v>0</v>
      </c>
      <c r="E306" s="74" t="n">
        <f aca="false">E302-E304</f>
        <v>0</v>
      </c>
      <c r="F306" s="74" t="n">
        <f aca="false">F302-F304</f>
        <v>0</v>
      </c>
      <c r="G306" s="74" t="n">
        <f aca="false">G302-G304</f>
        <v>-50</v>
      </c>
      <c r="H306" s="74" t="n">
        <f aca="false">H302-H304</f>
        <v>-50</v>
      </c>
      <c r="I306" s="74" t="n">
        <f aca="false">I302-I304</f>
        <v>0</v>
      </c>
      <c r="K306" s="74"/>
    </row>
    <row r="307" customFormat="false" ht="12.75" hidden="false" customHeight="false" outlineLevel="0" collapsed="false">
      <c r="B307" s="83" t="s">
        <v>49</v>
      </c>
      <c r="C307" s="73" t="n">
        <v>22</v>
      </c>
      <c r="D307" s="73" t="n">
        <v>28</v>
      </c>
      <c r="E307" s="73" t="n">
        <v>28</v>
      </c>
      <c r="F307" s="73" t="n">
        <v>28</v>
      </c>
      <c r="G307" s="73" t="n">
        <v>22</v>
      </c>
      <c r="H307" s="73" t="n">
        <v>22</v>
      </c>
      <c r="I307" s="73" t="n">
        <v>28</v>
      </c>
      <c r="K307" s="74"/>
    </row>
    <row r="308" customFormat="false" ht="12.75" hidden="false" customHeight="false" outlineLevel="0" collapsed="false">
      <c r="B308" s="83"/>
      <c r="C308" s="75"/>
      <c r="D308" s="82"/>
      <c r="E308" s="82"/>
      <c r="F308" s="73"/>
      <c r="G308" s="73"/>
      <c r="H308" s="84"/>
      <c r="K308" s="74"/>
    </row>
    <row r="309" customFormat="false" ht="12.75" hidden="false" customHeight="false" outlineLevel="0" collapsed="false">
      <c r="B309" s="83" t="s">
        <v>50</v>
      </c>
      <c r="C309" s="85" t="n">
        <f aca="false">(C302*C303)*(-1)</f>
        <v>-0</v>
      </c>
      <c r="D309" s="85" t="n">
        <f aca="false">(D302*D303)*(-1)</f>
        <v>-1600</v>
      </c>
      <c r="E309" s="85" t="n">
        <f aca="false">(E302*E303)*(-1)</f>
        <v>-1600</v>
      </c>
      <c r="F309" s="85" t="n">
        <f aca="false">(F302*F303)*(-1)</f>
        <v>-1600</v>
      </c>
      <c r="G309" s="85" t="n">
        <f aca="false">(G302*G303)*(-1)</f>
        <v>-0</v>
      </c>
      <c r="H309" s="85" t="n">
        <f aca="false">(H302*H303)*(-1)</f>
        <v>-0</v>
      </c>
      <c r="I309" s="85" t="n">
        <f aca="false">(I302*I303)*(-1)</f>
        <v>-1600</v>
      </c>
      <c r="K309" s="74"/>
    </row>
    <row r="310" customFormat="false" ht="12.75" hidden="false" customHeight="false" outlineLevel="0" collapsed="false">
      <c r="B310" s="83" t="s">
        <v>51</v>
      </c>
      <c r="C310" s="75" t="n">
        <f aca="false">C304*C305</f>
        <v>1600</v>
      </c>
      <c r="D310" s="75" t="n">
        <f aca="false">D304*D305</f>
        <v>1600</v>
      </c>
      <c r="E310" s="75" t="n">
        <f aca="false">E304*E305</f>
        <v>1600</v>
      </c>
      <c r="F310" s="75" t="n">
        <f aca="false">F304*F305</f>
        <v>1600</v>
      </c>
      <c r="G310" s="75" t="n">
        <f aca="false">G304*G305</f>
        <v>1600</v>
      </c>
      <c r="H310" s="75" t="n">
        <f aca="false">H304*H305</f>
        <v>1600</v>
      </c>
      <c r="I310" s="75" t="n">
        <f aca="false">I304*I305</f>
        <v>1600</v>
      </c>
      <c r="K310" s="74"/>
    </row>
    <row r="311" customFormat="false" ht="12.75" hidden="false" customHeight="false" outlineLevel="0" collapsed="false">
      <c r="B311" s="81" t="s">
        <v>52</v>
      </c>
      <c r="C311" s="75" t="n">
        <f aca="false">SUM(C309:C310)</f>
        <v>1600</v>
      </c>
      <c r="D311" s="75" t="n">
        <f aca="false">SUM(D309:D310)</f>
        <v>0</v>
      </c>
      <c r="E311" s="75" t="n">
        <f aca="false">SUM(E309:E310)</f>
        <v>0</v>
      </c>
      <c r="F311" s="75" t="n">
        <f aca="false">SUM(F309:F310)</f>
        <v>0</v>
      </c>
      <c r="G311" s="75" t="n">
        <f aca="false">SUM(G309:G310)</f>
        <v>1600</v>
      </c>
      <c r="H311" s="75" t="n">
        <f aca="false">SUM(H309:H310)</f>
        <v>1600</v>
      </c>
      <c r="I311" s="75" t="n">
        <f aca="false">SUM(I309:I310)</f>
        <v>0</v>
      </c>
      <c r="K311" s="74"/>
    </row>
    <row r="312" customFormat="false" ht="12.75" hidden="false" customHeight="false" outlineLevel="0" collapsed="false">
      <c r="A312" s="86"/>
      <c r="B312" s="72" t="s">
        <v>53</v>
      </c>
      <c r="C312" s="85" t="n">
        <f aca="false">C306*C307</f>
        <v>-1100</v>
      </c>
      <c r="D312" s="85" t="n">
        <f aca="false">D306*D307</f>
        <v>0</v>
      </c>
      <c r="E312" s="85" t="n">
        <f aca="false">E306*E307</f>
        <v>0</v>
      </c>
      <c r="F312" s="85" t="n">
        <f aca="false">F306*F307</f>
        <v>0</v>
      </c>
      <c r="G312" s="85" t="n">
        <f aca="false">G306*G307</f>
        <v>-1100</v>
      </c>
      <c r="H312" s="85" t="n">
        <f aca="false">H306*H307</f>
        <v>-1100</v>
      </c>
      <c r="I312" s="85" t="n">
        <f aca="false">I306*I307</f>
        <v>0</v>
      </c>
    </row>
    <row r="313" customFormat="false" ht="12.75" hidden="false" customHeight="false" outlineLevel="0" collapsed="false">
      <c r="A313" s="87"/>
      <c r="E313" s="72"/>
      <c r="G313" s="72"/>
      <c r="H313" s="72"/>
      <c r="I313" s="72"/>
    </row>
    <row r="314" customFormat="false" ht="12.75" hidden="false" customHeight="false" outlineLevel="0" collapsed="false">
      <c r="A314" s="86"/>
      <c r="B314" s="5" t="s">
        <v>54</v>
      </c>
      <c r="C314" s="88" t="n">
        <f aca="false">SUM(C311:C312)</f>
        <v>500</v>
      </c>
      <c r="D314" s="88" t="n">
        <f aca="false">SUM(D311:D312)</f>
        <v>0</v>
      </c>
      <c r="E314" s="88" t="n">
        <f aca="false">SUM(E311:E312)</f>
        <v>0</v>
      </c>
      <c r="F314" s="88" t="n">
        <f aca="false">SUM(F311:F312)</f>
        <v>0</v>
      </c>
      <c r="G314" s="88" t="n">
        <f aca="false">SUM(G311:G312)</f>
        <v>500</v>
      </c>
      <c r="H314" s="88" t="n">
        <f aca="false">SUM(H311:H312)</f>
        <v>500</v>
      </c>
      <c r="I314" s="88" t="n">
        <f aca="false">SUM(I311:I312)</f>
        <v>0</v>
      </c>
      <c r="J314" s="80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</row>
    <row r="315" customFormat="false" ht="12.75" hidden="false" customHeight="false" outlineLevel="0" collapsed="false">
      <c r="A315" s="80"/>
      <c r="B315" s="5" t="s">
        <v>68</v>
      </c>
      <c r="C315" s="88" t="n">
        <f aca="false">C314*16</f>
        <v>8000</v>
      </c>
      <c r="D315" s="88" t="n">
        <f aca="false">D314*16</f>
        <v>0</v>
      </c>
      <c r="E315" s="88" t="n">
        <f aca="false">E314*16</f>
        <v>0</v>
      </c>
      <c r="F315" s="88" t="n">
        <f aca="false">F314*16</f>
        <v>0</v>
      </c>
      <c r="G315" s="88" t="n">
        <f aca="false">G314*16</f>
        <v>8000</v>
      </c>
      <c r="H315" s="88" t="n">
        <f aca="false">H314*16</f>
        <v>8000</v>
      </c>
      <c r="I315" s="88" t="n">
        <f aca="false">I314*16</f>
        <v>0</v>
      </c>
      <c r="J315" s="73" t="n">
        <f aca="false">SUM(C315:I315)</f>
        <v>24000</v>
      </c>
    </row>
    <row r="316" customFormat="false" ht="12.75" hidden="false" customHeight="false" outlineLevel="0" collapsed="false">
      <c r="A316" s="80"/>
      <c r="B316" s="5"/>
      <c r="C316" s="88"/>
      <c r="D316" s="88"/>
      <c r="E316" s="88"/>
      <c r="F316" s="88"/>
      <c r="G316" s="88"/>
      <c r="H316" s="88"/>
      <c r="I316" s="88"/>
    </row>
    <row r="317" customFormat="false" ht="12.75" hidden="false" customHeight="false" outlineLevel="0" collapsed="false">
      <c r="A317" s="80"/>
    </row>
    <row r="318" customFormat="false" ht="12.75" hidden="false" customHeight="false" outlineLevel="0" collapsed="false">
      <c r="A318" s="80"/>
      <c r="B318" s="5" t="s">
        <v>83</v>
      </c>
      <c r="C318" s="74" t="n">
        <f aca="false">SUM(C171,C188,C205,C221,C238,C255,C272,C289,C306)</f>
        <v>-100</v>
      </c>
      <c r="D318" s="74" t="n">
        <f aca="false">SUM(D171,D188,D205,D221,D238,D255,D272,D289,D306)</f>
        <v>-1150</v>
      </c>
      <c r="E318" s="74" t="n">
        <f aca="false">SUM(E171,E188,E205,E221,E238,E255,E272,E289,E306)</f>
        <v>-1150</v>
      </c>
      <c r="F318" s="74" t="n">
        <f aca="false">SUM(F171,F188,F205,F221,F238,F255,F272,F289,F306)</f>
        <v>-1150</v>
      </c>
      <c r="G318" s="74" t="n">
        <f aca="false">SUM(G171,G188,G205,G221,G238,G255,G272,G289,G306)</f>
        <v>-100</v>
      </c>
      <c r="H318" s="74" t="n">
        <f aca="false">SUM(H171,H188,H205,H221,H238,H255,H272,H289,H306)</f>
        <v>-100</v>
      </c>
      <c r="I318" s="74" t="n">
        <f aca="false">SUM(I171,I188,I205,I221,I238,I255,I272,I289,I306)</f>
        <v>-1150</v>
      </c>
    </row>
    <row r="319" customFormat="false" ht="12.75" hidden="false" customHeight="false" outlineLevel="0" collapsed="false">
      <c r="A319" s="80"/>
    </row>
    <row r="320" customFormat="false" ht="12.75" hidden="false" customHeight="false" outlineLevel="0" collapsed="false">
      <c r="A320" s="80"/>
    </row>
    <row r="321" customFormat="false" ht="12.75" hidden="false" customHeight="false" outlineLevel="0" collapsed="false">
      <c r="A321" s="5" t="s">
        <v>10</v>
      </c>
      <c r="B321" s="77" t="s">
        <v>60</v>
      </c>
      <c r="C321" s="78" t="n">
        <v>37257</v>
      </c>
      <c r="D321" s="79" t="n">
        <v>37258</v>
      </c>
      <c r="E321" s="79" t="n">
        <v>37259</v>
      </c>
      <c r="F321" s="79" t="n">
        <v>37260</v>
      </c>
      <c r="G321" s="78" t="n">
        <v>37261</v>
      </c>
      <c r="H321" s="78" t="n">
        <v>37262</v>
      </c>
      <c r="I321" s="79" t="n">
        <v>37263</v>
      </c>
      <c r="J321" s="80"/>
      <c r="K321" s="81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</row>
    <row r="322" customFormat="false" ht="12.75" hidden="false" customHeight="false" outlineLevel="0" collapsed="false">
      <c r="B322" s="5" t="s">
        <v>8</v>
      </c>
      <c r="C322" s="72" t="n">
        <v>400</v>
      </c>
      <c r="D322" s="82" t="n">
        <v>850</v>
      </c>
      <c r="E322" s="82" t="n">
        <v>850</v>
      </c>
      <c r="F322" s="82" t="n">
        <v>850</v>
      </c>
      <c r="G322" s="72" t="n">
        <v>400</v>
      </c>
      <c r="H322" s="72" t="n">
        <v>400</v>
      </c>
      <c r="I322" s="82" t="n">
        <v>850</v>
      </c>
      <c r="K322" s="74"/>
    </row>
    <row r="323" customFormat="false" ht="12.75" hidden="false" customHeight="false" outlineLevel="0" collapsed="false">
      <c r="B323" s="80" t="s">
        <v>47</v>
      </c>
      <c r="C323" s="73" t="n">
        <v>31.75</v>
      </c>
      <c r="D323" s="73" t="n">
        <v>47.64</v>
      </c>
      <c r="E323" s="73" t="n">
        <v>47.64</v>
      </c>
      <c r="F323" s="73" t="n">
        <v>47.64</v>
      </c>
      <c r="G323" s="73" t="n">
        <v>31.75</v>
      </c>
      <c r="H323" s="73" t="n">
        <v>31.75</v>
      </c>
      <c r="I323" s="73" t="n">
        <v>47.64</v>
      </c>
      <c r="K323" s="74"/>
    </row>
    <row r="324" customFormat="false" ht="12.75" hidden="false" customHeight="false" outlineLevel="0" collapsed="false">
      <c r="B324" s="5" t="s">
        <v>7</v>
      </c>
      <c r="C324" s="72" t="n">
        <v>100</v>
      </c>
      <c r="D324" s="82" t="n">
        <v>1100</v>
      </c>
      <c r="E324" s="82" t="n">
        <v>1100</v>
      </c>
      <c r="F324" s="82" t="n">
        <v>1100</v>
      </c>
      <c r="G324" s="72" t="n">
        <v>100</v>
      </c>
      <c r="H324" s="72" t="n">
        <v>100</v>
      </c>
      <c r="I324" s="82" t="n">
        <v>1100</v>
      </c>
      <c r="K324" s="74"/>
    </row>
    <row r="325" customFormat="false" ht="12.75" hidden="false" customHeight="false" outlineLevel="0" collapsed="false">
      <c r="B325" s="80" t="s">
        <v>47</v>
      </c>
      <c r="C325" s="73" t="n">
        <v>34</v>
      </c>
      <c r="D325" s="73" t="n">
        <v>49.12</v>
      </c>
      <c r="E325" s="73" t="n">
        <v>49.12</v>
      </c>
      <c r="F325" s="73" t="n">
        <v>49.12</v>
      </c>
      <c r="G325" s="73" t="n">
        <v>34</v>
      </c>
      <c r="H325" s="73" t="n">
        <v>34</v>
      </c>
      <c r="I325" s="73" t="n">
        <v>49.12</v>
      </c>
      <c r="K325" s="74"/>
    </row>
    <row r="326" customFormat="false" ht="12.75" hidden="false" customHeight="false" outlineLevel="0" collapsed="false">
      <c r="B326" s="81" t="s">
        <v>48</v>
      </c>
      <c r="C326" s="74" t="n">
        <f aca="false">C322-C324</f>
        <v>300</v>
      </c>
      <c r="D326" s="74" t="n">
        <f aca="false">D322-D324</f>
        <v>-250</v>
      </c>
      <c r="E326" s="74" t="n">
        <f aca="false">E322-E324</f>
        <v>-250</v>
      </c>
      <c r="F326" s="74" t="n">
        <f aca="false">F322-F324</f>
        <v>-250</v>
      </c>
      <c r="G326" s="74" t="n">
        <f aca="false">G322-G324</f>
        <v>300</v>
      </c>
      <c r="H326" s="74" t="n">
        <f aca="false">H322-H324</f>
        <v>300</v>
      </c>
      <c r="I326" s="74" t="n">
        <f aca="false">I322-I324</f>
        <v>-250</v>
      </c>
      <c r="K326" s="74"/>
    </row>
    <row r="327" customFormat="false" ht="12.75" hidden="false" customHeight="false" outlineLevel="0" collapsed="false">
      <c r="B327" s="83" t="s">
        <v>49</v>
      </c>
      <c r="C327" s="73" t="n">
        <v>30</v>
      </c>
      <c r="D327" s="73" t="n">
        <v>40</v>
      </c>
      <c r="E327" s="73" t="n">
        <v>40</v>
      </c>
      <c r="F327" s="73" t="n">
        <v>40</v>
      </c>
      <c r="G327" s="73" t="n">
        <v>30</v>
      </c>
      <c r="H327" s="73" t="n">
        <v>30</v>
      </c>
      <c r="I327" s="73" t="n">
        <v>40</v>
      </c>
      <c r="K327" s="74"/>
    </row>
    <row r="328" customFormat="false" ht="12.75" hidden="false" customHeight="false" outlineLevel="0" collapsed="false">
      <c r="B328" s="83"/>
      <c r="C328" s="75"/>
      <c r="D328" s="82"/>
      <c r="E328" s="82"/>
      <c r="F328" s="73"/>
      <c r="G328" s="75"/>
      <c r="H328" s="75"/>
      <c r="K328" s="74"/>
    </row>
    <row r="329" customFormat="false" ht="12.75" hidden="false" customHeight="false" outlineLevel="0" collapsed="false">
      <c r="B329" s="83" t="s">
        <v>50</v>
      </c>
      <c r="C329" s="85" t="n">
        <f aca="false">(C322*C323)*(-1)</f>
        <v>-12700</v>
      </c>
      <c r="D329" s="85" t="n">
        <f aca="false">(D322*D323)*(-1)</f>
        <v>-40494</v>
      </c>
      <c r="E329" s="85" t="n">
        <f aca="false">(E322*E323)*(-1)</f>
        <v>-40494</v>
      </c>
      <c r="F329" s="85" t="n">
        <f aca="false">(F322*F323)*(-1)</f>
        <v>-40494</v>
      </c>
      <c r="G329" s="85" t="n">
        <f aca="false">(G322*G323)*(-1)</f>
        <v>-12700</v>
      </c>
      <c r="H329" s="85" t="n">
        <f aca="false">(H322*H323)*(-1)</f>
        <v>-12700</v>
      </c>
      <c r="I329" s="85" t="n">
        <f aca="false">(I322*I323)*(-1)</f>
        <v>-40494</v>
      </c>
      <c r="K329" s="74"/>
    </row>
    <row r="330" customFormat="false" ht="12.75" hidden="false" customHeight="false" outlineLevel="0" collapsed="false">
      <c r="B330" s="83" t="s">
        <v>51</v>
      </c>
      <c r="C330" s="75" t="n">
        <f aca="false">C324*C325</f>
        <v>3400</v>
      </c>
      <c r="D330" s="75" t="n">
        <f aca="false">D324*D325</f>
        <v>54032</v>
      </c>
      <c r="E330" s="75" t="n">
        <f aca="false">E324*E325</f>
        <v>54032</v>
      </c>
      <c r="F330" s="75" t="n">
        <f aca="false">F324*F325</f>
        <v>54032</v>
      </c>
      <c r="G330" s="75" t="n">
        <f aca="false">G324*G325</f>
        <v>3400</v>
      </c>
      <c r="H330" s="75" t="n">
        <f aca="false">H324*H325</f>
        <v>3400</v>
      </c>
      <c r="I330" s="75" t="n">
        <f aca="false">I324*I325</f>
        <v>54032</v>
      </c>
      <c r="K330" s="74"/>
    </row>
    <row r="331" customFormat="false" ht="12.75" hidden="false" customHeight="false" outlineLevel="0" collapsed="false">
      <c r="B331" s="81" t="s">
        <v>52</v>
      </c>
      <c r="C331" s="75" t="n">
        <f aca="false">SUM(C329:C330)</f>
        <v>-9300</v>
      </c>
      <c r="D331" s="75" t="n">
        <f aca="false">SUM(D329:D330)</f>
        <v>13538</v>
      </c>
      <c r="E331" s="75" t="n">
        <f aca="false">SUM(E329:E330)</f>
        <v>13538</v>
      </c>
      <c r="F331" s="75" t="n">
        <f aca="false">SUM(F329:F330)</f>
        <v>13538</v>
      </c>
      <c r="G331" s="75" t="n">
        <f aca="false">SUM(G329:G330)</f>
        <v>-9300</v>
      </c>
      <c r="H331" s="75" t="n">
        <f aca="false">SUM(H329:H330)</f>
        <v>-9300</v>
      </c>
      <c r="I331" s="75" t="n">
        <f aca="false">SUM(I329:I330)</f>
        <v>13538</v>
      </c>
      <c r="K331" s="74"/>
    </row>
    <row r="332" customFormat="false" ht="12.75" hidden="false" customHeight="false" outlineLevel="0" collapsed="false">
      <c r="A332" s="86"/>
      <c r="B332" s="72" t="s">
        <v>53</v>
      </c>
      <c r="C332" s="85" t="n">
        <f aca="false">C326*C327</f>
        <v>9000</v>
      </c>
      <c r="D332" s="85" t="n">
        <f aca="false">D326*D327</f>
        <v>-10000</v>
      </c>
      <c r="E332" s="85" t="n">
        <f aca="false">E326*E327</f>
        <v>-10000</v>
      </c>
      <c r="F332" s="85" t="n">
        <f aca="false">F326*F327</f>
        <v>-10000</v>
      </c>
      <c r="G332" s="85" t="n">
        <f aca="false">G326*G327</f>
        <v>9000</v>
      </c>
      <c r="H332" s="85" t="n">
        <f aca="false">H326*H327</f>
        <v>9000</v>
      </c>
      <c r="I332" s="85" t="n">
        <f aca="false">I326*I327</f>
        <v>-10000</v>
      </c>
    </row>
    <row r="333" customFormat="false" ht="12.75" hidden="false" customHeight="false" outlineLevel="0" collapsed="false">
      <c r="A333" s="87"/>
      <c r="E333" s="72"/>
      <c r="G333" s="72"/>
      <c r="H333" s="72"/>
      <c r="I333" s="72"/>
    </row>
    <row r="334" customFormat="false" ht="12.75" hidden="false" customHeight="false" outlineLevel="0" collapsed="false">
      <c r="A334" s="86"/>
      <c r="B334" s="5" t="s">
        <v>54</v>
      </c>
      <c r="C334" s="88" t="n">
        <f aca="false">SUM(C331:C332)</f>
        <v>-300</v>
      </c>
      <c r="D334" s="88" t="n">
        <f aca="false">SUM(D331:D332)</f>
        <v>3538</v>
      </c>
      <c r="E334" s="88" t="n">
        <f aca="false">SUM(E331:E332)</f>
        <v>3538</v>
      </c>
      <c r="F334" s="88" t="n">
        <f aca="false">SUM(F331:F332)</f>
        <v>3538</v>
      </c>
      <c r="G334" s="88" t="n">
        <f aca="false">SUM(G331:G332)</f>
        <v>-300</v>
      </c>
      <c r="H334" s="88" t="n">
        <f aca="false">SUM(H331:H332)</f>
        <v>-300</v>
      </c>
      <c r="I334" s="88" t="n">
        <f aca="false">SUM(I331:I332)</f>
        <v>3538</v>
      </c>
      <c r="J334" s="80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12.75" hidden="false" customHeight="false" outlineLevel="0" collapsed="false">
      <c r="A335" s="80"/>
      <c r="B335" s="5" t="s">
        <v>55</v>
      </c>
      <c r="C335" s="88" t="n">
        <f aca="false">C334*16</f>
        <v>-4800</v>
      </c>
      <c r="D335" s="88" t="n">
        <f aca="false">D334*16</f>
        <v>56608</v>
      </c>
      <c r="E335" s="88" t="n">
        <f aca="false">E334*16</f>
        <v>56608</v>
      </c>
      <c r="F335" s="88" t="n">
        <f aca="false">F334*16</f>
        <v>56608</v>
      </c>
      <c r="G335" s="88" t="n">
        <f aca="false">G334*16</f>
        <v>-4800</v>
      </c>
      <c r="H335" s="88" t="n">
        <f aca="false">H334*16</f>
        <v>-4800</v>
      </c>
      <c r="I335" s="88" t="n">
        <f aca="false">I334*16</f>
        <v>56608</v>
      </c>
      <c r="J335" s="73" t="n">
        <f aca="false">SUM(C335:I335)</f>
        <v>212032</v>
      </c>
    </row>
    <row r="336" customFormat="false" ht="12.75" hidden="false" customHeight="false" outlineLevel="0" collapsed="false">
      <c r="A336" s="86"/>
    </row>
    <row r="337" customFormat="false" ht="12.75" hidden="false" customHeight="false" outlineLevel="0" collapsed="false">
      <c r="A337" s="91"/>
    </row>
    <row r="338" customFormat="false" ht="12.75" hidden="false" customHeight="false" outlineLevel="0" collapsed="false">
      <c r="A338" s="5" t="s">
        <v>16</v>
      </c>
      <c r="B338" s="77" t="s">
        <v>62</v>
      </c>
      <c r="C338" s="78" t="n">
        <v>37257</v>
      </c>
      <c r="D338" s="79" t="n">
        <v>37258</v>
      </c>
      <c r="E338" s="79" t="n">
        <v>37259</v>
      </c>
      <c r="F338" s="79" t="n">
        <v>37260</v>
      </c>
      <c r="G338" s="78" t="n">
        <v>37261</v>
      </c>
      <c r="H338" s="78" t="n">
        <v>37262</v>
      </c>
      <c r="I338" s="79" t="n">
        <v>37263</v>
      </c>
      <c r="J338" s="80"/>
      <c r="K338" s="81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2.75" hidden="false" customHeight="false" outlineLevel="0" collapsed="false">
      <c r="B339" s="5" t="s">
        <v>8</v>
      </c>
      <c r="D339" s="82" t="n">
        <v>300</v>
      </c>
      <c r="E339" s="82" t="n">
        <v>300</v>
      </c>
      <c r="F339" s="82" t="n">
        <v>300</v>
      </c>
      <c r="G339" s="72"/>
      <c r="H339" s="72"/>
      <c r="I339" s="82" t="n">
        <v>300</v>
      </c>
      <c r="K339" s="74"/>
    </row>
    <row r="340" customFormat="false" ht="12.75" hidden="false" customHeight="false" outlineLevel="0" collapsed="false">
      <c r="B340" s="80" t="s">
        <v>47</v>
      </c>
      <c r="C340" s="73" t="n">
        <v>0</v>
      </c>
      <c r="D340" s="73" t="n">
        <v>51.69</v>
      </c>
      <c r="E340" s="73" t="n">
        <v>51.69</v>
      </c>
      <c r="F340" s="73" t="n">
        <v>51.69</v>
      </c>
      <c r="G340" s="73" t="n">
        <v>0</v>
      </c>
      <c r="H340" s="73" t="n">
        <v>0</v>
      </c>
      <c r="I340" s="73" t="n">
        <v>51.69</v>
      </c>
      <c r="K340" s="74"/>
    </row>
    <row r="341" customFormat="false" ht="12.75" hidden="false" customHeight="false" outlineLevel="0" collapsed="false">
      <c r="B341" s="5" t="s">
        <v>7</v>
      </c>
      <c r="C341" s="72" t="n">
        <v>350</v>
      </c>
      <c r="D341" s="82" t="n">
        <v>575</v>
      </c>
      <c r="E341" s="82" t="n">
        <v>575</v>
      </c>
      <c r="F341" s="82" t="n">
        <v>575</v>
      </c>
      <c r="G341" s="72" t="n">
        <v>350</v>
      </c>
      <c r="H341" s="72" t="n">
        <v>350</v>
      </c>
      <c r="I341" s="82" t="n">
        <v>575</v>
      </c>
      <c r="K341" s="74"/>
    </row>
    <row r="342" customFormat="false" ht="12.75" hidden="false" customHeight="false" outlineLevel="0" collapsed="false">
      <c r="B342" s="80" t="s">
        <v>47</v>
      </c>
      <c r="C342" s="73" t="n">
        <v>30.49</v>
      </c>
      <c r="D342" s="73" t="n">
        <v>49.21</v>
      </c>
      <c r="E342" s="73" t="n">
        <v>49.21</v>
      </c>
      <c r="F342" s="73" t="n">
        <v>49.21</v>
      </c>
      <c r="G342" s="73" t="n">
        <v>30.49</v>
      </c>
      <c r="H342" s="73" t="n">
        <v>30.49</v>
      </c>
      <c r="I342" s="73" t="n">
        <v>49.21</v>
      </c>
      <c r="K342" s="74"/>
    </row>
    <row r="343" customFormat="false" ht="12.75" hidden="false" customHeight="false" outlineLevel="0" collapsed="false">
      <c r="B343" s="81" t="s">
        <v>48</v>
      </c>
      <c r="C343" s="74" t="n">
        <f aca="false">C339-C341</f>
        <v>-350</v>
      </c>
      <c r="D343" s="74" t="n">
        <f aca="false">D339-D341</f>
        <v>-275</v>
      </c>
      <c r="E343" s="74" t="n">
        <f aca="false">E339-E341</f>
        <v>-275</v>
      </c>
      <c r="F343" s="74" t="n">
        <f aca="false">F339-F341</f>
        <v>-275</v>
      </c>
      <c r="G343" s="74" t="n">
        <f aca="false">G339-G341</f>
        <v>-350</v>
      </c>
      <c r="H343" s="74" t="n">
        <f aca="false">H339-H341</f>
        <v>-350</v>
      </c>
      <c r="I343" s="74" t="n">
        <f aca="false">I339-I341</f>
        <v>-275</v>
      </c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</row>
    <row r="344" customFormat="false" ht="12.75" hidden="false" customHeight="false" outlineLevel="0" collapsed="false">
      <c r="B344" s="83" t="s">
        <v>49</v>
      </c>
      <c r="C344" s="73" t="n">
        <v>30</v>
      </c>
      <c r="D344" s="73" t="n">
        <v>40</v>
      </c>
      <c r="E344" s="73" t="n">
        <v>40</v>
      </c>
      <c r="F344" s="73" t="n">
        <v>40</v>
      </c>
      <c r="G344" s="73" t="n">
        <v>30</v>
      </c>
      <c r="H344" s="73" t="n">
        <v>30</v>
      </c>
      <c r="I344" s="73" t="n">
        <v>40</v>
      </c>
      <c r="K344" s="74"/>
    </row>
    <row r="345" customFormat="false" ht="12.75" hidden="false" customHeight="false" outlineLevel="0" collapsed="false">
      <c r="B345" s="83"/>
      <c r="C345" s="75"/>
      <c r="D345" s="82"/>
      <c r="E345" s="82"/>
      <c r="F345" s="73"/>
      <c r="G345" s="75"/>
      <c r="H345" s="75"/>
      <c r="K345" s="74"/>
    </row>
    <row r="346" customFormat="false" ht="12.75" hidden="false" customHeight="false" outlineLevel="0" collapsed="false">
      <c r="B346" s="83" t="s">
        <v>50</v>
      </c>
      <c r="C346" s="85" t="n">
        <f aca="false">(C339*C340)*(-1)</f>
        <v>-0</v>
      </c>
      <c r="D346" s="85" t="n">
        <f aca="false">(D339*D340)*(-1)</f>
        <v>-15507</v>
      </c>
      <c r="E346" s="85" t="n">
        <f aca="false">(E339*E340)*(-1)</f>
        <v>-15507</v>
      </c>
      <c r="F346" s="85" t="n">
        <f aca="false">(F339*F340)*(-1)</f>
        <v>-15507</v>
      </c>
      <c r="G346" s="85" t="n">
        <f aca="false">(G339*G340)*(-1)</f>
        <v>-0</v>
      </c>
      <c r="H346" s="85" t="n">
        <f aca="false">(H339*H340)*(-1)</f>
        <v>-0</v>
      </c>
      <c r="I346" s="85" t="n">
        <f aca="false">(I339*I340)*(-1)</f>
        <v>-15507</v>
      </c>
      <c r="K346" s="74"/>
    </row>
    <row r="347" customFormat="false" ht="12.75" hidden="false" customHeight="false" outlineLevel="0" collapsed="false">
      <c r="B347" s="83" t="s">
        <v>51</v>
      </c>
      <c r="C347" s="75" t="n">
        <f aca="false">C341*C342</f>
        <v>10671.5</v>
      </c>
      <c r="D347" s="75" t="n">
        <f aca="false">D341*D342</f>
        <v>28295.75</v>
      </c>
      <c r="E347" s="75" t="n">
        <f aca="false">E341*E342</f>
        <v>28295.75</v>
      </c>
      <c r="F347" s="75" t="n">
        <f aca="false">F341*F342</f>
        <v>28295.75</v>
      </c>
      <c r="G347" s="75" t="n">
        <f aca="false">G341*G342</f>
        <v>10671.5</v>
      </c>
      <c r="H347" s="75" t="n">
        <f aca="false">H341*H342</f>
        <v>10671.5</v>
      </c>
      <c r="I347" s="75" t="n">
        <f aca="false">I341*I342</f>
        <v>28295.75</v>
      </c>
      <c r="K347" s="74"/>
    </row>
    <row r="348" customFormat="false" ht="12.75" hidden="false" customHeight="false" outlineLevel="0" collapsed="false">
      <c r="B348" s="81" t="s">
        <v>52</v>
      </c>
      <c r="C348" s="75" t="n">
        <f aca="false">SUM(C346:C347)</f>
        <v>10671.5</v>
      </c>
      <c r="D348" s="75" t="n">
        <f aca="false">SUM(D346:D347)</f>
        <v>12788.75</v>
      </c>
      <c r="E348" s="75" t="n">
        <f aca="false">SUM(E346:E347)</f>
        <v>12788.75</v>
      </c>
      <c r="F348" s="75" t="n">
        <f aca="false">SUM(F346:F347)</f>
        <v>12788.75</v>
      </c>
      <c r="G348" s="75" t="n">
        <f aca="false">SUM(G346:G347)</f>
        <v>10671.5</v>
      </c>
      <c r="H348" s="75" t="n">
        <f aca="false">SUM(H346:H347)</f>
        <v>10671.5</v>
      </c>
      <c r="I348" s="75" t="n">
        <f aca="false">SUM(I346:I347)</f>
        <v>12788.75</v>
      </c>
      <c r="K348" s="74"/>
    </row>
    <row r="349" customFormat="false" ht="12.75" hidden="false" customHeight="false" outlineLevel="0" collapsed="false">
      <c r="A349" s="86"/>
      <c r="B349" s="72" t="s">
        <v>53</v>
      </c>
      <c r="C349" s="85" t="n">
        <f aca="false">C343*C344</f>
        <v>-10500</v>
      </c>
      <c r="D349" s="85" t="n">
        <f aca="false">D343*D344</f>
        <v>-11000</v>
      </c>
      <c r="E349" s="85" t="n">
        <f aca="false">E343*E344</f>
        <v>-11000</v>
      </c>
      <c r="F349" s="85" t="n">
        <f aca="false">F343*F344</f>
        <v>-11000</v>
      </c>
      <c r="G349" s="85" t="n">
        <f aca="false">G343*G344</f>
        <v>-10500</v>
      </c>
      <c r="H349" s="85" t="n">
        <f aca="false">H343*H344</f>
        <v>-10500</v>
      </c>
      <c r="I349" s="85" t="n">
        <f aca="false">I343*I344</f>
        <v>-11000</v>
      </c>
    </row>
    <row r="350" customFormat="false" ht="12.75" hidden="false" customHeight="false" outlineLevel="0" collapsed="false">
      <c r="A350" s="87"/>
      <c r="E350" s="72"/>
      <c r="G350" s="72"/>
      <c r="H350" s="72"/>
      <c r="I350" s="72"/>
    </row>
    <row r="351" customFormat="false" ht="12.75" hidden="false" customHeight="false" outlineLevel="0" collapsed="false">
      <c r="A351" s="86"/>
      <c r="B351" s="5" t="s">
        <v>54</v>
      </c>
      <c r="C351" s="88" t="n">
        <f aca="false">SUM(C348:C349)</f>
        <v>171.5</v>
      </c>
      <c r="D351" s="88" t="n">
        <f aca="false">SUM(D348:D349)</f>
        <v>1788.75</v>
      </c>
      <c r="E351" s="88" t="n">
        <f aca="false">SUM(E348:E349)</f>
        <v>1788.75</v>
      </c>
      <c r="F351" s="88" t="n">
        <f aca="false">SUM(F348:F349)</f>
        <v>1788.75</v>
      </c>
      <c r="G351" s="88" t="n">
        <f aca="false">SUM(G348:G349)</f>
        <v>171.5</v>
      </c>
      <c r="H351" s="88" t="n">
        <f aca="false">SUM(H348:H349)</f>
        <v>171.5</v>
      </c>
      <c r="I351" s="88" t="n">
        <f aca="false">SUM(I348:I349)</f>
        <v>1788.75</v>
      </c>
      <c r="J351" s="80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2.75" hidden="false" customHeight="false" outlineLevel="0" collapsed="false">
      <c r="A352" s="80"/>
      <c r="B352" s="5" t="s">
        <v>55</v>
      </c>
      <c r="C352" s="88" t="n">
        <f aca="false">C351*16</f>
        <v>2744</v>
      </c>
      <c r="D352" s="88" t="n">
        <f aca="false">D351*16</f>
        <v>28620</v>
      </c>
      <c r="E352" s="88" t="n">
        <f aca="false">E351*16</f>
        <v>28620</v>
      </c>
      <c r="F352" s="88" t="n">
        <f aca="false">F351*16</f>
        <v>28620</v>
      </c>
      <c r="G352" s="88" t="n">
        <f aca="false">G351*16</f>
        <v>2744</v>
      </c>
      <c r="H352" s="88" t="n">
        <f aca="false">H351*16</f>
        <v>2744</v>
      </c>
      <c r="I352" s="88" t="n">
        <f aca="false">I351*16</f>
        <v>28620</v>
      </c>
      <c r="J352" s="73" t="n">
        <f aca="false">SUM(C352:I352)</f>
        <v>122712</v>
      </c>
    </row>
    <row r="353" customFormat="false" ht="12.75" hidden="false" customHeight="false" outlineLevel="0" collapsed="false">
      <c r="A353" s="91"/>
    </row>
    <row r="354" customFormat="false" ht="12.75" hidden="false" customHeight="false" outlineLevel="0" collapsed="false">
      <c r="A354" s="87"/>
    </row>
    <row r="355" customFormat="false" ht="12.75" hidden="false" customHeight="false" outlineLevel="0" collapsed="false">
      <c r="A355" s="5" t="s">
        <v>27</v>
      </c>
      <c r="B355" s="77" t="s">
        <v>62</v>
      </c>
      <c r="C355" s="78" t="n">
        <v>37257</v>
      </c>
      <c r="D355" s="79" t="n">
        <v>37258</v>
      </c>
      <c r="E355" s="79" t="n">
        <v>37259</v>
      </c>
      <c r="F355" s="79" t="n">
        <v>37260</v>
      </c>
      <c r="G355" s="78" t="n">
        <v>37261</v>
      </c>
      <c r="H355" s="78" t="n">
        <v>37262</v>
      </c>
      <c r="I355" s="79" t="n">
        <v>37263</v>
      </c>
      <c r="J355" s="80"/>
      <c r="K355" s="81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2.75" hidden="false" customHeight="false" outlineLevel="0" collapsed="false">
      <c r="B356" s="5" t="s">
        <v>8</v>
      </c>
      <c r="C356" s="72" t="n">
        <v>150</v>
      </c>
      <c r="D356" s="82" t="n">
        <v>800</v>
      </c>
      <c r="E356" s="82" t="n">
        <v>800</v>
      </c>
      <c r="F356" s="82" t="n">
        <v>800</v>
      </c>
      <c r="G356" s="72" t="n">
        <v>150</v>
      </c>
      <c r="H356" s="72" t="n">
        <v>150</v>
      </c>
      <c r="I356" s="82" t="n">
        <v>800</v>
      </c>
      <c r="K356" s="74"/>
    </row>
    <row r="357" customFormat="false" ht="12.75" hidden="false" customHeight="false" outlineLevel="0" collapsed="false">
      <c r="B357" s="80" t="s">
        <v>47</v>
      </c>
      <c r="C357" s="73" t="n">
        <v>30.82</v>
      </c>
      <c r="D357" s="73" t="n">
        <v>45.83</v>
      </c>
      <c r="E357" s="73" t="n">
        <v>45.83</v>
      </c>
      <c r="F357" s="73" t="n">
        <v>45.83</v>
      </c>
      <c r="G357" s="73" t="n">
        <v>30.82</v>
      </c>
      <c r="H357" s="73" t="n">
        <v>30.82</v>
      </c>
      <c r="I357" s="73" t="n">
        <v>45.83</v>
      </c>
      <c r="K357" s="74"/>
    </row>
    <row r="358" customFormat="false" ht="12.75" hidden="false" customHeight="false" outlineLevel="0" collapsed="false">
      <c r="B358" s="5" t="s">
        <v>7</v>
      </c>
      <c r="C358" s="72" t="n">
        <v>150</v>
      </c>
      <c r="D358" s="82" t="n">
        <v>600</v>
      </c>
      <c r="E358" s="82" t="n">
        <v>600</v>
      </c>
      <c r="F358" s="82" t="n">
        <v>600</v>
      </c>
      <c r="G358" s="72" t="n">
        <v>150</v>
      </c>
      <c r="H358" s="72" t="n">
        <v>150</v>
      </c>
      <c r="I358" s="82" t="n">
        <v>600</v>
      </c>
      <c r="K358" s="74"/>
    </row>
    <row r="359" customFormat="false" ht="12.75" hidden="false" customHeight="false" outlineLevel="0" collapsed="false">
      <c r="B359" s="80" t="s">
        <v>47</v>
      </c>
      <c r="C359" s="73" t="n">
        <v>40.13</v>
      </c>
      <c r="D359" s="73" t="n">
        <v>46.95</v>
      </c>
      <c r="E359" s="73" t="n">
        <v>46.95</v>
      </c>
      <c r="F359" s="73" t="n">
        <v>46.95</v>
      </c>
      <c r="G359" s="73" t="n">
        <v>40.13</v>
      </c>
      <c r="H359" s="73" t="n">
        <v>40.13</v>
      </c>
      <c r="I359" s="73" t="n">
        <v>46.95</v>
      </c>
      <c r="K359" s="74"/>
    </row>
    <row r="360" customFormat="false" ht="12.75" hidden="false" customHeight="false" outlineLevel="0" collapsed="false">
      <c r="B360" s="81" t="s">
        <v>48</v>
      </c>
      <c r="C360" s="74" t="n">
        <f aca="false">C356-C358</f>
        <v>0</v>
      </c>
      <c r="D360" s="74" t="n">
        <f aca="false">D356-D358</f>
        <v>200</v>
      </c>
      <c r="E360" s="74" t="n">
        <f aca="false">E356-E358</f>
        <v>200</v>
      </c>
      <c r="F360" s="74" t="n">
        <f aca="false">F356-F358</f>
        <v>200</v>
      </c>
      <c r="G360" s="74" t="n">
        <f aca="false">G356-G358</f>
        <v>0</v>
      </c>
      <c r="H360" s="74" t="n">
        <f aca="false">H356-H358</f>
        <v>0</v>
      </c>
      <c r="I360" s="74" t="n">
        <f aca="false">I356-I358</f>
        <v>200</v>
      </c>
      <c r="K360" s="74"/>
    </row>
    <row r="361" customFormat="false" ht="12.75" hidden="false" customHeight="false" outlineLevel="0" collapsed="false">
      <c r="B361" s="83" t="s">
        <v>49</v>
      </c>
      <c r="C361" s="73" t="n">
        <v>30</v>
      </c>
      <c r="D361" s="73" t="n">
        <v>40</v>
      </c>
      <c r="E361" s="73" t="n">
        <v>40</v>
      </c>
      <c r="F361" s="73" t="n">
        <v>40</v>
      </c>
      <c r="G361" s="73" t="n">
        <v>30</v>
      </c>
      <c r="H361" s="73" t="n">
        <v>30</v>
      </c>
      <c r="I361" s="73" t="n">
        <v>40</v>
      </c>
      <c r="K361" s="74"/>
    </row>
    <row r="362" customFormat="false" ht="12.75" hidden="false" customHeight="false" outlineLevel="0" collapsed="false">
      <c r="B362" s="83"/>
      <c r="C362" s="75"/>
      <c r="D362" s="82"/>
      <c r="E362" s="82"/>
      <c r="F362" s="73"/>
      <c r="G362" s="75"/>
      <c r="H362" s="75"/>
      <c r="K362" s="74"/>
    </row>
    <row r="363" customFormat="false" ht="12.75" hidden="false" customHeight="false" outlineLevel="0" collapsed="false">
      <c r="B363" s="83" t="s">
        <v>50</v>
      </c>
      <c r="C363" s="85" t="n">
        <f aca="false">(C356*C357)*(-1)</f>
        <v>-4623</v>
      </c>
      <c r="D363" s="85" t="n">
        <f aca="false">(D356*D357)*(-1)</f>
        <v>-36664</v>
      </c>
      <c r="E363" s="85" t="n">
        <f aca="false">(E356*E357)*(-1)</f>
        <v>-36664</v>
      </c>
      <c r="F363" s="85" t="n">
        <f aca="false">(F356*F357)*(-1)</f>
        <v>-36664</v>
      </c>
      <c r="G363" s="85" t="n">
        <f aca="false">(G356*G357)*(-1)</f>
        <v>-4623</v>
      </c>
      <c r="H363" s="85" t="n">
        <f aca="false">(H356*H357)*(-1)</f>
        <v>-4623</v>
      </c>
      <c r="I363" s="85" t="n">
        <f aca="false">(I356*I357)*(-1)</f>
        <v>-36664</v>
      </c>
      <c r="K363" s="74"/>
    </row>
    <row r="364" customFormat="false" ht="12.75" hidden="false" customHeight="false" outlineLevel="0" collapsed="false">
      <c r="B364" s="83" t="s">
        <v>51</v>
      </c>
      <c r="C364" s="75" t="n">
        <f aca="false">C358*C359</f>
        <v>6019.5</v>
      </c>
      <c r="D364" s="75" t="n">
        <f aca="false">D358*D359</f>
        <v>28170</v>
      </c>
      <c r="E364" s="75" t="n">
        <f aca="false">E358*E359</f>
        <v>28170</v>
      </c>
      <c r="F364" s="75" t="n">
        <f aca="false">F358*F359</f>
        <v>28170</v>
      </c>
      <c r="G364" s="75" t="n">
        <f aca="false">G358*G359</f>
        <v>6019.5</v>
      </c>
      <c r="H364" s="75" t="n">
        <f aca="false">H358*H359</f>
        <v>6019.5</v>
      </c>
      <c r="I364" s="75" t="n">
        <f aca="false">I358*I359</f>
        <v>28170</v>
      </c>
      <c r="K364" s="74"/>
    </row>
    <row r="365" customFormat="false" ht="12.75" hidden="false" customHeight="false" outlineLevel="0" collapsed="false">
      <c r="B365" s="81" t="s">
        <v>52</v>
      </c>
      <c r="C365" s="75" t="n">
        <f aca="false">SUM(C363:C364)</f>
        <v>1396.5</v>
      </c>
      <c r="D365" s="75" t="n">
        <f aca="false">SUM(D363:D364)</f>
        <v>-8494</v>
      </c>
      <c r="E365" s="75" t="n">
        <f aca="false">SUM(E363:E364)</f>
        <v>-8494</v>
      </c>
      <c r="F365" s="75" t="n">
        <f aca="false">SUM(F363:F364)</f>
        <v>-8494</v>
      </c>
      <c r="G365" s="75" t="n">
        <f aca="false">SUM(G363:G364)</f>
        <v>1396.5</v>
      </c>
      <c r="H365" s="75" t="n">
        <f aca="false">SUM(H363:H364)</f>
        <v>1396.5</v>
      </c>
      <c r="I365" s="75" t="n">
        <f aca="false">SUM(I363:I364)</f>
        <v>-8494</v>
      </c>
      <c r="K365" s="74"/>
    </row>
    <row r="366" customFormat="false" ht="12.75" hidden="false" customHeight="false" outlineLevel="0" collapsed="false">
      <c r="A366" s="86"/>
      <c r="B366" s="72" t="s">
        <v>53</v>
      </c>
      <c r="C366" s="85" t="n">
        <f aca="false">C360*C361</f>
        <v>0</v>
      </c>
      <c r="D366" s="85" t="n">
        <f aca="false">D360*D361</f>
        <v>8000</v>
      </c>
      <c r="E366" s="85" t="n">
        <f aca="false">E360*E361</f>
        <v>8000</v>
      </c>
      <c r="F366" s="85" t="n">
        <f aca="false">F360*F361</f>
        <v>8000</v>
      </c>
      <c r="G366" s="85" t="n">
        <f aca="false">G360*G361</f>
        <v>0</v>
      </c>
      <c r="H366" s="85" t="n">
        <f aca="false">H360*H361</f>
        <v>0</v>
      </c>
      <c r="I366" s="85" t="n">
        <f aca="false">I360*I361</f>
        <v>8000</v>
      </c>
    </row>
    <row r="367" customFormat="false" ht="12.75" hidden="false" customHeight="false" outlineLevel="0" collapsed="false">
      <c r="A367" s="87"/>
      <c r="E367" s="72"/>
      <c r="G367" s="72"/>
      <c r="H367" s="72"/>
      <c r="I367" s="72"/>
    </row>
    <row r="368" customFormat="false" ht="12.75" hidden="false" customHeight="false" outlineLevel="0" collapsed="false">
      <c r="A368" s="86"/>
      <c r="B368" s="5" t="s">
        <v>54</v>
      </c>
      <c r="C368" s="88" t="n">
        <f aca="false">SUM(C365:C366)</f>
        <v>1396.5</v>
      </c>
      <c r="D368" s="88" t="n">
        <f aca="false">SUM(D365:D366)</f>
        <v>-494</v>
      </c>
      <c r="E368" s="88" t="n">
        <f aca="false">SUM(E365:E366)</f>
        <v>-494</v>
      </c>
      <c r="F368" s="88" t="n">
        <f aca="false">SUM(F365:F366)</f>
        <v>-494</v>
      </c>
      <c r="G368" s="88" t="n">
        <f aca="false">SUM(G365:G366)</f>
        <v>1396.5</v>
      </c>
      <c r="H368" s="88" t="n">
        <f aca="false">SUM(H365:H366)</f>
        <v>1396.5</v>
      </c>
      <c r="I368" s="88" t="n">
        <f aca="false">SUM(I365:I366)</f>
        <v>-494</v>
      </c>
      <c r="J368" s="80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2.75" hidden="false" customHeight="false" outlineLevel="0" collapsed="false">
      <c r="A369" s="80"/>
      <c r="B369" s="5" t="s">
        <v>55</v>
      </c>
      <c r="C369" s="88" t="n">
        <f aca="false">C368*16</f>
        <v>22344</v>
      </c>
      <c r="D369" s="88" t="n">
        <f aca="false">D368*16</f>
        <v>-7904</v>
      </c>
      <c r="E369" s="88" t="n">
        <f aca="false">E368*16</f>
        <v>-7904</v>
      </c>
      <c r="F369" s="88" t="n">
        <f aca="false">F368*16</f>
        <v>-7904</v>
      </c>
      <c r="G369" s="88" t="n">
        <f aca="false">G368*16</f>
        <v>22344</v>
      </c>
      <c r="H369" s="88" t="n">
        <f aca="false">H368*16</f>
        <v>22344</v>
      </c>
      <c r="I369" s="88" t="n">
        <f aca="false">I368*16</f>
        <v>-7904</v>
      </c>
      <c r="J369" s="73" t="n">
        <f aca="false">SUM(C369:I369)</f>
        <v>35416</v>
      </c>
    </row>
    <row r="370" customFormat="false" ht="12.75" hidden="false" customHeight="false" outlineLevel="0" collapsed="false">
      <c r="A370" s="80"/>
      <c r="B370" s="5"/>
      <c r="C370" s="88"/>
      <c r="D370" s="88"/>
      <c r="E370" s="88"/>
      <c r="F370" s="88"/>
      <c r="G370" s="88"/>
      <c r="H370" s="88"/>
      <c r="I370" s="88"/>
    </row>
    <row r="371" customFormat="false" ht="12.75" hidden="false" customHeight="false" outlineLevel="0" collapsed="false">
      <c r="A371" s="80"/>
      <c r="B371" s="5"/>
      <c r="C371" s="88"/>
      <c r="D371" s="88"/>
      <c r="E371" s="88"/>
      <c r="F371" s="88"/>
      <c r="G371" s="88"/>
      <c r="H371" s="88"/>
      <c r="I371" s="88"/>
    </row>
    <row r="372" customFormat="false" ht="12.75" hidden="false" customHeight="false" outlineLevel="0" collapsed="false">
      <c r="A372" s="5" t="s">
        <v>69</v>
      </c>
      <c r="B372" s="77" t="s">
        <v>62</v>
      </c>
      <c r="C372" s="78" t="n">
        <v>37257</v>
      </c>
      <c r="D372" s="79" t="n">
        <v>37258</v>
      </c>
      <c r="E372" s="79" t="n">
        <v>37259</v>
      </c>
      <c r="F372" s="79" t="n">
        <v>37260</v>
      </c>
      <c r="G372" s="78" t="n">
        <v>37261</v>
      </c>
      <c r="H372" s="78" t="n">
        <v>37262</v>
      </c>
      <c r="I372" s="79" t="n">
        <v>37263</v>
      </c>
      <c r="J372" s="80"/>
      <c r="K372" s="81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  <c r="IU372" s="5"/>
      <c r="IV372" s="5"/>
      <c r="IW372" s="5"/>
    </row>
    <row r="373" customFormat="false" ht="12.75" hidden="false" customHeight="false" outlineLevel="0" collapsed="false">
      <c r="B373" s="5" t="s">
        <v>8</v>
      </c>
      <c r="C373" s="82" t="n">
        <v>0</v>
      </c>
      <c r="D373" s="82" t="n">
        <v>0</v>
      </c>
      <c r="E373" s="82" t="n">
        <v>0</v>
      </c>
      <c r="F373" s="82" t="n">
        <v>0</v>
      </c>
      <c r="G373" s="82" t="n">
        <v>0</v>
      </c>
      <c r="H373" s="82" t="n">
        <v>0</v>
      </c>
      <c r="I373" s="82" t="n">
        <v>0</v>
      </c>
      <c r="K373" s="74"/>
    </row>
    <row r="374" customFormat="false" ht="12.75" hidden="false" customHeight="false" outlineLevel="0" collapsed="false">
      <c r="B374" s="80" t="s">
        <v>47</v>
      </c>
      <c r="C374" s="73" t="n">
        <v>0</v>
      </c>
      <c r="D374" s="73" t="n">
        <v>0</v>
      </c>
      <c r="E374" s="73" t="n">
        <v>0</v>
      </c>
      <c r="F374" s="73" t="n">
        <v>0</v>
      </c>
      <c r="G374" s="73" t="n">
        <v>0</v>
      </c>
      <c r="H374" s="73" t="n">
        <v>0</v>
      </c>
      <c r="I374" s="73" t="n">
        <v>0</v>
      </c>
      <c r="K374" s="74"/>
    </row>
    <row r="375" customFormat="false" ht="12.75" hidden="false" customHeight="false" outlineLevel="0" collapsed="false">
      <c r="B375" s="5" t="s">
        <v>7</v>
      </c>
      <c r="C375" s="82" t="n">
        <v>25</v>
      </c>
      <c r="D375" s="82" t="n">
        <v>25</v>
      </c>
      <c r="E375" s="82" t="n">
        <v>25</v>
      </c>
      <c r="F375" s="82" t="n">
        <v>25</v>
      </c>
      <c r="G375" s="82" t="n">
        <v>25</v>
      </c>
      <c r="H375" s="82" t="n">
        <v>25</v>
      </c>
      <c r="I375" s="82" t="n">
        <v>25</v>
      </c>
      <c r="K375" s="74"/>
    </row>
    <row r="376" customFormat="false" ht="12.75" hidden="false" customHeight="false" outlineLevel="0" collapsed="false">
      <c r="B376" s="80" t="s">
        <v>47</v>
      </c>
      <c r="C376" s="73" t="n">
        <v>38.45</v>
      </c>
      <c r="D376" s="73" t="n">
        <v>38.45</v>
      </c>
      <c r="E376" s="73" t="n">
        <v>38.45</v>
      </c>
      <c r="F376" s="73" t="n">
        <v>38.45</v>
      </c>
      <c r="G376" s="73" t="n">
        <v>38.45</v>
      </c>
      <c r="H376" s="73" t="n">
        <v>38.45</v>
      </c>
      <c r="I376" s="73" t="n">
        <v>38.45</v>
      </c>
      <c r="K376" s="74"/>
    </row>
    <row r="377" customFormat="false" ht="12.75" hidden="false" customHeight="false" outlineLevel="0" collapsed="false">
      <c r="B377" s="81" t="s">
        <v>48</v>
      </c>
      <c r="C377" s="74" t="n">
        <f aca="false">C373-C375</f>
        <v>-25</v>
      </c>
      <c r="D377" s="74" t="n">
        <f aca="false">D373-D375</f>
        <v>-25</v>
      </c>
      <c r="E377" s="74" t="n">
        <f aca="false">E373-E375</f>
        <v>-25</v>
      </c>
      <c r="F377" s="74" t="n">
        <f aca="false">F373-F375</f>
        <v>-25</v>
      </c>
      <c r="G377" s="74" t="n">
        <f aca="false">G373-G375</f>
        <v>-25</v>
      </c>
      <c r="H377" s="74" t="n">
        <f aca="false">H373-H375</f>
        <v>-25</v>
      </c>
      <c r="I377" s="74" t="n">
        <f aca="false">I373-I375</f>
        <v>-25</v>
      </c>
      <c r="K377" s="74"/>
    </row>
    <row r="378" customFormat="false" ht="12.75" hidden="false" customHeight="false" outlineLevel="0" collapsed="false">
      <c r="B378" s="83" t="s">
        <v>49</v>
      </c>
      <c r="C378" s="73" t="n">
        <v>30</v>
      </c>
      <c r="D378" s="73" t="n">
        <v>40</v>
      </c>
      <c r="E378" s="73" t="n">
        <v>40</v>
      </c>
      <c r="F378" s="73" t="n">
        <v>40</v>
      </c>
      <c r="G378" s="73" t="n">
        <v>30</v>
      </c>
      <c r="H378" s="73" t="n">
        <v>30</v>
      </c>
      <c r="I378" s="73" t="n">
        <v>40</v>
      </c>
      <c r="K378" s="74"/>
    </row>
    <row r="379" customFormat="false" ht="12.75" hidden="false" customHeight="false" outlineLevel="0" collapsed="false">
      <c r="B379" s="83"/>
      <c r="C379" s="82"/>
      <c r="D379" s="82"/>
      <c r="E379" s="82"/>
      <c r="F379" s="73"/>
      <c r="G379" s="82"/>
      <c r="H379" s="82"/>
      <c r="K379" s="74"/>
    </row>
    <row r="380" customFormat="false" ht="12.75" hidden="false" customHeight="false" outlineLevel="0" collapsed="false">
      <c r="B380" s="83" t="s">
        <v>50</v>
      </c>
      <c r="C380" s="85" t="n">
        <f aca="false">(C373*C374)*(-1)</f>
        <v>-0</v>
      </c>
      <c r="D380" s="85" t="n">
        <f aca="false">(D373*D374)*(-1)</f>
        <v>-0</v>
      </c>
      <c r="E380" s="85" t="n">
        <f aca="false">(E373*E374)*(-1)</f>
        <v>-0</v>
      </c>
      <c r="F380" s="85" t="n">
        <f aca="false">(F373*F374)*(-1)</f>
        <v>-0</v>
      </c>
      <c r="G380" s="85" t="n">
        <f aca="false">(G373*G374)*(-1)</f>
        <v>-0</v>
      </c>
      <c r="H380" s="85" t="n">
        <f aca="false">(H373*H374)*(-1)</f>
        <v>-0</v>
      </c>
      <c r="I380" s="85" t="n">
        <f aca="false">(I373*I374)*(-1)</f>
        <v>-0</v>
      </c>
      <c r="K380" s="74"/>
    </row>
    <row r="381" customFormat="false" ht="12.75" hidden="false" customHeight="false" outlineLevel="0" collapsed="false">
      <c r="B381" s="83" t="s">
        <v>51</v>
      </c>
      <c r="C381" s="75" t="n">
        <f aca="false">C375*C376</f>
        <v>961.25</v>
      </c>
      <c r="D381" s="75" t="n">
        <f aca="false">D375*D376</f>
        <v>961.25</v>
      </c>
      <c r="E381" s="75" t="n">
        <f aca="false">E375*E376</f>
        <v>961.25</v>
      </c>
      <c r="F381" s="75" t="n">
        <f aca="false">F375*F376</f>
        <v>961.25</v>
      </c>
      <c r="G381" s="75" t="n">
        <f aca="false">G375*G376</f>
        <v>961.25</v>
      </c>
      <c r="H381" s="75" t="n">
        <f aca="false">H375*H376</f>
        <v>961.25</v>
      </c>
      <c r="I381" s="75" t="n">
        <f aca="false">I375*I376</f>
        <v>961.25</v>
      </c>
      <c r="K381" s="74"/>
    </row>
    <row r="382" customFormat="false" ht="12.75" hidden="false" customHeight="false" outlineLevel="0" collapsed="false">
      <c r="B382" s="81" t="s">
        <v>52</v>
      </c>
      <c r="C382" s="75" t="n">
        <f aca="false">SUM(C380:C381)</f>
        <v>961.25</v>
      </c>
      <c r="D382" s="75" t="n">
        <f aca="false">SUM(D380:D381)</f>
        <v>961.25</v>
      </c>
      <c r="E382" s="75" t="n">
        <f aca="false">SUM(E380:E381)</f>
        <v>961.25</v>
      </c>
      <c r="F382" s="75" t="n">
        <f aca="false">SUM(F380:F381)</f>
        <v>961.25</v>
      </c>
      <c r="G382" s="75" t="n">
        <f aca="false">SUM(G380:G381)</f>
        <v>961.25</v>
      </c>
      <c r="H382" s="75" t="n">
        <f aca="false">SUM(H380:H381)</f>
        <v>961.25</v>
      </c>
      <c r="I382" s="75" t="n">
        <f aca="false">SUM(I380:I381)</f>
        <v>961.25</v>
      </c>
      <c r="K382" s="74"/>
    </row>
    <row r="383" customFormat="false" ht="12.75" hidden="false" customHeight="false" outlineLevel="0" collapsed="false">
      <c r="A383" s="86"/>
      <c r="B383" s="72" t="s">
        <v>53</v>
      </c>
      <c r="C383" s="85" t="n">
        <f aca="false">C377*C378</f>
        <v>-750</v>
      </c>
      <c r="D383" s="85" t="n">
        <f aca="false">D377*D378</f>
        <v>-1000</v>
      </c>
      <c r="E383" s="85" t="n">
        <f aca="false">E377*E378</f>
        <v>-1000</v>
      </c>
      <c r="F383" s="85" t="n">
        <f aca="false">F377*F378</f>
        <v>-1000</v>
      </c>
      <c r="G383" s="85" t="n">
        <f aca="false">G377*G378</f>
        <v>-750</v>
      </c>
      <c r="H383" s="85" t="n">
        <f aca="false">H377*H378</f>
        <v>-750</v>
      </c>
      <c r="I383" s="85" t="n">
        <f aca="false">I377*I378</f>
        <v>-1000</v>
      </c>
    </row>
    <row r="384" customFormat="false" ht="12.75" hidden="false" customHeight="false" outlineLevel="0" collapsed="false">
      <c r="A384" s="87"/>
      <c r="E384" s="72"/>
      <c r="G384" s="72"/>
      <c r="H384" s="72"/>
      <c r="I384" s="72"/>
    </row>
    <row r="385" customFormat="false" ht="12.75" hidden="false" customHeight="false" outlineLevel="0" collapsed="false">
      <c r="A385" s="86"/>
      <c r="B385" s="5" t="s">
        <v>54</v>
      </c>
      <c r="C385" s="88" t="n">
        <f aca="false">SUM(C382:C383)</f>
        <v>211.25</v>
      </c>
      <c r="D385" s="88" t="n">
        <f aca="false">SUM(D382:D383)</f>
        <v>-38.7499999999999</v>
      </c>
      <c r="E385" s="88" t="n">
        <f aca="false">SUM(E382:E383)</f>
        <v>-38.7499999999999</v>
      </c>
      <c r="F385" s="88" t="n">
        <f aca="false">SUM(F382:F383)</f>
        <v>-38.7499999999999</v>
      </c>
      <c r="G385" s="88" t="n">
        <f aca="false">SUM(G382:G383)</f>
        <v>211.25</v>
      </c>
      <c r="H385" s="88" t="n">
        <f aca="false">SUM(H382:H383)</f>
        <v>211.25</v>
      </c>
      <c r="I385" s="88" t="n">
        <f aca="false">SUM(I382:I383)</f>
        <v>-38.7499999999999</v>
      </c>
      <c r="J385" s="80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</row>
    <row r="386" customFormat="false" ht="12.75" hidden="false" customHeight="false" outlineLevel="0" collapsed="false">
      <c r="A386" s="80"/>
      <c r="B386" s="5" t="s">
        <v>68</v>
      </c>
      <c r="C386" s="88" t="n">
        <f aca="false">C385*16</f>
        <v>3380</v>
      </c>
      <c r="D386" s="88" t="n">
        <f aca="false">D385*16</f>
        <v>-619.999999999998</v>
      </c>
      <c r="E386" s="88" t="n">
        <f aca="false">E385*16</f>
        <v>-619.999999999998</v>
      </c>
      <c r="F386" s="88" t="n">
        <f aca="false">F385*16</f>
        <v>-619.999999999998</v>
      </c>
      <c r="G386" s="88" t="n">
        <f aca="false">G385*16</f>
        <v>3380</v>
      </c>
      <c r="H386" s="88" t="n">
        <f aca="false">H385*16</f>
        <v>3380</v>
      </c>
      <c r="I386" s="88" t="n">
        <f aca="false">I385*16</f>
        <v>-619.999999999998</v>
      </c>
      <c r="J386" s="73" t="n">
        <f aca="false">SUM(C386:I386)</f>
        <v>7660.00000000001</v>
      </c>
    </row>
    <row r="387" customFormat="false" ht="12.75" hidden="false" customHeight="false" outlineLevel="0" collapsed="false">
      <c r="A387" s="80"/>
      <c r="B387" s="5"/>
      <c r="C387" s="88"/>
      <c r="D387" s="88"/>
      <c r="E387" s="88"/>
      <c r="F387" s="88"/>
      <c r="G387" s="88"/>
      <c r="H387" s="88"/>
      <c r="I387" s="88"/>
    </row>
    <row r="388" customFormat="false" ht="12.75" hidden="false" customHeight="false" outlineLevel="0" collapsed="false">
      <c r="A388" s="80"/>
      <c r="B388" s="5"/>
      <c r="C388" s="88"/>
      <c r="D388" s="88"/>
      <c r="E388" s="88"/>
      <c r="F388" s="88"/>
      <c r="G388" s="88"/>
      <c r="H388" s="88"/>
      <c r="I388" s="88"/>
    </row>
    <row r="389" customFormat="false" ht="12.75" hidden="false" customHeight="false" outlineLevel="0" collapsed="false">
      <c r="A389" s="5" t="s">
        <v>17</v>
      </c>
      <c r="B389" s="77" t="s">
        <v>62</v>
      </c>
      <c r="C389" s="78" t="n">
        <v>37257</v>
      </c>
      <c r="D389" s="79" t="n">
        <v>37258</v>
      </c>
      <c r="E389" s="79" t="n">
        <v>37259</v>
      </c>
      <c r="F389" s="79" t="n">
        <v>37260</v>
      </c>
      <c r="G389" s="78" t="n">
        <v>37261</v>
      </c>
      <c r="H389" s="78" t="n">
        <v>37262</v>
      </c>
      <c r="I389" s="79" t="n">
        <v>37263</v>
      </c>
      <c r="J389" s="80"/>
      <c r="K389" s="81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12.75" hidden="false" customHeight="false" outlineLevel="0" collapsed="false">
      <c r="B390" s="5" t="s">
        <v>8</v>
      </c>
      <c r="D390" s="82" t="n">
        <v>300</v>
      </c>
      <c r="E390" s="82" t="n">
        <v>300</v>
      </c>
      <c r="F390" s="82" t="n">
        <v>300</v>
      </c>
      <c r="G390" s="73"/>
      <c r="H390" s="84"/>
      <c r="I390" s="82" t="n">
        <v>300</v>
      </c>
      <c r="K390" s="74"/>
    </row>
    <row r="391" customFormat="false" ht="12.75" hidden="false" customHeight="false" outlineLevel="0" collapsed="false">
      <c r="B391" s="80" t="s">
        <v>47</v>
      </c>
      <c r="C391" s="73" t="n">
        <v>0</v>
      </c>
      <c r="D391" s="73" t="n">
        <v>46.96</v>
      </c>
      <c r="E391" s="73" t="n">
        <v>46.96</v>
      </c>
      <c r="F391" s="73" t="n">
        <v>46.96</v>
      </c>
      <c r="G391" s="73"/>
      <c r="H391" s="84"/>
      <c r="I391" s="73" t="n">
        <v>46.96</v>
      </c>
      <c r="K391" s="74"/>
    </row>
    <row r="392" customFormat="false" ht="12.75" hidden="false" customHeight="false" outlineLevel="0" collapsed="false">
      <c r="B392" s="5" t="s">
        <v>7</v>
      </c>
      <c r="C392" s="72" t="n">
        <v>0</v>
      </c>
      <c r="D392" s="82" t="n">
        <v>150</v>
      </c>
      <c r="E392" s="82" t="n">
        <v>150</v>
      </c>
      <c r="F392" s="82" t="n">
        <v>150</v>
      </c>
      <c r="G392" s="82" t="n">
        <v>0</v>
      </c>
      <c r="H392" s="82" t="n">
        <v>0</v>
      </c>
      <c r="I392" s="82" t="n">
        <v>150</v>
      </c>
      <c r="K392" s="74"/>
    </row>
    <row r="393" customFormat="false" ht="12.75" hidden="false" customHeight="false" outlineLevel="0" collapsed="false">
      <c r="B393" s="80" t="s">
        <v>47</v>
      </c>
      <c r="C393" s="73" t="n">
        <v>0</v>
      </c>
      <c r="D393" s="73" t="n">
        <v>45.08</v>
      </c>
      <c r="E393" s="73" t="n">
        <v>45.08</v>
      </c>
      <c r="F393" s="73" t="n">
        <v>45.08</v>
      </c>
      <c r="G393" s="73" t="n">
        <v>0</v>
      </c>
      <c r="H393" s="73" t="n">
        <v>0</v>
      </c>
      <c r="I393" s="73" t="n">
        <v>45.08</v>
      </c>
      <c r="K393" s="74"/>
    </row>
    <row r="394" customFormat="false" ht="12.75" hidden="false" customHeight="false" outlineLevel="0" collapsed="false">
      <c r="B394" s="81" t="s">
        <v>48</v>
      </c>
      <c r="C394" s="74" t="n">
        <f aca="false">C390-C392</f>
        <v>0</v>
      </c>
      <c r="D394" s="74" t="n">
        <f aca="false">D390-D392</f>
        <v>150</v>
      </c>
      <c r="E394" s="74" t="n">
        <f aca="false">E390-E392</f>
        <v>150</v>
      </c>
      <c r="F394" s="74" t="n">
        <f aca="false">F390-F392</f>
        <v>150</v>
      </c>
      <c r="G394" s="74" t="n">
        <f aca="false">G390-G392</f>
        <v>0</v>
      </c>
      <c r="H394" s="74" t="n">
        <f aca="false">H390-H392</f>
        <v>0</v>
      </c>
      <c r="I394" s="74" t="n">
        <f aca="false">I390-I392</f>
        <v>150</v>
      </c>
      <c r="K394" s="74"/>
    </row>
    <row r="395" customFormat="false" ht="12.75" hidden="false" customHeight="false" outlineLevel="0" collapsed="false">
      <c r="B395" s="83" t="s">
        <v>49</v>
      </c>
      <c r="C395" s="73" t="n">
        <v>30</v>
      </c>
      <c r="D395" s="73" t="n">
        <v>40</v>
      </c>
      <c r="E395" s="73" t="n">
        <v>40</v>
      </c>
      <c r="F395" s="73" t="n">
        <v>40</v>
      </c>
      <c r="G395" s="73" t="n">
        <v>30</v>
      </c>
      <c r="H395" s="73" t="n">
        <v>30</v>
      </c>
      <c r="I395" s="73" t="n">
        <v>40</v>
      </c>
      <c r="K395" s="74"/>
    </row>
    <row r="396" customFormat="false" ht="12.75" hidden="false" customHeight="false" outlineLevel="0" collapsed="false">
      <c r="B396" s="83"/>
      <c r="C396" s="75"/>
      <c r="D396" s="82"/>
      <c r="E396" s="82"/>
      <c r="F396" s="73"/>
      <c r="G396" s="73"/>
      <c r="H396" s="84"/>
      <c r="K396" s="74"/>
    </row>
    <row r="397" customFormat="false" ht="12.75" hidden="false" customHeight="false" outlineLevel="0" collapsed="false">
      <c r="B397" s="83" t="s">
        <v>50</v>
      </c>
      <c r="C397" s="85" t="n">
        <f aca="false">(C390*C391)*(-1)</f>
        <v>-0</v>
      </c>
      <c r="D397" s="85" t="n">
        <f aca="false">(D390*D391)*(-1)</f>
        <v>-14088</v>
      </c>
      <c r="E397" s="85" t="n">
        <f aca="false">(E390*E391)*(-1)</f>
        <v>-14088</v>
      </c>
      <c r="F397" s="85" t="n">
        <f aca="false">(F390*F391)*(-1)</f>
        <v>-14088</v>
      </c>
      <c r="G397" s="85" t="n">
        <f aca="false">(G390*G391)*(-1)</f>
        <v>-0</v>
      </c>
      <c r="H397" s="85" t="n">
        <f aca="false">(H390*H391)*(-1)</f>
        <v>-0</v>
      </c>
      <c r="I397" s="85" t="n">
        <f aca="false">(I390*I391)*(-1)</f>
        <v>-14088</v>
      </c>
      <c r="K397" s="74"/>
    </row>
    <row r="398" customFormat="false" ht="12.75" hidden="false" customHeight="false" outlineLevel="0" collapsed="false">
      <c r="B398" s="83" t="s">
        <v>51</v>
      </c>
      <c r="C398" s="75" t="n">
        <f aca="false">C392*C393</f>
        <v>0</v>
      </c>
      <c r="D398" s="75" t="n">
        <f aca="false">D392*D393</f>
        <v>6762</v>
      </c>
      <c r="E398" s="75" t="n">
        <f aca="false">E392*E393</f>
        <v>6762</v>
      </c>
      <c r="F398" s="75" t="n">
        <f aca="false">F392*F393</f>
        <v>6762</v>
      </c>
      <c r="G398" s="75" t="n">
        <f aca="false">G392*G393</f>
        <v>0</v>
      </c>
      <c r="H398" s="75" t="n">
        <f aca="false">H392*H393</f>
        <v>0</v>
      </c>
      <c r="I398" s="75" t="n">
        <f aca="false">I392*I393</f>
        <v>6762</v>
      </c>
      <c r="K398" s="74"/>
    </row>
    <row r="399" customFormat="false" ht="12.75" hidden="false" customHeight="false" outlineLevel="0" collapsed="false">
      <c r="B399" s="81" t="s">
        <v>52</v>
      </c>
      <c r="C399" s="75" t="n">
        <f aca="false">SUM(C397:C398)</f>
        <v>0</v>
      </c>
      <c r="D399" s="75" t="n">
        <f aca="false">SUM(D397:D398)</f>
        <v>-7326</v>
      </c>
      <c r="E399" s="75" t="n">
        <f aca="false">SUM(E397:E398)</f>
        <v>-7326</v>
      </c>
      <c r="F399" s="75" t="n">
        <f aca="false">SUM(F397:F398)</f>
        <v>-7326</v>
      </c>
      <c r="G399" s="75" t="n">
        <f aca="false">SUM(G397:G398)</f>
        <v>0</v>
      </c>
      <c r="H399" s="75" t="n">
        <f aca="false">SUM(H397:H398)</f>
        <v>0</v>
      </c>
      <c r="I399" s="75" t="n">
        <f aca="false">SUM(I397:I398)</f>
        <v>-7326</v>
      </c>
      <c r="K399" s="74"/>
    </row>
    <row r="400" customFormat="false" ht="12.75" hidden="false" customHeight="false" outlineLevel="0" collapsed="false">
      <c r="A400" s="86"/>
      <c r="B400" s="72" t="s">
        <v>53</v>
      </c>
      <c r="C400" s="85" t="n">
        <f aca="false">C394*C395</f>
        <v>0</v>
      </c>
      <c r="D400" s="85" t="n">
        <f aca="false">D394*D395</f>
        <v>6000</v>
      </c>
      <c r="E400" s="85" t="n">
        <f aca="false">E394*E395</f>
        <v>6000</v>
      </c>
      <c r="F400" s="85" t="n">
        <f aca="false">F394*F395</f>
        <v>6000</v>
      </c>
      <c r="G400" s="85" t="n">
        <f aca="false">G394*G395</f>
        <v>0</v>
      </c>
      <c r="H400" s="85" t="n">
        <f aca="false">H394*H395</f>
        <v>0</v>
      </c>
      <c r="I400" s="85" t="n">
        <f aca="false">I394*I395</f>
        <v>6000</v>
      </c>
    </row>
    <row r="401" customFormat="false" ht="12.75" hidden="false" customHeight="false" outlineLevel="0" collapsed="false">
      <c r="A401" s="87"/>
      <c r="E401" s="72"/>
      <c r="G401" s="72"/>
      <c r="H401" s="72"/>
      <c r="I401" s="72"/>
    </row>
    <row r="402" customFormat="false" ht="12.75" hidden="false" customHeight="false" outlineLevel="0" collapsed="false">
      <c r="A402" s="86"/>
      <c r="B402" s="5" t="s">
        <v>54</v>
      </c>
      <c r="C402" s="88" t="n">
        <f aca="false">SUM(C399:C400)</f>
        <v>0</v>
      </c>
      <c r="D402" s="88" t="n">
        <f aca="false">SUM(D399:D400)</f>
        <v>-1326</v>
      </c>
      <c r="E402" s="88" t="n">
        <f aca="false">SUM(E399:E400)</f>
        <v>-1326</v>
      </c>
      <c r="F402" s="88" t="n">
        <f aca="false">SUM(F399:F400)</f>
        <v>-1326</v>
      </c>
      <c r="G402" s="88" t="n">
        <f aca="false">SUM(G399:G400)</f>
        <v>0</v>
      </c>
      <c r="H402" s="88" t="n">
        <f aca="false">SUM(H399:H400)</f>
        <v>0</v>
      </c>
      <c r="I402" s="88" t="n">
        <f aca="false">SUM(I399:I400)</f>
        <v>-1326</v>
      </c>
      <c r="J402" s="80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</row>
    <row r="403" customFormat="false" ht="12.75" hidden="false" customHeight="false" outlineLevel="0" collapsed="false">
      <c r="A403" s="80"/>
      <c r="B403" s="5" t="s">
        <v>68</v>
      </c>
      <c r="C403" s="88" t="n">
        <f aca="false">C402*16</f>
        <v>0</v>
      </c>
      <c r="D403" s="88" t="n">
        <f aca="false">D402*16</f>
        <v>-21216</v>
      </c>
      <c r="E403" s="88" t="n">
        <f aca="false">E402*16</f>
        <v>-21216</v>
      </c>
      <c r="F403" s="88" t="n">
        <f aca="false">F402*16</f>
        <v>-21216</v>
      </c>
      <c r="G403" s="88" t="n">
        <f aca="false">G402*16</f>
        <v>0</v>
      </c>
      <c r="H403" s="88" t="n">
        <f aca="false">H402*16</f>
        <v>0</v>
      </c>
      <c r="I403" s="88" t="n">
        <f aca="false">I402*16</f>
        <v>-21216</v>
      </c>
      <c r="J403" s="73" t="n">
        <f aca="false">SUM(C403:I403)</f>
        <v>-84864</v>
      </c>
    </row>
    <row r="404" customFormat="false" ht="12.75" hidden="false" customHeight="false" outlineLevel="0" collapsed="false">
      <c r="A404" s="80"/>
      <c r="B404" s="5"/>
      <c r="C404" s="88"/>
      <c r="D404" s="88"/>
      <c r="E404" s="88"/>
      <c r="F404" s="88"/>
      <c r="G404" s="88"/>
      <c r="H404" s="88"/>
      <c r="I404" s="88"/>
    </row>
    <row r="405" customFormat="false" ht="12.75" hidden="false" customHeight="false" outlineLevel="0" collapsed="false">
      <c r="A405" s="80"/>
      <c r="B405" s="5"/>
      <c r="C405" s="88"/>
      <c r="D405" s="88"/>
      <c r="E405" s="88"/>
      <c r="F405" s="88"/>
      <c r="G405" s="88"/>
      <c r="H405" s="88"/>
      <c r="I405" s="88"/>
    </row>
    <row r="406" customFormat="false" ht="12.75" hidden="false" customHeight="false" outlineLevel="0" collapsed="false">
      <c r="A406" s="5" t="s">
        <v>25</v>
      </c>
      <c r="B406" s="77" t="s">
        <v>62</v>
      </c>
      <c r="C406" s="78" t="n">
        <v>37257</v>
      </c>
      <c r="D406" s="79" t="n">
        <v>37258</v>
      </c>
      <c r="E406" s="79" t="n">
        <v>37259</v>
      </c>
      <c r="F406" s="79" t="n">
        <v>37260</v>
      </c>
      <c r="G406" s="78" t="n">
        <v>37261</v>
      </c>
      <c r="H406" s="78" t="n">
        <v>37262</v>
      </c>
      <c r="I406" s="79" t="n">
        <v>37263</v>
      </c>
      <c r="J406" s="80"/>
      <c r="K406" s="81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</row>
    <row r="407" customFormat="false" ht="12.75" hidden="false" customHeight="false" outlineLevel="0" collapsed="false">
      <c r="B407" s="5" t="s">
        <v>8</v>
      </c>
      <c r="E407" s="72"/>
      <c r="G407" s="72"/>
      <c r="H407" s="72"/>
      <c r="I407" s="72"/>
      <c r="K407" s="74"/>
    </row>
    <row r="408" customFormat="false" ht="12.75" hidden="false" customHeight="false" outlineLevel="0" collapsed="false">
      <c r="B408" s="80" t="s">
        <v>47</v>
      </c>
      <c r="C408" s="73" t="n">
        <v>0</v>
      </c>
      <c r="D408" s="73" t="n">
        <v>0</v>
      </c>
      <c r="E408" s="73" t="n">
        <v>0</v>
      </c>
      <c r="F408" s="73" t="n">
        <v>0</v>
      </c>
      <c r="G408" s="73" t="n">
        <v>0</v>
      </c>
      <c r="H408" s="73" t="n">
        <v>0</v>
      </c>
      <c r="I408" s="73" t="n">
        <v>0</v>
      </c>
      <c r="K408" s="74"/>
    </row>
    <row r="409" customFormat="false" ht="12.75" hidden="false" customHeight="false" outlineLevel="0" collapsed="false">
      <c r="B409" s="5" t="s">
        <v>7</v>
      </c>
      <c r="C409" s="72" t="n">
        <v>675</v>
      </c>
      <c r="D409" s="72" t="n">
        <v>675</v>
      </c>
      <c r="E409" s="72" t="n">
        <v>675</v>
      </c>
      <c r="F409" s="72" t="n">
        <v>675</v>
      </c>
      <c r="G409" s="72" t="n">
        <v>675</v>
      </c>
      <c r="H409" s="72" t="n">
        <v>675</v>
      </c>
      <c r="I409" s="72" t="n">
        <v>675</v>
      </c>
      <c r="K409" s="74"/>
      <c r="N409" s="72" t="n">
        <v>24776947</v>
      </c>
    </row>
    <row r="410" customFormat="false" ht="12.75" hidden="false" customHeight="false" outlineLevel="0" collapsed="false">
      <c r="B410" s="80" t="s">
        <v>47</v>
      </c>
      <c r="C410" s="73" t="n">
        <v>42.25</v>
      </c>
      <c r="D410" s="73" t="n">
        <v>42.25</v>
      </c>
      <c r="E410" s="73" t="n">
        <v>42.25</v>
      </c>
      <c r="F410" s="73" t="n">
        <v>42.25</v>
      </c>
      <c r="G410" s="73" t="n">
        <v>42.25</v>
      </c>
      <c r="H410" s="73" t="n">
        <v>42.25</v>
      </c>
      <c r="I410" s="73" t="n">
        <v>42.25</v>
      </c>
      <c r="K410" s="74"/>
      <c r="N410" s="72" t="n">
        <v>12</v>
      </c>
    </row>
    <row r="411" customFormat="false" ht="12.75" hidden="false" customHeight="false" outlineLevel="0" collapsed="false">
      <c r="B411" s="81" t="s">
        <v>48</v>
      </c>
      <c r="C411" s="74" t="n">
        <f aca="false">C407-C409</f>
        <v>-675</v>
      </c>
      <c r="D411" s="74" t="n">
        <f aca="false">D407-D409</f>
        <v>-675</v>
      </c>
      <c r="E411" s="74" t="n">
        <f aca="false">E407-E409</f>
        <v>-675</v>
      </c>
      <c r="F411" s="74" t="n">
        <f aca="false">F407-F409</f>
        <v>-675</v>
      </c>
      <c r="G411" s="74" t="n">
        <f aca="false">G407-G409</f>
        <v>-675</v>
      </c>
      <c r="H411" s="74" t="n">
        <f aca="false">H407-H409</f>
        <v>-675</v>
      </c>
      <c r="I411" s="74" t="n">
        <f aca="false">I407-I409</f>
        <v>-675</v>
      </c>
      <c r="K411" s="74"/>
      <c r="N411" s="72" t="n">
        <f aca="false">N409/N410</f>
        <v>2064745.58333333</v>
      </c>
      <c r="O411" s="73" t="n">
        <f aca="false">N411/7</f>
        <v>294963.654761905</v>
      </c>
    </row>
    <row r="412" customFormat="false" ht="12.75" hidden="false" customHeight="false" outlineLevel="0" collapsed="false">
      <c r="B412" s="83" t="s">
        <v>49</v>
      </c>
      <c r="C412" s="73" t="n">
        <v>30</v>
      </c>
      <c r="D412" s="73" t="n">
        <v>40</v>
      </c>
      <c r="E412" s="73" t="n">
        <v>40</v>
      </c>
      <c r="F412" s="73" t="n">
        <v>40</v>
      </c>
      <c r="G412" s="73" t="n">
        <v>30</v>
      </c>
      <c r="H412" s="73" t="n">
        <v>30</v>
      </c>
      <c r="I412" s="73" t="n">
        <v>40</v>
      </c>
      <c r="K412" s="74"/>
    </row>
    <row r="413" customFormat="false" ht="12.75" hidden="false" customHeight="false" outlineLevel="0" collapsed="false">
      <c r="B413" s="83"/>
      <c r="C413" s="75"/>
      <c r="D413" s="82"/>
      <c r="E413" s="82"/>
      <c r="F413" s="82"/>
      <c r="G413" s="75"/>
      <c r="H413" s="75"/>
      <c r="I413" s="82"/>
      <c r="K413" s="74"/>
    </row>
    <row r="414" customFormat="false" ht="12.75" hidden="false" customHeight="false" outlineLevel="0" collapsed="false">
      <c r="B414" s="83" t="s">
        <v>50</v>
      </c>
      <c r="C414" s="85" t="n">
        <f aca="false">(C407*C408)*(-1)</f>
        <v>-0</v>
      </c>
      <c r="D414" s="85" t="n">
        <f aca="false">(D407*D408)*(-1)</f>
        <v>-0</v>
      </c>
      <c r="E414" s="85" t="n">
        <f aca="false">(E407*E408)*(-1)</f>
        <v>-0</v>
      </c>
      <c r="F414" s="85" t="n">
        <f aca="false">(F407*F408)*(-1)</f>
        <v>-0</v>
      </c>
      <c r="G414" s="85" t="n">
        <f aca="false">(G407*G408)*(-1)</f>
        <v>-0</v>
      </c>
      <c r="H414" s="85" t="n">
        <f aca="false">(H407*H408)*(-1)</f>
        <v>-0</v>
      </c>
      <c r="I414" s="85" t="n">
        <f aca="false">(I407*I408)*(-1)</f>
        <v>-0</v>
      </c>
      <c r="K414" s="74"/>
    </row>
    <row r="415" customFormat="false" ht="12.75" hidden="false" customHeight="false" outlineLevel="0" collapsed="false">
      <c r="B415" s="83" t="s">
        <v>51</v>
      </c>
      <c r="C415" s="75" t="n">
        <f aca="false">C409*C410</f>
        <v>28518.75</v>
      </c>
      <c r="D415" s="75" t="n">
        <f aca="false">D409*D410</f>
        <v>28518.75</v>
      </c>
      <c r="E415" s="75" t="n">
        <f aca="false">E409*E410</f>
        <v>28518.75</v>
      </c>
      <c r="F415" s="75" t="n">
        <f aca="false">F409*F410</f>
        <v>28518.75</v>
      </c>
      <c r="G415" s="75" t="n">
        <f aca="false">G409*G410</f>
        <v>28518.75</v>
      </c>
      <c r="H415" s="75" t="n">
        <f aca="false">H409*H410</f>
        <v>28518.75</v>
      </c>
      <c r="I415" s="75" t="n">
        <f aca="false">I409*I410</f>
        <v>28518.75</v>
      </c>
      <c r="K415" s="74"/>
    </row>
    <row r="416" customFormat="false" ht="12.75" hidden="false" customHeight="false" outlineLevel="0" collapsed="false">
      <c r="B416" s="81" t="s">
        <v>52</v>
      </c>
      <c r="C416" s="75" t="n">
        <f aca="false">SUM(C414:C415)</f>
        <v>28518.75</v>
      </c>
      <c r="D416" s="75" t="n">
        <f aca="false">SUM(D414:D415)</f>
        <v>28518.75</v>
      </c>
      <c r="E416" s="75" t="n">
        <f aca="false">SUM(E414:E415)</f>
        <v>28518.75</v>
      </c>
      <c r="F416" s="75" t="n">
        <f aca="false">SUM(F414:F415)</f>
        <v>28518.75</v>
      </c>
      <c r="G416" s="75" t="n">
        <f aca="false">SUM(G414:G415)</f>
        <v>28518.75</v>
      </c>
      <c r="H416" s="75" t="n">
        <f aca="false">SUM(H414:H415)</f>
        <v>28518.75</v>
      </c>
      <c r="I416" s="75" t="n">
        <f aca="false">SUM(I414:I415)</f>
        <v>28518.75</v>
      </c>
      <c r="K416" s="74"/>
    </row>
    <row r="417" customFormat="false" ht="12.75" hidden="false" customHeight="false" outlineLevel="0" collapsed="false">
      <c r="A417" s="86"/>
      <c r="B417" s="72" t="s">
        <v>53</v>
      </c>
      <c r="C417" s="85" t="n">
        <f aca="false">C411*C412</f>
        <v>-20250</v>
      </c>
      <c r="D417" s="85" t="n">
        <f aca="false">D411*D412</f>
        <v>-27000</v>
      </c>
      <c r="E417" s="85" t="n">
        <f aca="false">E411*E412</f>
        <v>-27000</v>
      </c>
      <c r="F417" s="85" t="n">
        <f aca="false">F411*F412</f>
        <v>-27000</v>
      </c>
      <c r="G417" s="85" t="n">
        <f aca="false">G411*G412</f>
        <v>-20250</v>
      </c>
      <c r="H417" s="85" t="n">
        <f aca="false">H411*H412</f>
        <v>-20250</v>
      </c>
      <c r="I417" s="85" t="n">
        <f aca="false">I411*I412</f>
        <v>-27000</v>
      </c>
    </row>
    <row r="418" customFormat="false" ht="12.75" hidden="false" customHeight="false" outlineLevel="0" collapsed="false">
      <c r="A418" s="87"/>
      <c r="E418" s="72"/>
      <c r="G418" s="72"/>
      <c r="H418" s="72"/>
      <c r="I418" s="72"/>
    </row>
    <row r="419" customFormat="false" ht="12.75" hidden="false" customHeight="false" outlineLevel="0" collapsed="false">
      <c r="A419" s="86"/>
      <c r="B419" s="5" t="s">
        <v>54</v>
      </c>
      <c r="C419" s="88" t="n">
        <f aca="false">SUM(C416:C417)</f>
        <v>8268.75</v>
      </c>
      <c r="D419" s="88" t="n">
        <f aca="false">SUM(D416:D417)</f>
        <v>1518.75</v>
      </c>
      <c r="E419" s="88" t="n">
        <f aca="false">SUM(E416:E417)</f>
        <v>1518.75</v>
      </c>
      <c r="F419" s="88" t="n">
        <f aca="false">SUM(F416:F417)</f>
        <v>1518.75</v>
      </c>
      <c r="G419" s="88" t="n">
        <f aca="false">SUM(G416:G417)</f>
        <v>8268.75</v>
      </c>
      <c r="H419" s="88" t="n">
        <f aca="false">SUM(H416:H417)</f>
        <v>8268.75</v>
      </c>
      <c r="I419" s="88" t="n">
        <f aca="false">SUM(I416:I417)</f>
        <v>1518.75</v>
      </c>
      <c r="J419" s="80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</row>
    <row r="420" customFormat="false" ht="12.75" hidden="false" customHeight="false" outlineLevel="0" collapsed="false">
      <c r="A420" s="80"/>
      <c r="B420" s="5" t="s">
        <v>68</v>
      </c>
      <c r="C420" s="88" t="n">
        <f aca="false">C419*16</f>
        <v>132300</v>
      </c>
      <c r="D420" s="88" t="n">
        <f aca="false">D419*16</f>
        <v>24300</v>
      </c>
      <c r="E420" s="88" t="n">
        <f aca="false">E419*16</f>
        <v>24300</v>
      </c>
      <c r="F420" s="88" t="n">
        <f aca="false">F419*16</f>
        <v>24300</v>
      </c>
      <c r="G420" s="88" t="n">
        <f aca="false">G419*16</f>
        <v>132300</v>
      </c>
      <c r="H420" s="88" t="n">
        <f aca="false">H419*16</f>
        <v>132300</v>
      </c>
      <c r="I420" s="88" t="n">
        <f aca="false">I419*16</f>
        <v>24300</v>
      </c>
      <c r="J420" s="73" t="n">
        <f aca="false">SUM(C420:I420)</f>
        <v>494100</v>
      </c>
    </row>
    <row r="421" customFormat="false" ht="12.75" hidden="false" customHeight="false" outlineLevel="0" collapsed="false">
      <c r="A421" s="80"/>
      <c r="B421" s="5"/>
      <c r="C421" s="88"/>
      <c r="D421" s="90"/>
      <c r="E421" s="90"/>
      <c r="F421" s="90"/>
      <c r="G421" s="84"/>
      <c r="H421" s="90"/>
      <c r="I421" s="88"/>
    </row>
    <row r="422" customFormat="false" ht="12.75" hidden="false" customHeight="false" outlineLevel="0" collapsed="false">
      <c r="A422" s="5" t="s">
        <v>30</v>
      </c>
      <c r="B422" s="77" t="s">
        <v>62</v>
      </c>
      <c r="C422" s="78" t="n">
        <v>37257</v>
      </c>
      <c r="D422" s="79" t="n">
        <v>37258</v>
      </c>
      <c r="E422" s="79" t="n">
        <v>37259</v>
      </c>
      <c r="F422" s="79" t="n">
        <v>37260</v>
      </c>
      <c r="G422" s="78" t="n">
        <v>37261</v>
      </c>
      <c r="H422" s="78" t="n">
        <v>37262</v>
      </c>
      <c r="I422" s="79" t="n">
        <v>37263</v>
      </c>
      <c r="J422" s="80"/>
      <c r="K422" s="81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</row>
    <row r="423" customFormat="false" ht="12.75" hidden="false" customHeight="false" outlineLevel="0" collapsed="false">
      <c r="B423" s="5" t="s">
        <v>8</v>
      </c>
      <c r="D423" s="82" t="n">
        <v>0</v>
      </c>
      <c r="E423" s="82" t="n">
        <v>0</v>
      </c>
      <c r="F423" s="82" t="n">
        <v>0</v>
      </c>
      <c r="G423" s="73"/>
      <c r="H423" s="84"/>
      <c r="I423" s="82" t="n">
        <v>0</v>
      </c>
      <c r="K423" s="74"/>
    </row>
    <row r="424" customFormat="false" ht="12.75" hidden="false" customHeight="false" outlineLevel="0" collapsed="false">
      <c r="B424" s="80" t="s">
        <v>47</v>
      </c>
      <c r="C424" s="73" t="n">
        <v>0</v>
      </c>
      <c r="D424" s="73" t="n">
        <v>0</v>
      </c>
      <c r="E424" s="73" t="n">
        <v>0</v>
      </c>
      <c r="F424" s="73" t="n">
        <v>0</v>
      </c>
      <c r="G424" s="73"/>
      <c r="H424" s="84"/>
      <c r="I424" s="73" t="n">
        <v>0</v>
      </c>
      <c r="K424" s="74"/>
    </row>
    <row r="425" customFormat="false" ht="12.75" hidden="false" customHeight="false" outlineLevel="0" collapsed="false">
      <c r="B425" s="5" t="s">
        <v>7</v>
      </c>
      <c r="C425" s="72" t="n">
        <v>275</v>
      </c>
      <c r="D425" s="72" t="n">
        <v>275</v>
      </c>
      <c r="E425" s="72" t="n">
        <v>275</v>
      </c>
      <c r="F425" s="72" t="n">
        <v>275</v>
      </c>
      <c r="G425" s="72" t="n">
        <v>275</v>
      </c>
      <c r="H425" s="72" t="n">
        <v>275</v>
      </c>
      <c r="I425" s="72" t="n">
        <v>275</v>
      </c>
      <c r="K425" s="74"/>
    </row>
    <row r="426" customFormat="false" ht="12.75" hidden="false" customHeight="false" outlineLevel="0" collapsed="false">
      <c r="B426" s="80" t="s">
        <v>47</v>
      </c>
      <c r="C426" s="73" t="n">
        <v>77.8</v>
      </c>
      <c r="D426" s="73" t="n">
        <v>77.8</v>
      </c>
      <c r="E426" s="73" t="n">
        <v>77.8</v>
      </c>
      <c r="F426" s="73" t="n">
        <v>77.8</v>
      </c>
      <c r="G426" s="73" t="n">
        <v>77.8</v>
      </c>
      <c r="H426" s="73" t="n">
        <v>77.8</v>
      </c>
      <c r="I426" s="73" t="n">
        <v>77.8</v>
      </c>
      <c r="K426" s="74"/>
    </row>
    <row r="427" customFormat="false" ht="12.75" hidden="false" customHeight="false" outlineLevel="0" collapsed="false">
      <c r="B427" s="81" t="s">
        <v>48</v>
      </c>
      <c r="C427" s="74" t="n">
        <f aca="false">C423-C425</f>
        <v>-275</v>
      </c>
      <c r="D427" s="74" t="n">
        <f aca="false">D423-D425</f>
        <v>-275</v>
      </c>
      <c r="E427" s="74" t="n">
        <f aca="false">E423-E425</f>
        <v>-275</v>
      </c>
      <c r="F427" s="74" t="n">
        <f aca="false">F423-F425</f>
        <v>-275</v>
      </c>
      <c r="G427" s="74" t="n">
        <f aca="false">G423-G425</f>
        <v>-275</v>
      </c>
      <c r="H427" s="74" t="n">
        <f aca="false">H423-H425</f>
        <v>-275</v>
      </c>
      <c r="I427" s="74" t="n">
        <f aca="false">I423-I425</f>
        <v>-275</v>
      </c>
      <c r="K427" s="74"/>
    </row>
    <row r="428" customFormat="false" ht="12.75" hidden="false" customHeight="false" outlineLevel="0" collapsed="false">
      <c r="B428" s="83" t="s">
        <v>49</v>
      </c>
      <c r="C428" s="73" t="n">
        <v>30</v>
      </c>
      <c r="D428" s="73" t="n">
        <v>40</v>
      </c>
      <c r="E428" s="73" t="n">
        <v>40</v>
      </c>
      <c r="F428" s="73" t="n">
        <v>40</v>
      </c>
      <c r="G428" s="73" t="n">
        <v>30</v>
      </c>
      <c r="H428" s="73" t="n">
        <v>30</v>
      </c>
      <c r="I428" s="73" t="n">
        <v>40</v>
      </c>
      <c r="K428" s="74"/>
    </row>
    <row r="429" customFormat="false" ht="12.75" hidden="false" customHeight="false" outlineLevel="0" collapsed="false">
      <c r="B429" s="83"/>
      <c r="C429" s="75"/>
      <c r="D429" s="82"/>
      <c r="E429" s="82"/>
      <c r="F429" s="73"/>
      <c r="G429" s="73"/>
      <c r="H429" s="84"/>
      <c r="K429" s="74"/>
    </row>
    <row r="430" customFormat="false" ht="12.75" hidden="false" customHeight="false" outlineLevel="0" collapsed="false">
      <c r="B430" s="83" t="s">
        <v>50</v>
      </c>
      <c r="C430" s="85" t="n">
        <f aca="false">(C423*C424)*(-1)</f>
        <v>-0</v>
      </c>
      <c r="D430" s="85" t="n">
        <f aca="false">(D423*D424)*(-1)</f>
        <v>-0</v>
      </c>
      <c r="E430" s="85" t="n">
        <f aca="false">(E423*E424)*(-1)</f>
        <v>-0</v>
      </c>
      <c r="F430" s="85" t="n">
        <f aca="false">(F423*F424)*(-1)</f>
        <v>-0</v>
      </c>
      <c r="G430" s="85" t="n">
        <f aca="false">(G423*G424)*(-1)</f>
        <v>-0</v>
      </c>
      <c r="H430" s="85" t="n">
        <f aca="false">(H423*H424)*(-1)</f>
        <v>-0</v>
      </c>
      <c r="I430" s="85" t="n">
        <f aca="false">(I423*I424)*(-1)</f>
        <v>-0</v>
      </c>
      <c r="K430" s="74"/>
    </row>
    <row r="431" customFormat="false" ht="12.75" hidden="false" customHeight="false" outlineLevel="0" collapsed="false">
      <c r="B431" s="83" t="s">
        <v>51</v>
      </c>
      <c r="C431" s="75" t="n">
        <f aca="false">C425*C426</f>
        <v>21395</v>
      </c>
      <c r="D431" s="75" t="n">
        <f aca="false">D425*D426</f>
        <v>21395</v>
      </c>
      <c r="E431" s="75" t="n">
        <f aca="false">E425*E426</f>
        <v>21395</v>
      </c>
      <c r="F431" s="75" t="n">
        <f aca="false">F425*F426</f>
        <v>21395</v>
      </c>
      <c r="G431" s="75" t="n">
        <f aca="false">G425*G426</f>
        <v>21395</v>
      </c>
      <c r="H431" s="75" t="n">
        <f aca="false">H425*H426</f>
        <v>21395</v>
      </c>
      <c r="I431" s="75" t="n">
        <f aca="false">I425*I426</f>
        <v>21395</v>
      </c>
      <c r="K431" s="74"/>
    </row>
    <row r="432" customFormat="false" ht="12.75" hidden="false" customHeight="false" outlineLevel="0" collapsed="false">
      <c r="B432" s="81" t="s">
        <v>52</v>
      </c>
      <c r="C432" s="75" t="n">
        <f aca="false">SUM(C430:C431)</f>
        <v>21395</v>
      </c>
      <c r="D432" s="75" t="n">
        <f aca="false">SUM(D430:D431)</f>
        <v>21395</v>
      </c>
      <c r="E432" s="75" t="n">
        <f aca="false">SUM(E430:E431)</f>
        <v>21395</v>
      </c>
      <c r="F432" s="75" t="n">
        <f aca="false">SUM(F430:F431)</f>
        <v>21395</v>
      </c>
      <c r="G432" s="75" t="n">
        <f aca="false">SUM(G430:G431)</f>
        <v>21395</v>
      </c>
      <c r="H432" s="75" t="n">
        <f aca="false">SUM(H430:H431)</f>
        <v>21395</v>
      </c>
      <c r="I432" s="75" t="n">
        <f aca="false">SUM(I430:I431)</f>
        <v>21395</v>
      </c>
      <c r="K432" s="74"/>
    </row>
    <row r="433" customFormat="false" ht="12.75" hidden="false" customHeight="false" outlineLevel="0" collapsed="false">
      <c r="A433" s="86"/>
      <c r="B433" s="72" t="s">
        <v>53</v>
      </c>
      <c r="C433" s="85" t="n">
        <f aca="false">C427*C428</f>
        <v>-8250</v>
      </c>
      <c r="D433" s="85" t="n">
        <f aca="false">D427*D428</f>
        <v>-11000</v>
      </c>
      <c r="E433" s="85" t="n">
        <f aca="false">E427*E428</f>
        <v>-11000</v>
      </c>
      <c r="F433" s="85" t="n">
        <f aca="false">F427*F428</f>
        <v>-11000</v>
      </c>
      <c r="G433" s="85" t="n">
        <f aca="false">G427*G428</f>
        <v>-8250</v>
      </c>
      <c r="H433" s="85" t="n">
        <f aca="false">H427*H428</f>
        <v>-8250</v>
      </c>
      <c r="I433" s="85" t="n">
        <f aca="false">I427*I428</f>
        <v>-11000</v>
      </c>
    </row>
    <row r="434" customFormat="false" ht="12.75" hidden="false" customHeight="false" outlineLevel="0" collapsed="false">
      <c r="A434" s="87"/>
      <c r="E434" s="72"/>
      <c r="G434" s="72"/>
      <c r="H434" s="72"/>
      <c r="I434" s="72"/>
    </row>
    <row r="435" customFormat="false" ht="12.75" hidden="false" customHeight="false" outlineLevel="0" collapsed="false">
      <c r="A435" s="86"/>
      <c r="B435" s="5" t="s">
        <v>54</v>
      </c>
      <c r="C435" s="88" t="n">
        <f aca="false">SUM(C432:C433)</f>
        <v>13145</v>
      </c>
      <c r="D435" s="88" t="n">
        <f aca="false">SUM(D432:D433)</f>
        <v>10395</v>
      </c>
      <c r="E435" s="88" t="n">
        <f aca="false">SUM(E432:E433)</f>
        <v>10395</v>
      </c>
      <c r="F435" s="88" t="n">
        <f aca="false">SUM(F432:F433)</f>
        <v>10395</v>
      </c>
      <c r="G435" s="88" t="n">
        <f aca="false">SUM(G432:G433)</f>
        <v>13145</v>
      </c>
      <c r="H435" s="88" t="n">
        <f aca="false">SUM(H432:H433)</f>
        <v>13145</v>
      </c>
      <c r="I435" s="88" t="n">
        <f aca="false">SUM(I432:I433)</f>
        <v>10395</v>
      </c>
      <c r="J435" s="80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</row>
    <row r="436" customFormat="false" ht="12.75" hidden="false" customHeight="false" outlineLevel="0" collapsed="false">
      <c r="A436" s="80"/>
      <c r="B436" s="5" t="s">
        <v>55</v>
      </c>
      <c r="C436" s="88" t="n">
        <f aca="false">C435*16</f>
        <v>210320</v>
      </c>
      <c r="D436" s="88" t="n">
        <f aca="false">D435*16</f>
        <v>166320</v>
      </c>
      <c r="E436" s="88" t="n">
        <f aca="false">E435*16</f>
        <v>166320</v>
      </c>
      <c r="F436" s="88" t="n">
        <f aca="false">F435*16</f>
        <v>166320</v>
      </c>
      <c r="G436" s="88" t="n">
        <f aca="false">G435*16</f>
        <v>210320</v>
      </c>
      <c r="H436" s="88" t="n">
        <f aca="false">H435*16</f>
        <v>210320</v>
      </c>
      <c r="I436" s="88" t="n">
        <f aca="false">I435*16</f>
        <v>166320</v>
      </c>
      <c r="J436" s="73" t="n">
        <f aca="false">SUM(C436:I436)</f>
        <v>1296240</v>
      </c>
    </row>
    <row r="437" customFormat="false" ht="12.75" hidden="false" customHeight="false" outlineLevel="0" collapsed="false">
      <c r="A437" s="80"/>
      <c r="B437" s="5"/>
      <c r="C437" s="88"/>
      <c r="D437" s="90"/>
      <c r="E437" s="90"/>
      <c r="F437" s="90"/>
      <c r="G437" s="84"/>
      <c r="H437" s="90"/>
      <c r="I437" s="88"/>
    </row>
    <row r="438" customFormat="false" ht="12.75" hidden="false" customHeight="false" outlineLevel="0" collapsed="false">
      <c r="A438" s="5" t="s">
        <v>26</v>
      </c>
      <c r="B438" s="77" t="s">
        <v>62</v>
      </c>
      <c r="C438" s="78" t="n">
        <v>37257</v>
      </c>
      <c r="D438" s="79" t="n">
        <v>37258</v>
      </c>
      <c r="E438" s="79" t="n">
        <v>37259</v>
      </c>
      <c r="F438" s="79" t="n">
        <v>37260</v>
      </c>
      <c r="G438" s="78" t="n">
        <v>37261</v>
      </c>
      <c r="H438" s="78" t="n">
        <v>37262</v>
      </c>
      <c r="I438" s="79" t="n">
        <v>37263</v>
      </c>
      <c r="J438" s="80"/>
      <c r="K438" s="81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</row>
    <row r="439" customFormat="false" ht="12.75" hidden="false" customHeight="false" outlineLevel="0" collapsed="false">
      <c r="B439" s="5" t="s">
        <v>8</v>
      </c>
      <c r="D439" s="82" t="n">
        <v>0</v>
      </c>
      <c r="E439" s="82" t="n">
        <v>0</v>
      </c>
      <c r="F439" s="82" t="n">
        <v>0</v>
      </c>
      <c r="G439" s="73"/>
      <c r="H439" s="84"/>
      <c r="I439" s="82" t="n">
        <v>0</v>
      </c>
      <c r="K439" s="74"/>
    </row>
    <row r="440" customFormat="false" ht="12.75" hidden="false" customHeight="false" outlineLevel="0" collapsed="false">
      <c r="B440" s="80" t="s">
        <v>47</v>
      </c>
      <c r="C440" s="73" t="n">
        <v>0</v>
      </c>
      <c r="D440" s="73" t="n">
        <v>0</v>
      </c>
      <c r="E440" s="73" t="n">
        <v>0</v>
      </c>
      <c r="F440" s="73" t="n">
        <v>0</v>
      </c>
      <c r="G440" s="73"/>
      <c r="H440" s="84"/>
      <c r="I440" s="73" t="n">
        <v>0</v>
      </c>
      <c r="K440" s="74"/>
    </row>
    <row r="441" customFormat="false" ht="12.75" hidden="false" customHeight="false" outlineLevel="0" collapsed="false">
      <c r="B441" s="5" t="s">
        <v>7</v>
      </c>
      <c r="C441" s="72" t="n">
        <v>90</v>
      </c>
      <c r="D441" s="72" t="n">
        <v>90</v>
      </c>
      <c r="E441" s="72" t="n">
        <v>90</v>
      </c>
      <c r="F441" s="72" t="n">
        <v>90</v>
      </c>
      <c r="G441" s="72" t="n">
        <v>90</v>
      </c>
      <c r="H441" s="72" t="n">
        <v>90</v>
      </c>
      <c r="I441" s="72" t="n">
        <v>90</v>
      </c>
      <c r="K441" s="74"/>
    </row>
    <row r="442" customFormat="false" ht="12.75" hidden="false" customHeight="false" outlineLevel="0" collapsed="false">
      <c r="B442" s="80" t="s">
        <v>47</v>
      </c>
      <c r="C442" s="73" t="n">
        <v>68.62</v>
      </c>
      <c r="D442" s="73" t="n">
        <v>68.62</v>
      </c>
      <c r="E442" s="73" t="n">
        <v>68.62</v>
      </c>
      <c r="F442" s="73" t="n">
        <v>68.62</v>
      </c>
      <c r="G442" s="73" t="n">
        <v>68.62</v>
      </c>
      <c r="H442" s="73" t="n">
        <v>68.62</v>
      </c>
      <c r="I442" s="73" t="n">
        <v>68.62</v>
      </c>
      <c r="K442" s="74"/>
    </row>
    <row r="443" customFormat="false" ht="12.75" hidden="false" customHeight="false" outlineLevel="0" collapsed="false">
      <c r="B443" s="81" t="s">
        <v>48</v>
      </c>
      <c r="C443" s="74" t="n">
        <f aca="false">C439-C441</f>
        <v>-90</v>
      </c>
      <c r="D443" s="74" t="n">
        <f aca="false">D439-D441</f>
        <v>-90</v>
      </c>
      <c r="E443" s="74" t="n">
        <f aca="false">E439-E441</f>
        <v>-90</v>
      </c>
      <c r="F443" s="74" t="n">
        <f aca="false">F439-F441</f>
        <v>-90</v>
      </c>
      <c r="G443" s="74" t="n">
        <f aca="false">G439-G441</f>
        <v>-90</v>
      </c>
      <c r="H443" s="74" t="n">
        <f aca="false">H439-H441</f>
        <v>-90</v>
      </c>
      <c r="I443" s="74" t="n">
        <f aca="false">I439-I441</f>
        <v>-90</v>
      </c>
      <c r="K443" s="74"/>
    </row>
    <row r="444" customFormat="false" ht="12.75" hidden="false" customHeight="false" outlineLevel="0" collapsed="false">
      <c r="B444" s="83" t="s">
        <v>49</v>
      </c>
      <c r="C444" s="73" t="n">
        <v>30</v>
      </c>
      <c r="D444" s="73" t="n">
        <v>40</v>
      </c>
      <c r="E444" s="73" t="n">
        <v>40</v>
      </c>
      <c r="F444" s="73" t="n">
        <v>40</v>
      </c>
      <c r="G444" s="73" t="n">
        <v>30</v>
      </c>
      <c r="H444" s="73" t="n">
        <v>30</v>
      </c>
      <c r="I444" s="73" t="n">
        <v>40</v>
      </c>
      <c r="K444" s="74"/>
    </row>
    <row r="445" customFormat="false" ht="12.75" hidden="false" customHeight="false" outlineLevel="0" collapsed="false">
      <c r="B445" s="83"/>
      <c r="C445" s="75"/>
      <c r="D445" s="82"/>
      <c r="E445" s="82"/>
      <c r="F445" s="73"/>
      <c r="G445" s="73"/>
      <c r="H445" s="84"/>
      <c r="K445" s="74"/>
    </row>
    <row r="446" customFormat="false" ht="12.75" hidden="false" customHeight="false" outlineLevel="0" collapsed="false">
      <c r="B446" s="83" t="s">
        <v>50</v>
      </c>
      <c r="C446" s="85" t="n">
        <f aca="false">(C439*C440)*(-1)</f>
        <v>-0</v>
      </c>
      <c r="D446" s="85" t="n">
        <f aca="false">(D439*D440)*(-1)</f>
        <v>-0</v>
      </c>
      <c r="E446" s="85" t="n">
        <f aca="false">(E439*E440)*(-1)</f>
        <v>-0</v>
      </c>
      <c r="F446" s="85" t="n">
        <f aca="false">(F439*F440)*(-1)</f>
        <v>-0</v>
      </c>
      <c r="G446" s="85" t="n">
        <f aca="false">(G439*G440)*(-1)</f>
        <v>-0</v>
      </c>
      <c r="H446" s="85" t="n">
        <f aca="false">(H439*H440)*(-1)</f>
        <v>-0</v>
      </c>
      <c r="I446" s="85" t="n">
        <f aca="false">(I439*I440)*(-1)</f>
        <v>-0</v>
      </c>
      <c r="K446" s="74"/>
    </row>
    <row r="447" customFormat="false" ht="12.75" hidden="false" customHeight="false" outlineLevel="0" collapsed="false">
      <c r="B447" s="83" t="s">
        <v>51</v>
      </c>
      <c r="C447" s="75" t="n">
        <f aca="false">C441*C442</f>
        <v>6175.8</v>
      </c>
      <c r="D447" s="75" t="n">
        <f aca="false">D441*D442</f>
        <v>6175.8</v>
      </c>
      <c r="E447" s="75" t="n">
        <f aca="false">E441*E442</f>
        <v>6175.8</v>
      </c>
      <c r="F447" s="75" t="n">
        <f aca="false">F441*F442</f>
        <v>6175.8</v>
      </c>
      <c r="G447" s="75" t="n">
        <f aca="false">G441*G442</f>
        <v>6175.8</v>
      </c>
      <c r="H447" s="75" t="n">
        <f aca="false">H441*H442</f>
        <v>6175.8</v>
      </c>
      <c r="I447" s="75" t="n">
        <f aca="false">I441*I442</f>
        <v>6175.8</v>
      </c>
      <c r="K447" s="74"/>
    </row>
    <row r="448" customFormat="false" ht="12.75" hidden="false" customHeight="false" outlineLevel="0" collapsed="false">
      <c r="B448" s="81" t="s">
        <v>52</v>
      </c>
      <c r="C448" s="75" t="n">
        <f aca="false">SUM(C446:C447)</f>
        <v>6175.8</v>
      </c>
      <c r="D448" s="75" t="n">
        <f aca="false">SUM(D446:D447)</f>
        <v>6175.8</v>
      </c>
      <c r="E448" s="75" t="n">
        <f aca="false">SUM(E446:E447)</f>
        <v>6175.8</v>
      </c>
      <c r="F448" s="75" t="n">
        <f aca="false">SUM(F446:F447)</f>
        <v>6175.8</v>
      </c>
      <c r="G448" s="75" t="n">
        <f aca="false">SUM(G446:G447)</f>
        <v>6175.8</v>
      </c>
      <c r="H448" s="75" t="n">
        <f aca="false">SUM(H446:H447)</f>
        <v>6175.8</v>
      </c>
      <c r="I448" s="75" t="n">
        <f aca="false">SUM(I446:I447)</f>
        <v>6175.8</v>
      </c>
      <c r="K448" s="74"/>
    </row>
    <row r="449" customFormat="false" ht="12.75" hidden="false" customHeight="false" outlineLevel="0" collapsed="false">
      <c r="A449" s="86"/>
      <c r="B449" s="72" t="s">
        <v>53</v>
      </c>
      <c r="C449" s="85" t="n">
        <f aca="false">C443*C444</f>
        <v>-2700</v>
      </c>
      <c r="D449" s="85" t="n">
        <f aca="false">D443*D444</f>
        <v>-3600</v>
      </c>
      <c r="E449" s="85" t="n">
        <f aca="false">E443*E444</f>
        <v>-3600</v>
      </c>
      <c r="F449" s="85" t="n">
        <f aca="false">F443*F444</f>
        <v>-3600</v>
      </c>
      <c r="G449" s="85" t="n">
        <f aca="false">G443*G444</f>
        <v>-2700</v>
      </c>
      <c r="H449" s="85" t="n">
        <f aca="false">H443*H444</f>
        <v>-2700</v>
      </c>
      <c r="I449" s="85" t="n">
        <f aca="false">I443*I444</f>
        <v>-3600</v>
      </c>
    </row>
    <row r="450" customFormat="false" ht="12.75" hidden="false" customHeight="false" outlineLevel="0" collapsed="false">
      <c r="A450" s="87"/>
      <c r="E450" s="72"/>
      <c r="G450" s="72"/>
      <c r="H450" s="72"/>
      <c r="I450" s="72"/>
    </row>
    <row r="451" customFormat="false" ht="12.75" hidden="false" customHeight="false" outlineLevel="0" collapsed="false">
      <c r="A451" s="86"/>
      <c r="B451" s="5" t="s">
        <v>54</v>
      </c>
      <c r="C451" s="88" t="n">
        <f aca="false">SUM(C448:C449)</f>
        <v>3475.8</v>
      </c>
      <c r="D451" s="88" t="n">
        <f aca="false">SUM(D448:D449)</f>
        <v>2575.8</v>
      </c>
      <c r="E451" s="88" t="n">
        <f aca="false">SUM(E448:E449)</f>
        <v>2575.8</v>
      </c>
      <c r="F451" s="88" t="n">
        <f aca="false">SUM(F448:F449)</f>
        <v>2575.8</v>
      </c>
      <c r="G451" s="88" t="n">
        <f aca="false">SUM(G448:G449)</f>
        <v>3475.8</v>
      </c>
      <c r="H451" s="88" t="n">
        <f aca="false">SUM(H448:H449)</f>
        <v>3475.8</v>
      </c>
      <c r="I451" s="88" t="n">
        <f aca="false">SUM(I448:I449)</f>
        <v>2575.8</v>
      </c>
      <c r="J451" s="80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</row>
    <row r="452" customFormat="false" ht="12.75" hidden="false" customHeight="false" outlineLevel="0" collapsed="false">
      <c r="A452" s="80"/>
      <c r="B452" s="5" t="s">
        <v>55</v>
      </c>
      <c r="C452" s="88" t="n">
        <f aca="false">C451*16</f>
        <v>55612.8</v>
      </c>
      <c r="D452" s="88" t="n">
        <f aca="false">D451*16</f>
        <v>41212.8</v>
      </c>
      <c r="E452" s="88" t="n">
        <f aca="false">E451*16</f>
        <v>41212.8</v>
      </c>
      <c r="F452" s="88" t="n">
        <f aca="false">F451*16</f>
        <v>41212.8</v>
      </c>
      <c r="G452" s="88" t="n">
        <f aca="false">G451*16</f>
        <v>55612.8</v>
      </c>
      <c r="H452" s="88" t="n">
        <f aca="false">H451*16</f>
        <v>55612.8</v>
      </c>
      <c r="I452" s="88" t="n">
        <f aca="false">I451*16</f>
        <v>41212.8</v>
      </c>
      <c r="J452" s="73" t="n">
        <f aca="false">SUM(C452:I452)</f>
        <v>331689.6</v>
      </c>
    </row>
    <row r="453" customFormat="false" ht="12.75" hidden="false" customHeight="false" outlineLevel="0" collapsed="false">
      <c r="A453" s="91"/>
    </row>
    <row r="454" customFormat="false" ht="12.75" hidden="false" customHeight="false" outlineLevel="0" collapsed="false">
      <c r="A454" s="80"/>
    </row>
    <row r="455" customFormat="false" ht="12.75" hidden="false" customHeight="false" outlineLevel="0" collapsed="false">
      <c r="A455" s="80"/>
      <c r="B455" s="5" t="s">
        <v>84</v>
      </c>
      <c r="C455" s="74" t="n">
        <f aca="false">SUM(C326,C343,C360,C377,C394,C411,C427,C443)</f>
        <v>-1115</v>
      </c>
      <c r="D455" s="74" t="n">
        <f aca="false">SUM(D326,D343,D360,D377,D394,D411,D427,D443)</f>
        <v>-1240</v>
      </c>
      <c r="E455" s="74" t="n">
        <f aca="false">SUM(E326,E343,E360,E377,E394,E411,E427,E443)</f>
        <v>-1240</v>
      </c>
      <c r="F455" s="74" t="n">
        <f aca="false">SUM(F326,F343,F360,F377,F394,F411,F427,F443)</f>
        <v>-1240</v>
      </c>
      <c r="G455" s="74" t="n">
        <f aca="false">SUM(G326,G343,G360,G377,G394,G411,G427,G443)</f>
        <v>-1115</v>
      </c>
      <c r="H455" s="74" t="n">
        <f aca="false">SUM(H326,H343,H360,H377,H394,H411,H427,H443)</f>
        <v>-1115</v>
      </c>
      <c r="I455" s="74" t="n">
        <f aca="false">SUM(I326,I343,I360,I377,I394,I411,I427,I443)</f>
        <v>-1240</v>
      </c>
    </row>
    <row r="456" customFormat="false" ht="12.75" hidden="false" customHeight="false" outlineLevel="0" collapsed="false">
      <c r="A456" s="80"/>
    </row>
    <row r="457" customFormat="false" ht="12.75" hidden="false" customHeight="false" outlineLevel="0" collapsed="false">
      <c r="A457" s="87"/>
    </row>
    <row r="458" customFormat="false" ht="12.75" hidden="false" customHeight="false" outlineLevel="0" collapsed="false">
      <c r="A458" s="5" t="s">
        <v>28</v>
      </c>
      <c r="B458" s="77" t="s">
        <v>63</v>
      </c>
      <c r="C458" s="78" t="n">
        <v>37257</v>
      </c>
      <c r="D458" s="79" t="n">
        <v>37258</v>
      </c>
      <c r="E458" s="79" t="n">
        <v>37259</v>
      </c>
      <c r="F458" s="79" t="n">
        <v>37260</v>
      </c>
      <c r="G458" s="78" t="n">
        <v>37261</v>
      </c>
      <c r="H458" s="78" t="n">
        <v>37262</v>
      </c>
      <c r="I458" s="79" t="n">
        <v>37263</v>
      </c>
      <c r="J458" s="80"/>
    </row>
    <row r="459" customFormat="false" ht="12.75" hidden="false" customHeight="false" outlineLevel="0" collapsed="false">
      <c r="B459" s="5" t="s">
        <v>8</v>
      </c>
      <c r="D459" s="82" t="n">
        <v>0</v>
      </c>
      <c r="E459" s="82" t="n">
        <v>0</v>
      </c>
      <c r="F459" s="82" t="n">
        <v>0</v>
      </c>
      <c r="G459" s="73"/>
      <c r="H459" s="84"/>
      <c r="I459" s="82" t="n">
        <v>0</v>
      </c>
    </row>
    <row r="460" customFormat="false" ht="12.75" hidden="false" customHeight="false" outlineLevel="0" collapsed="false">
      <c r="B460" s="80" t="s">
        <v>47</v>
      </c>
      <c r="C460" s="73" t="n">
        <v>0</v>
      </c>
      <c r="D460" s="73" t="n">
        <v>0</v>
      </c>
      <c r="E460" s="73" t="n">
        <v>0</v>
      </c>
      <c r="F460" s="73" t="n">
        <v>0</v>
      </c>
      <c r="G460" s="73"/>
      <c r="H460" s="84"/>
      <c r="I460" s="73" t="n">
        <v>0</v>
      </c>
    </row>
    <row r="461" customFormat="false" ht="12.75" hidden="false" customHeight="false" outlineLevel="0" collapsed="false">
      <c r="B461" s="5" t="s">
        <v>7</v>
      </c>
      <c r="D461" s="82" t="n">
        <v>50</v>
      </c>
      <c r="E461" s="82" t="n">
        <v>50</v>
      </c>
      <c r="F461" s="82" t="n">
        <v>50</v>
      </c>
      <c r="G461" s="73"/>
      <c r="H461" s="84"/>
      <c r="I461" s="82" t="n">
        <v>50</v>
      </c>
    </row>
    <row r="462" customFormat="false" ht="12.75" hidden="false" customHeight="false" outlineLevel="0" collapsed="false">
      <c r="B462" s="80" t="s">
        <v>47</v>
      </c>
      <c r="C462" s="73" t="n">
        <v>0</v>
      </c>
      <c r="D462" s="73" t="n">
        <v>32</v>
      </c>
      <c r="E462" s="73" t="n">
        <v>32</v>
      </c>
      <c r="F462" s="73" t="n">
        <v>32</v>
      </c>
      <c r="G462" s="73"/>
      <c r="H462" s="84"/>
      <c r="I462" s="73" t="n">
        <v>32</v>
      </c>
    </row>
    <row r="463" customFormat="false" ht="12.75" hidden="false" customHeight="false" outlineLevel="0" collapsed="false">
      <c r="B463" s="81" t="s">
        <v>48</v>
      </c>
      <c r="C463" s="74" t="n">
        <f aca="false">C459-C461</f>
        <v>0</v>
      </c>
      <c r="D463" s="74" t="n">
        <f aca="false">D459-D461</f>
        <v>-50</v>
      </c>
      <c r="E463" s="74" t="n">
        <f aca="false">E459-E461</f>
        <v>-50</v>
      </c>
      <c r="F463" s="74" t="n">
        <f aca="false">F459-F461</f>
        <v>-50</v>
      </c>
      <c r="G463" s="74" t="n">
        <f aca="false">G459-G461</f>
        <v>0</v>
      </c>
      <c r="H463" s="74" t="n">
        <f aca="false">H459-H461</f>
        <v>0</v>
      </c>
      <c r="I463" s="74" t="n">
        <f aca="false">I459-I461</f>
        <v>-50</v>
      </c>
    </row>
    <row r="464" customFormat="false" ht="12.75" hidden="false" customHeight="false" outlineLevel="0" collapsed="false">
      <c r="B464" s="83" t="s">
        <v>49</v>
      </c>
      <c r="C464" s="73" t="n">
        <v>22</v>
      </c>
      <c r="D464" s="73" t="n">
        <v>28</v>
      </c>
      <c r="E464" s="73" t="n">
        <v>28</v>
      </c>
      <c r="F464" s="73" t="n">
        <v>28</v>
      </c>
      <c r="G464" s="73" t="n">
        <v>22</v>
      </c>
      <c r="H464" s="73" t="n">
        <v>22</v>
      </c>
      <c r="I464" s="73" t="n">
        <v>28</v>
      </c>
    </row>
    <row r="465" customFormat="false" ht="12.75" hidden="false" customHeight="false" outlineLevel="0" collapsed="false">
      <c r="B465" s="83"/>
      <c r="C465" s="75"/>
      <c r="D465" s="82"/>
      <c r="E465" s="82"/>
      <c r="F465" s="73"/>
      <c r="G465" s="73"/>
      <c r="H465" s="84"/>
    </row>
    <row r="466" customFormat="false" ht="12.75" hidden="false" customHeight="false" outlineLevel="0" collapsed="false">
      <c r="B466" s="83" t="s">
        <v>50</v>
      </c>
      <c r="C466" s="85" t="n">
        <f aca="false">(C459*C460)*(-1)</f>
        <v>-0</v>
      </c>
      <c r="D466" s="85" t="n">
        <f aca="false">(D459*D460)*(-1)</f>
        <v>-0</v>
      </c>
      <c r="E466" s="85" t="n">
        <f aca="false">(E459*E460)*(-1)</f>
        <v>-0</v>
      </c>
      <c r="F466" s="85" t="n">
        <f aca="false">(F459*F460)*(-1)</f>
        <v>-0</v>
      </c>
      <c r="G466" s="85" t="n">
        <f aca="false">(G459*G460)*(-1)</f>
        <v>-0</v>
      </c>
      <c r="H466" s="85" t="n">
        <f aca="false">(H459*H460)*(-1)</f>
        <v>-0</v>
      </c>
      <c r="I466" s="85" t="n">
        <f aca="false">(I459*I460)*(-1)</f>
        <v>-0</v>
      </c>
    </row>
    <row r="467" customFormat="false" ht="12.75" hidden="false" customHeight="false" outlineLevel="0" collapsed="false">
      <c r="B467" s="83" t="s">
        <v>51</v>
      </c>
      <c r="C467" s="75" t="n">
        <f aca="false">C461*C462</f>
        <v>0</v>
      </c>
      <c r="D467" s="75" t="n">
        <f aca="false">D461*D462</f>
        <v>1600</v>
      </c>
      <c r="E467" s="75" t="n">
        <f aca="false">E461*E462</f>
        <v>1600</v>
      </c>
      <c r="F467" s="75" t="n">
        <f aca="false">F461*F462</f>
        <v>1600</v>
      </c>
      <c r="G467" s="75" t="n">
        <f aca="false">G461*G462</f>
        <v>0</v>
      </c>
      <c r="H467" s="75" t="n">
        <f aca="false">H461*H462</f>
        <v>0</v>
      </c>
      <c r="I467" s="75" t="n">
        <f aca="false">I461*I462</f>
        <v>1600</v>
      </c>
    </row>
    <row r="468" customFormat="false" ht="12.75" hidden="false" customHeight="false" outlineLevel="0" collapsed="false">
      <c r="B468" s="81" t="s">
        <v>52</v>
      </c>
      <c r="C468" s="75" t="n">
        <f aca="false">SUM(C466:C467)</f>
        <v>0</v>
      </c>
      <c r="D468" s="75" t="n">
        <f aca="false">SUM(D466:D467)</f>
        <v>1600</v>
      </c>
      <c r="E468" s="75" t="n">
        <f aca="false">SUM(E466:E467)</f>
        <v>1600</v>
      </c>
      <c r="F468" s="75" t="n">
        <f aca="false">SUM(F466:F467)</f>
        <v>1600</v>
      </c>
      <c r="G468" s="75" t="n">
        <f aca="false">SUM(G466:G467)</f>
        <v>0</v>
      </c>
      <c r="H468" s="75" t="n">
        <f aca="false">SUM(H466:H467)</f>
        <v>0</v>
      </c>
      <c r="I468" s="75" t="n">
        <f aca="false">SUM(I466:I467)</f>
        <v>1600</v>
      </c>
    </row>
    <row r="469" customFormat="false" ht="12.75" hidden="false" customHeight="false" outlineLevel="0" collapsed="false">
      <c r="A469" s="86"/>
      <c r="B469" s="72" t="s">
        <v>53</v>
      </c>
      <c r="C469" s="85" t="n">
        <f aca="false">C463*C464</f>
        <v>0</v>
      </c>
      <c r="D469" s="85" t="n">
        <f aca="false">D463*D464</f>
        <v>-1400</v>
      </c>
      <c r="E469" s="85" t="n">
        <f aca="false">E463*E464</f>
        <v>-1400</v>
      </c>
      <c r="F469" s="85" t="n">
        <f aca="false">F463*F464</f>
        <v>-1400</v>
      </c>
      <c r="G469" s="85" t="n">
        <f aca="false">G463*G464</f>
        <v>0</v>
      </c>
      <c r="H469" s="85" t="n">
        <f aca="false">H463*H464</f>
        <v>0</v>
      </c>
      <c r="I469" s="85" t="n">
        <f aca="false">I463*I464</f>
        <v>-1400</v>
      </c>
    </row>
    <row r="470" customFormat="false" ht="12.75" hidden="false" customHeight="false" outlineLevel="0" collapsed="false">
      <c r="A470" s="87"/>
      <c r="E470" s="72"/>
      <c r="G470" s="72"/>
      <c r="H470" s="72"/>
      <c r="I470" s="72"/>
    </row>
    <row r="471" customFormat="false" ht="12.75" hidden="false" customHeight="false" outlineLevel="0" collapsed="false">
      <c r="A471" s="86"/>
      <c r="B471" s="5" t="s">
        <v>54</v>
      </c>
      <c r="C471" s="88" t="n">
        <f aca="false">SUM(C468:C469)</f>
        <v>0</v>
      </c>
      <c r="D471" s="88" t="n">
        <f aca="false">SUM(D468:D469)</f>
        <v>200</v>
      </c>
      <c r="E471" s="88" t="n">
        <f aca="false">SUM(E468:E469)</f>
        <v>200</v>
      </c>
      <c r="F471" s="88" t="n">
        <f aca="false">SUM(F468:F469)</f>
        <v>200</v>
      </c>
      <c r="G471" s="88" t="n">
        <f aca="false">SUM(G468:G469)</f>
        <v>0</v>
      </c>
      <c r="H471" s="88" t="n">
        <f aca="false">SUM(H468:H469)</f>
        <v>0</v>
      </c>
      <c r="I471" s="88" t="n">
        <f aca="false">SUM(I468:I469)</f>
        <v>200</v>
      </c>
      <c r="J471" s="80"/>
    </row>
    <row r="472" customFormat="false" ht="12.75" hidden="false" customHeight="false" outlineLevel="0" collapsed="false">
      <c r="A472" s="80"/>
      <c r="B472" s="5" t="s">
        <v>55</v>
      </c>
      <c r="C472" s="88" t="n">
        <f aca="false">C471*16</f>
        <v>0</v>
      </c>
      <c r="D472" s="88" t="n">
        <f aca="false">D471*16</f>
        <v>3200</v>
      </c>
      <c r="E472" s="88" t="n">
        <f aca="false">E471*16</f>
        <v>3200</v>
      </c>
      <c r="F472" s="88" t="n">
        <f aca="false">F471*16</f>
        <v>3200</v>
      </c>
      <c r="G472" s="88" t="n">
        <f aca="false">G471*16</f>
        <v>0</v>
      </c>
      <c r="H472" s="88" t="n">
        <f aca="false">H471*16</f>
        <v>0</v>
      </c>
      <c r="I472" s="88" t="n">
        <f aca="false">I471*16</f>
        <v>3200</v>
      </c>
      <c r="J472" s="73" t="n">
        <f aca="false">SUM(C472:I472)</f>
        <v>12800</v>
      </c>
    </row>
    <row r="475" customFormat="false" ht="12.75" hidden="false" customHeight="false" outlineLevel="0" collapsed="false">
      <c r="A475" s="5" t="s">
        <v>31</v>
      </c>
      <c r="B475" s="77" t="s">
        <v>65</v>
      </c>
      <c r="C475" s="78" t="n">
        <v>37257</v>
      </c>
      <c r="D475" s="79" t="n">
        <v>37258</v>
      </c>
      <c r="E475" s="79" t="n">
        <v>37259</v>
      </c>
      <c r="F475" s="79" t="n">
        <v>37260</v>
      </c>
      <c r="G475" s="78" t="n">
        <v>37261</v>
      </c>
      <c r="H475" s="78" t="n">
        <v>37262</v>
      </c>
      <c r="I475" s="79" t="n">
        <v>37263</v>
      </c>
      <c r="J475" s="80"/>
      <c r="K475" s="81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</row>
    <row r="476" customFormat="false" ht="12.75" hidden="false" customHeight="false" outlineLevel="0" collapsed="false">
      <c r="A476" s="89"/>
      <c r="B476" s="89" t="s">
        <v>8</v>
      </c>
      <c r="D476" s="82" t="n">
        <v>50</v>
      </c>
      <c r="E476" s="82" t="n">
        <v>50</v>
      </c>
      <c r="F476" s="82" t="n">
        <v>50</v>
      </c>
      <c r="G476" s="73"/>
      <c r="H476" s="84"/>
      <c r="I476" s="82" t="n">
        <v>50</v>
      </c>
      <c r="K476" s="74"/>
    </row>
    <row r="477" customFormat="false" ht="12.75" hidden="false" customHeight="false" outlineLevel="0" collapsed="false">
      <c r="A477" s="89"/>
      <c r="B477" s="80" t="s">
        <v>47</v>
      </c>
      <c r="C477" s="73" t="n">
        <v>0</v>
      </c>
      <c r="D477" s="73" t="n">
        <v>34</v>
      </c>
      <c r="E477" s="73" t="n">
        <v>34</v>
      </c>
      <c r="F477" s="73" t="n">
        <v>34</v>
      </c>
      <c r="G477" s="73"/>
      <c r="H477" s="84"/>
      <c r="I477" s="73" t="n">
        <v>34</v>
      </c>
      <c r="K477" s="74"/>
    </row>
    <row r="478" customFormat="false" ht="12.75" hidden="false" customHeight="false" outlineLevel="0" collapsed="false">
      <c r="A478" s="89"/>
      <c r="B478" s="89" t="s">
        <v>7</v>
      </c>
      <c r="D478" s="82" t="n">
        <v>0</v>
      </c>
      <c r="E478" s="82" t="n">
        <v>0</v>
      </c>
      <c r="F478" s="82" t="n">
        <v>0</v>
      </c>
      <c r="G478" s="73"/>
      <c r="H478" s="84"/>
      <c r="I478" s="82" t="n">
        <v>0</v>
      </c>
      <c r="K478" s="74"/>
    </row>
    <row r="479" customFormat="false" ht="12.75" hidden="false" customHeight="false" outlineLevel="0" collapsed="false">
      <c r="A479" s="89"/>
      <c r="B479" s="80" t="s">
        <v>47</v>
      </c>
      <c r="C479" s="73" t="n">
        <v>0</v>
      </c>
      <c r="D479" s="73" t="n">
        <v>0</v>
      </c>
      <c r="E479" s="73" t="n">
        <v>0</v>
      </c>
      <c r="F479" s="73" t="n">
        <v>0</v>
      </c>
      <c r="G479" s="73"/>
      <c r="H479" s="84"/>
      <c r="I479" s="73" t="n">
        <v>0</v>
      </c>
      <c r="K479" s="74"/>
    </row>
    <row r="480" customFormat="false" ht="12.75" hidden="false" customHeight="false" outlineLevel="0" collapsed="false">
      <c r="A480" s="89"/>
      <c r="B480" s="92" t="s">
        <v>48</v>
      </c>
      <c r="C480" s="74" t="n">
        <f aca="false">C476-C478</f>
        <v>0</v>
      </c>
      <c r="D480" s="74" t="n">
        <f aca="false">D476-D478</f>
        <v>50</v>
      </c>
      <c r="E480" s="74" t="n">
        <f aca="false">E476-E478</f>
        <v>50</v>
      </c>
      <c r="F480" s="74" t="n">
        <f aca="false">F476-F478</f>
        <v>50</v>
      </c>
      <c r="G480" s="73"/>
      <c r="H480" s="84"/>
      <c r="I480" s="74" t="n">
        <f aca="false">I476-I478</f>
        <v>50</v>
      </c>
      <c r="K480" s="74"/>
    </row>
    <row r="481" customFormat="false" ht="12.75" hidden="false" customHeight="false" outlineLevel="0" collapsed="false">
      <c r="A481" s="89"/>
      <c r="B481" s="93" t="s">
        <v>49</v>
      </c>
      <c r="C481" s="73" t="n">
        <v>22</v>
      </c>
      <c r="D481" s="73" t="n">
        <v>28</v>
      </c>
      <c r="E481" s="73" t="n">
        <v>28</v>
      </c>
      <c r="F481" s="73" t="n">
        <v>28</v>
      </c>
      <c r="G481" s="73" t="n">
        <v>22</v>
      </c>
      <c r="H481" s="73" t="n">
        <v>22</v>
      </c>
      <c r="I481" s="73" t="n">
        <v>28</v>
      </c>
      <c r="K481" s="74"/>
    </row>
    <row r="482" customFormat="false" ht="12.75" hidden="false" customHeight="false" outlineLevel="0" collapsed="false">
      <c r="A482" s="89"/>
      <c r="B482" s="93"/>
      <c r="C482" s="75"/>
      <c r="D482" s="82"/>
      <c r="E482" s="82"/>
      <c r="F482" s="73"/>
      <c r="G482" s="73"/>
      <c r="H482" s="84"/>
      <c r="K482" s="74"/>
    </row>
    <row r="483" customFormat="false" ht="12.75" hidden="false" customHeight="false" outlineLevel="0" collapsed="false">
      <c r="A483" s="89"/>
      <c r="B483" s="93" t="s">
        <v>50</v>
      </c>
      <c r="C483" s="85" t="n">
        <f aca="false">(C476*C477)*(-1)</f>
        <v>-0</v>
      </c>
      <c r="D483" s="85" t="n">
        <f aca="false">(D476*D477)*(-1)</f>
        <v>-1700</v>
      </c>
      <c r="E483" s="85" t="n">
        <f aca="false">(E476*E477)*(-1)</f>
        <v>-1700</v>
      </c>
      <c r="F483" s="85" t="n">
        <f aca="false">(F476*F477)*(-1)</f>
        <v>-1700</v>
      </c>
      <c r="G483" s="85" t="n">
        <f aca="false">(G476*G477)*(-1)</f>
        <v>-0</v>
      </c>
      <c r="H483" s="85" t="n">
        <f aca="false">(H476*H477)*(-1)</f>
        <v>-0</v>
      </c>
      <c r="I483" s="85" t="n">
        <f aca="false">(I476*I477)*(-1)</f>
        <v>-1700</v>
      </c>
      <c r="K483" s="74"/>
    </row>
    <row r="484" customFormat="false" ht="12.75" hidden="false" customHeight="false" outlineLevel="0" collapsed="false">
      <c r="A484" s="89"/>
      <c r="B484" s="93" t="s">
        <v>51</v>
      </c>
      <c r="C484" s="75" t="n">
        <f aca="false">C478*C479</f>
        <v>0</v>
      </c>
      <c r="D484" s="75" t="n">
        <f aca="false">D478*D479</f>
        <v>0</v>
      </c>
      <c r="E484" s="75" t="n">
        <f aca="false">E478*E479</f>
        <v>0</v>
      </c>
      <c r="F484" s="75" t="n">
        <f aca="false">F478*F479</f>
        <v>0</v>
      </c>
      <c r="G484" s="75" t="n">
        <f aca="false">G478*G479</f>
        <v>0</v>
      </c>
      <c r="H484" s="75" t="n">
        <f aca="false">H478*H479</f>
        <v>0</v>
      </c>
      <c r="I484" s="75" t="n">
        <f aca="false">I478*I479</f>
        <v>0</v>
      </c>
      <c r="K484" s="74"/>
    </row>
    <row r="485" customFormat="false" ht="12.75" hidden="false" customHeight="false" outlineLevel="0" collapsed="false">
      <c r="A485" s="89"/>
      <c r="B485" s="92" t="s">
        <v>52</v>
      </c>
      <c r="C485" s="75" t="n">
        <f aca="false">SUM(C483:C484)</f>
        <v>0</v>
      </c>
      <c r="D485" s="75" t="n">
        <f aca="false">SUM(D483:D484)</f>
        <v>-1700</v>
      </c>
      <c r="E485" s="75" t="n">
        <f aca="false">SUM(E483:E484)</f>
        <v>-1700</v>
      </c>
      <c r="F485" s="75" t="n">
        <f aca="false">SUM(F483:F484)</f>
        <v>-1700</v>
      </c>
      <c r="G485" s="75" t="n">
        <f aca="false">SUM(G483:G484)</f>
        <v>0</v>
      </c>
      <c r="H485" s="75" t="n">
        <f aca="false">SUM(H483:H484)</f>
        <v>0</v>
      </c>
      <c r="I485" s="75" t="n">
        <f aca="false">SUM(I483:I484)</f>
        <v>-1700</v>
      </c>
      <c r="K485" s="74"/>
    </row>
    <row r="486" customFormat="false" ht="12.75" hidden="false" customHeight="false" outlineLevel="0" collapsed="false">
      <c r="A486" s="86"/>
      <c r="B486" s="82" t="s">
        <v>53</v>
      </c>
      <c r="C486" s="85" t="n">
        <f aca="false">C480*C481</f>
        <v>0</v>
      </c>
      <c r="D486" s="85" t="n">
        <f aca="false">D480*D481</f>
        <v>1400</v>
      </c>
      <c r="E486" s="85" t="n">
        <f aca="false">E480*E481</f>
        <v>1400</v>
      </c>
      <c r="F486" s="85" t="n">
        <f aca="false">F480*F481</f>
        <v>1400</v>
      </c>
      <c r="G486" s="85" t="n">
        <f aca="false">G480*G481</f>
        <v>0</v>
      </c>
      <c r="H486" s="85" t="n">
        <f aca="false">H480*H481</f>
        <v>0</v>
      </c>
      <c r="I486" s="85" t="n">
        <f aca="false">I480*I481</f>
        <v>1400</v>
      </c>
    </row>
    <row r="487" customFormat="false" ht="12.75" hidden="false" customHeight="false" outlineLevel="0" collapsed="false">
      <c r="A487" s="87"/>
      <c r="B487" s="82"/>
      <c r="E487" s="72"/>
      <c r="G487" s="72"/>
      <c r="H487" s="72"/>
      <c r="I487" s="72"/>
    </row>
    <row r="488" customFormat="false" ht="12.75" hidden="false" customHeight="false" outlineLevel="0" collapsed="false">
      <c r="A488" s="86"/>
      <c r="B488" s="89" t="s">
        <v>54</v>
      </c>
      <c r="C488" s="88" t="n">
        <f aca="false">SUM(C485:C486)</f>
        <v>0</v>
      </c>
      <c r="D488" s="88" t="n">
        <f aca="false">SUM(D485:D486)</f>
        <v>-300</v>
      </c>
      <c r="E488" s="88" t="n">
        <f aca="false">SUM(E485:E486)</f>
        <v>-300</v>
      </c>
      <c r="F488" s="88" t="n">
        <f aca="false">SUM(F485:F486)</f>
        <v>-300</v>
      </c>
      <c r="G488" s="88" t="n">
        <f aca="false">SUM(G485:G486)</f>
        <v>0</v>
      </c>
      <c r="H488" s="88" t="n">
        <f aca="false">SUM(H485:H486)</f>
        <v>0</v>
      </c>
      <c r="I488" s="88" t="n">
        <f aca="false">SUM(I485:I486)</f>
        <v>-300</v>
      </c>
      <c r="J488" s="80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</row>
    <row r="489" customFormat="false" ht="12.75" hidden="false" customHeight="false" outlineLevel="0" collapsed="false">
      <c r="A489" s="80"/>
      <c r="B489" s="89" t="s">
        <v>55</v>
      </c>
      <c r="C489" s="88" t="n">
        <f aca="false">C488*16</f>
        <v>0</v>
      </c>
      <c r="D489" s="88" t="n">
        <f aca="false">D488*16</f>
        <v>-4800</v>
      </c>
      <c r="E489" s="88" t="n">
        <f aca="false">E488*16</f>
        <v>-4800</v>
      </c>
      <c r="F489" s="88" t="n">
        <f aca="false">F488*16</f>
        <v>-4800</v>
      </c>
      <c r="G489" s="88" t="n">
        <f aca="false">G488*16</f>
        <v>0</v>
      </c>
      <c r="H489" s="88" t="n">
        <f aca="false">H488*16</f>
        <v>0</v>
      </c>
      <c r="I489" s="88" t="n">
        <f aca="false">I488*16</f>
        <v>-4800</v>
      </c>
      <c r="J489" s="73" t="n">
        <f aca="false">SUM(C489:I489)</f>
        <v>-19200</v>
      </c>
    </row>
    <row r="490" customFormat="false" ht="12.75" hidden="false" customHeight="false" outlineLevel="0" collapsed="false">
      <c r="A490" s="80"/>
      <c r="B490" s="89"/>
      <c r="C490" s="90"/>
      <c r="D490" s="90"/>
      <c r="E490" s="90"/>
      <c r="F490" s="90"/>
      <c r="G490" s="90"/>
      <c r="H490" s="90"/>
      <c r="I490" s="90"/>
    </row>
    <row r="491" customFormat="false" ht="12.75" hidden="false" customHeight="false" outlineLevel="0" collapsed="false">
      <c r="A491" s="80"/>
    </row>
    <row r="492" customFormat="false" ht="12.75" hidden="false" customHeight="false" outlineLevel="0" collapsed="false">
      <c r="A492" s="80"/>
      <c r="B492" s="5" t="s">
        <v>85</v>
      </c>
      <c r="C492" s="74" t="n">
        <f aca="false">SUM(C463,C480)</f>
        <v>0</v>
      </c>
      <c r="D492" s="74" t="n">
        <f aca="false">SUM(D463,D480)</f>
        <v>0</v>
      </c>
      <c r="E492" s="74" t="n">
        <f aca="false">SUM(E463,E480)</f>
        <v>0</v>
      </c>
      <c r="F492" s="74" t="n">
        <f aca="false">SUM(F463,F480)</f>
        <v>0</v>
      </c>
      <c r="G492" s="74" t="n">
        <f aca="false">SUM(G463,G480)</f>
        <v>0</v>
      </c>
      <c r="H492" s="74" t="n">
        <f aca="false">SUM(H463,H480)</f>
        <v>0</v>
      </c>
      <c r="I492" s="74" t="n">
        <f aca="false">SUM(I463,I480)</f>
        <v>0</v>
      </c>
    </row>
    <row r="493" customFormat="false" ht="12.75" hidden="false" customHeight="false" outlineLevel="0" collapsed="false">
      <c r="A493" s="80"/>
    </row>
    <row r="494" customFormat="false" ht="12.75" hidden="false" customHeight="false" outlineLevel="0" collapsed="false">
      <c r="A494" s="80"/>
      <c r="B494" s="5"/>
      <c r="C494" s="88"/>
    </row>
    <row r="495" customFormat="false" ht="12.75" hidden="false" customHeight="false" outlineLevel="0" collapsed="false">
      <c r="A495" s="5" t="s">
        <v>32</v>
      </c>
      <c r="B495" s="77" t="s">
        <v>66</v>
      </c>
      <c r="C495" s="78" t="n">
        <v>37257</v>
      </c>
      <c r="D495" s="79" t="n">
        <v>37258</v>
      </c>
      <c r="E495" s="79" t="n">
        <v>37259</v>
      </c>
      <c r="F495" s="79" t="n">
        <v>37260</v>
      </c>
      <c r="G495" s="78" t="n">
        <v>37261</v>
      </c>
      <c r="H495" s="78" t="n">
        <v>37262</v>
      </c>
      <c r="I495" s="79" t="n">
        <v>37263</v>
      </c>
      <c r="J495" s="80"/>
      <c r="K495" s="81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</row>
    <row r="496" customFormat="false" ht="12.75" hidden="false" customHeight="false" outlineLevel="0" collapsed="false">
      <c r="B496" s="5" t="s">
        <v>8</v>
      </c>
      <c r="D496" s="82" t="n">
        <v>200</v>
      </c>
      <c r="E496" s="82" t="n">
        <v>200</v>
      </c>
      <c r="F496" s="82" t="n">
        <v>200</v>
      </c>
      <c r="G496" s="73"/>
      <c r="H496" s="84"/>
      <c r="I496" s="82" t="n">
        <v>200</v>
      </c>
      <c r="K496" s="74"/>
    </row>
    <row r="497" customFormat="false" ht="12.75" hidden="false" customHeight="false" outlineLevel="0" collapsed="false">
      <c r="B497" s="80" t="s">
        <v>47</v>
      </c>
      <c r="C497" s="73" t="n">
        <v>0</v>
      </c>
      <c r="D497" s="73" t="n">
        <v>33.75</v>
      </c>
      <c r="E497" s="73" t="n">
        <v>33.75</v>
      </c>
      <c r="F497" s="73" t="n">
        <v>33.75</v>
      </c>
      <c r="G497" s="73"/>
      <c r="H497" s="84"/>
      <c r="I497" s="73" t="n">
        <v>33.75</v>
      </c>
      <c r="K497" s="74"/>
    </row>
    <row r="498" customFormat="false" ht="12.75" hidden="false" customHeight="false" outlineLevel="0" collapsed="false">
      <c r="B498" s="5" t="s">
        <v>7</v>
      </c>
      <c r="D498" s="82" t="n">
        <v>200</v>
      </c>
      <c r="E498" s="82" t="n">
        <v>200</v>
      </c>
      <c r="F498" s="82" t="n">
        <v>200</v>
      </c>
      <c r="G498" s="73"/>
      <c r="H498" s="84"/>
      <c r="I498" s="82" t="n">
        <v>200</v>
      </c>
      <c r="K498" s="74"/>
    </row>
    <row r="499" customFormat="false" ht="12.75" hidden="false" customHeight="false" outlineLevel="0" collapsed="false">
      <c r="B499" s="80" t="s">
        <v>47</v>
      </c>
      <c r="C499" s="73" t="n">
        <v>0</v>
      </c>
      <c r="D499" s="73" t="n">
        <v>23.3</v>
      </c>
      <c r="E499" s="73" t="n">
        <v>23.3</v>
      </c>
      <c r="F499" s="73" t="n">
        <v>23.3</v>
      </c>
      <c r="G499" s="73"/>
      <c r="H499" s="84"/>
      <c r="I499" s="73" t="n">
        <v>23.3</v>
      </c>
      <c r="K499" s="74"/>
    </row>
    <row r="500" customFormat="false" ht="12.75" hidden="false" customHeight="false" outlineLevel="0" collapsed="false">
      <c r="B500" s="81" t="s">
        <v>48</v>
      </c>
      <c r="C500" s="74" t="n">
        <f aca="false">C496-C498</f>
        <v>0</v>
      </c>
      <c r="D500" s="74" t="n">
        <f aca="false">D496-D498</f>
        <v>0</v>
      </c>
      <c r="E500" s="74" t="n">
        <f aca="false">E496-E498</f>
        <v>0</v>
      </c>
      <c r="F500" s="74" t="n">
        <f aca="false">F496-F498</f>
        <v>0</v>
      </c>
      <c r="G500" s="74" t="n">
        <f aca="false">G496-G498</f>
        <v>0</v>
      </c>
      <c r="H500" s="74" t="n">
        <f aca="false">H496-H498</f>
        <v>0</v>
      </c>
      <c r="I500" s="74" t="n">
        <f aca="false">I496-I498</f>
        <v>0</v>
      </c>
      <c r="K500" s="74"/>
    </row>
    <row r="501" customFormat="false" ht="12.75" hidden="false" customHeight="false" outlineLevel="0" collapsed="false">
      <c r="B501" s="83" t="s">
        <v>49</v>
      </c>
      <c r="C501" s="73" t="n">
        <v>20</v>
      </c>
      <c r="D501" s="73" t="n">
        <v>27</v>
      </c>
      <c r="E501" s="73" t="n">
        <v>27</v>
      </c>
      <c r="F501" s="73" t="n">
        <v>27</v>
      </c>
      <c r="G501" s="73" t="n">
        <v>20</v>
      </c>
      <c r="H501" s="73" t="n">
        <v>20</v>
      </c>
      <c r="I501" s="73" t="n">
        <v>27</v>
      </c>
      <c r="K501" s="74"/>
    </row>
    <row r="502" customFormat="false" ht="12.75" hidden="false" customHeight="false" outlineLevel="0" collapsed="false">
      <c r="B502" s="83"/>
      <c r="C502" s="75"/>
      <c r="D502" s="82"/>
      <c r="E502" s="82"/>
      <c r="F502" s="73"/>
      <c r="G502" s="73"/>
      <c r="H502" s="84"/>
      <c r="K502" s="74"/>
    </row>
    <row r="503" customFormat="false" ht="12.75" hidden="false" customHeight="false" outlineLevel="0" collapsed="false">
      <c r="B503" s="83" t="s">
        <v>50</v>
      </c>
      <c r="C503" s="85" t="n">
        <f aca="false">(C496*C497)*(-1)</f>
        <v>-0</v>
      </c>
      <c r="D503" s="85" t="n">
        <f aca="false">(D496*D497)*(-1)</f>
        <v>-6750</v>
      </c>
      <c r="E503" s="85" t="n">
        <f aca="false">(E496*E497)*(-1)</f>
        <v>-6750</v>
      </c>
      <c r="F503" s="85" t="n">
        <f aca="false">(F496*F497)*(-1)</f>
        <v>-6750</v>
      </c>
      <c r="G503" s="85" t="n">
        <f aca="false">(G496*G497)*(-1)</f>
        <v>-0</v>
      </c>
      <c r="H503" s="85" t="n">
        <f aca="false">(H496*H497)*(-1)</f>
        <v>-0</v>
      </c>
      <c r="I503" s="85" t="n">
        <f aca="false">(I496*I497)*(-1)</f>
        <v>-6750</v>
      </c>
      <c r="K503" s="74"/>
    </row>
    <row r="504" customFormat="false" ht="12.75" hidden="false" customHeight="false" outlineLevel="0" collapsed="false">
      <c r="B504" s="83" t="s">
        <v>51</v>
      </c>
      <c r="C504" s="75" t="n">
        <f aca="false">C498*C499</f>
        <v>0</v>
      </c>
      <c r="D504" s="75" t="n">
        <f aca="false">D498*D499</f>
        <v>4660</v>
      </c>
      <c r="E504" s="75" t="n">
        <f aca="false">E498*E499</f>
        <v>4660</v>
      </c>
      <c r="F504" s="75" t="n">
        <f aca="false">F498*F499</f>
        <v>4660</v>
      </c>
      <c r="G504" s="75" t="n">
        <f aca="false">G498*G499</f>
        <v>0</v>
      </c>
      <c r="H504" s="75" t="n">
        <f aca="false">H498*H499</f>
        <v>0</v>
      </c>
      <c r="I504" s="75" t="n">
        <f aca="false">I498*I499</f>
        <v>4660</v>
      </c>
      <c r="K504" s="74"/>
    </row>
    <row r="505" customFormat="false" ht="12.75" hidden="false" customHeight="false" outlineLevel="0" collapsed="false">
      <c r="B505" s="81" t="s">
        <v>52</v>
      </c>
      <c r="C505" s="75" t="n">
        <f aca="false">SUM(C503:C504)</f>
        <v>0</v>
      </c>
      <c r="D505" s="75" t="n">
        <f aca="false">SUM(D503:D504)</f>
        <v>-2090</v>
      </c>
      <c r="E505" s="75" t="n">
        <f aca="false">SUM(E503:E504)</f>
        <v>-2090</v>
      </c>
      <c r="F505" s="75" t="n">
        <f aca="false">SUM(F503:F504)</f>
        <v>-2090</v>
      </c>
      <c r="G505" s="75" t="n">
        <f aca="false">SUM(G503:G504)</f>
        <v>0</v>
      </c>
      <c r="H505" s="75" t="n">
        <f aca="false">SUM(H503:H504)</f>
        <v>0</v>
      </c>
      <c r="I505" s="75" t="n">
        <f aca="false">SUM(I503:I504)</f>
        <v>-2090</v>
      </c>
      <c r="K505" s="74"/>
    </row>
    <row r="506" customFormat="false" ht="12.75" hidden="false" customHeight="false" outlineLevel="0" collapsed="false">
      <c r="A506" s="86"/>
      <c r="B506" s="72" t="s">
        <v>53</v>
      </c>
      <c r="C506" s="85" t="n">
        <f aca="false">C500*C501</f>
        <v>0</v>
      </c>
      <c r="D506" s="85" t="n">
        <f aca="false">D500*D501</f>
        <v>0</v>
      </c>
      <c r="E506" s="85" t="n">
        <f aca="false">E500*E501</f>
        <v>0</v>
      </c>
      <c r="F506" s="85" t="n">
        <f aca="false">F500*F501</f>
        <v>0</v>
      </c>
      <c r="G506" s="85" t="n">
        <f aca="false">G500*G501</f>
        <v>0</v>
      </c>
      <c r="H506" s="85" t="n">
        <f aca="false">H500*H501</f>
        <v>0</v>
      </c>
      <c r="I506" s="85" t="n">
        <f aca="false">I500*I501</f>
        <v>0</v>
      </c>
    </row>
    <row r="507" customFormat="false" ht="12.75" hidden="false" customHeight="false" outlineLevel="0" collapsed="false">
      <c r="A507" s="87"/>
      <c r="E507" s="72"/>
      <c r="G507" s="72"/>
      <c r="H507" s="72"/>
      <c r="I507" s="72"/>
    </row>
    <row r="508" customFormat="false" ht="12.75" hidden="false" customHeight="false" outlineLevel="0" collapsed="false">
      <c r="A508" s="86"/>
      <c r="B508" s="5" t="s">
        <v>54</v>
      </c>
      <c r="C508" s="88" t="n">
        <f aca="false">SUM(C505:C506)</f>
        <v>0</v>
      </c>
      <c r="D508" s="88" t="n">
        <f aca="false">SUM(D505:D506)</f>
        <v>-2090</v>
      </c>
      <c r="E508" s="88" t="n">
        <f aca="false">SUM(E505:E506)</f>
        <v>-2090</v>
      </c>
      <c r="F508" s="88" t="n">
        <f aca="false">SUM(F505:F506)</f>
        <v>-2090</v>
      </c>
      <c r="G508" s="88" t="n">
        <f aca="false">SUM(G505:G506)</f>
        <v>0</v>
      </c>
      <c r="H508" s="88" t="n">
        <f aca="false">SUM(H505:H506)</f>
        <v>0</v>
      </c>
      <c r="I508" s="88" t="n">
        <f aca="false">SUM(I505:I506)</f>
        <v>-2090</v>
      </c>
      <c r="J508" s="80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</row>
    <row r="509" customFormat="false" ht="12.75" hidden="false" customHeight="false" outlineLevel="0" collapsed="false">
      <c r="A509" s="80"/>
      <c r="B509" s="5" t="s">
        <v>55</v>
      </c>
      <c r="C509" s="88" t="n">
        <f aca="false">C508*16</f>
        <v>0</v>
      </c>
      <c r="D509" s="88" t="n">
        <f aca="false">D508*16</f>
        <v>-33440</v>
      </c>
      <c r="E509" s="88" t="n">
        <f aca="false">E508*16</f>
        <v>-33440</v>
      </c>
      <c r="F509" s="88" t="n">
        <f aca="false">F508*16</f>
        <v>-33440</v>
      </c>
      <c r="G509" s="88" t="n">
        <f aca="false">G508*16</f>
        <v>0</v>
      </c>
      <c r="H509" s="88" t="n">
        <f aca="false">H508*16</f>
        <v>0</v>
      </c>
      <c r="I509" s="88" t="n">
        <f aca="false">I508*16</f>
        <v>-33440</v>
      </c>
      <c r="J509" s="73" t="n">
        <f aca="false">SUM(C509:I509)</f>
        <v>-133760</v>
      </c>
    </row>
    <row r="510" customFormat="false" ht="12.75" hidden="false" customHeight="false" outlineLevel="0" collapsed="false">
      <c r="A510" s="80"/>
      <c r="B510" s="5"/>
      <c r="C510" s="88"/>
      <c r="D510" s="90"/>
      <c r="E510" s="90"/>
      <c r="F510" s="90"/>
      <c r="G510" s="90"/>
      <c r="H510" s="90"/>
      <c r="I510" s="88"/>
    </row>
    <row r="511" customFormat="false" ht="12.75" hidden="false" customHeight="false" outlineLevel="0" collapsed="false">
      <c r="A511" s="80"/>
      <c r="B511" s="5"/>
      <c r="C511" s="88"/>
      <c r="D511" s="90"/>
      <c r="E511" s="90"/>
      <c r="F511" s="90"/>
      <c r="G511" s="84"/>
      <c r="H511" s="90"/>
      <c r="I511" s="88"/>
    </row>
    <row r="512" customFormat="false" ht="12.75" hidden="false" customHeight="false" outlineLevel="0" collapsed="false">
      <c r="A512" s="5" t="s">
        <v>18</v>
      </c>
      <c r="B512" s="77" t="s">
        <v>66</v>
      </c>
      <c r="C512" s="78" t="n">
        <v>37257</v>
      </c>
      <c r="D512" s="79" t="n">
        <v>37258</v>
      </c>
      <c r="E512" s="79" t="n">
        <v>37259</v>
      </c>
      <c r="F512" s="79" t="n">
        <v>37260</v>
      </c>
      <c r="G512" s="78" t="n">
        <v>37261</v>
      </c>
      <c r="H512" s="78" t="n">
        <v>37262</v>
      </c>
      <c r="I512" s="79" t="n">
        <v>37263</v>
      </c>
      <c r="J512" s="80"/>
      <c r="K512" s="81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</row>
    <row r="513" customFormat="false" ht="12.75" hidden="false" customHeight="false" outlineLevel="0" collapsed="false">
      <c r="B513" s="5" t="s">
        <v>8</v>
      </c>
      <c r="D513" s="82" t="n">
        <v>0</v>
      </c>
      <c r="E513" s="82" t="n">
        <v>0</v>
      </c>
      <c r="F513" s="82" t="n">
        <v>0</v>
      </c>
      <c r="G513" s="73"/>
      <c r="H513" s="84"/>
      <c r="I513" s="82" t="n">
        <v>0</v>
      </c>
      <c r="K513" s="74"/>
    </row>
    <row r="514" customFormat="false" ht="12.75" hidden="false" customHeight="false" outlineLevel="0" collapsed="false">
      <c r="B514" s="80" t="s">
        <v>47</v>
      </c>
      <c r="C514" s="73" t="n">
        <v>0</v>
      </c>
      <c r="D514" s="73" t="n">
        <v>0</v>
      </c>
      <c r="E514" s="73" t="n">
        <v>0</v>
      </c>
      <c r="F514" s="73" t="n">
        <v>0</v>
      </c>
      <c r="G514" s="73"/>
      <c r="H514" s="84"/>
      <c r="I514" s="73" t="n">
        <v>0</v>
      </c>
      <c r="K514" s="74"/>
    </row>
    <row r="515" customFormat="false" ht="12.75" hidden="false" customHeight="false" outlineLevel="0" collapsed="false">
      <c r="B515" s="5" t="s">
        <v>7</v>
      </c>
      <c r="C515" s="72" t="n">
        <v>0</v>
      </c>
      <c r="D515" s="82" t="n">
        <v>50</v>
      </c>
      <c r="E515" s="82" t="n">
        <v>50</v>
      </c>
      <c r="F515" s="82" t="n">
        <v>50</v>
      </c>
      <c r="G515" s="82" t="n">
        <v>0</v>
      </c>
      <c r="H515" s="82" t="n">
        <v>0</v>
      </c>
      <c r="I515" s="82" t="n">
        <v>50</v>
      </c>
      <c r="K515" s="74"/>
    </row>
    <row r="516" customFormat="false" ht="12.75" hidden="false" customHeight="false" outlineLevel="0" collapsed="false">
      <c r="B516" s="80" t="s">
        <v>47</v>
      </c>
      <c r="C516" s="73" t="n">
        <v>0</v>
      </c>
      <c r="D516" s="73" t="n">
        <v>38.25</v>
      </c>
      <c r="E516" s="73" t="n">
        <v>38.25</v>
      </c>
      <c r="F516" s="73" t="n">
        <v>38.25</v>
      </c>
      <c r="G516" s="73" t="n">
        <v>0</v>
      </c>
      <c r="H516" s="73" t="n">
        <v>0</v>
      </c>
      <c r="I516" s="73" t="n">
        <v>38.25</v>
      </c>
      <c r="K516" s="74"/>
    </row>
    <row r="517" customFormat="false" ht="12.75" hidden="false" customHeight="false" outlineLevel="0" collapsed="false">
      <c r="B517" s="81" t="s">
        <v>48</v>
      </c>
      <c r="C517" s="74" t="n">
        <f aca="false">C513-C515</f>
        <v>0</v>
      </c>
      <c r="D517" s="74" t="n">
        <f aca="false">D513-D515</f>
        <v>-50</v>
      </c>
      <c r="E517" s="74" t="n">
        <f aca="false">E513-E515</f>
        <v>-50</v>
      </c>
      <c r="F517" s="74" t="n">
        <f aca="false">F513-F515</f>
        <v>-50</v>
      </c>
      <c r="G517" s="74" t="n">
        <f aca="false">G513-G515</f>
        <v>0</v>
      </c>
      <c r="H517" s="74" t="n">
        <f aca="false">H513-H515</f>
        <v>0</v>
      </c>
      <c r="I517" s="74" t="n">
        <f aca="false">I513-I515</f>
        <v>-50</v>
      </c>
      <c r="K517" s="74"/>
    </row>
    <row r="518" customFormat="false" ht="12.75" hidden="false" customHeight="false" outlineLevel="0" collapsed="false">
      <c r="B518" s="83" t="s">
        <v>49</v>
      </c>
      <c r="C518" s="73" t="n">
        <v>20</v>
      </c>
      <c r="D518" s="73" t="n">
        <v>27</v>
      </c>
      <c r="E518" s="73" t="n">
        <v>27</v>
      </c>
      <c r="F518" s="73" t="n">
        <v>27</v>
      </c>
      <c r="G518" s="73" t="n">
        <v>20</v>
      </c>
      <c r="H518" s="73" t="n">
        <v>20</v>
      </c>
      <c r="I518" s="73" t="n">
        <v>27</v>
      </c>
      <c r="K518" s="74"/>
    </row>
    <row r="519" customFormat="false" ht="12.75" hidden="false" customHeight="false" outlineLevel="0" collapsed="false">
      <c r="B519" s="83"/>
      <c r="C519" s="75"/>
      <c r="D519" s="82"/>
      <c r="E519" s="82"/>
      <c r="F519" s="73"/>
      <c r="G519" s="73"/>
      <c r="H519" s="84"/>
      <c r="K519" s="74"/>
    </row>
    <row r="520" customFormat="false" ht="12.75" hidden="false" customHeight="false" outlineLevel="0" collapsed="false">
      <c r="B520" s="83" t="s">
        <v>50</v>
      </c>
      <c r="C520" s="85" t="n">
        <f aca="false">(C513*C514)*(-1)</f>
        <v>-0</v>
      </c>
      <c r="D520" s="85" t="n">
        <f aca="false">(D513*D514)*(-1)</f>
        <v>-0</v>
      </c>
      <c r="E520" s="85" t="n">
        <f aca="false">(E513*E514)*(-1)</f>
        <v>-0</v>
      </c>
      <c r="F520" s="85" t="n">
        <f aca="false">(F513*F514)*(-1)</f>
        <v>-0</v>
      </c>
      <c r="G520" s="85" t="n">
        <f aca="false">(G513*G514)*(-1)</f>
        <v>-0</v>
      </c>
      <c r="H520" s="85" t="n">
        <f aca="false">(H513*H514)*(-1)</f>
        <v>-0</v>
      </c>
      <c r="I520" s="85" t="n">
        <f aca="false">(I513*I514)*(-1)</f>
        <v>-0</v>
      </c>
      <c r="K520" s="74"/>
    </row>
    <row r="521" customFormat="false" ht="12.75" hidden="false" customHeight="false" outlineLevel="0" collapsed="false">
      <c r="B521" s="83" t="s">
        <v>51</v>
      </c>
      <c r="C521" s="75" t="n">
        <f aca="false">C515*C516</f>
        <v>0</v>
      </c>
      <c r="D521" s="75" t="n">
        <f aca="false">D515*D516</f>
        <v>1912.5</v>
      </c>
      <c r="E521" s="75" t="n">
        <f aca="false">E515*E516</f>
        <v>1912.5</v>
      </c>
      <c r="F521" s="75" t="n">
        <f aca="false">F515*F516</f>
        <v>1912.5</v>
      </c>
      <c r="G521" s="75" t="n">
        <f aca="false">G515*G516</f>
        <v>0</v>
      </c>
      <c r="H521" s="75" t="n">
        <f aca="false">H515*H516</f>
        <v>0</v>
      </c>
      <c r="I521" s="75" t="n">
        <f aca="false">I515*I516</f>
        <v>1912.5</v>
      </c>
      <c r="K521" s="74"/>
    </row>
    <row r="522" customFormat="false" ht="12.75" hidden="false" customHeight="false" outlineLevel="0" collapsed="false">
      <c r="B522" s="81" t="s">
        <v>52</v>
      </c>
      <c r="C522" s="75" t="n">
        <f aca="false">SUM(C520:C521)</f>
        <v>0</v>
      </c>
      <c r="D522" s="75" t="n">
        <f aca="false">SUM(D520:D521)</f>
        <v>1912.5</v>
      </c>
      <c r="E522" s="75" t="n">
        <f aca="false">SUM(E520:E521)</f>
        <v>1912.5</v>
      </c>
      <c r="F522" s="75" t="n">
        <f aca="false">SUM(F520:F521)</f>
        <v>1912.5</v>
      </c>
      <c r="G522" s="75" t="n">
        <f aca="false">SUM(G520:G521)</f>
        <v>0</v>
      </c>
      <c r="H522" s="75" t="n">
        <f aca="false">SUM(H520:H521)</f>
        <v>0</v>
      </c>
      <c r="I522" s="75" t="n">
        <f aca="false">SUM(I520:I521)</f>
        <v>1912.5</v>
      </c>
      <c r="K522" s="74"/>
    </row>
    <row r="523" customFormat="false" ht="12.75" hidden="false" customHeight="false" outlineLevel="0" collapsed="false">
      <c r="A523" s="86"/>
      <c r="B523" s="72" t="s">
        <v>53</v>
      </c>
      <c r="C523" s="85" t="n">
        <f aca="false">C517*C518</f>
        <v>0</v>
      </c>
      <c r="D523" s="85" t="n">
        <f aca="false">D517*D518</f>
        <v>-1350</v>
      </c>
      <c r="E523" s="85" t="n">
        <f aca="false">E517*E518</f>
        <v>-1350</v>
      </c>
      <c r="F523" s="85" t="n">
        <f aca="false">F517*F518</f>
        <v>-1350</v>
      </c>
      <c r="G523" s="85" t="n">
        <f aca="false">G517*G518</f>
        <v>0</v>
      </c>
      <c r="H523" s="85" t="n">
        <f aca="false">H517*H518</f>
        <v>0</v>
      </c>
      <c r="I523" s="85" t="n">
        <f aca="false">I517*I518</f>
        <v>-1350</v>
      </c>
    </row>
    <row r="524" customFormat="false" ht="12.75" hidden="false" customHeight="false" outlineLevel="0" collapsed="false">
      <c r="A524" s="87"/>
      <c r="E524" s="72"/>
      <c r="G524" s="72"/>
      <c r="H524" s="72"/>
      <c r="I524" s="72"/>
    </row>
    <row r="525" customFormat="false" ht="12.75" hidden="false" customHeight="false" outlineLevel="0" collapsed="false">
      <c r="A525" s="86"/>
      <c r="B525" s="5" t="s">
        <v>54</v>
      </c>
      <c r="C525" s="88" t="n">
        <f aca="false">SUM(C522:C523)</f>
        <v>0</v>
      </c>
      <c r="D525" s="88" t="n">
        <f aca="false">SUM(D522:D523)</f>
        <v>562.5</v>
      </c>
      <c r="E525" s="88" t="n">
        <f aca="false">SUM(E522:E523)</f>
        <v>562.5</v>
      </c>
      <c r="F525" s="88" t="n">
        <f aca="false">SUM(F522:F523)</f>
        <v>562.5</v>
      </c>
      <c r="G525" s="88" t="n">
        <f aca="false">SUM(G522:G523)</f>
        <v>0</v>
      </c>
      <c r="H525" s="88" t="n">
        <f aca="false">SUM(H522:H523)</f>
        <v>0</v>
      </c>
      <c r="I525" s="88" t="n">
        <f aca="false">SUM(I522:I523)</f>
        <v>562.5</v>
      </c>
      <c r="J525" s="80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</row>
    <row r="526" customFormat="false" ht="12.75" hidden="false" customHeight="false" outlineLevel="0" collapsed="false">
      <c r="A526" s="80"/>
      <c r="B526" s="5" t="s">
        <v>68</v>
      </c>
      <c r="C526" s="88" t="n">
        <f aca="false">C525*16</f>
        <v>0</v>
      </c>
      <c r="D526" s="88" t="n">
        <f aca="false">D525*16</f>
        <v>9000</v>
      </c>
      <c r="E526" s="88" t="n">
        <f aca="false">E525*16</f>
        <v>9000</v>
      </c>
      <c r="F526" s="88" t="n">
        <f aca="false">F525*16</f>
        <v>9000</v>
      </c>
      <c r="G526" s="88" t="n">
        <f aca="false">G525*16</f>
        <v>0</v>
      </c>
      <c r="H526" s="88" t="n">
        <f aca="false">H525*16</f>
        <v>0</v>
      </c>
      <c r="I526" s="88" t="n">
        <f aca="false">I525*16</f>
        <v>9000</v>
      </c>
      <c r="J526" s="73" t="n">
        <f aca="false">SUM(C526:I526)</f>
        <v>36000</v>
      </c>
    </row>
    <row r="527" customFormat="false" ht="12.75" hidden="false" customHeight="false" outlineLevel="0" collapsed="false">
      <c r="A527" s="80"/>
      <c r="B527" s="5"/>
      <c r="C527" s="88"/>
      <c r="D527" s="90"/>
      <c r="E527" s="90"/>
      <c r="F527" s="90"/>
      <c r="G527" s="84"/>
      <c r="H527" s="90"/>
      <c r="I527" s="88"/>
    </row>
    <row r="528" customFormat="false" ht="12.75" hidden="false" customHeight="false" outlineLevel="0" collapsed="false">
      <c r="A528" s="5" t="s">
        <v>20</v>
      </c>
      <c r="B528" s="77" t="s">
        <v>66</v>
      </c>
      <c r="C528" s="78" t="n">
        <v>37257</v>
      </c>
      <c r="D528" s="79" t="n">
        <v>37258</v>
      </c>
      <c r="E528" s="79" t="n">
        <v>37259</v>
      </c>
      <c r="F528" s="79" t="n">
        <v>37260</v>
      </c>
      <c r="G528" s="78" t="n">
        <v>37261</v>
      </c>
      <c r="H528" s="78" t="n">
        <v>37262</v>
      </c>
      <c r="I528" s="79" t="n">
        <v>37263</v>
      </c>
      <c r="J528" s="80"/>
      <c r="K528" s="81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</row>
    <row r="529" customFormat="false" ht="12.75" hidden="false" customHeight="false" outlineLevel="0" collapsed="false">
      <c r="B529" s="5" t="s">
        <v>8</v>
      </c>
      <c r="D529" s="82" t="n">
        <v>0</v>
      </c>
      <c r="E529" s="82" t="n">
        <v>0</v>
      </c>
      <c r="F529" s="82" t="n">
        <v>0</v>
      </c>
      <c r="G529" s="73"/>
      <c r="H529" s="84"/>
      <c r="I529" s="82" t="n">
        <v>0</v>
      </c>
      <c r="K529" s="74"/>
    </row>
    <row r="530" customFormat="false" ht="12.75" hidden="false" customHeight="false" outlineLevel="0" collapsed="false">
      <c r="B530" s="80" t="s">
        <v>47</v>
      </c>
      <c r="C530" s="73" t="n">
        <v>0</v>
      </c>
      <c r="D530" s="73" t="n">
        <v>0</v>
      </c>
      <c r="E530" s="73" t="n">
        <v>0</v>
      </c>
      <c r="F530" s="73" t="n">
        <v>0</v>
      </c>
      <c r="G530" s="73"/>
      <c r="H530" s="84"/>
      <c r="I530" s="73" t="n">
        <v>0</v>
      </c>
      <c r="K530" s="74"/>
    </row>
    <row r="531" customFormat="false" ht="12.75" hidden="false" customHeight="false" outlineLevel="0" collapsed="false">
      <c r="B531" s="5" t="s">
        <v>7</v>
      </c>
      <c r="C531" s="72" t="n">
        <v>0</v>
      </c>
      <c r="D531" s="82" t="n">
        <v>50</v>
      </c>
      <c r="E531" s="82" t="n">
        <v>50</v>
      </c>
      <c r="F531" s="82" t="n">
        <v>50</v>
      </c>
      <c r="G531" s="82" t="n">
        <v>0</v>
      </c>
      <c r="H531" s="82" t="n">
        <v>0</v>
      </c>
      <c r="I531" s="82" t="n">
        <v>50</v>
      </c>
      <c r="K531" s="74"/>
    </row>
    <row r="532" customFormat="false" ht="12.75" hidden="false" customHeight="false" outlineLevel="0" collapsed="false">
      <c r="B532" s="80" t="s">
        <v>47</v>
      </c>
      <c r="C532" s="73" t="n">
        <v>0</v>
      </c>
      <c r="D532" s="73" t="n">
        <v>34.75</v>
      </c>
      <c r="E532" s="73" t="n">
        <v>34.75</v>
      </c>
      <c r="F532" s="73" t="n">
        <v>34.75</v>
      </c>
      <c r="G532" s="73" t="n">
        <v>0</v>
      </c>
      <c r="H532" s="73" t="n">
        <v>0</v>
      </c>
      <c r="I532" s="73" t="n">
        <v>34.75</v>
      </c>
      <c r="K532" s="74"/>
    </row>
    <row r="533" customFormat="false" ht="12.75" hidden="false" customHeight="false" outlineLevel="0" collapsed="false">
      <c r="B533" s="81" t="s">
        <v>48</v>
      </c>
      <c r="C533" s="74" t="n">
        <f aca="false">C529-C531</f>
        <v>0</v>
      </c>
      <c r="D533" s="74" t="n">
        <f aca="false">D529-D531</f>
        <v>-50</v>
      </c>
      <c r="E533" s="74" t="n">
        <f aca="false">E529-E531</f>
        <v>-50</v>
      </c>
      <c r="F533" s="74" t="n">
        <f aca="false">F529-F531</f>
        <v>-50</v>
      </c>
      <c r="G533" s="74" t="n">
        <f aca="false">G529-G531</f>
        <v>0</v>
      </c>
      <c r="H533" s="74" t="n">
        <f aca="false">H529-H531</f>
        <v>0</v>
      </c>
      <c r="I533" s="74" t="n">
        <f aca="false">I529-I531</f>
        <v>-50</v>
      </c>
      <c r="K533" s="74"/>
    </row>
    <row r="534" customFormat="false" ht="12.75" hidden="false" customHeight="false" outlineLevel="0" collapsed="false">
      <c r="B534" s="83" t="s">
        <v>49</v>
      </c>
      <c r="C534" s="73" t="n">
        <v>20</v>
      </c>
      <c r="D534" s="73" t="n">
        <v>27</v>
      </c>
      <c r="E534" s="73" t="n">
        <v>27</v>
      </c>
      <c r="F534" s="73" t="n">
        <v>27</v>
      </c>
      <c r="G534" s="73" t="n">
        <v>20</v>
      </c>
      <c r="H534" s="73" t="n">
        <v>20</v>
      </c>
      <c r="I534" s="73" t="n">
        <v>27</v>
      </c>
      <c r="K534" s="74"/>
    </row>
    <row r="535" customFormat="false" ht="12.75" hidden="false" customHeight="false" outlineLevel="0" collapsed="false">
      <c r="B535" s="83"/>
      <c r="C535" s="75"/>
      <c r="D535" s="82"/>
      <c r="E535" s="82"/>
      <c r="F535" s="73"/>
      <c r="G535" s="73"/>
      <c r="H535" s="84"/>
      <c r="K535" s="74"/>
    </row>
    <row r="536" customFormat="false" ht="12.75" hidden="false" customHeight="false" outlineLevel="0" collapsed="false">
      <c r="B536" s="83" t="s">
        <v>50</v>
      </c>
      <c r="C536" s="85" t="n">
        <f aca="false">(C529*C530)*(-1)</f>
        <v>-0</v>
      </c>
      <c r="D536" s="85" t="n">
        <f aca="false">(D529*D530)*(-1)</f>
        <v>-0</v>
      </c>
      <c r="E536" s="85" t="n">
        <f aca="false">(E529*E530)*(-1)</f>
        <v>-0</v>
      </c>
      <c r="F536" s="85" t="n">
        <f aca="false">(F529*F530)*(-1)</f>
        <v>-0</v>
      </c>
      <c r="G536" s="85" t="n">
        <f aca="false">(G529*G530)*(-1)</f>
        <v>-0</v>
      </c>
      <c r="H536" s="85" t="n">
        <f aca="false">(H529*H530)*(-1)</f>
        <v>-0</v>
      </c>
      <c r="I536" s="85" t="n">
        <f aca="false">(I529*I530)*(-1)</f>
        <v>-0</v>
      </c>
      <c r="K536" s="74"/>
    </row>
    <row r="537" customFormat="false" ht="12.75" hidden="false" customHeight="false" outlineLevel="0" collapsed="false">
      <c r="B537" s="83" t="s">
        <v>51</v>
      </c>
      <c r="C537" s="75" t="n">
        <f aca="false">C531*C532</f>
        <v>0</v>
      </c>
      <c r="D537" s="75" t="n">
        <f aca="false">D531*D532</f>
        <v>1737.5</v>
      </c>
      <c r="E537" s="75" t="n">
        <f aca="false">E531*E532</f>
        <v>1737.5</v>
      </c>
      <c r="F537" s="75" t="n">
        <f aca="false">F531*F532</f>
        <v>1737.5</v>
      </c>
      <c r="G537" s="75" t="n">
        <f aca="false">G531*G532</f>
        <v>0</v>
      </c>
      <c r="H537" s="75" t="n">
        <f aca="false">H531*H532</f>
        <v>0</v>
      </c>
      <c r="I537" s="75" t="n">
        <f aca="false">I531*I532</f>
        <v>1737.5</v>
      </c>
      <c r="K537" s="74"/>
    </row>
    <row r="538" customFormat="false" ht="12.75" hidden="false" customHeight="false" outlineLevel="0" collapsed="false">
      <c r="B538" s="81" t="s">
        <v>52</v>
      </c>
      <c r="C538" s="75" t="n">
        <f aca="false">SUM(C536:C537)</f>
        <v>0</v>
      </c>
      <c r="D538" s="75" t="n">
        <f aca="false">SUM(D536:D537)</f>
        <v>1737.5</v>
      </c>
      <c r="E538" s="75" t="n">
        <f aca="false">SUM(E536:E537)</f>
        <v>1737.5</v>
      </c>
      <c r="F538" s="75" t="n">
        <f aca="false">SUM(F536:F537)</f>
        <v>1737.5</v>
      </c>
      <c r="G538" s="75" t="n">
        <f aca="false">SUM(G536:G537)</f>
        <v>0</v>
      </c>
      <c r="H538" s="75" t="n">
        <f aca="false">SUM(H536:H537)</f>
        <v>0</v>
      </c>
      <c r="I538" s="75" t="n">
        <f aca="false">SUM(I536:I537)</f>
        <v>1737.5</v>
      </c>
      <c r="K538" s="74"/>
    </row>
    <row r="539" customFormat="false" ht="12.75" hidden="false" customHeight="false" outlineLevel="0" collapsed="false">
      <c r="A539" s="86"/>
      <c r="B539" s="72" t="s">
        <v>53</v>
      </c>
      <c r="C539" s="85" t="n">
        <f aca="false">C533*C534</f>
        <v>0</v>
      </c>
      <c r="D539" s="85" t="n">
        <f aca="false">D533*D534</f>
        <v>-1350</v>
      </c>
      <c r="E539" s="85" t="n">
        <f aca="false">E533*E534</f>
        <v>-1350</v>
      </c>
      <c r="F539" s="85" t="n">
        <f aca="false">F533*F534</f>
        <v>-1350</v>
      </c>
      <c r="G539" s="85" t="n">
        <f aca="false">G533*G534</f>
        <v>0</v>
      </c>
      <c r="H539" s="85" t="n">
        <f aca="false">H533*H534</f>
        <v>0</v>
      </c>
      <c r="I539" s="85" t="n">
        <f aca="false">I533*I534</f>
        <v>-1350</v>
      </c>
    </row>
    <row r="540" customFormat="false" ht="12.75" hidden="false" customHeight="false" outlineLevel="0" collapsed="false">
      <c r="A540" s="87"/>
      <c r="E540" s="72"/>
      <c r="G540" s="72"/>
      <c r="H540" s="72"/>
      <c r="I540" s="72"/>
    </row>
    <row r="541" customFormat="false" ht="12.75" hidden="false" customHeight="false" outlineLevel="0" collapsed="false">
      <c r="A541" s="86"/>
      <c r="B541" s="5" t="s">
        <v>54</v>
      </c>
      <c r="C541" s="88" t="n">
        <f aca="false">SUM(C538:C539)</f>
        <v>0</v>
      </c>
      <c r="D541" s="88" t="n">
        <f aca="false">SUM(D538:D539)</f>
        <v>387.5</v>
      </c>
      <c r="E541" s="88" t="n">
        <f aca="false">SUM(E538:E539)</f>
        <v>387.5</v>
      </c>
      <c r="F541" s="88" t="n">
        <f aca="false">SUM(F538:F539)</f>
        <v>387.5</v>
      </c>
      <c r="G541" s="88" t="n">
        <f aca="false">SUM(G538:G539)</f>
        <v>0</v>
      </c>
      <c r="H541" s="88" t="n">
        <f aca="false">SUM(H538:H539)</f>
        <v>0</v>
      </c>
      <c r="I541" s="88" t="n">
        <f aca="false">SUM(I538:I539)</f>
        <v>387.5</v>
      </c>
      <c r="J541" s="80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</row>
    <row r="542" customFormat="false" ht="12.75" hidden="false" customHeight="false" outlineLevel="0" collapsed="false">
      <c r="A542" s="80"/>
      <c r="B542" s="5" t="s">
        <v>68</v>
      </c>
      <c r="C542" s="88" t="n">
        <f aca="false">C541*16</f>
        <v>0</v>
      </c>
      <c r="D542" s="88" t="n">
        <f aca="false">D541*16</f>
        <v>6200</v>
      </c>
      <c r="E542" s="88" t="n">
        <f aca="false">E541*16</f>
        <v>6200</v>
      </c>
      <c r="F542" s="88" t="n">
        <f aca="false">F541*16</f>
        <v>6200</v>
      </c>
      <c r="G542" s="88" t="n">
        <f aca="false">G541*16</f>
        <v>0</v>
      </c>
      <c r="H542" s="88" t="n">
        <f aca="false">H541*16</f>
        <v>0</v>
      </c>
      <c r="I542" s="88" t="n">
        <f aca="false">I541*16</f>
        <v>6200</v>
      </c>
      <c r="J542" s="73" t="n">
        <f aca="false">SUM(C542:I542)</f>
        <v>24800</v>
      </c>
    </row>
    <row r="543" customFormat="false" ht="12.75" hidden="false" customHeight="false" outlineLevel="0" collapsed="false">
      <c r="A543" s="80"/>
      <c r="B543" s="5"/>
      <c r="C543" s="88"/>
      <c r="D543" s="90"/>
      <c r="E543" s="90"/>
      <c r="F543" s="90"/>
      <c r="G543" s="84"/>
      <c r="H543" s="90"/>
      <c r="I543" s="88"/>
    </row>
    <row r="544" customFormat="false" ht="12.75" hidden="false" customHeight="false" outlineLevel="0" collapsed="false">
      <c r="A544" s="80"/>
    </row>
    <row r="545" customFormat="false" ht="12.75" hidden="false" customHeight="false" outlineLevel="0" collapsed="false">
      <c r="A545" s="80"/>
      <c r="B545" s="5" t="s">
        <v>86</v>
      </c>
      <c r="C545" s="74" t="n">
        <f aca="false">SUM(C500,C517,C533)</f>
        <v>0</v>
      </c>
      <c r="D545" s="74" t="n">
        <f aca="false">SUM(D500,D517,D533)</f>
        <v>-100</v>
      </c>
      <c r="E545" s="74" t="n">
        <f aca="false">SUM(E500,E517,E533)</f>
        <v>-100</v>
      </c>
      <c r="F545" s="74" t="n">
        <f aca="false">SUM(F500,F517,F533)</f>
        <v>-100</v>
      </c>
      <c r="G545" s="74" t="n">
        <f aca="false">SUM(G500,G517,G533)</f>
        <v>0</v>
      </c>
      <c r="H545" s="74" t="n">
        <f aca="false">SUM(H500,H517,H533)</f>
        <v>0</v>
      </c>
      <c r="I545" s="74" t="n">
        <f aca="false">SUM(I500,I517,I533)</f>
        <v>-100</v>
      </c>
    </row>
    <row r="546" customFormat="false" ht="12.75" hidden="false" customHeight="false" outlineLevel="0" collapsed="false">
      <c r="A546" s="80"/>
    </row>
    <row r="547" customFormat="false" ht="12.75" hidden="false" customHeight="false" outlineLevel="0" collapsed="false">
      <c r="A547" s="80"/>
      <c r="B547" s="5"/>
      <c r="C547" s="88"/>
      <c r="D547" s="90"/>
      <c r="E547" s="90"/>
      <c r="F547" s="90"/>
      <c r="G547" s="84"/>
      <c r="H547" s="90"/>
      <c r="I547" s="88"/>
    </row>
    <row r="548" customFormat="false" ht="12.75" hidden="false" customHeight="false" outlineLevel="0" collapsed="false">
      <c r="A548" s="5" t="s">
        <v>22</v>
      </c>
      <c r="B548" s="77" t="s">
        <v>70</v>
      </c>
      <c r="C548" s="78" t="n">
        <v>37257</v>
      </c>
      <c r="D548" s="79" t="n">
        <v>37258</v>
      </c>
      <c r="E548" s="79" t="n">
        <v>37259</v>
      </c>
      <c r="F548" s="79" t="n">
        <v>37260</v>
      </c>
      <c r="G548" s="78" t="n">
        <v>37261</v>
      </c>
      <c r="H548" s="78" t="n">
        <v>37262</v>
      </c>
      <c r="I548" s="79" t="n">
        <v>37263</v>
      </c>
      <c r="J548" s="80"/>
      <c r="K548" s="81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</row>
    <row r="549" customFormat="false" ht="12.75" hidden="false" customHeight="false" outlineLevel="0" collapsed="false">
      <c r="B549" s="5" t="s">
        <v>8</v>
      </c>
      <c r="E549" s="72"/>
      <c r="G549" s="72"/>
      <c r="H549" s="72"/>
      <c r="I549" s="72"/>
      <c r="K549" s="74"/>
    </row>
    <row r="550" customFormat="false" ht="12.75" hidden="false" customHeight="false" outlineLevel="0" collapsed="false">
      <c r="B550" s="80" t="s">
        <v>47</v>
      </c>
      <c r="C550" s="73" t="n">
        <v>0</v>
      </c>
      <c r="D550" s="73" t="n">
        <v>0</v>
      </c>
      <c r="E550" s="73" t="n">
        <v>0</v>
      </c>
      <c r="F550" s="73" t="n">
        <v>0</v>
      </c>
      <c r="G550" s="73" t="n">
        <v>0</v>
      </c>
      <c r="H550" s="73" t="n">
        <v>0</v>
      </c>
      <c r="I550" s="73" t="n">
        <v>0</v>
      </c>
      <c r="K550" s="74"/>
    </row>
    <row r="551" customFormat="false" ht="12.75" hidden="false" customHeight="false" outlineLevel="0" collapsed="false">
      <c r="B551" s="5" t="s">
        <v>7</v>
      </c>
      <c r="C551" s="72" t="n">
        <v>60</v>
      </c>
      <c r="D551" s="72" t="n">
        <v>0</v>
      </c>
      <c r="E551" s="72" t="n">
        <v>0</v>
      </c>
      <c r="F551" s="72" t="n">
        <v>0</v>
      </c>
      <c r="G551" s="72" t="n">
        <v>60</v>
      </c>
      <c r="H551" s="72" t="n">
        <v>60</v>
      </c>
      <c r="I551" s="72" t="n">
        <v>0</v>
      </c>
      <c r="K551" s="74"/>
    </row>
    <row r="552" customFormat="false" ht="12.75" hidden="false" customHeight="false" outlineLevel="0" collapsed="false">
      <c r="B552" s="80" t="s">
        <v>47</v>
      </c>
      <c r="C552" s="73" t="n">
        <v>31.75</v>
      </c>
      <c r="D552" s="73" t="n">
        <v>0</v>
      </c>
      <c r="E552" s="73" t="n">
        <v>0</v>
      </c>
      <c r="F552" s="73" t="n">
        <v>0</v>
      </c>
      <c r="G552" s="73" t="n">
        <v>31.75</v>
      </c>
      <c r="H552" s="73" t="n">
        <v>31.75</v>
      </c>
      <c r="I552" s="73" t="n">
        <v>0</v>
      </c>
      <c r="K552" s="74"/>
    </row>
    <row r="553" customFormat="false" ht="12.75" hidden="false" customHeight="false" outlineLevel="0" collapsed="false">
      <c r="B553" s="81" t="s">
        <v>48</v>
      </c>
      <c r="C553" s="74" t="n">
        <f aca="false">C549-C551</f>
        <v>-60</v>
      </c>
      <c r="D553" s="74" t="n">
        <f aca="false">D549-D551</f>
        <v>0</v>
      </c>
      <c r="E553" s="74" t="n">
        <f aca="false">E549-E551</f>
        <v>0</v>
      </c>
      <c r="F553" s="74" t="n">
        <f aca="false">F549-F551</f>
        <v>0</v>
      </c>
      <c r="G553" s="74" t="n">
        <f aca="false">G549-G551</f>
        <v>-60</v>
      </c>
      <c r="H553" s="74" t="n">
        <f aca="false">H549-H551</f>
        <v>-60</v>
      </c>
      <c r="I553" s="74" t="n">
        <f aca="false">I549-I551</f>
        <v>0</v>
      </c>
      <c r="K553" s="74"/>
    </row>
    <row r="554" customFormat="false" ht="12.75" hidden="false" customHeight="false" outlineLevel="0" collapsed="false">
      <c r="B554" s="83" t="s">
        <v>49</v>
      </c>
      <c r="C554" s="73" t="n">
        <v>25</v>
      </c>
      <c r="D554" s="82"/>
      <c r="E554" s="82"/>
      <c r="F554" s="82"/>
      <c r="G554" s="73" t="n">
        <v>25</v>
      </c>
      <c r="H554" s="73" t="n">
        <v>25</v>
      </c>
      <c r="I554" s="82"/>
      <c r="K554" s="74"/>
    </row>
    <row r="555" customFormat="false" ht="12.75" hidden="false" customHeight="false" outlineLevel="0" collapsed="false">
      <c r="B555" s="83"/>
      <c r="C555" s="75"/>
      <c r="D555" s="82"/>
      <c r="E555" s="82"/>
      <c r="F555" s="82"/>
      <c r="G555" s="75"/>
      <c r="H555" s="75"/>
      <c r="I555" s="82"/>
      <c r="K555" s="74"/>
    </row>
    <row r="556" customFormat="false" ht="12.75" hidden="false" customHeight="false" outlineLevel="0" collapsed="false">
      <c r="B556" s="83" t="s">
        <v>50</v>
      </c>
      <c r="C556" s="85" t="n">
        <f aca="false">(C549*C550)*(-1)</f>
        <v>-0</v>
      </c>
      <c r="D556" s="85" t="n">
        <f aca="false">(D549*D550)*(-1)</f>
        <v>-0</v>
      </c>
      <c r="E556" s="85" t="n">
        <f aca="false">(E549*E550)*(-1)</f>
        <v>-0</v>
      </c>
      <c r="F556" s="85" t="n">
        <f aca="false">(F549*F550)*(-1)</f>
        <v>-0</v>
      </c>
      <c r="G556" s="85" t="n">
        <f aca="false">(G549*G550)*(-1)</f>
        <v>-0</v>
      </c>
      <c r="H556" s="85" t="n">
        <f aca="false">(H549*H550)*(-1)</f>
        <v>-0</v>
      </c>
      <c r="I556" s="85" t="n">
        <f aca="false">(I549*I550)*(-1)</f>
        <v>-0</v>
      </c>
      <c r="K556" s="74"/>
    </row>
    <row r="557" customFormat="false" ht="12.75" hidden="false" customHeight="false" outlineLevel="0" collapsed="false">
      <c r="B557" s="83" t="s">
        <v>51</v>
      </c>
      <c r="C557" s="75" t="n">
        <f aca="false">C551*C552</f>
        <v>1905</v>
      </c>
      <c r="D557" s="75" t="n">
        <f aca="false">D551*D552</f>
        <v>0</v>
      </c>
      <c r="E557" s="75" t="n">
        <f aca="false">E551*E552</f>
        <v>0</v>
      </c>
      <c r="F557" s="75" t="n">
        <f aca="false">F551*F552</f>
        <v>0</v>
      </c>
      <c r="G557" s="75" t="n">
        <f aca="false">G551*G552</f>
        <v>1905</v>
      </c>
      <c r="H557" s="75" t="n">
        <f aca="false">H551*H552</f>
        <v>1905</v>
      </c>
      <c r="I557" s="75" t="n">
        <f aca="false">I551*I552</f>
        <v>0</v>
      </c>
      <c r="K557" s="74"/>
    </row>
    <row r="558" customFormat="false" ht="12.75" hidden="false" customHeight="false" outlineLevel="0" collapsed="false">
      <c r="B558" s="81" t="s">
        <v>52</v>
      </c>
      <c r="C558" s="75" t="n">
        <f aca="false">SUM(C556:C557)</f>
        <v>1905</v>
      </c>
      <c r="D558" s="75" t="n">
        <f aca="false">SUM(D556:D557)</f>
        <v>0</v>
      </c>
      <c r="E558" s="75" t="n">
        <f aca="false">SUM(E556:E557)</f>
        <v>0</v>
      </c>
      <c r="F558" s="75" t="n">
        <f aca="false">SUM(F556:F557)</f>
        <v>0</v>
      </c>
      <c r="G558" s="75" t="n">
        <f aca="false">SUM(G556:G557)</f>
        <v>1905</v>
      </c>
      <c r="H558" s="75" t="n">
        <f aca="false">SUM(H556:H557)</f>
        <v>1905</v>
      </c>
      <c r="I558" s="75" t="n">
        <f aca="false">SUM(I556:I557)</f>
        <v>0</v>
      </c>
      <c r="K558" s="74"/>
    </row>
    <row r="559" customFormat="false" ht="12.75" hidden="false" customHeight="false" outlineLevel="0" collapsed="false">
      <c r="A559" s="86"/>
      <c r="B559" s="72" t="s">
        <v>53</v>
      </c>
      <c r="C559" s="85" t="n">
        <f aca="false">C553*C554</f>
        <v>-1500</v>
      </c>
      <c r="D559" s="85" t="n">
        <f aca="false">D553*D554</f>
        <v>0</v>
      </c>
      <c r="E559" s="85" t="n">
        <f aca="false">E553*E554</f>
        <v>0</v>
      </c>
      <c r="F559" s="85" t="n">
        <f aca="false">F553*F554</f>
        <v>0</v>
      </c>
      <c r="G559" s="85" t="n">
        <f aca="false">G553*G554</f>
        <v>-1500</v>
      </c>
      <c r="H559" s="85" t="n">
        <f aca="false">H553*H554</f>
        <v>-1500</v>
      </c>
      <c r="I559" s="85" t="n">
        <f aca="false">I553*I554</f>
        <v>0</v>
      </c>
    </row>
    <row r="560" customFormat="false" ht="12.75" hidden="false" customHeight="false" outlineLevel="0" collapsed="false">
      <c r="A560" s="87"/>
      <c r="E560" s="72"/>
      <c r="G560" s="72"/>
      <c r="H560" s="72"/>
      <c r="I560" s="72"/>
    </row>
    <row r="561" customFormat="false" ht="12.75" hidden="false" customHeight="false" outlineLevel="0" collapsed="false">
      <c r="A561" s="86"/>
      <c r="B561" s="5" t="s">
        <v>54</v>
      </c>
      <c r="C561" s="88" t="n">
        <f aca="false">SUM(C558:C559)</f>
        <v>405</v>
      </c>
      <c r="D561" s="88" t="n">
        <f aca="false">SUM(D558:D559)</f>
        <v>0</v>
      </c>
      <c r="E561" s="88" t="n">
        <f aca="false">SUM(E558:E559)</f>
        <v>0</v>
      </c>
      <c r="F561" s="88" t="n">
        <f aca="false">SUM(F558:F559)</f>
        <v>0</v>
      </c>
      <c r="G561" s="88" t="n">
        <f aca="false">SUM(G558:G559)</f>
        <v>405</v>
      </c>
      <c r="H561" s="88" t="n">
        <f aca="false">SUM(H558:H559)</f>
        <v>405</v>
      </c>
      <c r="I561" s="88" t="n">
        <f aca="false">SUM(I558:I559)</f>
        <v>0</v>
      </c>
      <c r="J561" s="80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</row>
    <row r="562" customFormat="false" ht="12.75" hidden="false" customHeight="false" outlineLevel="0" collapsed="false">
      <c r="A562" s="80"/>
      <c r="B562" s="5" t="s">
        <v>68</v>
      </c>
      <c r="C562" s="88" t="n">
        <f aca="false">C561*16</f>
        <v>6480</v>
      </c>
      <c r="D562" s="88" t="n">
        <f aca="false">D561*16</f>
        <v>0</v>
      </c>
      <c r="E562" s="88" t="n">
        <f aca="false">E561*16</f>
        <v>0</v>
      </c>
      <c r="F562" s="88" t="n">
        <f aca="false">F561*16</f>
        <v>0</v>
      </c>
      <c r="G562" s="88" t="n">
        <f aca="false">G561*16</f>
        <v>6480</v>
      </c>
      <c r="H562" s="88" t="n">
        <f aca="false">H561*16</f>
        <v>6480</v>
      </c>
      <c r="I562" s="88" t="n">
        <f aca="false">I561*16</f>
        <v>0</v>
      </c>
      <c r="J562" s="73" t="n">
        <f aca="false">SUM(C562:I562)</f>
        <v>19440</v>
      </c>
    </row>
    <row r="563" customFormat="false" ht="12.75" hidden="false" customHeight="false" outlineLevel="0" collapsed="false">
      <c r="A563" s="80"/>
      <c r="B563" s="5"/>
      <c r="C563" s="88"/>
      <c r="D563" s="90"/>
      <c r="E563" s="90"/>
      <c r="F563" s="90"/>
      <c r="G563" s="84"/>
      <c r="H563" s="90"/>
      <c r="I563" s="88"/>
    </row>
    <row r="564" customFormat="false" ht="12.75" hidden="false" customHeight="false" outlineLevel="0" collapsed="false">
      <c r="A564" s="80"/>
      <c r="B564" s="5"/>
      <c r="C564" s="88"/>
      <c r="D564" s="90"/>
      <c r="E564" s="90"/>
      <c r="F564" s="90"/>
      <c r="G564" s="84"/>
      <c r="H564" s="90"/>
      <c r="I564" s="88"/>
    </row>
    <row r="565" customFormat="false" ht="12.75" hidden="false" customHeight="false" outlineLevel="0" collapsed="false">
      <c r="A565" s="80"/>
      <c r="B565" s="5" t="s">
        <v>87</v>
      </c>
      <c r="C565" s="74" t="n">
        <f aca="false">SUM(C553)</f>
        <v>-60</v>
      </c>
      <c r="D565" s="74" t="n">
        <f aca="false">SUM(D553)</f>
        <v>0</v>
      </c>
      <c r="E565" s="74" t="n">
        <f aca="false">SUM(E553)</f>
        <v>0</v>
      </c>
      <c r="F565" s="74" t="n">
        <f aca="false">SUM(F553)</f>
        <v>0</v>
      </c>
      <c r="G565" s="74" t="n">
        <f aca="false">SUM(G553)</f>
        <v>-60</v>
      </c>
      <c r="H565" s="74" t="n">
        <f aca="false">SUM(H553)</f>
        <v>-60</v>
      </c>
      <c r="I565" s="74" t="n">
        <f aca="false">SUM(I553)</f>
        <v>0</v>
      </c>
    </row>
    <row r="566" customFormat="false" ht="13.5" hidden="false" customHeight="false" outlineLevel="0" collapsed="false">
      <c r="A566" s="80"/>
      <c r="B566" s="5"/>
      <c r="C566" s="88"/>
    </row>
    <row r="567" customFormat="false" ht="20.25" hidden="false" customHeight="false" outlineLevel="0" collapsed="false">
      <c r="A567" s="94" t="s">
        <v>71</v>
      </c>
      <c r="B567" s="94"/>
      <c r="C567" s="94"/>
      <c r="D567" s="94"/>
      <c r="E567" s="94"/>
      <c r="F567" s="94"/>
      <c r="G567" s="94"/>
      <c r="H567" s="94"/>
      <c r="I567" s="94"/>
      <c r="J567" s="94"/>
    </row>
    <row r="568" customFormat="false" ht="12.75" hidden="false" customHeight="false" outlineLevel="0" collapsed="false">
      <c r="A568" s="91"/>
    </row>
    <row r="569" customFormat="false" ht="12.75" hidden="false" customHeight="false" outlineLevel="0" collapsed="false">
      <c r="A569" s="5" t="s">
        <v>17</v>
      </c>
      <c r="B569" s="95" t="s">
        <v>78</v>
      </c>
      <c r="C569" s="78" t="n">
        <v>37257</v>
      </c>
      <c r="D569" s="79" t="n">
        <v>37258</v>
      </c>
      <c r="E569" s="79" t="n">
        <v>37259</v>
      </c>
      <c r="F569" s="79" t="n">
        <v>37260</v>
      </c>
      <c r="G569" s="78" t="n">
        <v>37261</v>
      </c>
      <c r="H569" s="78" t="n">
        <v>37262</v>
      </c>
      <c r="I569" s="79" t="n">
        <v>37263</v>
      </c>
      <c r="J569" s="80"/>
    </row>
    <row r="570" customFormat="false" ht="12.75" hidden="false" customHeight="false" outlineLevel="0" collapsed="false">
      <c r="B570" s="5" t="s">
        <v>8</v>
      </c>
      <c r="C570" s="72" t="n">
        <v>50</v>
      </c>
      <c r="D570" s="72" t="n">
        <v>50</v>
      </c>
      <c r="E570" s="72" t="n">
        <v>50</v>
      </c>
      <c r="F570" s="72" t="n">
        <v>50</v>
      </c>
      <c r="G570" s="72" t="n">
        <v>50</v>
      </c>
      <c r="H570" s="72" t="n">
        <v>50</v>
      </c>
      <c r="I570" s="72" t="n">
        <v>50</v>
      </c>
    </row>
    <row r="571" customFormat="false" ht="12.75" hidden="false" customHeight="false" outlineLevel="0" collapsed="false">
      <c r="B571" s="80" t="s">
        <v>47</v>
      </c>
      <c r="C571" s="73" t="n">
        <v>24</v>
      </c>
      <c r="D571" s="73" t="n">
        <v>24</v>
      </c>
      <c r="E571" s="73" t="n">
        <v>24</v>
      </c>
      <c r="F571" s="73" t="n">
        <v>24</v>
      </c>
      <c r="G571" s="73" t="n">
        <v>24</v>
      </c>
      <c r="H571" s="73" t="n">
        <v>24</v>
      </c>
      <c r="I571" s="73" t="n">
        <v>24</v>
      </c>
    </row>
    <row r="572" customFormat="false" ht="12.75" hidden="false" customHeight="false" outlineLevel="0" collapsed="false">
      <c r="B572" s="5" t="s">
        <v>7</v>
      </c>
      <c r="D572" s="82" t="n">
        <v>0</v>
      </c>
      <c r="E572" s="82" t="n">
        <v>0</v>
      </c>
      <c r="F572" s="82" t="n">
        <v>0</v>
      </c>
      <c r="G572" s="73"/>
      <c r="H572" s="84"/>
      <c r="I572" s="82" t="n">
        <v>0</v>
      </c>
    </row>
    <row r="573" customFormat="false" ht="12.75" hidden="false" customHeight="false" outlineLevel="0" collapsed="false">
      <c r="B573" s="80" t="s">
        <v>47</v>
      </c>
      <c r="C573" s="73" t="n">
        <v>0</v>
      </c>
      <c r="D573" s="73" t="n">
        <v>0</v>
      </c>
      <c r="E573" s="73" t="n">
        <v>0</v>
      </c>
      <c r="F573" s="73" t="n">
        <v>0</v>
      </c>
      <c r="G573" s="73"/>
      <c r="H573" s="84"/>
      <c r="I573" s="73" t="n">
        <v>0</v>
      </c>
    </row>
    <row r="574" customFormat="false" ht="12.75" hidden="false" customHeight="false" outlineLevel="0" collapsed="false">
      <c r="B574" s="81" t="s">
        <v>48</v>
      </c>
      <c r="C574" s="74" t="n">
        <f aca="false">C570-C572</f>
        <v>50</v>
      </c>
      <c r="D574" s="74" t="n">
        <f aca="false">D570-D572</f>
        <v>50</v>
      </c>
      <c r="E574" s="74" t="n">
        <f aca="false">E570-E572</f>
        <v>50</v>
      </c>
      <c r="F574" s="74" t="n">
        <f aca="false">F570-F572</f>
        <v>50</v>
      </c>
      <c r="G574" s="74" t="n">
        <f aca="false">G570-G572</f>
        <v>50</v>
      </c>
      <c r="H574" s="74" t="n">
        <f aca="false">H570-H572</f>
        <v>50</v>
      </c>
      <c r="I574" s="74" t="n">
        <f aca="false">I570-I572</f>
        <v>50</v>
      </c>
    </row>
    <row r="575" customFormat="false" ht="12.75" hidden="false" customHeight="false" outlineLevel="0" collapsed="false">
      <c r="B575" s="83" t="s">
        <v>49</v>
      </c>
      <c r="C575" s="73" t="n">
        <v>22</v>
      </c>
      <c r="D575" s="73" t="n">
        <v>22</v>
      </c>
      <c r="E575" s="73" t="n">
        <v>22</v>
      </c>
      <c r="F575" s="73" t="n">
        <v>22</v>
      </c>
      <c r="G575" s="73" t="n">
        <v>22</v>
      </c>
      <c r="H575" s="73" t="n">
        <v>22</v>
      </c>
      <c r="I575" s="73" t="n">
        <v>22</v>
      </c>
    </row>
    <row r="576" customFormat="false" ht="12.75" hidden="false" customHeight="false" outlineLevel="0" collapsed="false">
      <c r="B576" s="83"/>
      <c r="C576" s="75"/>
      <c r="D576" s="82"/>
      <c r="E576" s="82"/>
      <c r="F576" s="73"/>
      <c r="G576" s="73"/>
      <c r="H576" s="84"/>
    </row>
    <row r="577" customFormat="false" ht="12.75" hidden="false" customHeight="false" outlineLevel="0" collapsed="false">
      <c r="B577" s="83" t="s">
        <v>50</v>
      </c>
      <c r="C577" s="85" t="n">
        <f aca="false">(C570*C571)*(-1)</f>
        <v>-1200</v>
      </c>
      <c r="D577" s="85" t="n">
        <f aca="false">(D570*D571)*(-1)</f>
        <v>-1200</v>
      </c>
      <c r="E577" s="85" t="n">
        <f aca="false">(E570*E571)*(-1)</f>
        <v>-1200</v>
      </c>
      <c r="F577" s="85" t="n">
        <f aca="false">(F570*F571)*(-1)</f>
        <v>-1200</v>
      </c>
      <c r="G577" s="85" t="n">
        <f aca="false">(G570*G571)*(-1)</f>
        <v>-1200</v>
      </c>
      <c r="H577" s="85" t="n">
        <f aca="false">(H570*H571)*(-1)</f>
        <v>-1200</v>
      </c>
      <c r="I577" s="85" t="n">
        <f aca="false">(I570*I571)*(-1)</f>
        <v>-1200</v>
      </c>
    </row>
    <row r="578" customFormat="false" ht="12.75" hidden="false" customHeight="false" outlineLevel="0" collapsed="false">
      <c r="B578" s="83" t="s">
        <v>51</v>
      </c>
      <c r="C578" s="75" t="n">
        <f aca="false">C572*C573</f>
        <v>0</v>
      </c>
      <c r="D578" s="75" t="n">
        <f aca="false">D572*D573</f>
        <v>0</v>
      </c>
      <c r="E578" s="75" t="n">
        <f aca="false">E572*E573</f>
        <v>0</v>
      </c>
      <c r="F578" s="75" t="n">
        <f aca="false">F572*F573</f>
        <v>0</v>
      </c>
      <c r="G578" s="75" t="n">
        <f aca="false">G572*G573</f>
        <v>0</v>
      </c>
      <c r="H578" s="75" t="n">
        <f aca="false">H572*H573</f>
        <v>0</v>
      </c>
      <c r="I578" s="75" t="n">
        <f aca="false">I572*I573</f>
        <v>0</v>
      </c>
    </row>
    <row r="579" customFormat="false" ht="12.75" hidden="false" customHeight="false" outlineLevel="0" collapsed="false">
      <c r="B579" s="81" t="s">
        <v>52</v>
      </c>
      <c r="C579" s="75" t="n">
        <f aca="false">SUM(C577:C578)</f>
        <v>-1200</v>
      </c>
      <c r="D579" s="75" t="n">
        <f aca="false">SUM(D577:D578)</f>
        <v>-1200</v>
      </c>
      <c r="E579" s="75" t="n">
        <f aca="false">SUM(E577:E578)</f>
        <v>-1200</v>
      </c>
      <c r="F579" s="75" t="n">
        <f aca="false">SUM(F577:F578)</f>
        <v>-1200</v>
      </c>
      <c r="G579" s="75" t="n">
        <f aca="false">SUM(G577:G578)</f>
        <v>-1200</v>
      </c>
      <c r="H579" s="75" t="n">
        <f aca="false">SUM(H577:H578)</f>
        <v>-1200</v>
      </c>
      <c r="I579" s="75" t="n">
        <f aca="false">SUM(I577:I578)</f>
        <v>-1200</v>
      </c>
    </row>
    <row r="580" customFormat="false" ht="12.75" hidden="false" customHeight="false" outlineLevel="0" collapsed="false">
      <c r="A580" s="86"/>
      <c r="B580" s="72" t="s">
        <v>53</v>
      </c>
      <c r="C580" s="85" t="n">
        <f aca="false">C574*C575</f>
        <v>1100</v>
      </c>
      <c r="D580" s="85" t="n">
        <f aca="false">D574*D575</f>
        <v>1100</v>
      </c>
      <c r="E580" s="85" t="n">
        <f aca="false">E574*E575</f>
        <v>1100</v>
      </c>
      <c r="F580" s="85" t="n">
        <f aca="false">F574*F575</f>
        <v>1100</v>
      </c>
      <c r="G580" s="85" t="n">
        <f aca="false">G574*G575</f>
        <v>1100</v>
      </c>
      <c r="H580" s="85" t="n">
        <f aca="false">H574*H575</f>
        <v>1100</v>
      </c>
      <c r="I580" s="85" t="n">
        <f aca="false">I574*I575</f>
        <v>1100</v>
      </c>
    </row>
    <row r="581" customFormat="false" ht="12.75" hidden="false" customHeight="false" outlineLevel="0" collapsed="false">
      <c r="A581" s="87"/>
      <c r="E581" s="72"/>
      <c r="G581" s="72"/>
      <c r="H581" s="72"/>
      <c r="I581" s="72"/>
    </row>
    <row r="582" customFormat="false" ht="12.75" hidden="false" customHeight="false" outlineLevel="0" collapsed="false">
      <c r="A582" s="86"/>
      <c r="B582" s="5" t="s">
        <v>54</v>
      </c>
      <c r="C582" s="88" t="n">
        <f aca="false">SUM(C579:C580)</f>
        <v>-100</v>
      </c>
      <c r="D582" s="88" t="n">
        <f aca="false">SUM(D579:D580)</f>
        <v>-100</v>
      </c>
      <c r="E582" s="88" t="n">
        <f aca="false">SUM(E579:E580)</f>
        <v>-100</v>
      </c>
      <c r="F582" s="88" t="n">
        <f aca="false">SUM(F579:F580)</f>
        <v>-100</v>
      </c>
      <c r="G582" s="88" t="n">
        <f aca="false">SUM(G579:G580)</f>
        <v>-100</v>
      </c>
      <c r="H582" s="88" t="n">
        <f aca="false">SUM(H579:H580)</f>
        <v>-100</v>
      </c>
      <c r="I582" s="88" t="n">
        <f aca="false">SUM(I579:I580)</f>
        <v>-100</v>
      </c>
      <c r="J582" s="80"/>
    </row>
    <row r="583" customFormat="false" ht="12.75" hidden="false" customHeight="false" outlineLevel="0" collapsed="false">
      <c r="A583" s="80"/>
      <c r="B583" s="96" t="s">
        <v>73</v>
      </c>
      <c r="C583" s="88" t="n">
        <f aca="false">C582*16</f>
        <v>-1600</v>
      </c>
      <c r="D583" s="88" t="n">
        <f aca="false">D582*16</f>
        <v>-1600</v>
      </c>
      <c r="E583" s="88" t="n">
        <f aca="false">E582*16</f>
        <v>-1600</v>
      </c>
      <c r="F583" s="88" t="n">
        <f aca="false">F582*16</f>
        <v>-1600</v>
      </c>
      <c r="G583" s="88" t="n">
        <f aca="false">G582*16</f>
        <v>-1600</v>
      </c>
      <c r="H583" s="88" t="n">
        <f aca="false">H582*16</f>
        <v>-1600</v>
      </c>
      <c r="I583" s="88" t="n">
        <f aca="false">I582*16</f>
        <v>-1600</v>
      </c>
      <c r="J583" s="73" t="n">
        <f aca="false">SUM(C583:I583)</f>
        <v>-11200</v>
      </c>
    </row>
    <row r="584" customFormat="false" ht="12.75" hidden="false" customHeight="false" outlineLevel="0" collapsed="false">
      <c r="A584" s="80"/>
      <c r="B584" s="96"/>
      <c r="C584" s="88"/>
      <c r="D584" s="88"/>
      <c r="E584" s="88"/>
      <c r="F584" s="88"/>
      <c r="G584" s="88"/>
      <c r="H584" s="88"/>
      <c r="I584" s="88"/>
    </row>
    <row r="585" customFormat="false" ht="12.75" hidden="false" customHeight="false" outlineLevel="0" collapsed="false">
      <c r="A585" s="80"/>
      <c r="B585" s="96"/>
      <c r="C585" s="88"/>
      <c r="D585" s="88"/>
      <c r="E585" s="88"/>
      <c r="F585" s="88"/>
      <c r="G585" s="88"/>
      <c r="H585" s="88"/>
      <c r="I585" s="88"/>
    </row>
    <row r="586" customFormat="false" ht="12.75" hidden="false" customHeight="false" outlineLevel="0" collapsed="false">
      <c r="A586" s="5" t="s">
        <v>10</v>
      </c>
      <c r="B586" s="95" t="s">
        <v>72</v>
      </c>
      <c r="C586" s="78" t="n">
        <v>37257</v>
      </c>
      <c r="D586" s="79" t="n">
        <v>37258</v>
      </c>
      <c r="E586" s="79" t="n">
        <v>37259</v>
      </c>
      <c r="F586" s="79" t="n">
        <v>37260</v>
      </c>
      <c r="G586" s="78" t="n">
        <v>37261</v>
      </c>
      <c r="H586" s="78" t="n">
        <v>37262</v>
      </c>
      <c r="I586" s="79" t="n">
        <v>37263</v>
      </c>
      <c r="J586" s="80"/>
      <c r="K586" s="81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</row>
    <row r="587" customFormat="false" ht="12.75" hidden="false" customHeight="false" outlineLevel="0" collapsed="false">
      <c r="B587" s="5" t="s">
        <v>8</v>
      </c>
      <c r="C587" s="72" t="n">
        <v>50</v>
      </c>
      <c r="D587" s="82" t="n">
        <v>50</v>
      </c>
      <c r="E587" s="82" t="n">
        <v>50</v>
      </c>
      <c r="F587" s="82" t="n">
        <v>50</v>
      </c>
      <c r="G587" s="73" t="n">
        <v>50</v>
      </c>
      <c r="H587" s="84" t="n">
        <v>50</v>
      </c>
      <c r="I587" s="82" t="n">
        <v>50</v>
      </c>
      <c r="K587" s="74"/>
    </row>
    <row r="588" customFormat="false" ht="12.75" hidden="false" customHeight="false" outlineLevel="0" collapsed="false">
      <c r="B588" s="80" t="s">
        <v>47</v>
      </c>
      <c r="C588" s="73" t="n">
        <v>23.75</v>
      </c>
      <c r="D588" s="73" t="n">
        <v>23.75</v>
      </c>
      <c r="E588" s="73" t="n">
        <v>23.75</v>
      </c>
      <c r="F588" s="73" t="n">
        <v>23.75</v>
      </c>
      <c r="G588" s="73" t="n">
        <v>23.75</v>
      </c>
      <c r="H588" s="73" t="n">
        <v>23.75</v>
      </c>
      <c r="I588" s="73" t="n">
        <v>23.75</v>
      </c>
      <c r="K588" s="74"/>
    </row>
    <row r="589" customFormat="false" ht="12.75" hidden="false" customHeight="false" outlineLevel="0" collapsed="false">
      <c r="B589" s="5" t="s">
        <v>7</v>
      </c>
      <c r="C589" s="72" t="n">
        <v>50</v>
      </c>
      <c r="D589" s="82" t="n">
        <v>50</v>
      </c>
      <c r="E589" s="82" t="n">
        <v>50</v>
      </c>
      <c r="F589" s="82" t="n">
        <v>50</v>
      </c>
      <c r="G589" s="82" t="n">
        <v>50</v>
      </c>
      <c r="H589" s="82" t="n">
        <v>50</v>
      </c>
      <c r="I589" s="82" t="n">
        <v>50</v>
      </c>
      <c r="K589" s="74"/>
    </row>
    <row r="590" customFormat="false" ht="12.75" hidden="false" customHeight="false" outlineLevel="0" collapsed="false">
      <c r="B590" s="80" t="s">
        <v>47</v>
      </c>
      <c r="C590" s="73" t="n">
        <v>23.85</v>
      </c>
      <c r="D590" s="73" t="n">
        <v>23.85</v>
      </c>
      <c r="E590" s="73" t="n">
        <v>23.85</v>
      </c>
      <c r="F590" s="73" t="n">
        <v>23.85</v>
      </c>
      <c r="G590" s="73" t="n">
        <v>23.85</v>
      </c>
      <c r="H590" s="73" t="n">
        <v>23.85</v>
      </c>
      <c r="I590" s="73" t="n">
        <v>23.85</v>
      </c>
      <c r="K590" s="74"/>
    </row>
    <row r="591" customFormat="false" ht="12.75" hidden="false" customHeight="false" outlineLevel="0" collapsed="false">
      <c r="B591" s="81" t="s">
        <v>48</v>
      </c>
      <c r="C591" s="74" t="n">
        <f aca="false">C587-C589</f>
        <v>0</v>
      </c>
      <c r="D591" s="74" t="n">
        <f aca="false">D587-D589</f>
        <v>0</v>
      </c>
      <c r="E591" s="74" t="n">
        <f aca="false">E587-E589</f>
        <v>0</v>
      </c>
      <c r="F591" s="74" t="n">
        <f aca="false">F587-F589</f>
        <v>0</v>
      </c>
      <c r="G591" s="74" t="n">
        <f aca="false">G587-G589</f>
        <v>0</v>
      </c>
      <c r="H591" s="74" t="n">
        <f aca="false">H587-H589</f>
        <v>0</v>
      </c>
      <c r="I591" s="74" t="n">
        <f aca="false">I587-I589</f>
        <v>0</v>
      </c>
      <c r="K591" s="74"/>
    </row>
    <row r="592" customFormat="false" ht="12.75" hidden="false" customHeight="false" outlineLevel="0" collapsed="false">
      <c r="B592" s="83" t="s">
        <v>49</v>
      </c>
      <c r="C592" s="73" t="n">
        <v>22</v>
      </c>
      <c r="D592" s="73" t="n">
        <v>22</v>
      </c>
      <c r="E592" s="73" t="n">
        <v>22</v>
      </c>
      <c r="F592" s="73" t="n">
        <v>22</v>
      </c>
      <c r="G592" s="73" t="n">
        <v>22</v>
      </c>
      <c r="H592" s="73" t="n">
        <v>22</v>
      </c>
      <c r="I592" s="73" t="n">
        <v>22</v>
      </c>
      <c r="K592" s="74"/>
    </row>
    <row r="593" customFormat="false" ht="12.75" hidden="false" customHeight="false" outlineLevel="0" collapsed="false">
      <c r="B593" s="83"/>
      <c r="C593" s="75"/>
      <c r="D593" s="82"/>
      <c r="E593" s="82"/>
      <c r="F593" s="73"/>
      <c r="G593" s="73"/>
      <c r="H593" s="84"/>
      <c r="K593" s="74"/>
    </row>
    <row r="594" customFormat="false" ht="12.75" hidden="false" customHeight="false" outlineLevel="0" collapsed="false">
      <c r="B594" s="83" t="s">
        <v>50</v>
      </c>
      <c r="C594" s="85" t="n">
        <f aca="false">(C587*C588)*(-1)</f>
        <v>-1187.5</v>
      </c>
      <c r="D594" s="85" t="n">
        <f aca="false">(D587*D588)*(-1)</f>
        <v>-1187.5</v>
      </c>
      <c r="E594" s="85" t="n">
        <f aca="false">(E587*E588)*(-1)</f>
        <v>-1187.5</v>
      </c>
      <c r="F594" s="85" t="n">
        <f aca="false">(F587*F588)*(-1)</f>
        <v>-1187.5</v>
      </c>
      <c r="G594" s="85" t="n">
        <f aca="false">(G587*G588)*(-1)</f>
        <v>-1187.5</v>
      </c>
      <c r="H594" s="85" t="n">
        <f aca="false">(H587*H588)*(-1)</f>
        <v>-1187.5</v>
      </c>
      <c r="I594" s="85" t="n">
        <f aca="false">(I587*I588)*(-1)</f>
        <v>-1187.5</v>
      </c>
      <c r="K594" s="74"/>
    </row>
    <row r="595" customFormat="false" ht="12.75" hidden="false" customHeight="false" outlineLevel="0" collapsed="false">
      <c r="B595" s="83" t="s">
        <v>51</v>
      </c>
      <c r="C595" s="75" t="n">
        <f aca="false">C589*C590</f>
        <v>1192.5</v>
      </c>
      <c r="D595" s="75" t="n">
        <f aca="false">D589*D590</f>
        <v>1192.5</v>
      </c>
      <c r="E595" s="75" t="n">
        <f aca="false">E589*E590</f>
        <v>1192.5</v>
      </c>
      <c r="F595" s="75" t="n">
        <f aca="false">F589*F590</f>
        <v>1192.5</v>
      </c>
      <c r="G595" s="75" t="n">
        <f aca="false">G589*G590</f>
        <v>1192.5</v>
      </c>
      <c r="H595" s="75" t="n">
        <f aca="false">H589*H590</f>
        <v>1192.5</v>
      </c>
      <c r="I595" s="75" t="n">
        <f aca="false">I589*I590</f>
        <v>1192.5</v>
      </c>
      <c r="K595" s="74"/>
    </row>
    <row r="596" customFormat="false" ht="12.75" hidden="false" customHeight="false" outlineLevel="0" collapsed="false">
      <c r="B596" s="81" t="s">
        <v>52</v>
      </c>
      <c r="C596" s="75" t="n">
        <f aca="false">SUM(C594:C595)</f>
        <v>5</v>
      </c>
      <c r="D596" s="75" t="n">
        <f aca="false">SUM(D594:D595)</f>
        <v>5</v>
      </c>
      <c r="E596" s="75" t="n">
        <f aca="false">SUM(E594:E595)</f>
        <v>5</v>
      </c>
      <c r="F596" s="75" t="n">
        <f aca="false">SUM(F594:F595)</f>
        <v>5</v>
      </c>
      <c r="G596" s="75" t="n">
        <f aca="false">SUM(G594:G595)</f>
        <v>5</v>
      </c>
      <c r="H596" s="75" t="n">
        <f aca="false">SUM(H594:H595)</f>
        <v>5</v>
      </c>
      <c r="I596" s="75" t="n">
        <f aca="false">SUM(I594:I595)</f>
        <v>5</v>
      </c>
      <c r="K596" s="74"/>
    </row>
    <row r="597" customFormat="false" ht="12.75" hidden="false" customHeight="false" outlineLevel="0" collapsed="false">
      <c r="A597" s="86"/>
      <c r="B597" s="72" t="s">
        <v>53</v>
      </c>
      <c r="C597" s="85" t="n">
        <f aca="false">C591*C592</f>
        <v>0</v>
      </c>
      <c r="D597" s="85" t="n">
        <f aca="false">D591*D592</f>
        <v>0</v>
      </c>
      <c r="E597" s="85" t="n">
        <f aca="false">E591*E592</f>
        <v>0</v>
      </c>
      <c r="F597" s="85" t="n">
        <f aca="false">F591*F592</f>
        <v>0</v>
      </c>
      <c r="G597" s="85" t="n">
        <f aca="false">G591*G592</f>
        <v>0</v>
      </c>
      <c r="H597" s="85" t="n">
        <f aca="false">H591*H592</f>
        <v>0</v>
      </c>
      <c r="I597" s="85" t="n">
        <f aca="false">I591*I592</f>
        <v>0</v>
      </c>
    </row>
    <row r="598" customFormat="false" ht="12.75" hidden="false" customHeight="false" outlineLevel="0" collapsed="false">
      <c r="A598" s="87"/>
      <c r="E598" s="72"/>
      <c r="G598" s="72"/>
      <c r="H598" s="72"/>
      <c r="I598" s="72"/>
    </row>
    <row r="599" customFormat="false" ht="12.75" hidden="false" customHeight="false" outlineLevel="0" collapsed="false">
      <c r="A599" s="86"/>
      <c r="B599" s="5" t="s">
        <v>54</v>
      </c>
      <c r="C599" s="88" t="n">
        <f aca="false">SUM(C596:C597)</f>
        <v>5</v>
      </c>
      <c r="D599" s="88" t="n">
        <f aca="false">SUM(D596:D597)</f>
        <v>5</v>
      </c>
      <c r="E599" s="88" t="n">
        <f aca="false">SUM(E596:E597)</f>
        <v>5</v>
      </c>
      <c r="F599" s="88" t="n">
        <f aca="false">SUM(F596:F597)</f>
        <v>5</v>
      </c>
      <c r="G599" s="88" t="n">
        <f aca="false">SUM(G596:G597)</f>
        <v>5</v>
      </c>
      <c r="H599" s="88" t="n">
        <f aca="false">SUM(H596:H597)</f>
        <v>5</v>
      </c>
      <c r="I599" s="88" t="n">
        <f aca="false">SUM(I596:I597)</f>
        <v>5</v>
      </c>
      <c r="J599" s="80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</row>
    <row r="600" customFormat="false" ht="12.75" hidden="false" customHeight="false" outlineLevel="0" collapsed="false">
      <c r="A600" s="80"/>
      <c r="B600" s="96" t="s">
        <v>73</v>
      </c>
      <c r="C600" s="88" t="n">
        <f aca="false">C599*16</f>
        <v>80</v>
      </c>
      <c r="D600" s="88" t="n">
        <f aca="false">D599*16</f>
        <v>80</v>
      </c>
      <c r="E600" s="88" t="n">
        <f aca="false">E599*16</f>
        <v>80</v>
      </c>
      <c r="F600" s="88" t="n">
        <f aca="false">F599*16</f>
        <v>80</v>
      </c>
      <c r="G600" s="88" t="n">
        <f aca="false">G599*16</f>
        <v>80</v>
      </c>
      <c r="H600" s="88" t="n">
        <f aca="false">H599*16</f>
        <v>80</v>
      </c>
      <c r="I600" s="88" t="n">
        <f aca="false">I599*16</f>
        <v>80</v>
      </c>
      <c r="J600" s="73" t="n">
        <f aca="false">SUM(C600:I600)</f>
        <v>560</v>
      </c>
    </row>
    <row r="601" customFormat="false" ht="12.75" hidden="false" customHeight="false" outlineLevel="0" collapsed="false">
      <c r="A601" s="80"/>
      <c r="B601" s="96"/>
      <c r="C601" s="88"/>
      <c r="D601" s="88"/>
      <c r="E601" s="88"/>
      <c r="F601" s="88"/>
      <c r="G601" s="88"/>
      <c r="H601" s="88"/>
      <c r="I601" s="88"/>
    </row>
    <row r="602" customFormat="false" ht="12.75" hidden="false" customHeight="false" outlineLevel="0" collapsed="false">
      <c r="A602" s="80"/>
      <c r="B602" s="96"/>
      <c r="C602" s="88"/>
      <c r="D602" s="88"/>
      <c r="E602" s="88"/>
      <c r="F602" s="88"/>
      <c r="G602" s="88"/>
      <c r="H602" s="88"/>
      <c r="I602" s="88"/>
    </row>
    <row r="603" customFormat="false" ht="12.75" hidden="false" customHeight="false" outlineLevel="0" collapsed="false">
      <c r="A603" s="80"/>
      <c r="B603" s="5" t="s">
        <v>88</v>
      </c>
      <c r="C603" s="74" t="n">
        <f aca="false">SUM(C574,C591)</f>
        <v>50</v>
      </c>
      <c r="D603" s="74" t="n">
        <f aca="false">SUM(D574,D591)</f>
        <v>50</v>
      </c>
      <c r="E603" s="74" t="n">
        <f aca="false">SUM(E574,E591)</f>
        <v>50</v>
      </c>
      <c r="F603" s="74" t="n">
        <f aca="false">SUM(F574,F591)</f>
        <v>50</v>
      </c>
      <c r="G603" s="74" t="n">
        <f aca="false">SUM(G574,G591)</f>
        <v>50</v>
      </c>
      <c r="H603" s="74" t="n">
        <f aca="false">SUM(H574,H591)</f>
        <v>50</v>
      </c>
      <c r="I603" s="74" t="n">
        <f aca="false">SUM(I574,I591)</f>
        <v>50</v>
      </c>
    </row>
    <row r="604" customFormat="false" ht="12.75" hidden="false" customHeight="false" outlineLevel="0" collapsed="false">
      <c r="A604" s="80"/>
      <c r="B604" s="5"/>
      <c r="C604" s="74"/>
      <c r="D604" s="74"/>
      <c r="E604" s="74"/>
      <c r="F604" s="74"/>
    </row>
    <row r="605" customFormat="false" ht="12.75" hidden="false" customHeight="false" outlineLevel="0" collapsed="false">
      <c r="A605" s="80"/>
      <c r="B605" s="5"/>
      <c r="C605" s="74"/>
      <c r="D605" s="74"/>
      <c r="E605" s="74"/>
      <c r="F605" s="74"/>
    </row>
    <row r="606" customFormat="false" ht="12.75" hidden="false" customHeight="false" outlineLevel="0" collapsed="false">
      <c r="A606" s="5" t="s">
        <v>35</v>
      </c>
      <c r="B606" s="95" t="s">
        <v>76</v>
      </c>
      <c r="C606" s="78" t="n">
        <v>37257</v>
      </c>
      <c r="D606" s="79" t="n">
        <v>37258</v>
      </c>
      <c r="E606" s="79" t="n">
        <v>37259</v>
      </c>
      <c r="F606" s="79" t="n">
        <v>37260</v>
      </c>
      <c r="G606" s="78" t="n">
        <v>37261</v>
      </c>
      <c r="H606" s="78" t="n">
        <v>37262</v>
      </c>
      <c r="I606" s="79" t="n">
        <v>37263</v>
      </c>
      <c r="J606" s="80"/>
      <c r="K606" s="81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</row>
    <row r="607" customFormat="false" ht="12.75" hidden="false" customHeight="false" outlineLevel="0" collapsed="false">
      <c r="B607" s="5" t="s">
        <v>8</v>
      </c>
      <c r="D607" s="82" t="n">
        <v>0</v>
      </c>
      <c r="E607" s="82" t="n">
        <v>0</v>
      </c>
      <c r="F607" s="82" t="n">
        <v>0</v>
      </c>
      <c r="G607" s="73"/>
      <c r="H607" s="84"/>
      <c r="I607" s="82" t="n">
        <v>0</v>
      </c>
      <c r="K607" s="74"/>
    </row>
    <row r="608" customFormat="false" ht="12.75" hidden="false" customHeight="false" outlineLevel="0" collapsed="false">
      <c r="B608" s="80" t="s">
        <v>47</v>
      </c>
      <c r="C608" s="73" t="n">
        <v>0</v>
      </c>
      <c r="D608" s="73" t="n">
        <v>0</v>
      </c>
      <c r="E608" s="73" t="n">
        <v>0</v>
      </c>
      <c r="F608" s="73" t="n">
        <v>0</v>
      </c>
      <c r="G608" s="73"/>
      <c r="H608" s="84"/>
      <c r="I608" s="73" t="n">
        <v>0</v>
      </c>
      <c r="K608" s="74"/>
    </row>
    <row r="609" customFormat="false" ht="12.75" hidden="false" customHeight="false" outlineLevel="0" collapsed="false">
      <c r="B609" s="5" t="s">
        <v>7</v>
      </c>
      <c r="C609" s="72" t="n">
        <v>50</v>
      </c>
      <c r="D609" s="82" t="n">
        <v>50</v>
      </c>
      <c r="E609" s="82" t="n">
        <v>50</v>
      </c>
      <c r="F609" s="82" t="n">
        <v>50</v>
      </c>
      <c r="G609" s="82" t="n">
        <v>50</v>
      </c>
      <c r="H609" s="82" t="n">
        <v>50</v>
      </c>
      <c r="I609" s="82" t="n">
        <v>50</v>
      </c>
      <c r="K609" s="74"/>
    </row>
    <row r="610" customFormat="false" ht="12.75" hidden="false" customHeight="false" outlineLevel="0" collapsed="false">
      <c r="B610" s="80" t="s">
        <v>47</v>
      </c>
      <c r="C610" s="73" t="n">
        <v>32</v>
      </c>
      <c r="D610" s="73" t="n">
        <v>32</v>
      </c>
      <c r="E610" s="73" t="n">
        <v>32</v>
      </c>
      <c r="F610" s="73" t="n">
        <v>32</v>
      </c>
      <c r="G610" s="73" t="n">
        <v>32</v>
      </c>
      <c r="H610" s="73" t="n">
        <v>32</v>
      </c>
      <c r="I610" s="73" t="n">
        <v>32</v>
      </c>
      <c r="K610" s="74"/>
    </row>
    <row r="611" customFormat="false" ht="12.75" hidden="false" customHeight="false" outlineLevel="0" collapsed="false">
      <c r="B611" s="81" t="s">
        <v>48</v>
      </c>
      <c r="C611" s="74" t="n">
        <f aca="false">C607-C609</f>
        <v>-50</v>
      </c>
      <c r="D611" s="74" t="n">
        <f aca="false">D607-D609</f>
        <v>-50</v>
      </c>
      <c r="E611" s="74" t="n">
        <f aca="false">E607-E609</f>
        <v>-50</v>
      </c>
      <c r="F611" s="74" t="n">
        <f aca="false">F607-F609</f>
        <v>-50</v>
      </c>
      <c r="G611" s="74" t="n">
        <f aca="false">G607-G609</f>
        <v>-50</v>
      </c>
      <c r="H611" s="74" t="n">
        <f aca="false">H607-H609</f>
        <v>-50</v>
      </c>
      <c r="I611" s="74" t="n">
        <f aca="false">I607-I609</f>
        <v>-50</v>
      </c>
      <c r="K611" s="74"/>
    </row>
    <row r="612" customFormat="false" ht="12.75" hidden="false" customHeight="false" outlineLevel="0" collapsed="false">
      <c r="B612" s="83" t="s">
        <v>49</v>
      </c>
      <c r="C612" s="73" t="n">
        <v>22</v>
      </c>
      <c r="D612" s="73" t="n">
        <v>22</v>
      </c>
      <c r="E612" s="73" t="n">
        <v>22</v>
      </c>
      <c r="F612" s="73" t="n">
        <v>22</v>
      </c>
      <c r="G612" s="73" t="n">
        <v>22</v>
      </c>
      <c r="H612" s="73" t="n">
        <v>22</v>
      </c>
      <c r="I612" s="73" t="n">
        <v>22</v>
      </c>
      <c r="K612" s="74"/>
    </row>
    <row r="613" customFormat="false" ht="12.75" hidden="false" customHeight="false" outlineLevel="0" collapsed="false">
      <c r="B613" s="83"/>
      <c r="C613" s="75"/>
      <c r="D613" s="82"/>
      <c r="E613" s="82"/>
      <c r="F613" s="73"/>
      <c r="G613" s="73"/>
      <c r="H613" s="84"/>
      <c r="K613" s="74"/>
    </row>
    <row r="614" customFormat="false" ht="12.75" hidden="false" customHeight="false" outlineLevel="0" collapsed="false">
      <c r="B614" s="83" t="s">
        <v>50</v>
      </c>
      <c r="C614" s="85" t="n">
        <f aca="false">(C607*C608)*(-1)</f>
        <v>-0</v>
      </c>
      <c r="D614" s="85" t="n">
        <f aca="false">(D607*D608)*(-1)</f>
        <v>-0</v>
      </c>
      <c r="E614" s="85" t="n">
        <f aca="false">(E607*E608)*(-1)</f>
        <v>-0</v>
      </c>
      <c r="F614" s="85" t="n">
        <f aca="false">(F607*F608)*(-1)</f>
        <v>-0</v>
      </c>
      <c r="G614" s="85" t="n">
        <f aca="false">(G607*G608)*(-1)</f>
        <v>-0</v>
      </c>
      <c r="H614" s="85" t="n">
        <f aca="false">(H607*H608)*(-1)</f>
        <v>-0</v>
      </c>
      <c r="I614" s="85" t="n">
        <f aca="false">(I607*I608)*(-1)</f>
        <v>-0</v>
      </c>
      <c r="K614" s="74"/>
    </row>
    <row r="615" customFormat="false" ht="12.75" hidden="false" customHeight="false" outlineLevel="0" collapsed="false">
      <c r="B615" s="83" t="s">
        <v>51</v>
      </c>
      <c r="C615" s="75" t="n">
        <f aca="false">C609*C610</f>
        <v>1600</v>
      </c>
      <c r="D615" s="75" t="n">
        <f aca="false">D609*D610</f>
        <v>1600</v>
      </c>
      <c r="E615" s="75" t="n">
        <f aca="false">E609*E610</f>
        <v>1600</v>
      </c>
      <c r="F615" s="75" t="n">
        <f aca="false">F609*F610</f>
        <v>1600</v>
      </c>
      <c r="G615" s="75" t="n">
        <f aca="false">G609*G610</f>
        <v>1600</v>
      </c>
      <c r="H615" s="75" t="n">
        <f aca="false">H609*H610</f>
        <v>1600</v>
      </c>
      <c r="I615" s="75" t="n">
        <f aca="false">I609*I610</f>
        <v>1600</v>
      </c>
      <c r="K615" s="74"/>
    </row>
    <row r="616" customFormat="false" ht="12.75" hidden="false" customHeight="false" outlineLevel="0" collapsed="false">
      <c r="B616" s="81" t="s">
        <v>52</v>
      </c>
      <c r="C616" s="75" t="n">
        <f aca="false">SUM(C614:C615)</f>
        <v>1600</v>
      </c>
      <c r="D616" s="75" t="n">
        <f aca="false">SUM(D614:D615)</f>
        <v>1600</v>
      </c>
      <c r="E616" s="75" t="n">
        <f aca="false">SUM(E614:E615)</f>
        <v>1600</v>
      </c>
      <c r="F616" s="75" t="n">
        <f aca="false">SUM(F614:F615)</f>
        <v>1600</v>
      </c>
      <c r="G616" s="75" t="n">
        <f aca="false">SUM(G614:G615)</f>
        <v>1600</v>
      </c>
      <c r="H616" s="75" t="n">
        <f aca="false">SUM(H614:H615)</f>
        <v>1600</v>
      </c>
      <c r="I616" s="75" t="n">
        <f aca="false">SUM(I614:I615)</f>
        <v>1600</v>
      </c>
      <c r="K616" s="74"/>
    </row>
    <row r="617" customFormat="false" ht="12.75" hidden="false" customHeight="false" outlineLevel="0" collapsed="false">
      <c r="A617" s="86"/>
      <c r="B617" s="72" t="s">
        <v>53</v>
      </c>
      <c r="C617" s="85" t="n">
        <f aca="false">C611*C612</f>
        <v>-1100</v>
      </c>
      <c r="D617" s="85" t="n">
        <f aca="false">D611*D612</f>
        <v>-1100</v>
      </c>
      <c r="E617" s="85" t="n">
        <f aca="false">E611*E612</f>
        <v>-1100</v>
      </c>
      <c r="F617" s="85" t="n">
        <f aca="false">F611*F612</f>
        <v>-1100</v>
      </c>
      <c r="G617" s="85" t="n">
        <f aca="false">G611*G612</f>
        <v>-1100</v>
      </c>
      <c r="H617" s="85" t="n">
        <f aca="false">H611*H612</f>
        <v>-1100</v>
      </c>
      <c r="I617" s="85" t="n">
        <f aca="false">I611*I612</f>
        <v>-1100</v>
      </c>
    </row>
    <row r="618" customFormat="false" ht="12.75" hidden="false" customHeight="false" outlineLevel="0" collapsed="false">
      <c r="A618" s="87"/>
      <c r="E618" s="72"/>
      <c r="G618" s="72"/>
      <c r="H618" s="72"/>
      <c r="I618" s="72"/>
    </row>
    <row r="619" customFormat="false" ht="12.75" hidden="false" customHeight="false" outlineLevel="0" collapsed="false">
      <c r="A619" s="86"/>
      <c r="B619" s="5" t="s">
        <v>54</v>
      </c>
      <c r="C619" s="88" t="n">
        <f aca="false">SUM(C616:C617)</f>
        <v>500</v>
      </c>
      <c r="D619" s="88" t="n">
        <f aca="false">SUM(D616:D617)</f>
        <v>500</v>
      </c>
      <c r="E619" s="88" t="n">
        <f aca="false">SUM(E616:E617)</f>
        <v>500</v>
      </c>
      <c r="F619" s="88" t="n">
        <f aca="false">SUM(F616:F617)</f>
        <v>500</v>
      </c>
      <c r="G619" s="88" t="n">
        <f aca="false">SUM(G616:G617)</f>
        <v>500</v>
      </c>
      <c r="H619" s="88" t="n">
        <f aca="false">SUM(H616:H617)</f>
        <v>500</v>
      </c>
      <c r="I619" s="88" t="n">
        <f aca="false">SUM(I616:I617)</f>
        <v>500</v>
      </c>
      <c r="J619" s="80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</row>
    <row r="620" customFormat="false" ht="12.75" hidden="false" customHeight="false" outlineLevel="0" collapsed="false">
      <c r="A620" s="80"/>
      <c r="B620" s="96" t="s">
        <v>73</v>
      </c>
      <c r="C620" s="88" t="n">
        <f aca="false">C619*16</f>
        <v>8000</v>
      </c>
      <c r="D620" s="88" t="n">
        <f aca="false">D619*16</f>
        <v>8000</v>
      </c>
      <c r="E620" s="88" t="n">
        <f aca="false">E619*16</f>
        <v>8000</v>
      </c>
      <c r="F620" s="88" t="n">
        <f aca="false">F619*16</f>
        <v>8000</v>
      </c>
      <c r="G620" s="88" t="n">
        <f aca="false">G619*16</f>
        <v>8000</v>
      </c>
      <c r="H620" s="88" t="n">
        <f aca="false">H619*16</f>
        <v>8000</v>
      </c>
      <c r="I620" s="88" t="n">
        <f aca="false">I619*16</f>
        <v>8000</v>
      </c>
      <c r="J620" s="73" t="n">
        <f aca="false">SUM(C620:I620)</f>
        <v>56000</v>
      </c>
    </row>
    <row r="621" customFormat="false" ht="12.75" hidden="false" customHeight="false" outlineLevel="0" collapsed="false">
      <c r="A621" s="87"/>
      <c r="G621" s="84"/>
      <c r="H621" s="84"/>
    </row>
    <row r="622" customFormat="false" ht="12.75" hidden="false" customHeight="false" outlineLevel="0" collapsed="false">
      <c r="A622" s="5" t="s">
        <v>10</v>
      </c>
      <c r="B622" s="95" t="s">
        <v>76</v>
      </c>
      <c r="C622" s="78" t="n">
        <v>37257</v>
      </c>
      <c r="D622" s="79" t="n">
        <v>37258</v>
      </c>
      <c r="E622" s="79" t="n">
        <v>37259</v>
      </c>
      <c r="F622" s="79" t="n">
        <v>37260</v>
      </c>
      <c r="G622" s="78" t="n">
        <v>37261</v>
      </c>
      <c r="H622" s="78" t="n">
        <v>37262</v>
      </c>
      <c r="I622" s="79" t="n">
        <v>37263</v>
      </c>
      <c r="J622" s="80"/>
      <c r="K622" s="81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</row>
    <row r="623" customFormat="false" ht="12.75" hidden="false" customHeight="false" outlineLevel="0" collapsed="false">
      <c r="B623" s="5" t="s">
        <v>8</v>
      </c>
      <c r="C623" s="82" t="n">
        <v>0</v>
      </c>
      <c r="D623" s="82" t="n">
        <v>0</v>
      </c>
      <c r="E623" s="82" t="n">
        <v>0</v>
      </c>
      <c r="F623" s="82" t="n">
        <v>0</v>
      </c>
      <c r="G623" s="82" t="n">
        <v>0</v>
      </c>
      <c r="H623" s="82" t="n">
        <v>0</v>
      </c>
      <c r="I623" s="82" t="n">
        <v>0</v>
      </c>
      <c r="K623" s="74"/>
    </row>
    <row r="624" customFormat="false" ht="12.75" hidden="false" customHeight="false" outlineLevel="0" collapsed="false">
      <c r="B624" s="80" t="s">
        <v>47</v>
      </c>
      <c r="C624" s="73" t="n">
        <v>0</v>
      </c>
      <c r="D624" s="73" t="n">
        <v>0</v>
      </c>
      <c r="E624" s="73" t="n">
        <v>0</v>
      </c>
      <c r="F624" s="73" t="n">
        <v>0</v>
      </c>
      <c r="G624" s="73" t="n">
        <v>0</v>
      </c>
      <c r="H624" s="73" t="n">
        <v>0</v>
      </c>
      <c r="I624" s="73" t="n">
        <v>0</v>
      </c>
      <c r="K624" s="74"/>
    </row>
    <row r="625" customFormat="false" ht="12.75" hidden="false" customHeight="false" outlineLevel="0" collapsed="false">
      <c r="B625" s="5" t="s">
        <v>7</v>
      </c>
      <c r="C625" s="82" t="n">
        <v>50</v>
      </c>
      <c r="D625" s="82" t="n">
        <v>50</v>
      </c>
      <c r="E625" s="82" t="n">
        <v>50</v>
      </c>
      <c r="F625" s="82" t="n">
        <v>50</v>
      </c>
      <c r="G625" s="82" t="n">
        <v>50</v>
      </c>
      <c r="H625" s="82" t="n">
        <v>50</v>
      </c>
      <c r="I625" s="82" t="n">
        <v>50</v>
      </c>
      <c r="K625" s="74"/>
    </row>
    <row r="626" customFormat="false" ht="12.75" hidden="false" customHeight="false" outlineLevel="0" collapsed="false">
      <c r="B626" s="80" t="s">
        <v>47</v>
      </c>
      <c r="C626" s="73" t="n">
        <v>18.25</v>
      </c>
      <c r="D626" s="73" t="n">
        <v>18.25</v>
      </c>
      <c r="E626" s="73" t="n">
        <v>18.25</v>
      </c>
      <c r="F626" s="73" t="n">
        <v>18.25</v>
      </c>
      <c r="G626" s="73" t="n">
        <v>18.25</v>
      </c>
      <c r="H626" s="73" t="n">
        <v>18.25</v>
      </c>
      <c r="I626" s="73" t="n">
        <v>18.25</v>
      </c>
      <c r="K626" s="74"/>
    </row>
    <row r="627" customFormat="false" ht="12.75" hidden="false" customHeight="false" outlineLevel="0" collapsed="false">
      <c r="B627" s="81" t="s">
        <v>48</v>
      </c>
      <c r="C627" s="74" t="n">
        <f aca="false">C623-C625</f>
        <v>-50</v>
      </c>
      <c r="D627" s="74" t="n">
        <f aca="false">D623-D625</f>
        <v>-50</v>
      </c>
      <c r="E627" s="74" t="n">
        <f aca="false">E623-E625</f>
        <v>-50</v>
      </c>
      <c r="F627" s="74" t="n">
        <f aca="false">F623-F625</f>
        <v>-50</v>
      </c>
      <c r="G627" s="74" t="n">
        <f aca="false">G623-G625</f>
        <v>-50</v>
      </c>
      <c r="H627" s="74" t="n">
        <f aca="false">H623-H625</f>
        <v>-50</v>
      </c>
      <c r="I627" s="74" t="n">
        <f aca="false">I623-I625</f>
        <v>-50</v>
      </c>
      <c r="K627" s="74"/>
    </row>
    <row r="628" customFormat="false" ht="12.75" hidden="false" customHeight="false" outlineLevel="0" collapsed="false">
      <c r="B628" s="83" t="s">
        <v>49</v>
      </c>
      <c r="C628" s="73" t="n">
        <v>22</v>
      </c>
      <c r="D628" s="73" t="n">
        <v>22</v>
      </c>
      <c r="E628" s="73" t="n">
        <v>22</v>
      </c>
      <c r="F628" s="73" t="n">
        <v>22</v>
      </c>
      <c r="G628" s="73" t="n">
        <v>22</v>
      </c>
      <c r="H628" s="73" t="n">
        <v>22</v>
      </c>
      <c r="I628" s="73" t="n">
        <v>22</v>
      </c>
      <c r="K628" s="74"/>
    </row>
    <row r="629" customFormat="false" ht="12.75" hidden="false" customHeight="false" outlineLevel="0" collapsed="false">
      <c r="B629" s="83"/>
      <c r="C629" s="82"/>
      <c r="D629" s="82"/>
      <c r="E629" s="82"/>
      <c r="F629" s="73"/>
      <c r="G629" s="82"/>
      <c r="H629" s="82"/>
      <c r="K629" s="74"/>
    </row>
    <row r="630" customFormat="false" ht="12.75" hidden="false" customHeight="false" outlineLevel="0" collapsed="false">
      <c r="B630" s="83" t="s">
        <v>50</v>
      </c>
      <c r="C630" s="85" t="n">
        <f aca="false">(C623*C624)*(-1)</f>
        <v>-0</v>
      </c>
      <c r="D630" s="85" t="n">
        <f aca="false">(D623*D624)*(-1)</f>
        <v>-0</v>
      </c>
      <c r="E630" s="85" t="n">
        <f aca="false">(E623*E624)*(-1)</f>
        <v>-0</v>
      </c>
      <c r="F630" s="85" t="n">
        <f aca="false">(F623*F624)*(-1)</f>
        <v>-0</v>
      </c>
      <c r="G630" s="85" t="n">
        <f aca="false">(G623*G624)*(-1)</f>
        <v>-0</v>
      </c>
      <c r="H630" s="85" t="n">
        <f aca="false">(H623*H624)*(-1)</f>
        <v>-0</v>
      </c>
      <c r="I630" s="85" t="n">
        <f aca="false">(I623*I624)*(-1)</f>
        <v>-0</v>
      </c>
      <c r="K630" s="74"/>
    </row>
    <row r="631" customFormat="false" ht="12.75" hidden="false" customHeight="false" outlineLevel="0" collapsed="false">
      <c r="B631" s="83" t="s">
        <v>51</v>
      </c>
      <c r="C631" s="75" t="n">
        <f aca="false">C625*C626</f>
        <v>912.5</v>
      </c>
      <c r="D631" s="75" t="n">
        <f aca="false">D625*D626</f>
        <v>912.5</v>
      </c>
      <c r="E631" s="75" t="n">
        <f aca="false">E625*E626</f>
        <v>912.5</v>
      </c>
      <c r="F631" s="75" t="n">
        <f aca="false">F625*F626</f>
        <v>912.5</v>
      </c>
      <c r="G631" s="75" t="n">
        <f aca="false">G625*G626</f>
        <v>912.5</v>
      </c>
      <c r="H631" s="75" t="n">
        <f aca="false">H625*H626</f>
        <v>912.5</v>
      </c>
      <c r="I631" s="75" t="n">
        <f aca="false">I625*I626</f>
        <v>912.5</v>
      </c>
      <c r="K631" s="74"/>
    </row>
    <row r="632" customFormat="false" ht="12.75" hidden="false" customHeight="false" outlineLevel="0" collapsed="false">
      <c r="B632" s="81" t="s">
        <v>52</v>
      </c>
      <c r="C632" s="75" t="n">
        <f aca="false">SUM(C630:C631)</f>
        <v>912.5</v>
      </c>
      <c r="D632" s="75" t="n">
        <f aca="false">SUM(D630:D631)</f>
        <v>912.5</v>
      </c>
      <c r="E632" s="75" t="n">
        <f aca="false">SUM(E630:E631)</f>
        <v>912.5</v>
      </c>
      <c r="F632" s="75" t="n">
        <f aca="false">SUM(F630:F631)</f>
        <v>912.5</v>
      </c>
      <c r="G632" s="75" t="n">
        <f aca="false">SUM(G630:G631)</f>
        <v>912.5</v>
      </c>
      <c r="H632" s="75" t="n">
        <f aca="false">SUM(H630:H631)</f>
        <v>912.5</v>
      </c>
      <c r="I632" s="75" t="n">
        <f aca="false">SUM(I630:I631)</f>
        <v>912.5</v>
      </c>
      <c r="K632" s="74"/>
    </row>
    <row r="633" customFormat="false" ht="12.75" hidden="false" customHeight="false" outlineLevel="0" collapsed="false">
      <c r="A633" s="86"/>
      <c r="B633" s="72" t="s">
        <v>53</v>
      </c>
      <c r="C633" s="85" t="n">
        <f aca="false">C627*C628</f>
        <v>-1100</v>
      </c>
      <c r="D633" s="85" t="n">
        <f aca="false">D627*D628</f>
        <v>-1100</v>
      </c>
      <c r="E633" s="85" t="n">
        <f aca="false">E627*E628</f>
        <v>-1100</v>
      </c>
      <c r="F633" s="85" t="n">
        <f aca="false">F627*F628</f>
        <v>-1100</v>
      </c>
      <c r="G633" s="85" t="n">
        <f aca="false">G627*G628</f>
        <v>-1100</v>
      </c>
      <c r="H633" s="85" t="n">
        <f aca="false">H627*H628</f>
        <v>-1100</v>
      </c>
      <c r="I633" s="85" t="n">
        <f aca="false">I627*I628</f>
        <v>-1100</v>
      </c>
    </row>
    <row r="634" customFormat="false" ht="12.75" hidden="false" customHeight="false" outlineLevel="0" collapsed="false">
      <c r="A634" s="87"/>
      <c r="E634" s="72"/>
      <c r="G634" s="72"/>
      <c r="H634" s="72"/>
      <c r="I634" s="72"/>
    </row>
    <row r="635" customFormat="false" ht="12.75" hidden="false" customHeight="false" outlineLevel="0" collapsed="false">
      <c r="A635" s="86"/>
      <c r="B635" s="5" t="s">
        <v>54</v>
      </c>
      <c r="C635" s="88" t="n">
        <f aca="false">SUM(C632:C633)</f>
        <v>-187.5</v>
      </c>
      <c r="D635" s="88" t="n">
        <f aca="false">SUM(D632:D633)</f>
        <v>-187.5</v>
      </c>
      <c r="E635" s="88" t="n">
        <f aca="false">SUM(E632:E633)</f>
        <v>-187.5</v>
      </c>
      <c r="F635" s="88" t="n">
        <f aca="false">SUM(F632:F633)</f>
        <v>-187.5</v>
      </c>
      <c r="G635" s="88" t="n">
        <f aca="false">SUM(G632:G633)</f>
        <v>-187.5</v>
      </c>
      <c r="H635" s="88" t="n">
        <f aca="false">SUM(H632:H633)</f>
        <v>-187.5</v>
      </c>
      <c r="I635" s="88" t="n">
        <f aca="false">SUM(I632:I633)</f>
        <v>-187.5</v>
      </c>
      <c r="J635" s="80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</row>
    <row r="636" customFormat="false" ht="12.75" hidden="false" customHeight="false" outlineLevel="0" collapsed="false">
      <c r="A636" s="80"/>
      <c r="B636" s="96" t="s">
        <v>73</v>
      </c>
      <c r="C636" s="88" t="n">
        <f aca="false">C635*16</f>
        <v>-3000</v>
      </c>
      <c r="D636" s="88" t="n">
        <f aca="false">D635*16</f>
        <v>-3000</v>
      </c>
      <c r="E636" s="88" t="n">
        <f aca="false">E635*16</f>
        <v>-3000</v>
      </c>
      <c r="F636" s="88" t="n">
        <f aca="false">F635*16</f>
        <v>-3000</v>
      </c>
      <c r="G636" s="88" t="n">
        <f aca="false">G635*16</f>
        <v>-3000</v>
      </c>
      <c r="H636" s="88" t="n">
        <f aca="false">H635*16</f>
        <v>-3000</v>
      </c>
      <c r="I636" s="88" t="n">
        <f aca="false">I635*16</f>
        <v>-3000</v>
      </c>
      <c r="J636" s="73" t="n">
        <f aca="false">SUM(C636:I636)</f>
        <v>-21000</v>
      </c>
    </row>
    <row r="637" customFormat="false" ht="12.75" hidden="false" customHeight="false" outlineLevel="0" collapsed="false">
      <c r="A637" s="80"/>
      <c r="B637" s="96"/>
      <c r="C637" s="88"/>
      <c r="D637" s="90"/>
      <c r="E637" s="90"/>
      <c r="F637" s="90"/>
      <c r="G637" s="84"/>
      <c r="H637" s="90"/>
      <c r="I637" s="88"/>
    </row>
    <row r="638" customFormat="false" ht="12.75" hidden="false" customHeight="false" outlineLevel="0" collapsed="false">
      <c r="A638" s="80"/>
      <c r="B638" s="96"/>
      <c r="C638" s="88"/>
      <c r="D638" s="88"/>
      <c r="E638" s="88"/>
      <c r="F638" s="88"/>
      <c r="G638" s="88"/>
      <c r="H638" s="88"/>
      <c r="I638" s="88"/>
    </row>
    <row r="639" customFormat="false" ht="12.75" hidden="false" customHeight="false" outlineLevel="0" collapsed="false">
      <c r="A639" s="80"/>
      <c r="B639" s="96" t="s">
        <v>89</v>
      </c>
      <c r="C639" s="74" t="n">
        <f aca="false">SUM(C611,C627)</f>
        <v>-100</v>
      </c>
      <c r="D639" s="74" t="n">
        <f aca="false">SUM(D611,D627)</f>
        <v>-100</v>
      </c>
      <c r="E639" s="74" t="n">
        <f aca="false">SUM(E611,E627)</f>
        <v>-100</v>
      </c>
      <c r="F639" s="74" t="n">
        <f aca="false">SUM(F611,F627)</f>
        <v>-100</v>
      </c>
      <c r="G639" s="74" t="n">
        <f aca="false">SUM(G611,G627)</f>
        <v>-100</v>
      </c>
      <c r="H639" s="74" t="n">
        <f aca="false">SUM(H611,H627)</f>
        <v>-100</v>
      </c>
      <c r="I639" s="74" t="n">
        <f aca="false">SUM(I611,I627)</f>
        <v>-100</v>
      </c>
    </row>
    <row r="640" customFormat="false" ht="12.75" hidden="false" customHeight="false" outlineLevel="0" collapsed="false">
      <c r="A640" s="80"/>
      <c r="B640" s="5"/>
      <c r="C640" s="74"/>
      <c r="D640" s="74"/>
      <c r="E640" s="74"/>
      <c r="F640" s="74"/>
    </row>
    <row r="641" customFormat="false" ht="12.75" hidden="false" customHeight="false" outlineLevel="0" collapsed="false">
      <c r="A641" s="80"/>
      <c r="B641" s="5"/>
      <c r="C641" s="74"/>
      <c r="D641" s="74"/>
      <c r="E641" s="74"/>
      <c r="F641" s="74"/>
    </row>
    <row r="642" customFormat="false" ht="12.75" hidden="false" customHeight="false" outlineLevel="0" collapsed="false">
      <c r="A642" s="5" t="s">
        <v>10</v>
      </c>
      <c r="B642" s="95" t="s">
        <v>77</v>
      </c>
      <c r="C642" s="78" t="n">
        <v>37257</v>
      </c>
      <c r="D642" s="79" t="n">
        <v>37258</v>
      </c>
      <c r="E642" s="79" t="n">
        <v>37259</v>
      </c>
      <c r="F642" s="79" t="n">
        <v>37260</v>
      </c>
      <c r="G642" s="78" t="n">
        <v>37261</v>
      </c>
      <c r="H642" s="78" t="n">
        <v>37262</v>
      </c>
      <c r="I642" s="79" t="n">
        <v>37263</v>
      </c>
      <c r="J642" s="80"/>
      <c r="K642" s="81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</row>
    <row r="643" customFormat="false" ht="12.75" hidden="false" customHeight="false" outlineLevel="0" collapsed="false">
      <c r="B643" s="5" t="s">
        <v>8</v>
      </c>
      <c r="C643" s="72" t="n">
        <v>400</v>
      </c>
      <c r="D643" s="82" t="n">
        <v>400</v>
      </c>
      <c r="E643" s="82" t="n">
        <v>400</v>
      </c>
      <c r="F643" s="82" t="n">
        <v>400</v>
      </c>
      <c r="G643" s="72" t="n">
        <v>400</v>
      </c>
      <c r="H643" s="72" t="n">
        <v>400</v>
      </c>
      <c r="I643" s="82" t="n">
        <v>400</v>
      </c>
      <c r="K643" s="74"/>
    </row>
    <row r="644" customFormat="false" ht="12.75" hidden="false" customHeight="false" outlineLevel="0" collapsed="false">
      <c r="B644" s="80" t="s">
        <v>47</v>
      </c>
      <c r="C644" s="73" t="n">
        <v>31.75</v>
      </c>
      <c r="D644" s="73" t="n">
        <v>31.75</v>
      </c>
      <c r="E644" s="73" t="n">
        <v>31.75</v>
      </c>
      <c r="F644" s="73" t="n">
        <v>31.75</v>
      </c>
      <c r="G644" s="73" t="n">
        <v>31.75</v>
      </c>
      <c r="H644" s="73" t="n">
        <v>31.75</v>
      </c>
      <c r="I644" s="73" t="n">
        <v>31.75</v>
      </c>
      <c r="K644" s="74"/>
    </row>
    <row r="645" customFormat="false" ht="12.75" hidden="false" customHeight="false" outlineLevel="0" collapsed="false">
      <c r="B645" s="5" t="s">
        <v>7</v>
      </c>
      <c r="C645" s="72" t="n">
        <v>100</v>
      </c>
      <c r="D645" s="82" t="n">
        <v>100</v>
      </c>
      <c r="E645" s="82" t="n">
        <v>100</v>
      </c>
      <c r="F645" s="82" t="n">
        <v>100</v>
      </c>
      <c r="G645" s="72" t="n">
        <v>100</v>
      </c>
      <c r="H645" s="72" t="n">
        <v>100</v>
      </c>
      <c r="I645" s="82" t="n">
        <v>100</v>
      </c>
      <c r="K645" s="74"/>
    </row>
    <row r="646" customFormat="false" ht="12.75" hidden="false" customHeight="false" outlineLevel="0" collapsed="false">
      <c r="B646" s="80" t="s">
        <v>47</v>
      </c>
      <c r="C646" s="73" t="n">
        <v>34</v>
      </c>
      <c r="D646" s="73" t="n">
        <v>34</v>
      </c>
      <c r="E646" s="73" t="n">
        <v>34</v>
      </c>
      <c r="F646" s="73" t="n">
        <v>34</v>
      </c>
      <c r="G646" s="73" t="n">
        <v>34</v>
      </c>
      <c r="H646" s="73" t="n">
        <v>34</v>
      </c>
      <c r="I646" s="73" t="n">
        <v>34</v>
      </c>
      <c r="K646" s="74"/>
    </row>
    <row r="647" customFormat="false" ht="12.75" hidden="false" customHeight="false" outlineLevel="0" collapsed="false">
      <c r="B647" s="81" t="s">
        <v>48</v>
      </c>
      <c r="C647" s="74" t="n">
        <f aca="false">C643-C645</f>
        <v>300</v>
      </c>
      <c r="D647" s="74" t="n">
        <f aca="false">D643-D645</f>
        <v>300</v>
      </c>
      <c r="E647" s="74" t="n">
        <f aca="false">E643-E645</f>
        <v>300</v>
      </c>
      <c r="F647" s="74" t="n">
        <f aca="false">F643-F645</f>
        <v>300</v>
      </c>
      <c r="G647" s="74" t="n">
        <f aca="false">G643-G645</f>
        <v>300</v>
      </c>
      <c r="H647" s="74" t="n">
        <f aca="false">H643-H645</f>
        <v>300</v>
      </c>
      <c r="I647" s="74" t="n">
        <f aca="false">I643-I645</f>
        <v>300</v>
      </c>
      <c r="K647" s="74"/>
    </row>
    <row r="648" customFormat="false" ht="12.75" hidden="false" customHeight="false" outlineLevel="0" collapsed="false">
      <c r="B648" s="83" t="s">
        <v>49</v>
      </c>
      <c r="C648" s="73" t="n">
        <v>30</v>
      </c>
      <c r="D648" s="73" t="n">
        <v>30</v>
      </c>
      <c r="E648" s="73" t="n">
        <v>30</v>
      </c>
      <c r="F648" s="73" t="n">
        <v>30</v>
      </c>
      <c r="G648" s="73" t="n">
        <v>30</v>
      </c>
      <c r="H648" s="73" t="n">
        <v>30</v>
      </c>
      <c r="I648" s="73" t="n">
        <v>30</v>
      </c>
      <c r="K648" s="74"/>
    </row>
    <row r="649" customFormat="false" ht="12.75" hidden="false" customHeight="false" outlineLevel="0" collapsed="false">
      <c r="B649" s="83"/>
      <c r="C649" s="75"/>
      <c r="D649" s="82"/>
      <c r="E649" s="82"/>
      <c r="F649" s="73"/>
      <c r="G649" s="75"/>
      <c r="H649" s="75"/>
      <c r="K649" s="74"/>
    </row>
    <row r="650" customFormat="false" ht="12.75" hidden="false" customHeight="false" outlineLevel="0" collapsed="false">
      <c r="B650" s="83" t="s">
        <v>50</v>
      </c>
      <c r="C650" s="85" t="n">
        <f aca="false">(C643*C644)*(-1)</f>
        <v>-12700</v>
      </c>
      <c r="D650" s="85" t="n">
        <f aca="false">(D643*D644)*(-1)</f>
        <v>-12700</v>
      </c>
      <c r="E650" s="85" t="n">
        <f aca="false">(E643*E644)*(-1)</f>
        <v>-12700</v>
      </c>
      <c r="F650" s="85" t="n">
        <f aca="false">(F643*F644)*(-1)</f>
        <v>-12700</v>
      </c>
      <c r="G650" s="85" t="n">
        <f aca="false">(G643*G644)*(-1)</f>
        <v>-12700</v>
      </c>
      <c r="H650" s="85" t="n">
        <f aca="false">(H643*H644)*(-1)</f>
        <v>-12700</v>
      </c>
      <c r="I650" s="85" t="n">
        <f aca="false">(I643*I644)*(-1)</f>
        <v>-12700</v>
      </c>
      <c r="K650" s="74"/>
    </row>
    <row r="651" customFormat="false" ht="12.75" hidden="false" customHeight="false" outlineLevel="0" collapsed="false">
      <c r="B651" s="83" t="s">
        <v>51</v>
      </c>
      <c r="C651" s="75" t="n">
        <f aca="false">C645*C646</f>
        <v>3400</v>
      </c>
      <c r="D651" s="75" t="n">
        <f aca="false">D645*D646</f>
        <v>3400</v>
      </c>
      <c r="E651" s="75" t="n">
        <f aca="false">E645*E646</f>
        <v>3400</v>
      </c>
      <c r="F651" s="75" t="n">
        <f aca="false">F645*F646</f>
        <v>3400</v>
      </c>
      <c r="G651" s="75" t="n">
        <f aca="false">G645*G646</f>
        <v>3400</v>
      </c>
      <c r="H651" s="75" t="n">
        <f aca="false">H645*H646</f>
        <v>3400</v>
      </c>
      <c r="I651" s="75" t="n">
        <f aca="false">I645*I646</f>
        <v>3400</v>
      </c>
      <c r="K651" s="74"/>
    </row>
    <row r="652" customFormat="false" ht="12.75" hidden="false" customHeight="false" outlineLevel="0" collapsed="false">
      <c r="B652" s="81" t="s">
        <v>52</v>
      </c>
      <c r="C652" s="75" t="n">
        <f aca="false">SUM(C650:C651)</f>
        <v>-9300</v>
      </c>
      <c r="D652" s="75" t="n">
        <f aca="false">SUM(D650:D651)</f>
        <v>-9300</v>
      </c>
      <c r="E652" s="75" t="n">
        <f aca="false">SUM(E650:E651)</f>
        <v>-9300</v>
      </c>
      <c r="F652" s="75" t="n">
        <f aca="false">SUM(F650:F651)</f>
        <v>-9300</v>
      </c>
      <c r="G652" s="75" t="n">
        <f aca="false">SUM(G650:G651)</f>
        <v>-9300</v>
      </c>
      <c r="H652" s="75" t="n">
        <f aca="false">SUM(H650:H651)</f>
        <v>-9300</v>
      </c>
      <c r="I652" s="75" t="n">
        <f aca="false">SUM(I650:I651)</f>
        <v>-9300</v>
      </c>
      <c r="K652" s="74"/>
    </row>
    <row r="653" customFormat="false" ht="12.75" hidden="false" customHeight="false" outlineLevel="0" collapsed="false">
      <c r="A653" s="86"/>
      <c r="B653" s="72" t="s">
        <v>53</v>
      </c>
      <c r="C653" s="85" t="n">
        <f aca="false">C647*C648</f>
        <v>9000</v>
      </c>
      <c r="D653" s="85" t="n">
        <f aca="false">D647*D648</f>
        <v>9000</v>
      </c>
      <c r="E653" s="85" t="n">
        <f aca="false">E647*E648</f>
        <v>9000</v>
      </c>
      <c r="F653" s="85" t="n">
        <f aca="false">F647*F648</f>
        <v>9000</v>
      </c>
      <c r="G653" s="85" t="n">
        <f aca="false">G647*G648</f>
        <v>9000</v>
      </c>
      <c r="H653" s="85" t="n">
        <f aca="false">H647*H648</f>
        <v>9000</v>
      </c>
      <c r="I653" s="85" t="n">
        <f aca="false">I647*I648</f>
        <v>9000</v>
      </c>
    </row>
    <row r="654" customFormat="false" ht="12.75" hidden="false" customHeight="false" outlineLevel="0" collapsed="false">
      <c r="A654" s="87"/>
      <c r="E654" s="72"/>
      <c r="G654" s="72"/>
      <c r="H654" s="72"/>
      <c r="I654" s="72"/>
    </row>
    <row r="655" customFormat="false" ht="12.75" hidden="false" customHeight="false" outlineLevel="0" collapsed="false">
      <c r="A655" s="86"/>
      <c r="B655" s="5" t="s">
        <v>54</v>
      </c>
      <c r="C655" s="88" t="n">
        <f aca="false">SUM(C652:C653)</f>
        <v>-300</v>
      </c>
      <c r="D655" s="88" t="n">
        <f aca="false">SUM(D652:D653)</f>
        <v>-300</v>
      </c>
      <c r="E655" s="88" t="n">
        <f aca="false">SUM(E652:E653)</f>
        <v>-300</v>
      </c>
      <c r="F655" s="88" t="n">
        <f aca="false">SUM(F652:F653)</f>
        <v>-300</v>
      </c>
      <c r="G655" s="88" t="n">
        <f aca="false">SUM(G652:G653)</f>
        <v>-300</v>
      </c>
      <c r="H655" s="88" t="n">
        <f aca="false">SUM(H652:H653)</f>
        <v>-300</v>
      </c>
      <c r="I655" s="88" t="n">
        <f aca="false">SUM(I652:I653)</f>
        <v>-300</v>
      </c>
      <c r="J655" s="80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  <c r="EQ655" s="5"/>
      <c r="ER655" s="5"/>
      <c r="ES655" s="5"/>
      <c r="ET655" s="5"/>
      <c r="EU655" s="5"/>
      <c r="EV655" s="5"/>
      <c r="EW655" s="5"/>
      <c r="EX655" s="5"/>
      <c r="EY655" s="5"/>
      <c r="EZ655" s="5"/>
      <c r="FA655" s="5"/>
      <c r="FB655" s="5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</row>
    <row r="656" customFormat="false" ht="12.75" hidden="false" customHeight="false" outlineLevel="0" collapsed="false">
      <c r="A656" s="80"/>
      <c r="B656" s="96" t="s">
        <v>73</v>
      </c>
      <c r="C656" s="88" t="n">
        <f aca="false">C655*16</f>
        <v>-4800</v>
      </c>
      <c r="D656" s="88" t="n">
        <f aca="false">D655*16</f>
        <v>-4800</v>
      </c>
      <c r="E656" s="88" t="n">
        <f aca="false">E655*16</f>
        <v>-4800</v>
      </c>
      <c r="F656" s="88" t="n">
        <f aca="false">F655*16</f>
        <v>-4800</v>
      </c>
      <c r="G656" s="88" t="n">
        <f aca="false">G655*16</f>
        <v>-4800</v>
      </c>
      <c r="H656" s="88" t="n">
        <f aca="false">H655*16</f>
        <v>-4800</v>
      </c>
      <c r="I656" s="88" t="n">
        <f aca="false">I655*16</f>
        <v>-4800</v>
      </c>
      <c r="J656" s="73" t="n">
        <f aca="false">SUM(C656:I656)</f>
        <v>-33600</v>
      </c>
    </row>
    <row r="657" customFormat="false" ht="12.75" hidden="false" customHeight="false" outlineLevel="0" collapsed="false">
      <c r="G657" s="84"/>
      <c r="H657" s="84"/>
    </row>
    <row r="659" customFormat="false" ht="12.75" hidden="false" customHeight="false" outlineLevel="0" collapsed="false">
      <c r="A659" s="5" t="s">
        <v>27</v>
      </c>
      <c r="B659" s="77" t="s">
        <v>79</v>
      </c>
      <c r="C659" s="78" t="n">
        <v>37257</v>
      </c>
      <c r="D659" s="79" t="n">
        <v>37258</v>
      </c>
      <c r="E659" s="79" t="n">
        <v>37259</v>
      </c>
      <c r="F659" s="79" t="n">
        <v>37260</v>
      </c>
      <c r="G659" s="78" t="n">
        <v>37261</v>
      </c>
      <c r="H659" s="78" t="n">
        <v>37262</v>
      </c>
      <c r="I659" s="79" t="n">
        <v>37263</v>
      </c>
      <c r="J659" s="80"/>
      <c r="K659" s="81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/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</row>
    <row r="660" customFormat="false" ht="12.75" hidden="false" customHeight="false" outlineLevel="0" collapsed="false">
      <c r="B660" s="5" t="s">
        <v>8</v>
      </c>
      <c r="C660" s="72" t="n">
        <v>150</v>
      </c>
      <c r="D660" s="82" t="n">
        <v>150</v>
      </c>
      <c r="E660" s="82" t="n">
        <v>150</v>
      </c>
      <c r="F660" s="82" t="n">
        <v>150</v>
      </c>
      <c r="G660" s="72" t="n">
        <v>150</v>
      </c>
      <c r="H660" s="72" t="n">
        <v>150</v>
      </c>
      <c r="I660" s="82" t="n">
        <v>150</v>
      </c>
      <c r="K660" s="74"/>
    </row>
    <row r="661" customFormat="false" ht="12.75" hidden="false" customHeight="false" outlineLevel="0" collapsed="false">
      <c r="B661" s="80" t="s">
        <v>47</v>
      </c>
      <c r="C661" s="73" t="n">
        <v>30.82</v>
      </c>
      <c r="D661" s="73" t="n">
        <v>30.82</v>
      </c>
      <c r="E661" s="73" t="n">
        <v>30.82</v>
      </c>
      <c r="F661" s="73" t="n">
        <v>30.82</v>
      </c>
      <c r="G661" s="73" t="n">
        <v>30.82</v>
      </c>
      <c r="H661" s="73" t="n">
        <v>30.82</v>
      </c>
      <c r="I661" s="73" t="n">
        <v>30.82</v>
      </c>
      <c r="K661" s="74"/>
    </row>
    <row r="662" customFormat="false" ht="12.75" hidden="false" customHeight="false" outlineLevel="0" collapsed="false">
      <c r="B662" s="5" t="s">
        <v>7</v>
      </c>
      <c r="C662" s="72" t="n">
        <v>150</v>
      </c>
      <c r="D662" s="82" t="n">
        <v>150</v>
      </c>
      <c r="E662" s="82" t="n">
        <v>150</v>
      </c>
      <c r="F662" s="82" t="n">
        <v>150</v>
      </c>
      <c r="G662" s="72" t="n">
        <v>150</v>
      </c>
      <c r="H662" s="72" t="n">
        <v>150</v>
      </c>
      <c r="I662" s="82" t="n">
        <v>150</v>
      </c>
      <c r="K662" s="74"/>
    </row>
    <row r="663" customFormat="false" ht="12.75" hidden="false" customHeight="false" outlineLevel="0" collapsed="false">
      <c r="B663" s="80" t="s">
        <v>47</v>
      </c>
      <c r="C663" s="73" t="n">
        <v>40.13</v>
      </c>
      <c r="D663" s="73" t="n">
        <v>40.13</v>
      </c>
      <c r="E663" s="73" t="n">
        <v>40.13</v>
      </c>
      <c r="F663" s="73" t="n">
        <v>40.13</v>
      </c>
      <c r="G663" s="73" t="n">
        <v>40.13</v>
      </c>
      <c r="H663" s="73" t="n">
        <v>40.13</v>
      </c>
      <c r="I663" s="73" t="n">
        <v>40.13</v>
      </c>
      <c r="K663" s="74"/>
    </row>
    <row r="664" customFormat="false" ht="12.75" hidden="false" customHeight="false" outlineLevel="0" collapsed="false">
      <c r="B664" s="81" t="s">
        <v>48</v>
      </c>
      <c r="C664" s="74" t="n">
        <f aca="false">C660-C662</f>
        <v>0</v>
      </c>
      <c r="D664" s="74" t="n">
        <f aca="false">D660-D662</f>
        <v>0</v>
      </c>
      <c r="E664" s="74" t="n">
        <f aca="false">E660-E662</f>
        <v>0</v>
      </c>
      <c r="F664" s="74" t="n">
        <f aca="false">F660-F662</f>
        <v>0</v>
      </c>
      <c r="G664" s="74" t="n">
        <f aca="false">G660-G662</f>
        <v>0</v>
      </c>
      <c r="H664" s="74" t="n">
        <f aca="false">H660-H662</f>
        <v>0</v>
      </c>
      <c r="I664" s="74" t="n">
        <f aca="false">I660-I662</f>
        <v>0</v>
      </c>
      <c r="K664" s="74"/>
    </row>
    <row r="665" customFormat="false" ht="12.75" hidden="false" customHeight="false" outlineLevel="0" collapsed="false">
      <c r="B665" s="83" t="s">
        <v>49</v>
      </c>
      <c r="C665" s="73" t="n">
        <v>30</v>
      </c>
      <c r="D665" s="73" t="n">
        <v>30</v>
      </c>
      <c r="E665" s="73" t="n">
        <v>30</v>
      </c>
      <c r="F665" s="73" t="n">
        <v>30</v>
      </c>
      <c r="G665" s="73" t="n">
        <v>30</v>
      </c>
      <c r="H665" s="73" t="n">
        <v>30</v>
      </c>
      <c r="I665" s="73" t="n">
        <v>30</v>
      </c>
      <c r="K665" s="74"/>
    </row>
    <row r="666" customFormat="false" ht="12.75" hidden="false" customHeight="false" outlineLevel="0" collapsed="false">
      <c r="B666" s="83"/>
      <c r="C666" s="75"/>
      <c r="D666" s="82"/>
      <c r="E666" s="82"/>
      <c r="F666" s="73"/>
      <c r="G666" s="75"/>
      <c r="H666" s="75"/>
      <c r="K666" s="74"/>
    </row>
    <row r="667" customFormat="false" ht="12.75" hidden="false" customHeight="false" outlineLevel="0" collapsed="false">
      <c r="B667" s="83" t="s">
        <v>50</v>
      </c>
      <c r="C667" s="85" t="n">
        <f aca="false">(C660*C661)*(-1)</f>
        <v>-4623</v>
      </c>
      <c r="D667" s="85" t="n">
        <f aca="false">(D660*D661)*(-1)</f>
        <v>-4623</v>
      </c>
      <c r="E667" s="85" t="n">
        <f aca="false">(E660*E661)*(-1)</f>
        <v>-4623</v>
      </c>
      <c r="F667" s="85" t="n">
        <f aca="false">(F660*F661)*(-1)</f>
        <v>-4623</v>
      </c>
      <c r="G667" s="85" t="n">
        <f aca="false">(G660*G661)*(-1)</f>
        <v>-4623</v>
      </c>
      <c r="H667" s="85" t="n">
        <f aca="false">(H660*H661)*(-1)</f>
        <v>-4623</v>
      </c>
      <c r="I667" s="85" t="n">
        <f aca="false">(I660*I661)*(-1)</f>
        <v>-4623</v>
      </c>
      <c r="K667" s="74"/>
    </row>
    <row r="668" customFormat="false" ht="12.75" hidden="false" customHeight="false" outlineLevel="0" collapsed="false">
      <c r="B668" s="83" t="s">
        <v>51</v>
      </c>
      <c r="C668" s="75" t="n">
        <f aca="false">C662*C663</f>
        <v>6019.5</v>
      </c>
      <c r="D668" s="75" t="n">
        <f aca="false">D662*D663</f>
        <v>6019.5</v>
      </c>
      <c r="E668" s="75" t="n">
        <f aca="false">E662*E663</f>
        <v>6019.5</v>
      </c>
      <c r="F668" s="75" t="n">
        <f aca="false">F662*F663</f>
        <v>6019.5</v>
      </c>
      <c r="G668" s="75" t="n">
        <f aca="false">G662*G663</f>
        <v>6019.5</v>
      </c>
      <c r="H668" s="75" t="n">
        <f aca="false">H662*H663</f>
        <v>6019.5</v>
      </c>
      <c r="I668" s="75" t="n">
        <f aca="false">I662*I663</f>
        <v>6019.5</v>
      </c>
      <c r="K668" s="74"/>
    </row>
    <row r="669" customFormat="false" ht="12.75" hidden="false" customHeight="false" outlineLevel="0" collapsed="false">
      <c r="B669" s="81" t="s">
        <v>52</v>
      </c>
      <c r="C669" s="75" t="n">
        <f aca="false">SUM(C667:C668)</f>
        <v>1396.5</v>
      </c>
      <c r="D669" s="75" t="n">
        <f aca="false">SUM(D667:D668)</f>
        <v>1396.5</v>
      </c>
      <c r="E669" s="75" t="n">
        <f aca="false">SUM(E667:E668)</f>
        <v>1396.5</v>
      </c>
      <c r="F669" s="75" t="n">
        <f aca="false">SUM(F667:F668)</f>
        <v>1396.5</v>
      </c>
      <c r="G669" s="75" t="n">
        <f aca="false">SUM(G667:G668)</f>
        <v>1396.5</v>
      </c>
      <c r="H669" s="75" t="n">
        <f aca="false">SUM(H667:H668)</f>
        <v>1396.5</v>
      </c>
      <c r="I669" s="75" t="n">
        <f aca="false">SUM(I667:I668)</f>
        <v>1396.5</v>
      </c>
      <c r="K669" s="74"/>
    </row>
    <row r="670" customFormat="false" ht="12.75" hidden="false" customHeight="false" outlineLevel="0" collapsed="false">
      <c r="A670" s="86"/>
      <c r="B670" s="72" t="s">
        <v>53</v>
      </c>
      <c r="C670" s="85" t="n">
        <f aca="false">C664*C665</f>
        <v>0</v>
      </c>
      <c r="D670" s="85" t="n">
        <f aca="false">D664*D665</f>
        <v>0</v>
      </c>
      <c r="E670" s="85" t="n">
        <f aca="false">E664*E665</f>
        <v>0</v>
      </c>
      <c r="F670" s="85" t="n">
        <f aca="false">F664*F665</f>
        <v>0</v>
      </c>
      <c r="G670" s="85" t="n">
        <f aca="false">G664*G665</f>
        <v>0</v>
      </c>
      <c r="H670" s="85" t="n">
        <f aca="false">H664*H665</f>
        <v>0</v>
      </c>
      <c r="I670" s="85" t="n">
        <f aca="false">I664*I665</f>
        <v>0</v>
      </c>
    </row>
    <row r="671" customFormat="false" ht="12.75" hidden="false" customHeight="false" outlineLevel="0" collapsed="false">
      <c r="A671" s="87"/>
      <c r="E671" s="72"/>
      <c r="G671" s="72"/>
      <c r="H671" s="72"/>
      <c r="I671" s="72"/>
    </row>
    <row r="672" customFormat="false" ht="12.75" hidden="false" customHeight="false" outlineLevel="0" collapsed="false">
      <c r="A672" s="86"/>
      <c r="B672" s="5" t="s">
        <v>54</v>
      </c>
      <c r="C672" s="88" t="n">
        <f aca="false">SUM(C669:C670)</f>
        <v>1396.5</v>
      </c>
      <c r="D672" s="88" t="n">
        <f aca="false">SUM(D669:D670)</f>
        <v>1396.5</v>
      </c>
      <c r="E672" s="88" t="n">
        <f aca="false">SUM(E669:E670)</f>
        <v>1396.5</v>
      </c>
      <c r="F672" s="88" t="n">
        <f aca="false">SUM(F669:F670)</f>
        <v>1396.5</v>
      </c>
      <c r="G672" s="88" t="n">
        <f aca="false">SUM(G669:G670)</f>
        <v>1396.5</v>
      </c>
      <c r="H672" s="88" t="n">
        <f aca="false">SUM(H669:H670)</f>
        <v>1396.5</v>
      </c>
      <c r="I672" s="88" t="n">
        <f aca="false">SUM(I669:I670)</f>
        <v>1396.5</v>
      </c>
      <c r="J672" s="80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</row>
    <row r="673" customFormat="false" ht="12.75" hidden="false" customHeight="false" outlineLevel="0" collapsed="false">
      <c r="A673" s="80"/>
      <c r="B673" s="96" t="s">
        <v>73</v>
      </c>
      <c r="C673" s="88" t="n">
        <f aca="false">C672*16</f>
        <v>22344</v>
      </c>
      <c r="D673" s="88" t="n">
        <f aca="false">D672*16</f>
        <v>22344</v>
      </c>
      <c r="E673" s="88" t="n">
        <f aca="false">E672*16</f>
        <v>22344</v>
      </c>
      <c r="F673" s="88" t="n">
        <f aca="false">F672*16</f>
        <v>22344</v>
      </c>
      <c r="G673" s="88" t="n">
        <f aca="false">G672*16</f>
        <v>22344</v>
      </c>
      <c r="H673" s="88" t="n">
        <f aca="false">H672*16</f>
        <v>22344</v>
      </c>
      <c r="I673" s="88" t="n">
        <f aca="false">I672*16</f>
        <v>22344</v>
      </c>
      <c r="J673" s="73" t="n">
        <f aca="false">SUM(C673:I673)</f>
        <v>156408</v>
      </c>
    </row>
    <row r="676" customFormat="false" ht="12.75" hidden="false" customHeight="false" outlineLevel="0" collapsed="false">
      <c r="A676" s="5" t="s">
        <v>16</v>
      </c>
      <c r="B676" s="77" t="s">
        <v>79</v>
      </c>
      <c r="C676" s="78" t="n">
        <v>37257</v>
      </c>
      <c r="D676" s="79" t="n">
        <v>37258</v>
      </c>
      <c r="E676" s="79" t="n">
        <v>37259</v>
      </c>
      <c r="F676" s="79" t="n">
        <v>37260</v>
      </c>
      <c r="G676" s="78" t="n">
        <v>37261</v>
      </c>
      <c r="H676" s="78" t="n">
        <v>37262</v>
      </c>
      <c r="I676" s="79" t="n">
        <v>37263</v>
      </c>
      <c r="J676" s="80"/>
      <c r="K676" s="81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</row>
    <row r="677" customFormat="false" ht="12.75" hidden="false" customHeight="false" outlineLevel="0" collapsed="false">
      <c r="B677" s="5" t="s">
        <v>8</v>
      </c>
      <c r="D677" s="82" t="n">
        <v>0</v>
      </c>
      <c r="E677" s="82" t="n">
        <v>0</v>
      </c>
      <c r="F677" s="82" t="n">
        <v>0</v>
      </c>
      <c r="G677" s="72"/>
      <c r="H677" s="72"/>
      <c r="I677" s="82" t="n">
        <v>0</v>
      </c>
      <c r="K677" s="74"/>
    </row>
    <row r="678" customFormat="false" ht="12.75" hidden="false" customHeight="false" outlineLevel="0" collapsed="false">
      <c r="B678" s="80" t="s">
        <v>47</v>
      </c>
      <c r="C678" s="73" t="n">
        <v>0</v>
      </c>
      <c r="D678" s="73" t="n">
        <v>0</v>
      </c>
      <c r="E678" s="73" t="n">
        <v>0</v>
      </c>
      <c r="F678" s="73" t="n">
        <v>0</v>
      </c>
      <c r="G678" s="73" t="n">
        <v>0</v>
      </c>
      <c r="H678" s="73" t="n">
        <v>0</v>
      </c>
      <c r="I678" s="73" t="n">
        <v>0</v>
      </c>
      <c r="K678" s="74"/>
    </row>
    <row r="679" customFormat="false" ht="12.75" hidden="false" customHeight="false" outlineLevel="0" collapsed="false">
      <c r="B679" s="5" t="s">
        <v>7</v>
      </c>
      <c r="C679" s="72" t="n">
        <v>350</v>
      </c>
      <c r="D679" s="82" t="n">
        <v>350</v>
      </c>
      <c r="E679" s="82" t="n">
        <v>350</v>
      </c>
      <c r="F679" s="82" t="n">
        <v>350</v>
      </c>
      <c r="G679" s="72" t="n">
        <v>350</v>
      </c>
      <c r="H679" s="72" t="n">
        <v>350</v>
      </c>
      <c r="I679" s="82" t="n">
        <v>350</v>
      </c>
      <c r="K679" s="74"/>
    </row>
    <row r="680" customFormat="false" ht="12.75" hidden="false" customHeight="false" outlineLevel="0" collapsed="false">
      <c r="B680" s="80" t="s">
        <v>47</v>
      </c>
      <c r="C680" s="73" t="n">
        <v>30.49</v>
      </c>
      <c r="D680" s="73" t="n">
        <v>30.49</v>
      </c>
      <c r="E680" s="73" t="n">
        <v>30.49</v>
      </c>
      <c r="F680" s="73" t="n">
        <v>30.49</v>
      </c>
      <c r="G680" s="73" t="n">
        <v>30.49</v>
      </c>
      <c r="H680" s="73" t="n">
        <v>30.49</v>
      </c>
      <c r="I680" s="73" t="n">
        <v>30.49</v>
      </c>
      <c r="K680" s="74"/>
    </row>
    <row r="681" customFormat="false" ht="12.75" hidden="false" customHeight="false" outlineLevel="0" collapsed="false">
      <c r="B681" s="81" t="s">
        <v>48</v>
      </c>
      <c r="C681" s="74" t="n">
        <f aca="false">C677-C679</f>
        <v>-350</v>
      </c>
      <c r="D681" s="74" t="n">
        <f aca="false">D677-D679</f>
        <v>-350</v>
      </c>
      <c r="E681" s="84" t="n">
        <f aca="false">E677-E679</f>
        <v>-350</v>
      </c>
      <c r="F681" s="84" t="n">
        <f aca="false">F677-F679</f>
        <v>-350</v>
      </c>
      <c r="G681" s="74" t="n">
        <f aca="false">G677-G679</f>
        <v>-350</v>
      </c>
      <c r="H681" s="74" t="n">
        <f aca="false">H677-H679</f>
        <v>-350</v>
      </c>
      <c r="I681" s="74" t="n">
        <f aca="false">I677-I679</f>
        <v>-350</v>
      </c>
      <c r="K681" s="74"/>
    </row>
    <row r="682" customFormat="false" ht="12.75" hidden="false" customHeight="false" outlineLevel="0" collapsed="false">
      <c r="B682" s="83" t="s">
        <v>49</v>
      </c>
      <c r="C682" s="73" t="n">
        <v>30</v>
      </c>
      <c r="D682" s="73" t="n">
        <v>30</v>
      </c>
      <c r="E682" s="73" t="n">
        <v>30</v>
      </c>
      <c r="F682" s="73" t="n">
        <v>30</v>
      </c>
      <c r="G682" s="73" t="n">
        <v>30</v>
      </c>
      <c r="H682" s="73" t="n">
        <v>30</v>
      </c>
      <c r="I682" s="73" t="n">
        <v>30</v>
      </c>
      <c r="K682" s="74"/>
    </row>
    <row r="683" customFormat="false" ht="12.75" hidden="false" customHeight="false" outlineLevel="0" collapsed="false">
      <c r="B683" s="83"/>
      <c r="C683" s="75"/>
      <c r="D683" s="82"/>
      <c r="E683" s="82"/>
      <c r="F683" s="73"/>
      <c r="G683" s="75"/>
      <c r="H683" s="75"/>
      <c r="K683" s="74"/>
    </row>
    <row r="684" customFormat="false" ht="12.75" hidden="false" customHeight="false" outlineLevel="0" collapsed="false">
      <c r="B684" s="83" t="s">
        <v>50</v>
      </c>
      <c r="C684" s="85" t="n">
        <f aca="false">(C677*C678)*(-1)</f>
        <v>-0</v>
      </c>
      <c r="D684" s="85" t="n">
        <f aca="false">(D677*D678)*(-1)</f>
        <v>-0</v>
      </c>
      <c r="E684" s="85" t="n">
        <f aca="false">(E677*E678)*(-1)</f>
        <v>-0</v>
      </c>
      <c r="F684" s="85" t="n">
        <f aca="false">(F677*F678)*(-1)</f>
        <v>-0</v>
      </c>
      <c r="G684" s="85" t="n">
        <f aca="false">(G677*G678)*(-1)</f>
        <v>-0</v>
      </c>
      <c r="H684" s="85" t="n">
        <f aca="false">(H677*H678)*(-1)</f>
        <v>-0</v>
      </c>
      <c r="I684" s="85" t="n">
        <f aca="false">(I677*I678)*(-1)</f>
        <v>-0</v>
      </c>
      <c r="K684" s="74"/>
    </row>
    <row r="685" customFormat="false" ht="12.75" hidden="false" customHeight="false" outlineLevel="0" collapsed="false">
      <c r="B685" s="83" t="s">
        <v>51</v>
      </c>
      <c r="C685" s="75" t="n">
        <f aca="false">C679*C680</f>
        <v>10671.5</v>
      </c>
      <c r="D685" s="75" t="n">
        <f aca="false">D679*D680</f>
        <v>10671.5</v>
      </c>
      <c r="E685" s="75" t="n">
        <f aca="false">E679*E680</f>
        <v>10671.5</v>
      </c>
      <c r="F685" s="75" t="n">
        <f aca="false">F679*F680</f>
        <v>10671.5</v>
      </c>
      <c r="G685" s="75" t="n">
        <f aca="false">G679*G680</f>
        <v>10671.5</v>
      </c>
      <c r="H685" s="75" t="n">
        <f aca="false">H679*H680</f>
        <v>10671.5</v>
      </c>
      <c r="I685" s="75" t="n">
        <f aca="false">I679*I680</f>
        <v>10671.5</v>
      </c>
      <c r="K685" s="74"/>
    </row>
    <row r="686" customFormat="false" ht="12.75" hidden="false" customHeight="false" outlineLevel="0" collapsed="false">
      <c r="B686" s="81" t="s">
        <v>52</v>
      </c>
      <c r="C686" s="75" t="n">
        <f aca="false">SUM(C684:C685)</f>
        <v>10671.5</v>
      </c>
      <c r="D686" s="75" t="n">
        <f aca="false">SUM(D684:D685)</f>
        <v>10671.5</v>
      </c>
      <c r="E686" s="75" t="n">
        <f aca="false">SUM(E684:E685)</f>
        <v>10671.5</v>
      </c>
      <c r="F686" s="75" t="n">
        <f aca="false">SUM(F684:F685)</f>
        <v>10671.5</v>
      </c>
      <c r="G686" s="75" t="n">
        <f aca="false">SUM(G684:G685)</f>
        <v>10671.5</v>
      </c>
      <c r="H686" s="75" t="n">
        <f aca="false">SUM(H684:H685)</f>
        <v>10671.5</v>
      </c>
      <c r="I686" s="75" t="n">
        <f aca="false">SUM(I684:I685)</f>
        <v>10671.5</v>
      </c>
      <c r="K686" s="74"/>
    </row>
    <row r="687" customFormat="false" ht="12.75" hidden="false" customHeight="false" outlineLevel="0" collapsed="false">
      <c r="A687" s="86"/>
      <c r="B687" s="72" t="s">
        <v>53</v>
      </c>
      <c r="C687" s="85" t="n">
        <f aca="false">C681*C682</f>
        <v>-10500</v>
      </c>
      <c r="D687" s="85" t="n">
        <f aca="false">D681*D682</f>
        <v>-10500</v>
      </c>
      <c r="E687" s="85" t="n">
        <f aca="false">E681*E682</f>
        <v>-10500</v>
      </c>
      <c r="F687" s="85" t="n">
        <f aca="false">F681*F682</f>
        <v>-10500</v>
      </c>
      <c r="G687" s="85" t="n">
        <f aca="false">G681*G682</f>
        <v>-10500</v>
      </c>
      <c r="H687" s="85" t="n">
        <f aca="false">H681*H682</f>
        <v>-10500</v>
      </c>
      <c r="I687" s="85" t="n">
        <f aca="false">I681*I682</f>
        <v>-10500</v>
      </c>
    </row>
    <row r="688" customFormat="false" ht="12.75" hidden="false" customHeight="false" outlineLevel="0" collapsed="false">
      <c r="A688" s="87"/>
      <c r="E688" s="72"/>
      <c r="G688" s="72"/>
      <c r="H688" s="72"/>
      <c r="I688" s="72"/>
    </row>
    <row r="689" customFormat="false" ht="12.75" hidden="false" customHeight="false" outlineLevel="0" collapsed="false">
      <c r="A689" s="86"/>
      <c r="B689" s="5" t="s">
        <v>54</v>
      </c>
      <c r="C689" s="88" t="n">
        <f aca="false">SUM(C686:C687)</f>
        <v>171.5</v>
      </c>
      <c r="D689" s="88" t="n">
        <f aca="false">SUM(D686:D687)</f>
        <v>171.5</v>
      </c>
      <c r="E689" s="88" t="n">
        <f aca="false">SUM(E686:E687)</f>
        <v>171.5</v>
      </c>
      <c r="F689" s="88" t="n">
        <f aca="false">SUM(F686:F687)</f>
        <v>171.5</v>
      </c>
      <c r="G689" s="88" t="n">
        <f aca="false">SUM(G686:G687)</f>
        <v>171.5</v>
      </c>
      <c r="H689" s="88" t="n">
        <f aca="false">SUM(H686:H687)</f>
        <v>171.5</v>
      </c>
      <c r="I689" s="88" t="n">
        <f aca="false">SUM(I686:I687)</f>
        <v>171.5</v>
      </c>
      <c r="J689" s="80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</row>
    <row r="690" customFormat="false" ht="12.75" hidden="false" customHeight="false" outlineLevel="0" collapsed="false">
      <c r="A690" s="80"/>
      <c r="B690" s="96" t="s">
        <v>73</v>
      </c>
      <c r="C690" s="88" t="n">
        <f aca="false">C689*16</f>
        <v>2744</v>
      </c>
      <c r="D690" s="88" t="n">
        <f aca="false">D689*16</f>
        <v>2744</v>
      </c>
      <c r="E690" s="88" t="n">
        <f aca="false">E689*16</f>
        <v>2744</v>
      </c>
      <c r="F690" s="88" t="n">
        <f aca="false">F689*16</f>
        <v>2744</v>
      </c>
      <c r="G690" s="88" t="n">
        <f aca="false">G689*16</f>
        <v>2744</v>
      </c>
      <c r="H690" s="88" t="n">
        <f aca="false">H689*16</f>
        <v>2744</v>
      </c>
      <c r="I690" s="88" t="n">
        <f aca="false">I689*16</f>
        <v>2744</v>
      </c>
      <c r="J690" s="73" t="n">
        <f aca="false">SUM(C690:I690)</f>
        <v>19208</v>
      </c>
    </row>
    <row r="693" customFormat="false" ht="12.75" hidden="false" customHeight="false" outlineLevel="0" collapsed="false">
      <c r="A693" s="5" t="s">
        <v>69</v>
      </c>
      <c r="B693" s="77" t="s">
        <v>79</v>
      </c>
      <c r="C693" s="78" t="n">
        <v>37257</v>
      </c>
      <c r="D693" s="79" t="n">
        <v>37258</v>
      </c>
      <c r="E693" s="79" t="n">
        <v>37259</v>
      </c>
      <c r="F693" s="79" t="n">
        <v>37260</v>
      </c>
      <c r="G693" s="78" t="n">
        <v>37261</v>
      </c>
      <c r="H693" s="78" t="n">
        <v>37262</v>
      </c>
      <c r="I693" s="79" t="n">
        <v>37263</v>
      </c>
      <c r="J693" s="80"/>
      <c r="K693" s="81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  <c r="EW693" s="5"/>
      <c r="EX693" s="5"/>
      <c r="EY693" s="5"/>
      <c r="EZ693" s="5"/>
      <c r="FA693" s="5"/>
      <c r="FB693" s="5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</row>
    <row r="694" customFormat="false" ht="12.75" hidden="false" customHeight="false" outlineLevel="0" collapsed="false">
      <c r="B694" s="5" t="s">
        <v>8</v>
      </c>
      <c r="C694" s="82" t="n">
        <v>0</v>
      </c>
      <c r="D694" s="82" t="n">
        <v>0</v>
      </c>
      <c r="E694" s="82" t="n">
        <v>0</v>
      </c>
      <c r="F694" s="82" t="n">
        <v>0</v>
      </c>
      <c r="G694" s="82" t="n">
        <v>0</v>
      </c>
      <c r="H694" s="82" t="n">
        <v>0</v>
      </c>
      <c r="I694" s="82" t="n">
        <v>0</v>
      </c>
      <c r="K694" s="74"/>
    </row>
    <row r="695" customFormat="false" ht="12.75" hidden="false" customHeight="false" outlineLevel="0" collapsed="false">
      <c r="B695" s="80" t="s">
        <v>47</v>
      </c>
      <c r="C695" s="73" t="n">
        <v>0</v>
      </c>
      <c r="D695" s="73" t="n">
        <v>0</v>
      </c>
      <c r="E695" s="73" t="n">
        <v>0</v>
      </c>
      <c r="F695" s="73" t="n">
        <v>0</v>
      </c>
      <c r="G695" s="73" t="n">
        <v>0</v>
      </c>
      <c r="H695" s="73" t="n">
        <v>0</v>
      </c>
      <c r="I695" s="73" t="n">
        <v>0</v>
      </c>
      <c r="K695" s="74"/>
    </row>
    <row r="696" customFormat="false" ht="12.75" hidden="false" customHeight="false" outlineLevel="0" collapsed="false">
      <c r="B696" s="5" t="s">
        <v>7</v>
      </c>
      <c r="C696" s="82" t="n">
        <v>25</v>
      </c>
      <c r="D696" s="82" t="n">
        <v>25</v>
      </c>
      <c r="E696" s="82" t="n">
        <v>25</v>
      </c>
      <c r="F696" s="82" t="n">
        <v>25</v>
      </c>
      <c r="G696" s="82" t="n">
        <v>25</v>
      </c>
      <c r="H696" s="82" t="n">
        <v>25</v>
      </c>
      <c r="I696" s="82" t="n">
        <v>25</v>
      </c>
      <c r="K696" s="74"/>
    </row>
    <row r="697" customFormat="false" ht="12.75" hidden="false" customHeight="false" outlineLevel="0" collapsed="false">
      <c r="B697" s="80" t="s">
        <v>47</v>
      </c>
      <c r="C697" s="73" t="n">
        <v>38.45</v>
      </c>
      <c r="D697" s="73" t="n">
        <v>38.45</v>
      </c>
      <c r="E697" s="73" t="n">
        <v>38.45</v>
      </c>
      <c r="F697" s="73" t="n">
        <v>38.45</v>
      </c>
      <c r="G697" s="73" t="n">
        <v>38.45</v>
      </c>
      <c r="H697" s="73" t="n">
        <v>38.45</v>
      </c>
      <c r="I697" s="73" t="n">
        <v>38.45</v>
      </c>
      <c r="K697" s="74"/>
    </row>
    <row r="698" customFormat="false" ht="12.75" hidden="false" customHeight="false" outlineLevel="0" collapsed="false">
      <c r="B698" s="81" t="s">
        <v>48</v>
      </c>
      <c r="C698" s="74" t="n">
        <f aca="false">C694-C696</f>
        <v>-25</v>
      </c>
      <c r="D698" s="74" t="n">
        <f aca="false">D694-D696</f>
        <v>-25</v>
      </c>
      <c r="E698" s="74" t="n">
        <f aca="false">E694-E696</f>
        <v>-25</v>
      </c>
      <c r="F698" s="74" t="n">
        <f aca="false">F694-F696</f>
        <v>-25</v>
      </c>
      <c r="G698" s="74" t="n">
        <f aca="false">G694-G696</f>
        <v>-25</v>
      </c>
      <c r="H698" s="74" t="n">
        <f aca="false">H694-H696</f>
        <v>-25</v>
      </c>
      <c r="I698" s="74" t="n">
        <f aca="false">I694-I696</f>
        <v>-25</v>
      </c>
      <c r="K698" s="74"/>
    </row>
    <row r="699" customFormat="false" ht="12.75" hidden="false" customHeight="false" outlineLevel="0" collapsed="false">
      <c r="B699" s="83" t="s">
        <v>49</v>
      </c>
      <c r="C699" s="73" t="n">
        <v>30</v>
      </c>
      <c r="D699" s="73" t="n">
        <v>30</v>
      </c>
      <c r="E699" s="73" t="n">
        <v>30</v>
      </c>
      <c r="F699" s="73" t="n">
        <v>30</v>
      </c>
      <c r="G699" s="73" t="n">
        <v>30</v>
      </c>
      <c r="H699" s="73" t="n">
        <v>30</v>
      </c>
      <c r="I699" s="73" t="n">
        <v>30</v>
      </c>
      <c r="K699" s="74"/>
    </row>
    <row r="700" customFormat="false" ht="12.75" hidden="false" customHeight="false" outlineLevel="0" collapsed="false">
      <c r="B700" s="83"/>
      <c r="C700" s="82"/>
      <c r="D700" s="82"/>
      <c r="E700" s="82"/>
      <c r="F700" s="73"/>
      <c r="G700" s="82"/>
      <c r="H700" s="82"/>
      <c r="K700" s="74"/>
    </row>
    <row r="701" customFormat="false" ht="12.75" hidden="false" customHeight="false" outlineLevel="0" collapsed="false">
      <c r="B701" s="83" t="s">
        <v>50</v>
      </c>
      <c r="C701" s="85" t="n">
        <f aca="false">(C694*C695)*(-1)</f>
        <v>-0</v>
      </c>
      <c r="D701" s="85" t="n">
        <f aca="false">(D694*D695)*(-1)</f>
        <v>-0</v>
      </c>
      <c r="E701" s="85" t="n">
        <f aca="false">(E694*E695)*(-1)</f>
        <v>-0</v>
      </c>
      <c r="F701" s="85" t="n">
        <f aca="false">(F694*F695)*(-1)</f>
        <v>-0</v>
      </c>
      <c r="G701" s="85" t="n">
        <f aca="false">(G694*G695)*(-1)</f>
        <v>-0</v>
      </c>
      <c r="H701" s="85" t="n">
        <f aca="false">(H694*H695)*(-1)</f>
        <v>-0</v>
      </c>
      <c r="I701" s="85" t="n">
        <f aca="false">(I694*I695)*(-1)</f>
        <v>-0</v>
      </c>
      <c r="K701" s="74"/>
    </row>
    <row r="702" customFormat="false" ht="12.75" hidden="false" customHeight="false" outlineLevel="0" collapsed="false">
      <c r="B702" s="83" t="s">
        <v>51</v>
      </c>
      <c r="C702" s="75" t="n">
        <f aca="false">C696*C697</f>
        <v>961.25</v>
      </c>
      <c r="D702" s="75" t="n">
        <f aca="false">D696*D697</f>
        <v>961.25</v>
      </c>
      <c r="E702" s="75" t="n">
        <f aca="false">E696*E697</f>
        <v>961.25</v>
      </c>
      <c r="F702" s="75" t="n">
        <f aca="false">F696*F697</f>
        <v>961.25</v>
      </c>
      <c r="G702" s="75" t="n">
        <f aca="false">G696*G697</f>
        <v>961.25</v>
      </c>
      <c r="H702" s="75" t="n">
        <f aca="false">H696*H697</f>
        <v>961.25</v>
      </c>
      <c r="I702" s="75" t="n">
        <f aca="false">I696*I697</f>
        <v>961.25</v>
      </c>
      <c r="K702" s="74"/>
    </row>
    <row r="703" customFormat="false" ht="12.75" hidden="false" customHeight="false" outlineLevel="0" collapsed="false">
      <c r="B703" s="81" t="s">
        <v>52</v>
      </c>
      <c r="C703" s="75" t="n">
        <f aca="false">SUM(C701:C702)</f>
        <v>961.25</v>
      </c>
      <c r="D703" s="75" t="n">
        <f aca="false">SUM(D701:D702)</f>
        <v>961.25</v>
      </c>
      <c r="E703" s="75" t="n">
        <f aca="false">SUM(E701:E702)</f>
        <v>961.25</v>
      </c>
      <c r="F703" s="75" t="n">
        <f aca="false">SUM(F701:F702)</f>
        <v>961.25</v>
      </c>
      <c r="G703" s="75" t="n">
        <f aca="false">SUM(G701:G702)</f>
        <v>961.25</v>
      </c>
      <c r="H703" s="75" t="n">
        <f aca="false">SUM(H701:H702)</f>
        <v>961.25</v>
      </c>
      <c r="I703" s="75" t="n">
        <f aca="false">SUM(I701:I702)</f>
        <v>961.25</v>
      </c>
      <c r="K703" s="74"/>
    </row>
    <row r="704" customFormat="false" ht="12.75" hidden="false" customHeight="false" outlineLevel="0" collapsed="false">
      <c r="A704" s="86"/>
      <c r="B704" s="72" t="s">
        <v>53</v>
      </c>
      <c r="C704" s="85" t="n">
        <f aca="false">C698*C699</f>
        <v>-750</v>
      </c>
      <c r="D704" s="85" t="n">
        <f aca="false">D698*D699</f>
        <v>-750</v>
      </c>
      <c r="E704" s="85" t="n">
        <f aca="false">E698*E699</f>
        <v>-750</v>
      </c>
      <c r="F704" s="85" t="n">
        <f aca="false">F698*F699</f>
        <v>-750</v>
      </c>
      <c r="G704" s="85" t="n">
        <f aca="false">G698*G699</f>
        <v>-750</v>
      </c>
      <c r="H704" s="85" t="n">
        <f aca="false">H698*H699</f>
        <v>-750</v>
      </c>
      <c r="I704" s="85" t="n">
        <f aca="false">I698*I699</f>
        <v>-750</v>
      </c>
    </row>
    <row r="705" customFormat="false" ht="12.75" hidden="false" customHeight="false" outlineLevel="0" collapsed="false">
      <c r="A705" s="87"/>
      <c r="E705" s="72"/>
      <c r="G705" s="72"/>
      <c r="H705" s="72"/>
      <c r="I705" s="72"/>
    </row>
    <row r="706" customFormat="false" ht="12.75" hidden="false" customHeight="false" outlineLevel="0" collapsed="false">
      <c r="A706" s="86"/>
      <c r="B706" s="5" t="s">
        <v>54</v>
      </c>
      <c r="C706" s="88" t="n">
        <f aca="false">SUM(C703:C704)</f>
        <v>211.25</v>
      </c>
      <c r="D706" s="88" t="n">
        <f aca="false">SUM(D703:D704)</f>
        <v>211.25</v>
      </c>
      <c r="E706" s="88" t="n">
        <f aca="false">SUM(E703:E704)</f>
        <v>211.25</v>
      </c>
      <c r="F706" s="88" t="n">
        <f aca="false">SUM(F703:F704)</f>
        <v>211.25</v>
      </c>
      <c r="G706" s="88" t="n">
        <f aca="false">SUM(G703:G704)</f>
        <v>211.25</v>
      </c>
      <c r="H706" s="88" t="n">
        <f aca="false">SUM(H703:H704)</f>
        <v>211.25</v>
      </c>
      <c r="I706" s="88" t="n">
        <f aca="false">SUM(I703:I704)</f>
        <v>211.25</v>
      </c>
      <c r="J706" s="80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  <c r="EQ706" s="5"/>
      <c r="ER706" s="5"/>
      <c r="ES706" s="5"/>
      <c r="ET706" s="5"/>
      <c r="EU706" s="5"/>
      <c r="EV706" s="5"/>
      <c r="EW706" s="5"/>
      <c r="EX706" s="5"/>
      <c r="EY706" s="5"/>
      <c r="EZ706" s="5"/>
      <c r="FA706" s="5"/>
      <c r="FB706" s="5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</row>
    <row r="707" customFormat="false" ht="12.75" hidden="false" customHeight="false" outlineLevel="0" collapsed="false">
      <c r="A707" s="80"/>
      <c r="B707" s="5" t="s">
        <v>68</v>
      </c>
      <c r="C707" s="88" t="n">
        <f aca="false">C706*16</f>
        <v>3380</v>
      </c>
      <c r="D707" s="88" t="n">
        <f aca="false">D706*16</f>
        <v>3380</v>
      </c>
      <c r="E707" s="88" t="n">
        <f aca="false">E706*16</f>
        <v>3380</v>
      </c>
      <c r="F707" s="88" t="n">
        <f aca="false">F706*16</f>
        <v>3380</v>
      </c>
      <c r="G707" s="88" t="n">
        <f aca="false">G706*16</f>
        <v>3380</v>
      </c>
      <c r="H707" s="88" t="n">
        <f aca="false">H706*16</f>
        <v>3380</v>
      </c>
      <c r="I707" s="88" t="n">
        <f aca="false">I706*16</f>
        <v>3380</v>
      </c>
      <c r="J707" s="73" t="n">
        <f aca="false">SUM(C707:I707)</f>
        <v>23660</v>
      </c>
    </row>
    <row r="708" customFormat="false" ht="12.75" hidden="false" customHeight="false" outlineLevel="0" collapsed="false">
      <c r="A708" s="80"/>
      <c r="B708" s="5"/>
      <c r="C708" s="88"/>
      <c r="D708" s="88"/>
      <c r="E708" s="88"/>
      <c r="F708" s="88"/>
      <c r="G708" s="88"/>
      <c r="H708" s="88"/>
      <c r="I708" s="88"/>
    </row>
    <row r="709" customFormat="false" ht="12.75" hidden="false" customHeight="false" outlineLevel="0" collapsed="false">
      <c r="A709" s="80"/>
      <c r="B709" s="96"/>
      <c r="C709" s="88"/>
      <c r="D709" s="88"/>
      <c r="E709" s="88"/>
      <c r="F709" s="88"/>
      <c r="G709" s="88"/>
      <c r="H709" s="88"/>
      <c r="I709" s="88"/>
    </row>
    <row r="710" customFormat="false" ht="12.75" hidden="false" customHeight="false" outlineLevel="0" collapsed="false">
      <c r="A710" s="80"/>
      <c r="B710" s="96" t="s">
        <v>90</v>
      </c>
      <c r="C710" s="74" t="n">
        <f aca="false">SUM(C647,C664,C681,C698)</f>
        <v>-75</v>
      </c>
      <c r="D710" s="74" t="n">
        <f aca="false">SUM(D647,D664,D681,D698)</f>
        <v>-75</v>
      </c>
      <c r="E710" s="74" t="n">
        <f aca="false">SUM(E647,E664,E681,E698)</f>
        <v>-75</v>
      </c>
      <c r="F710" s="74" t="n">
        <f aca="false">SUM(F647,F664,F681,F698)</f>
        <v>-75</v>
      </c>
      <c r="G710" s="74" t="n">
        <f aca="false">SUM(G647,G664,G681,G698)</f>
        <v>-75</v>
      </c>
      <c r="H710" s="74" t="n">
        <f aca="false">SUM(H647,H664,H681,H698)</f>
        <v>-75</v>
      </c>
      <c r="I710" s="74" t="n">
        <f aca="false">SUM(I647,I664,I681,I698)</f>
        <v>-75</v>
      </c>
    </row>
    <row r="711" customFormat="false" ht="12.75" hidden="false" customHeight="false" outlineLevel="0" collapsed="false">
      <c r="A711" s="80"/>
      <c r="B711" s="5"/>
      <c r="C711" s="74"/>
      <c r="D711" s="74"/>
      <c r="E711" s="74"/>
      <c r="F711" s="74"/>
    </row>
    <row r="713" customFormat="false" ht="12.75" hidden="false" customHeight="false" outlineLevel="0" collapsed="false">
      <c r="A713" s="80"/>
      <c r="B713" s="5"/>
      <c r="C713" s="74"/>
      <c r="D713" s="74"/>
      <c r="E713" s="74"/>
      <c r="F713" s="74"/>
    </row>
  </sheetData>
  <mergeCells count="2">
    <mergeCell ref="A2:J2"/>
    <mergeCell ref="A567:J567"/>
  </mergeCells>
  <conditionalFormatting sqref="C17:I20 C348:I349 J232 J282:J283 C334:I335 J1:J20 J453:J568 J127:J128 J387:J388 J145:J165 C282:I282 J89:J105 J249:J266 C263:I266 J317:J371 J586:J605 C159:I165 J621:J65536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2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</cols>
  <sheetData>
    <row r="2" customFormat="false" ht="12.75" hidden="false" customHeight="false" outlineLevel="0" collapsed="false">
      <c r="A2" s="4" t="s">
        <v>91</v>
      </c>
    </row>
    <row r="4" customFormat="false" ht="12.75" hidden="false" customHeight="false" outlineLevel="0" collapsed="false">
      <c r="A4" s="4" t="s">
        <v>45</v>
      </c>
      <c r="B4" s="79" t="n">
        <v>37253</v>
      </c>
      <c r="C4" s="79" t="n">
        <v>37254</v>
      </c>
      <c r="D4" s="79" t="n">
        <v>37255</v>
      </c>
      <c r="E4" s="79" t="n">
        <v>37256</v>
      </c>
      <c r="F4" s="79"/>
      <c r="G4" s="79" t="n">
        <v>37257</v>
      </c>
      <c r="H4" s="79" t="n">
        <v>37258</v>
      </c>
      <c r="I4" s="79" t="n">
        <v>37259</v>
      </c>
      <c r="J4" s="79" t="n">
        <v>37260</v>
      </c>
      <c r="K4" s="79" t="n">
        <v>37261</v>
      </c>
      <c r="L4" s="79" t="n">
        <v>37262</v>
      </c>
      <c r="M4" s="79" t="n">
        <v>37263</v>
      </c>
    </row>
    <row r="5" customFormat="false" ht="12.75" hidden="false" customHeight="false" outlineLevel="0" collapsed="false">
      <c r="A5" s="0" t="s">
        <v>11</v>
      </c>
      <c r="B5" s="0" t="n">
        <v>-1350</v>
      </c>
      <c r="C5" s="0" t="n">
        <v>-300</v>
      </c>
      <c r="D5" s="0" t="n">
        <v>-300</v>
      </c>
      <c r="E5" s="0" t="n">
        <v>-1350</v>
      </c>
      <c r="G5" s="0" t="n">
        <v>50</v>
      </c>
      <c r="H5" s="0" t="n">
        <v>300</v>
      </c>
      <c r="I5" s="0" t="n">
        <v>300</v>
      </c>
      <c r="J5" s="0" t="n">
        <v>300</v>
      </c>
      <c r="K5" s="0" t="n">
        <v>50</v>
      </c>
      <c r="L5" s="0" t="n">
        <v>50</v>
      </c>
      <c r="M5" s="0" t="n">
        <v>300</v>
      </c>
    </row>
    <row r="6" customFormat="false" ht="12.75" hidden="false" customHeight="false" outlineLevel="0" collapsed="false">
      <c r="A6" s="0" t="s">
        <v>13</v>
      </c>
      <c r="B6" s="0" t="n">
        <v>-200</v>
      </c>
      <c r="C6" s="0" t="n">
        <v>-50</v>
      </c>
      <c r="D6" s="0" t="n">
        <v>-50</v>
      </c>
      <c r="E6" s="0" t="n">
        <v>-200</v>
      </c>
      <c r="G6" s="0" t="n">
        <v>0</v>
      </c>
      <c r="H6" s="0" t="n">
        <v>-50</v>
      </c>
      <c r="I6" s="0" t="n">
        <v>-50</v>
      </c>
      <c r="J6" s="0" t="n">
        <v>-50</v>
      </c>
      <c r="K6" s="0" t="n">
        <v>0</v>
      </c>
      <c r="L6" s="0" t="n">
        <v>0</v>
      </c>
      <c r="M6" s="0" t="n">
        <v>-50</v>
      </c>
    </row>
    <row r="7" customFormat="false" ht="12.75" hidden="false" customHeight="false" outlineLevel="0" collapsed="false">
      <c r="A7" s="0" t="s">
        <v>14</v>
      </c>
      <c r="B7" s="0" t="n">
        <v>-1300</v>
      </c>
      <c r="C7" s="0" t="n">
        <v>0</v>
      </c>
      <c r="D7" s="0" t="n">
        <v>0</v>
      </c>
      <c r="E7" s="0" t="n">
        <v>-1300</v>
      </c>
      <c r="G7" s="0" t="n">
        <v>-100</v>
      </c>
      <c r="H7" s="0" t="n">
        <v>-1150</v>
      </c>
      <c r="I7" s="0" t="n">
        <v>-1150</v>
      </c>
      <c r="J7" s="0" t="n">
        <v>-1150</v>
      </c>
      <c r="K7" s="0" t="n">
        <v>-100</v>
      </c>
      <c r="L7" s="0" t="n">
        <v>-100</v>
      </c>
      <c r="M7" s="0" t="n">
        <v>-1150</v>
      </c>
    </row>
    <row r="8" customFormat="false" ht="12.75" hidden="false" customHeight="false" outlineLevel="0" collapsed="false">
      <c r="A8" s="0" t="s">
        <v>19</v>
      </c>
      <c r="B8" s="0" t="n">
        <v>0</v>
      </c>
      <c r="C8" s="0" t="n">
        <v>0</v>
      </c>
      <c r="D8" s="0" t="n">
        <v>0</v>
      </c>
      <c r="E8" s="0" t="n">
        <v>0</v>
      </c>
      <c r="G8" s="0" t="n">
        <v>0</v>
      </c>
      <c r="H8" s="0" t="n">
        <v>-100</v>
      </c>
      <c r="I8" s="0" t="n">
        <v>-100</v>
      </c>
      <c r="J8" s="0" t="n">
        <v>-100</v>
      </c>
      <c r="K8" s="0" t="n">
        <v>0</v>
      </c>
      <c r="L8" s="0" t="n">
        <v>0</v>
      </c>
      <c r="M8" s="0" t="n">
        <v>-100</v>
      </c>
    </row>
    <row r="9" customFormat="false" ht="12.75" hidden="false" customHeight="false" outlineLevel="0" collapsed="false">
      <c r="A9" s="0" t="s">
        <v>29</v>
      </c>
      <c r="B9" s="0" t="n">
        <v>150</v>
      </c>
      <c r="C9" s="0" t="n">
        <v>0</v>
      </c>
      <c r="D9" s="0" t="n">
        <v>0</v>
      </c>
      <c r="E9" s="0" t="n">
        <v>150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</row>
    <row r="10" customFormat="false" ht="12.75" hidden="false" customHeight="false" outlineLevel="0" collapsed="false">
      <c r="A10" s="0" t="s">
        <v>92</v>
      </c>
      <c r="B10" s="0" t="n">
        <v>-50</v>
      </c>
      <c r="C10" s="0" t="n">
        <v>0</v>
      </c>
      <c r="D10" s="0" t="n">
        <v>0</v>
      </c>
      <c r="E10" s="0" t="n">
        <v>-50</v>
      </c>
    </row>
    <row r="11" customFormat="false" ht="12.75" hidden="false" customHeight="false" outlineLevel="0" collapsed="false">
      <c r="A11" s="0" t="s">
        <v>15</v>
      </c>
      <c r="B11" s="0" t="n">
        <v>-1111.5</v>
      </c>
      <c r="C11" s="0" t="n">
        <v>25</v>
      </c>
      <c r="D11" s="0" t="n">
        <v>25</v>
      </c>
      <c r="E11" s="0" t="n">
        <v>-1111.5</v>
      </c>
      <c r="G11" s="0" t="n">
        <v>-1115</v>
      </c>
      <c r="H11" s="0" t="n">
        <v>-1240</v>
      </c>
      <c r="I11" s="0" t="n">
        <v>-1240</v>
      </c>
      <c r="J11" s="0" t="n">
        <v>-1240</v>
      </c>
      <c r="K11" s="0" t="n">
        <v>-1115</v>
      </c>
      <c r="L11" s="0" t="n">
        <v>-1115</v>
      </c>
      <c r="M11" s="0" t="n">
        <v>-1240</v>
      </c>
    </row>
    <row r="12" customFormat="false" ht="12.75" hidden="false" customHeight="false" outlineLevel="0" collapsed="false">
      <c r="A12" s="0" t="s">
        <v>23</v>
      </c>
      <c r="G12" s="0" t="n">
        <v>-60</v>
      </c>
      <c r="H12" s="0" t="n">
        <v>0</v>
      </c>
      <c r="I12" s="0" t="n">
        <v>0</v>
      </c>
      <c r="J12" s="0" t="n">
        <v>0</v>
      </c>
      <c r="K12" s="0" t="n">
        <v>-60</v>
      </c>
      <c r="L12" s="0" t="n">
        <v>-60</v>
      </c>
      <c r="M12" s="0" t="n">
        <v>0</v>
      </c>
    </row>
    <row r="14" customFormat="false" ht="12.75" hidden="false" customHeight="false" outlineLevel="0" collapsed="false">
      <c r="A14" s="4" t="s">
        <v>71</v>
      </c>
    </row>
    <row r="15" customFormat="false" ht="12.75" hidden="false" customHeight="false" outlineLevel="0" collapsed="false">
      <c r="A15" s="0" t="s">
        <v>11</v>
      </c>
      <c r="B15" s="0" t="n">
        <v>-300</v>
      </c>
      <c r="C15" s="0" t="n">
        <v>-300</v>
      </c>
      <c r="D15" s="0" t="n">
        <v>-300</v>
      </c>
      <c r="E15" s="0" t="n">
        <v>-300</v>
      </c>
      <c r="G15" s="0" t="n">
        <v>50</v>
      </c>
      <c r="H15" s="0" t="n">
        <v>50</v>
      </c>
      <c r="I15" s="0" t="n">
        <v>50</v>
      </c>
      <c r="J15" s="0" t="n">
        <v>50</v>
      </c>
      <c r="K15" s="0" t="n">
        <v>50</v>
      </c>
      <c r="L15" s="0" t="n">
        <v>50</v>
      </c>
      <c r="M15" s="0" t="n">
        <v>50</v>
      </c>
    </row>
    <row r="16" customFormat="false" ht="12.75" hidden="false" customHeight="false" outlineLevel="0" collapsed="false">
      <c r="A16" s="0" t="s">
        <v>13</v>
      </c>
      <c r="B16" s="0" t="n">
        <v>-50</v>
      </c>
      <c r="C16" s="0" t="n">
        <v>-50</v>
      </c>
      <c r="D16" s="0" t="n">
        <v>-50</v>
      </c>
      <c r="E16" s="0" t="n">
        <v>-50</v>
      </c>
    </row>
    <row r="17" customFormat="false" ht="12.75" hidden="false" customHeight="false" outlineLevel="0" collapsed="false">
      <c r="A17" s="0" t="s">
        <v>14</v>
      </c>
      <c r="B17" s="0" t="n">
        <v>50</v>
      </c>
      <c r="C17" s="0" t="n">
        <v>50</v>
      </c>
      <c r="D17" s="0" t="n">
        <v>50</v>
      </c>
      <c r="E17" s="0" t="n">
        <v>50</v>
      </c>
      <c r="G17" s="0" t="n">
        <v>-100</v>
      </c>
      <c r="H17" s="0" t="n">
        <v>-100</v>
      </c>
      <c r="I17" s="0" t="n">
        <v>-100</v>
      </c>
      <c r="J17" s="0" t="n">
        <v>-100</v>
      </c>
      <c r="K17" s="0" t="n">
        <v>-100</v>
      </c>
      <c r="L17" s="0" t="n">
        <v>-100</v>
      </c>
      <c r="M17" s="0" t="n">
        <v>-100</v>
      </c>
    </row>
    <row r="18" customFormat="false" ht="12.75" hidden="false" customHeight="false" outlineLevel="0" collapsed="false">
      <c r="A18" s="0" t="s">
        <v>19</v>
      </c>
      <c r="B18" s="0" t="n">
        <v>0</v>
      </c>
      <c r="C18" s="0" t="n">
        <v>0</v>
      </c>
      <c r="D18" s="0" t="n">
        <v>0</v>
      </c>
      <c r="E18" s="0" t="n">
        <v>0</v>
      </c>
    </row>
    <row r="19" customFormat="false" ht="12.75" hidden="false" customHeight="false" outlineLevel="0" collapsed="false">
      <c r="A19" s="0" t="s">
        <v>29</v>
      </c>
      <c r="B19" s="0" t="n">
        <v>0</v>
      </c>
      <c r="C19" s="0" t="n">
        <v>0</v>
      </c>
      <c r="D19" s="0" t="n">
        <v>0</v>
      </c>
      <c r="E19" s="0" t="n">
        <v>0</v>
      </c>
    </row>
    <row r="20" customFormat="false" ht="12.75" hidden="false" customHeight="false" outlineLevel="0" collapsed="false">
      <c r="A20" s="0" t="s">
        <v>92</v>
      </c>
      <c r="B20" s="0" t="n">
        <v>0</v>
      </c>
      <c r="C20" s="0" t="n">
        <v>0</v>
      </c>
      <c r="D20" s="0" t="n">
        <v>0</v>
      </c>
      <c r="E20" s="0" t="n">
        <v>0</v>
      </c>
    </row>
    <row r="21" customFormat="false" ht="12.75" hidden="false" customHeight="false" outlineLevel="0" collapsed="false">
      <c r="A21" s="0" t="s">
        <v>15</v>
      </c>
      <c r="B21" s="0" t="n">
        <v>25</v>
      </c>
      <c r="C21" s="0" t="n">
        <v>25</v>
      </c>
      <c r="D21" s="0" t="n">
        <v>25</v>
      </c>
      <c r="E21" s="0" t="n">
        <v>25</v>
      </c>
      <c r="G21" s="0" t="n">
        <v>-1115</v>
      </c>
      <c r="H21" s="0" t="n">
        <v>-1115</v>
      </c>
      <c r="I21" s="0" t="n">
        <v>-1115</v>
      </c>
      <c r="J21" s="0" t="n">
        <v>-1115</v>
      </c>
      <c r="K21" s="0" t="n">
        <v>-1115</v>
      </c>
      <c r="L21" s="0" t="n">
        <v>-1115</v>
      </c>
      <c r="M21" s="0" t="n">
        <v>-1115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2001-12-24T17:13:04Z</dcterms:created>
  <dc:creator>phanse</dc:creator>
  <dc:description/>
  <dc:language>en-US</dc:language>
  <cp:lastModifiedBy>dmille2</cp:lastModifiedBy>
  <cp:lastPrinted>2001-12-27T12:06:18Z</cp:lastPrinted>
  <dcterms:modified xsi:type="dcterms:W3CDTF">2001-12-27T12:39:31Z</dcterms:modified>
  <cp:revision>0</cp:revision>
  <dc:subject/>
  <dc:title/>
</cp:coreProperties>
</file>