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worksheets/_rels/sheet39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9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vmlDrawing6.vml" ContentType="application/vnd.openxmlformats-officedocument.vmlDrawing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Diagram" sheetId="2" state="visible" r:id="rId4"/>
    <sheet name="Docs" sheetId="3" state="visible" r:id="rId5"/>
    <sheet name="Graph" sheetId="4" state="visible" r:id="rId6"/>
    <sheet name="5%Growth" sheetId="5" state="visible" r:id="rId7"/>
    <sheet name="exposure" sheetId="6" state="visible" r:id="rId8"/>
    <sheet name="Assumptions" sheetId="7" state="visible" r:id="rId9"/>
    <sheet name="criteria" sheetId="8" state="visible" r:id="rId10"/>
    <sheet name="Trans_change" sheetId="9" state="visible" r:id="rId11"/>
    <sheet name="Dist_change" sheetId="10" state="visible" r:id="rId12"/>
    <sheet name="Trans_$kwh" sheetId="11" state="visible" r:id="rId13"/>
    <sheet name="Dist_$kwh" sheetId="12" state="visible" r:id="rId14"/>
    <sheet name="TransRevR" sheetId="13" state="visible" r:id="rId15"/>
    <sheet name="DistRevR" sheetId="14" state="visible" r:id="rId16"/>
    <sheet name="Trans_rrb" sheetId="15" state="visible" r:id="rId17"/>
    <sheet name="Dist_rrb" sheetId="16" state="visible" r:id="rId18"/>
    <sheet name="WACC" sheetId="17" state="visible" r:id="rId19"/>
    <sheet name="Cdebt" sheetId="18" state="visible" r:id="rId20"/>
    <sheet name="Cequity" sheetId="19" state="visible" r:id="rId21"/>
    <sheet name="leverage" sheetId="20" state="visible" r:id="rId22"/>
    <sheet name="Transbase" sheetId="21" state="visible" r:id="rId23"/>
    <sheet name="Distbase" sheetId="22" state="visible" r:id="rId24"/>
    <sheet name="TO&amp;M" sheetId="23" state="visible" r:id="rId25"/>
    <sheet name="DO&amp;M" sheetId="24" state="visible" r:id="rId26"/>
    <sheet name="CustO&amp;M" sheetId="25" state="visible" r:id="rId27"/>
    <sheet name="A&amp;GO&amp;M" sheetId="26" state="visible" r:id="rId28"/>
    <sheet name="PayTO&amp;M" sheetId="27" state="visible" r:id="rId29"/>
    <sheet name="PayDO&amp;M" sheetId="28" state="visible" r:id="rId30"/>
    <sheet name="Labor_ratio" sheetId="29" state="visible" r:id="rId31"/>
    <sheet name="TransNplant" sheetId="30" state="visible" r:id="rId32"/>
    <sheet name="DistNplant" sheetId="31" state="visible" r:id="rId33"/>
    <sheet name="TransDepr" sheetId="32" state="visible" r:id="rId34"/>
    <sheet name="DistDepr" sheetId="33" state="visible" r:id="rId35"/>
    <sheet name="TransDeprRt" sheetId="34" state="visible" r:id="rId36"/>
    <sheet name="DistDeprRt" sheetId="35" state="visible" r:id="rId37"/>
    <sheet name="TransTax" sheetId="36" state="visible" r:id="rId38"/>
    <sheet name="DistTax" sheetId="37" state="visible" r:id="rId39"/>
    <sheet name="Mwh" sheetId="38" state="visible" r:id="rId40"/>
    <sheet name="rawcalc" sheetId="39" state="visible" r:id="rId41"/>
    <sheet name="raw" sheetId="40" state="visible" r:id="rId42"/>
    <sheet name="EES_Del" sheetId="41" state="visible" r:id="rId43"/>
    <sheet name="Position" sheetId="42" state="visible" r:id="rId44"/>
  </sheets>
  <externalReferences>
    <externalReference r:id="rId45"/>
  </externalReferences>
  <definedNames>
    <definedName function="false" hidden="false" localSheetId="4" name="_xlnm.Print_Area" vbProcedure="false">'5%Growth'!$A$1:$U$78</definedName>
    <definedName function="false" hidden="false" localSheetId="6" name="_xlnm.Print_Area" vbProcedure="false">Assumptions!$A$1:$M$35</definedName>
    <definedName function="false" hidden="false" localSheetId="3" name="_xlnm.Print_Area" vbProcedure="false">Graph!$A$1:$U$78</definedName>
    <definedName function="false" hidden="false" localSheetId="41" name="_xlnm.Print_Titles" vbProcedure="false">Position!$1:$1</definedName>
    <definedName function="false" hidden="false" localSheetId="39" name="_xlnm.Print_Titles" vbProcedure="false">raw!$A:$A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use assumed property tax rate of 2% until better Powerdat numbers are verified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</xdr:row>
                <xdr:rowOff>7</xdr:rowOff>
              </xdr:from>
              <xdr:to>
                <xdr:col>8</xdr:col>
                <xdr:colOff>59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2</xdr:row>
                <xdr:rowOff>11</xdr:rowOff>
              </xdr:from>
              <xdr:to>
                <xdr:col>26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Y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3</xdr:row>
                <xdr:rowOff>11</xdr:rowOff>
              </xdr:from>
              <xdr:to>
                <xdr:col>26</xdr:col>
                <xdr:colOff>38</xdr:colOff>
                <xdr:row>7</xdr:row>
                <xdr:rowOff>17</xdr:rowOff>
              </xdr:to>
            </anchor>
          </commentPr>
        </mc:Choice>
        <mc:Fallback/>
      </mc:AlternateContent>
    </comment>
    <comment ref="Y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4</xdr:row>
                <xdr:rowOff>11</xdr:rowOff>
              </xdr:from>
              <xdr:to>
                <xdr:col>26</xdr:col>
                <xdr:colOff>38</xdr:colOff>
                <xdr:row>8</xdr:row>
                <xdr:rowOff>17</xdr:rowOff>
              </xdr:to>
            </anchor>
          </commentPr>
        </mc:Choice>
        <mc:Fallback/>
      </mc:AlternateContent>
    </comment>
    <comment ref="Y21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19</xdr:row>
                <xdr:rowOff>9</xdr:rowOff>
              </xdr:from>
              <xdr:to>
                <xdr:col>26</xdr:col>
                <xdr:colOff>45</xdr:colOff>
                <xdr:row>23</xdr:row>
                <xdr:rowOff>17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20</xdr:row>
                <xdr:rowOff>9</xdr:rowOff>
              </xdr:from>
              <xdr:to>
                <xdr:col>26</xdr:col>
                <xdr:colOff>45</xdr:colOff>
                <xdr:row>24</xdr:row>
                <xdr:rowOff>17</xdr:rowOff>
              </xdr:to>
            </anchor>
          </commentPr>
        </mc:Choice>
        <mc:Fallback/>
      </mc:AlternateContent>
    </comment>
    <comment ref="Y23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21</xdr:row>
                <xdr:rowOff>9</xdr:rowOff>
              </xdr:from>
              <xdr:to>
                <xdr:col>26</xdr:col>
                <xdr:colOff>45</xdr:colOff>
                <xdr:row>25</xdr:row>
                <xdr:rowOff>16</xdr:rowOff>
              </xdr:to>
            </anchor>
          </commentPr>
        </mc:Choice>
        <mc:Fallback/>
      </mc:AlternateContent>
    </comment>
    <comment ref="Y3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35</xdr:row>
                <xdr:rowOff>8</xdr:rowOff>
              </xdr:from>
              <xdr:to>
                <xdr:col>26</xdr:col>
                <xdr:colOff>45</xdr:colOff>
                <xdr:row>39</xdr:row>
                <xdr:rowOff>16</xdr:rowOff>
              </xdr:to>
            </anchor>
          </commentPr>
        </mc:Choice>
        <mc:Fallback/>
      </mc:AlternateContent>
    </comment>
    <comment ref="Y38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36</xdr:row>
                <xdr:rowOff>8</xdr:rowOff>
              </xdr:from>
              <xdr:to>
                <xdr:col>26</xdr:col>
                <xdr:colOff>45</xdr:colOff>
                <xdr:row>40</xdr:row>
                <xdr:rowOff>16</xdr:rowOff>
              </xdr:to>
            </anchor>
          </commentPr>
        </mc:Choice>
        <mc:Fallback/>
      </mc:AlternateContent>
    </comment>
    <comment ref="Y39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37</xdr:row>
                <xdr:rowOff>8</xdr:rowOff>
              </xdr:from>
              <xdr:to>
                <xdr:col>26</xdr:col>
                <xdr:colOff>45</xdr:colOff>
                <xdr:row>41</xdr:row>
                <xdr:rowOff>15</xdr:rowOff>
              </xdr:to>
            </anchor>
          </commentPr>
        </mc:Choice>
        <mc:Fallback/>
      </mc:AlternateContent>
    </comment>
    <comment ref="Z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</xdr:row>
                <xdr:rowOff>11</xdr:rowOff>
              </xdr:from>
              <xdr:to>
                <xdr:col>26</xdr:col>
                <xdr:colOff>45</xdr:colOff>
                <xdr:row>6</xdr:row>
                <xdr:rowOff>17</xdr:rowOff>
              </xdr:to>
            </anchor>
          </commentPr>
        </mc:Choice>
        <mc:Fallback/>
      </mc:AlternateContent>
    </comment>
    <comment ref="Z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</xdr:row>
                <xdr:rowOff>11</xdr:rowOff>
              </xdr:from>
              <xdr:to>
                <xdr:col>26</xdr:col>
                <xdr:colOff>45</xdr:colOff>
                <xdr:row>7</xdr:row>
                <xdr:rowOff>17</xdr:rowOff>
              </xdr:to>
            </anchor>
          </commentPr>
        </mc:Choice>
        <mc:Fallback/>
      </mc:AlternateContent>
    </comment>
    <comment ref="Z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4</xdr:row>
                <xdr:rowOff>11</xdr:rowOff>
              </xdr:from>
              <xdr:to>
                <xdr:col>26</xdr:col>
                <xdr:colOff>45</xdr:colOff>
                <xdr:row>8</xdr:row>
                <xdr:rowOff>17</xdr:rowOff>
              </xdr:to>
            </anchor>
          </commentPr>
        </mc:Choice>
        <mc:Fallback/>
      </mc:AlternateContent>
    </comment>
    <comment ref="Z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5</xdr:row>
                <xdr:rowOff>12</xdr:rowOff>
              </xdr:from>
              <xdr:to>
                <xdr:col>26</xdr:col>
                <xdr:colOff>45</xdr:colOff>
                <xdr:row>10</xdr:row>
                <xdr:rowOff>2</xdr:rowOff>
              </xdr:to>
            </anchor>
          </commentPr>
        </mc:Choice>
        <mc:Fallback/>
      </mc:AlternateContent>
    </comment>
    <comment ref="Z21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19</xdr:row>
                <xdr:rowOff>9</xdr:rowOff>
              </xdr:from>
              <xdr:to>
                <xdr:col>26</xdr:col>
                <xdr:colOff>45</xdr:colOff>
                <xdr:row>23</xdr:row>
                <xdr:rowOff>17</xdr:rowOff>
              </xdr:to>
            </anchor>
          </commentPr>
        </mc:Choice>
        <mc:Fallback/>
      </mc:AlternateContent>
    </comment>
    <comment ref="Z22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20</xdr:row>
                <xdr:rowOff>9</xdr:rowOff>
              </xdr:from>
              <xdr:to>
                <xdr:col>26</xdr:col>
                <xdr:colOff>45</xdr:colOff>
                <xdr:row>24</xdr:row>
                <xdr:rowOff>17</xdr:rowOff>
              </xdr:to>
            </anchor>
          </commentPr>
        </mc:Choice>
        <mc:Fallback/>
      </mc:AlternateContent>
    </comment>
    <comment ref="Z23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21</xdr:row>
                <xdr:rowOff>9</xdr:rowOff>
              </xdr:from>
              <xdr:to>
                <xdr:col>26</xdr:col>
                <xdr:colOff>45</xdr:colOff>
                <xdr:row>25</xdr:row>
                <xdr:rowOff>16</xdr:rowOff>
              </xdr:to>
            </anchor>
          </commentPr>
        </mc:Choice>
        <mc:Fallback/>
      </mc:AlternateContent>
    </comment>
    <comment ref="Z2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22</xdr:row>
                <xdr:rowOff>10</xdr:rowOff>
              </xdr:from>
              <xdr:to>
                <xdr:col>26</xdr:col>
                <xdr:colOff>45</xdr:colOff>
                <xdr:row>26</xdr:row>
                <xdr:rowOff>17</xdr:rowOff>
              </xdr:to>
            </anchor>
          </commentPr>
        </mc:Choice>
        <mc:Fallback/>
      </mc:AlternateContent>
    </comment>
    <comment ref="Z3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35</xdr:row>
                <xdr:rowOff>8</xdr:rowOff>
              </xdr:from>
              <xdr:to>
                <xdr:col>26</xdr:col>
                <xdr:colOff>45</xdr:colOff>
                <xdr:row>39</xdr:row>
                <xdr:rowOff>16</xdr:rowOff>
              </xdr:to>
            </anchor>
          </commentPr>
        </mc:Choice>
        <mc:Fallback/>
      </mc:AlternateContent>
    </comment>
    <comment ref="Z38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36</xdr:row>
                <xdr:rowOff>8</xdr:rowOff>
              </xdr:from>
              <xdr:to>
                <xdr:col>26</xdr:col>
                <xdr:colOff>45</xdr:colOff>
                <xdr:row>40</xdr:row>
                <xdr:rowOff>16</xdr:rowOff>
              </xdr:to>
            </anchor>
          </commentPr>
        </mc:Choice>
        <mc:Fallback/>
      </mc:AlternateContent>
    </comment>
    <comment ref="Z39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37</xdr:row>
                <xdr:rowOff>8</xdr:rowOff>
              </xdr:from>
              <xdr:to>
                <xdr:col>26</xdr:col>
                <xdr:colOff>45</xdr:colOff>
                <xdr:row>41</xdr:row>
                <xdr:rowOff>15</xdr:rowOff>
              </xdr:to>
            </anchor>
          </commentPr>
        </mc:Choice>
        <mc:Fallback/>
      </mc:AlternateContent>
    </comment>
    <comment ref="Z40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38</xdr:row>
                <xdr:rowOff>9</xdr:rowOff>
              </xdr:from>
              <xdr:to>
                <xdr:col>26</xdr:col>
                <xdr:colOff>45</xdr:colOff>
                <xdr:row>42</xdr:row>
                <xdr:rowOff>16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2</xdr:row>
                <xdr:rowOff>11</xdr:rowOff>
              </xdr:from>
              <xdr:to>
                <xdr:col>26</xdr:col>
                <xdr:colOff>38</xdr:colOff>
                <xdr:row>6</xdr:row>
                <xdr:rowOff>17</xdr:rowOff>
              </xdr:to>
            </anchor>
          </commentPr>
        </mc:Choice>
        <mc:Fallback/>
      </mc:AlternateContent>
    </comment>
    <comment ref="Y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3</xdr:row>
                <xdr:rowOff>11</xdr:rowOff>
              </xdr:from>
              <xdr:to>
                <xdr:col>26</xdr:col>
                <xdr:colOff>38</xdr:colOff>
                <xdr:row>7</xdr:row>
                <xdr:rowOff>17</xdr:rowOff>
              </xdr:to>
            </anchor>
          </commentPr>
        </mc:Choice>
        <mc:Fallback/>
      </mc:AlternateContent>
    </comment>
    <comment ref="Y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32</xdr:colOff>
                <xdr:row>4</xdr:row>
                <xdr:rowOff>11</xdr:rowOff>
              </xdr:from>
              <xdr:to>
                <xdr:col>26</xdr:col>
                <xdr:colOff>38</xdr:colOff>
                <xdr:row>8</xdr:row>
                <xdr:rowOff>17</xdr:rowOff>
              </xdr:to>
            </anchor>
          </commentPr>
        </mc:Choice>
        <mc:Fallback/>
      </mc:AlternateContent>
    </comment>
    <comment ref="Y21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19</xdr:row>
                <xdr:rowOff>9</xdr:rowOff>
              </xdr:from>
              <xdr:to>
                <xdr:col>26</xdr:col>
                <xdr:colOff>45</xdr:colOff>
                <xdr:row>23</xdr:row>
                <xdr:rowOff>17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20</xdr:row>
                <xdr:rowOff>9</xdr:rowOff>
              </xdr:from>
              <xdr:to>
                <xdr:col>26</xdr:col>
                <xdr:colOff>45</xdr:colOff>
                <xdr:row>24</xdr:row>
                <xdr:rowOff>17</xdr:rowOff>
              </xdr:to>
            </anchor>
          </commentPr>
        </mc:Choice>
        <mc:Fallback/>
      </mc:AlternateContent>
    </comment>
    <comment ref="Y23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21</xdr:row>
                <xdr:rowOff>9</xdr:rowOff>
              </xdr:from>
              <xdr:to>
                <xdr:col>26</xdr:col>
                <xdr:colOff>45</xdr:colOff>
                <xdr:row>25</xdr:row>
                <xdr:rowOff>16</xdr:rowOff>
              </xdr:to>
            </anchor>
          </commentPr>
        </mc:Choice>
        <mc:Fallback/>
      </mc:AlternateContent>
    </comment>
    <comment ref="Y3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35</xdr:row>
                <xdr:rowOff>8</xdr:rowOff>
              </xdr:from>
              <xdr:to>
                <xdr:col>26</xdr:col>
                <xdr:colOff>45</xdr:colOff>
                <xdr:row>39</xdr:row>
                <xdr:rowOff>16</xdr:rowOff>
              </xdr:to>
            </anchor>
          </commentPr>
        </mc:Choice>
        <mc:Fallback/>
      </mc:AlternateContent>
    </comment>
    <comment ref="Y38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36</xdr:row>
                <xdr:rowOff>8</xdr:rowOff>
              </xdr:from>
              <xdr:to>
                <xdr:col>26</xdr:col>
                <xdr:colOff>45</xdr:colOff>
                <xdr:row>40</xdr:row>
                <xdr:rowOff>16</xdr:rowOff>
              </xdr:to>
            </anchor>
          </commentPr>
        </mc:Choice>
        <mc:Fallback/>
      </mc:AlternateContent>
    </comment>
    <comment ref="Y39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37</xdr:row>
                <xdr:rowOff>8</xdr:rowOff>
              </xdr:from>
              <xdr:to>
                <xdr:col>26</xdr:col>
                <xdr:colOff>45</xdr:colOff>
                <xdr:row>41</xdr:row>
                <xdr:rowOff>15</xdr:rowOff>
              </xdr:to>
            </anchor>
          </commentPr>
        </mc:Choice>
        <mc:Fallback/>
      </mc:AlternateContent>
    </comment>
    <comment ref="Z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</xdr:row>
                <xdr:rowOff>11</xdr:rowOff>
              </xdr:from>
              <xdr:to>
                <xdr:col>26</xdr:col>
                <xdr:colOff>45</xdr:colOff>
                <xdr:row>6</xdr:row>
                <xdr:rowOff>17</xdr:rowOff>
              </xdr:to>
            </anchor>
          </commentPr>
        </mc:Choice>
        <mc:Fallback/>
      </mc:AlternateContent>
    </comment>
    <comment ref="Z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</xdr:row>
                <xdr:rowOff>11</xdr:rowOff>
              </xdr:from>
              <xdr:to>
                <xdr:col>26</xdr:col>
                <xdr:colOff>45</xdr:colOff>
                <xdr:row>7</xdr:row>
                <xdr:rowOff>17</xdr:rowOff>
              </xdr:to>
            </anchor>
          </commentPr>
        </mc:Choice>
        <mc:Fallback/>
      </mc:AlternateContent>
    </comment>
    <comment ref="Z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4</xdr:row>
                <xdr:rowOff>11</xdr:rowOff>
              </xdr:from>
              <xdr:to>
                <xdr:col>26</xdr:col>
                <xdr:colOff>45</xdr:colOff>
                <xdr:row>8</xdr:row>
                <xdr:rowOff>17</xdr:rowOff>
              </xdr:to>
            </anchor>
          </commentPr>
        </mc:Choice>
        <mc:Fallback/>
      </mc:AlternateContent>
    </comment>
    <comment ref="Z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5</xdr:row>
                <xdr:rowOff>12</xdr:rowOff>
              </xdr:from>
              <xdr:to>
                <xdr:col>26</xdr:col>
                <xdr:colOff>45</xdr:colOff>
                <xdr:row>10</xdr:row>
                <xdr:rowOff>2</xdr:rowOff>
              </xdr:to>
            </anchor>
          </commentPr>
        </mc:Choice>
        <mc:Fallback/>
      </mc:AlternateContent>
    </comment>
    <comment ref="Z21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19</xdr:row>
                <xdr:rowOff>9</xdr:rowOff>
              </xdr:from>
              <xdr:to>
                <xdr:col>26</xdr:col>
                <xdr:colOff>45</xdr:colOff>
                <xdr:row>23</xdr:row>
                <xdr:rowOff>17</xdr:rowOff>
              </xdr:to>
            </anchor>
          </commentPr>
        </mc:Choice>
        <mc:Fallback/>
      </mc:AlternateContent>
    </comment>
    <comment ref="Z22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20</xdr:row>
                <xdr:rowOff>9</xdr:rowOff>
              </xdr:from>
              <xdr:to>
                <xdr:col>26</xdr:col>
                <xdr:colOff>45</xdr:colOff>
                <xdr:row>24</xdr:row>
                <xdr:rowOff>17</xdr:rowOff>
              </xdr:to>
            </anchor>
          </commentPr>
        </mc:Choice>
        <mc:Fallback/>
      </mc:AlternateContent>
    </comment>
    <comment ref="Z23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21</xdr:row>
                <xdr:rowOff>9</xdr:rowOff>
              </xdr:from>
              <xdr:to>
                <xdr:col>26</xdr:col>
                <xdr:colOff>45</xdr:colOff>
                <xdr:row>25</xdr:row>
                <xdr:rowOff>16</xdr:rowOff>
              </xdr:to>
            </anchor>
          </commentPr>
        </mc:Choice>
        <mc:Fallback/>
      </mc:AlternateContent>
    </comment>
    <comment ref="Z2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22</xdr:row>
                <xdr:rowOff>10</xdr:rowOff>
              </xdr:from>
              <xdr:to>
                <xdr:col>26</xdr:col>
                <xdr:colOff>45</xdr:colOff>
                <xdr:row>26</xdr:row>
                <xdr:rowOff>17</xdr:rowOff>
              </xdr:to>
            </anchor>
          </commentPr>
        </mc:Choice>
        <mc:Fallback/>
      </mc:AlternateContent>
    </comment>
    <comment ref="Z3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35</xdr:row>
                <xdr:rowOff>8</xdr:rowOff>
              </xdr:from>
              <xdr:to>
                <xdr:col>26</xdr:col>
                <xdr:colOff>45</xdr:colOff>
                <xdr:row>39</xdr:row>
                <xdr:rowOff>16</xdr:rowOff>
              </xdr:to>
            </anchor>
          </commentPr>
        </mc:Choice>
        <mc:Fallback/>
      </mc:AlternateContent>
    </comment>
    <comment ref="Z38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36</xdr:row>
                <xdr:rowOff>8</xdr:rowOff>
              </xdr:from>
              <xdr:to>
                <xdr:col>26</xdr:col>
                <xdr:colOff>45</xdr:colOff>
                <xdr:row>40</xdr:row>
                <xdr:rowOff>16</xdr:rowOff>
              </xdr:to>
            </anchor>
          </commentPr>
        </mc:Choice>
        <mc:Fallback/>
      </mc:AlternateContent>
    </comment>
    <comment ref="Z39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37</xdr:row>
                <xdr:rowOff>8</xdr:rowOff>
              </xdr:from>
              <xdr:to>
                <xdr:col>26</xdr:col>
                <xdr:colOff>45</xdr:colOff>
                <xdr:row>41</xdr:row>
                <xdr:rowOff>15</xdr:rowOff>
              </xdr:to>
            </anchor>
          </commentPr>
        </mc:Choice>
        <mc:Fallback/>
      </mc:AlternateContent>
    </comment>
    <comment ref="Z40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39</xdr:colOff>
                <xdr:row>38</xdr:row>
                <xdr:rowOff>9</xdr:rowOff>
              </xdr:from>
              <xdr:to>
                <xdr:col>26</xdr:col>
                <xdr:colOff>45</xdr:colOff>
                <xdr:row>42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 year treasury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109</xdr:colOff>
                <xdr:row>2</xdr:row>
                <xdr:rowOff>7</xdr:rowOff>
              </xdr:from>
              <xdr:to>
                <xdr:col>1</xdr:col>
                <xdr:colOff>13</xdr:colOff>
                <xdr:row>6</xdr:row>
                <xdr:rowOff>13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3</xdr:col>
                <xdr:colOff>38</xdr:colOff>
                <xdr:row>7</xdr:row>
                <xdr:rowOff>13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From enron economic forecast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7</xdr:rowOff>
              </xdr:from>
              <xdr:to>
                <xdr:col>3</xdr:col>
                <xdr:colOff>38</xdr:colOff>
                <xdr:row>8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4</xdr:col>
                <xdr:colOff>22</xdr:colOff>
                <xdr:row>6</xdr:row>
                <xdr:rowOff>15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4</xdr:col>
                <xdr:colOff>22</xdr:colOff>
                <xdr:row>7</xdr:row>
                <xdr:rowOff>15</xdr:rowOff>
              </xdr:to>
            </anchor>
          </commentPr>
        </mc:Choice>
        <mc:Fallback/>
      </mc:AlternateContent>
    </comment>
    <comment ref="B6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tied to interest rates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4</xdr:col>
                <xdr:colOff>22</xdr:colOff>
                <xdr:row>8</xdr:row>
                <xdr:rowOff>14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Enter: Base, High, 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22</xdr:colOff>
                <xdr:row>9</xdr:row>
                <xdr:rowOff>14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Real Interest Rate on I Series Bonds
7/24/00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7</xdr:rowOff>
              </xdr:from>
              <xdr:to>
                <xdr:col>3</xdr:col>
                <xdr:colOff>16</xdr:colOff>
                <xdr:row>29</xdr:row>
                <xdr:rowOff>13</xdr:rowOff>
              </xdr:to>
            </anchor>
          </commentPr>
        </mc:Choice>
        <mc:Fallback/>
      </mc:AlternateContent>
    </commen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5% increase in debt ratio over 5 years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31</xdr:row>
                <xdr:rowOff>7</xdr:rowOff>
              </xdr:from>
              <xdr:to>
                <xdr:col>3</xdr:col>
                <xdr:colOff>16</xdr:colOff>
                <xdr:row>35</xdr:row>
                <xdr:rowOff>13</xdr:rowOff>
              </xdr:to>
            </anchor>
          </commentPr>
        </mc:Choice>
        <mc:Fallback/>
      </mc:AlternateContent>
    </comment>
    <comment ref="A3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10% debt ratio increase over 5 years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32</xdr:row>
                <xdr:rowOff>7</xdr:rowOff>
              </xdr:from>
              <xdr:to>
                <xdr:col>3</xdr:col>
                <xdr:colOff>16</xdr:colOff>
                <xdr:row>36</xdr:row>
                <xdr:rowOff>13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WACC on rate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3</xdr:row>
                <xdr:rowOff>0</xdr:rowOff>
              </xdr:from>
              <xdr:to>
                <xdr:col>9</xdr:col>
                <xdr:colOff>17</xdr:colOff>
                <xdr:row>6</xdr:row>
                <xdr:rowOff>3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Frozen;
1.  may include distributed generation scenario (fuel cells for distribution and new small plants for transmission;
2.  May include market rates for transmission which would then would become volitile like commodity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11</xdr:col>
                <xdr:colOff>12</xdr:colOff>
                <xdr:row>17</xdr:row>
                <xdr:rowOff>9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dfoti:
</t>
        </r>
        <r>
          <rPr>
            <sz val="8"/>
            <color rgb="FF000000"/>
            <rFont val="Tahoma"/>
            <family val="0"/>
          </rPr>
          <t xml:space="preserve">inflation minus 1.0%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19</xdr:row>
                <xdr:rowOff>7</xdr:rowOff>
              </xdr:from>
              <xdr:to>
                <xdr:col>9</xdr:col>
                <xdr:colOff>28</xdr:colOff>
                <xdr:row>24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<sst xmlns="http://schemas.openxmlformats.org/spreadsheetml/2006/main" count="832" uniqueCount="561">
  <si>
    <t xml:space="preserve">Transmission and Distribution</t>
  </si>
  <si>
    <t xml:space="preserve">Exposure Calculation Model</t>
  </si>
  <si>
    <t xml:space="preserve">First Draft</t>
  </si>
  <si>
    <t xml:space="preserve">System Diagram for T&amp;D Forecast and Sensitivity</t>
  </si>
  <si>
    <t xml:space="preserve">Exposure Calculation</t>
  </si>
  <si>
    <t xml:space="preserve">Extract Raw Data (Powerdat)</t>
  </si>
  <si>
    <t xml:space="preserve">Forecast Using</t>
  </si>
  <si>
    <t xml:space="preserve">Applied Values</t>
  </si>
  <si>
    <t xml:space="preserve">Applied Criteria</t>
  </si>
  <si>
    <t xml:space="preserve">Applied  Scenarios</t>
  </si>
  <si>
    <t xml:space="preserve">Calculated Exposure</t>
  </si>
  <si>
    <t xml:space="preserve">21 of 30 Top Positions</t>
  </si>
  <si>
    <t xml:space="preserve">2001-2010</t>
  </si>
  <si>
    <t xml:space="preserve">Base, High, Low</t>
  </si>
  <si>
    <t xml:space="preserve">Beta (Ass.)</t>
  </si>
  <si>
    <t xml:space="preserve">Rf Volatility (Given)</t>
  </si>
  <si>
    <t xml:space="preserve">T&amp;D Ratebase</t>
  </si>
  <si>
    <t xml:space="preserve">Depreciation as % ratebase (calc.)</t>
  </si>
  <si>
    <t xml:space="preserve">Risk Free Rate (Given)</t>
  </si>
  <si>
    <t xml:space="preserve">System Expansion (Ass.)</t>
  </si>
  <si>
    <t xml:space="preserve">Debt Premium (Ass.)</t>
  </si>
  <si>
    <t xml:space="preserve">Market Premium (Ass.)</t>
  </si>
  <si>
    <t xml:space="preserve">Capital Structure</t>
  </si>
  <si>
    <t xml:space="preserve">Leverage Change (Ass.)</t>
  </si>
  <si>
    <t xml:space="preserve">T&amp;D A&amp;G % (calc.)</t>
  </si>
  <si>
    <t xml:space="preserve">Revenue Requirement</t>
  </si>
  <si>
    <t xml:space="preserve">T&amp;D O&amp;M and A&amp;G</t>
  </si>
  <si>
    <t xml:space="preserve">Real Rate (Given)</t>
  </si>
  <si>
    <t xml:space="preserve">CPI (Calc.)</t>
  </si>
  <si>
    <t xml:space="preserve">PPI (Calc.)</t>
  </si>
  <si>
    <t xml:space="preserve">Duration of Rate Freeze</t>
  </si>
  <si>
    <t xml:space="preserve">Low Rf and Inflation</t>
  </si>
  <si>
    <t xml:space="preserve">Weighted by Position</t>
  </si>
  <si>
    <t xml:space="preserve">T&amp;D Labor Expense</t>
  </si>
  <si>
    <t xml:space="preserve">Labor:Non Labor Ratio (Calc.)</t>
  </si>
  <si>
    <t xml:space="preserve">T&amp;D $/Kwh</t>
  </si>
  <si>
    <t xml:space="preserve">Frequency of Rate Cases</t>
  </si>
  <si>
    <t xml:space="preserve">Base Rf and Inflation</t>
  </si>
  <si>
    <t xml:space="preserve">Extrapolated to Overall Position</t>
  </si>
  <si>
    <t xml:space="preserve">Productivity Factor (Ass.)</t>
  </si>
  <si>
    <t xml:space="preserve">Rate Case Methodology</t>
  </si>
  <si>
    <t xml:space="preserve">High Rf and Inflation</t>
  </si>
  <si>
    <t xml:space="preserve">Increased by assumed growth rate</t>
  </si>
  <si>
    <t xml:space="preserve">T&amp;D Depreciation</t>
  </si>
  <si>
    <t xml:space="preserve">State &amp; Fed. Income Tax Rates</t>
  </si>
  <si>
    <t xml:space="preserve">Gross-up Rev. Req. (Calc.)</t>
  </si>
  <si>
    <t xml:space="preserve">Payroll Tax</t>
  </si>
  <si>
    <t xml:space="preserve">CPI less Productivity Factor</t>
  </si>
  <si>
    <t xml:space="preserve">Property Tax (Ass.)</t>
  </si>
  <si>
    <t xml:space="preserve">MWH Delivered</t>
  </si>
  <si>
    <t xml:space="preserve">MWH</t>
  </si>
  <si>
    <t xml:space="preserve">Load Growth (Ass.)</t>
  </si>
  <si>
    <t xml:space="preserve">#</t>
  </si>
  <si>
    <t xml:space="preserve">Worksheet</t>
  </si>
  <si>
    <t xml:space="preserve">Purpose</t>
  </si>
  <si>
    <t xml:space="preserve">Diagram</t>
  </si>
  <si>
    <t xml:space="preserve">Illustration of interplay between variables and calculations</t>
  </si>
  <si>
    <t xml:space="preserve">Docs</t>
  </si>
  <si>
    <t xml:space="preserve">This page</t>
  </si>
  <si>
    <t xml:space="preserve">Graph</t>
  </si>
  <si>
    <t xml:space="preserve">Illustration of Exposure over time</t>
  </si>
  <si>
    <t xml:space="preserve">Exposure</t>
  </si>
  <si>
    <t xml:space="preserve">Input screen for scenarios - calculates exposure</t>
  </si>
  <si>
    <t xml:space="preserve">Assumptions</t>
  </si>
  <si>
    <t xml:space="preserve">Provides data on scenarios that can be run</t>
  </si>
  <si>
    <t xml:space="preserve">Criteria</t>
  </si>
  <si>
    <t xml:space="preserve">Utility specific assumptions on rate structure and growth</t>
  </si>
  <si>
    <t xml:space="preserve">Trans_change</t>
  </si>
  <si>
    <t xml:space="preserve">Cumulative changes in transmission rate from base year</t>
  </si>
  <si>
    <t xml:space="preserve">Dist_change</t>
  </si>
  <si>
    <t xml:space="preserve">Cumulative changes in distribution rate from base year</t>
  </si>
  <si>
    <t xml:space="preserve">Trans_$kwh</t>
  </si>
  <si>
    <t xml:space="preserve">Calculated transmission rate</t>
  </si>
  <si>
    <t xml:space="preserve">Dist_$kwh</t>
  </si>
  <si>
    <t xml:space="preserve">Calculated distribution rate</t>
  </si>
  <si>
    <t xml:space="preserve">TransRR_COS</t>
  </si>
  <si>
    <t xml:space="preserve">transmission revenue requirements</t>
  </si>
  <si>
    <t xml:space="preserve">DistRR_COS</t>
  </si>
  <si>
    <t xml:space="preserve">Distribution revenue requirements</t>
  </si>
  <si>
    <t xml:space="preserve">Trans_rrb</t>
  </si>
  <si>
    <t xml:space="preserve">Transmission return on ratebase</t>
  </si>
  <si>
    <t xml:space="preserve">Dist_rrb</t>
  </si>
  <si>
    <t xml:space="preserve">Distribution return on ratebase</t>
  </si>
  <si>
    <t xml:space="preserve">WACC</t>
  </si>
  <si>
    <t xml:space="preserve">Weighted average cost of capital</t>
  </si>
  <si>
    <t xml:space="preserve">Cdebt</t>
  </si>
  <si>
    <t xml:space="preserve">Cost of debt</t>
  </si>
  <si>
    <t xml:space="preserve">Cequity</t>
  </si>
  <si>
    <t xml:space="preserve">Cost of equity</t>
  </si>
  <si>
    <t xml:space="preserve">Transbase</t>
  </si>
  <si>
    <t xml:space="preserve">Transmission ratebase</t>
  </si>
  <si>
    <t xml:space="preserve">Distbase</t>
  </si>
  <si>
    <t xml:space="preserve">Distribution ratebase</t>
  </si>
  <si>
    <t xml:space="preserve">TO&amp;M</t>
  </si>
  <si>
    <t xml:space="preserve">Transmission O&amp;M</t>
  </si>
  <si>
    <t xml:space="preserve">DO&amp;M</t>
  </si>
  <si>
    <t xml:space="preserve">Distribution O&amp;M</t>
  </si>
  <si>
    <t xml:space="preserve">CustO&amp;M</t>
  </si>
  <si>
    <t xml:space="preserve">Sales, Marketing, and Other Customer O&amp;M</t>
  </si>
  <si>
    <t xml:space="preserve">A&amp;GO&amp;M</t>
  </si>
  <si>
    <t xml:space="preserve">T&amp;D portion of O&amp;M allocated by % of other O&amp;M</t>
  </si>
  <si>
    <t xml:space="preserve">PayTO&amp;M</t>
  </si>
  <si>
    <t xml:space="preserve">Transmission payroll tax cost</t>
  </si>
  <si>
    <t xml:space="preserve">PayDO&amp;M</t>
  </si>
  <si>
    <t xml:space="preserve">Distribution payroll tax cost</t>
  </si>
  <si>
    <t xml:space="preserve">Labor Ratio</t>
  </si>
  <si>
    <t xml:space="preserve">Labor costs / Total O&amp;M</t>
  </si>
  <si>
    <t xml:space="preserve">TransNplant</t>
  </si>
  <si>
    <t xml:space="preserve">Transmission net plant</t>
  </si>
  <si>
    <t xml:space="preserve">DistNplant</t>
  </si>
  <si>
    <t xml:space="preserve">Distribution net plant</t>
  </si>
  <si>
    <t xml:space="preserve">TransDepr.</t>
  </si>
  <si>
    <t xml:space="preserve">Transmission depreciation</t>
  </si>
  <si>
    <t xml:space="preserve">DistDepr.</t>
  </si>
  <si>
    <t xml:space="preserve">Distribution depreciation</t>
  </si>
  <si>
    <t xml:space="preserve">TransDeprRt</t>
  </si>
  <si>
    <t xml:space="preserve">Transmission depreciation as a % of ratebase</t>
  </si>
  <si>
    <t xml:space="preserve">DistDeprRt</t>
  </si>
  <si>
    <t xml:space="preserve">Distribution depreciation as a % of ratebase</t>
  </si>
  <si>
    <t xml:space="preserve">TransTax</t>
  </si>
  <si>
    <t xml:space="preserve">Transmission property tax</t>
  </si>
  <si>
    <t xml:space="preserve">DistTax</t>
  </si>
  <si>
    <t xml:space="preserve">Distribution property tax</t>
  </si>
  <si>
    <t xml:space="preserve">Total sources of MWH</t>
  </si>
  <si>
    <t xml:space="preserve">Raw_calc</t>
  </si>
  <si>
    <t xml:space="preserve">Allocation calculations (e.g. O&amp;M, debt, labor %) from raw data</t>
  </si>
  <si>
    <t xml:space="preserve">Raw</t>
  </si>
  <si>
    <t xml:space="preserve">Data extract from Powerdat</t>
  </si>
  <si>
    <t xml:space="preserve">EES_Del</t>
  </si>
  <si>
    <t xml:space="preserve">Predicted EES Delivery obligation</t>
  </si>
  <si>
    <t xml:space="preserve">Position</t>
  </si>
  <si>
    <t xml:space="preserve">EES' positions as of 6/16/00</t>
  </si>
  <si>
    <t xml:space="preserve">Base Case</t>
  </si>
  <si>
    <t xml:space="preserve">Base</t>
  </si>
  <si>
    <t xml:space="preserve">Interest Rate Sensitivity </t>
  </si>
  <si>
    <t xml:space="preserve">Macro Economic Factors</t>
  </si>
  <si>
    <t xml:space="preserve">Case</t>
  </si>
  <si>
    <t xml:space="preserve">Expected Interest Rates</t>
  </si>
  <si>
    <t xml:space="preserve">CPI</t>
  </si>
  <si>
    <t xml:space="preserve">PPI</t>
  </si>
  <si>
    <t xml:space="preserve">Productivity</t>
  </si>
  <si>
    <t xml:space="preserve">EES Portfolio Growth</t>
  </si>
  <si>
    <t xml:space="preserve">Low</t>
  </si>
  <si>
    <t xml:space="preserve">Increase in Leverage (Debt/Equity)</t>
  </si>
  <si>
    <t xml:space="preserve">Year 2000 Base Year:</t>
  </si>
  <si>
    <t xml:space="preserve">Transmission Exposure (MM)</t>
  </si>
  <si>
    <t xml:space="preserve">Distribution Exposure (MM)</t>
  </si>
  <si>
    <t xml:space="preserve">Total T&amp;D (MM)</t>
  </si>
  <si>
    <t xml:space="preserve">Inflation Rate Sensitivity</t>
  </si>
  <si>
    <t xml:space="preserve">High Case</t>
  </si>
  <si>
    <t xml:space="preserve">High</t>
  </si>
  <si>
    <t xml:space="preserve">Productivity Rate Sensitivity</t>
  </si>
  <si>
    <t xml:space="preserve">Low Case</t>
  </si>
  <si>
    <t xml:space="preserve">Net Plant Increase, Effect of T-zero inflation and interest rates forward</t>
  </si>
  <si>
    <t xml:space="preserve">Firm Specific</t>
  </si>
  <si>
    <t xml:space="preserve">Interest</t>
  </si>
  <si>
    <t xml:space="preserve">Inflation</t>
  </si>
  <si>
    <t xml:space="preserve">Interest Delta</t>
  </si>
  <si>
    <t xml:space="preserve">Inflation Delta</t>
  </si>
  <si>
    <t xml:space="preserve">`</t>
  </si>
  <si>
    <t xml:space="preserve">Net Plant Increase</t>
  </si>
  <si>
    <t xml:space="preserve">Exposure Sensitivity Sheet</t>
  </si>
  <si>
    <t xml:space="preserve">Global Sensitivity Data &amp; Assumptions</t>
  </si>
  <si>
    <t xml:space="preserve">Variable</t>
  </si>
  <si>
    <t xml:space="preserve">Interest Rate (10 Year Bond)</t>
  </si>
  <si>
    <t xml:space="preserve">Volatility</t>
  </si>
  <si>
    <t xml:space="preserve">1 Stdev</t>
  </si>
  <si>
    <t xml:space="preserve">2 Stdev</t>
  </si>
  <si>
    <t xml:space="preserve">3 Stdev</t>
  </si>
  <si>
    <t xml:space="preserve">Inflation (CPI)</t>
  </si>
  <si>
    <t xml:space="preserve">Inflation (PPI)</t>
  </si>
  <si>
    <t xml:space="preserve">Market Risk</t>
  </si>
  <si>
    <t xml:space="preserve">Real Interest Rates</t>
  </si>
  <si>
    <t xml:space="preserve">EES Portolio Growth</t>
  </si>
  <si>
    <t xml:space="preserve">Change in Cap. Struct. Lev.</t>
  </si>
  <si>
    <t xml:space="preserve">Individual Utility Assumptions</t>
  </si>
  <si>
    <t xml:space="preserve">------------------------------------------Predicted------------------------------------------</t>
  </si>
  <si>
    <t xml:space="preserve">-----Actual-----</t>
  </si>
  <si>
    <t xml:space="preserve">Utility</t>
  </si>
  <si>
    <t xml:space="preserve">Load Growth (kwh)</t>
  </si>
  <si>
    <t xml:space="preserve">Annual Trans. Net Plant Growth</t>
  </si>
  <si>
    <t xml:space="preserve">Annual Dist. Net Plant Growth</t>
  </si>
  <si>
    <t xml:space="preserve">Rates Frozen Until</t>
  </si>
  <si>
    <t xml:space="preserve">Rate Case Frequency</t>
  </si>
  <si>
    <t xml:space="preserve">Rate Methodology After Freeze</t>
  </si>
  <si>
    <t xml:space="preserve">Beta</t>
  </si>
  <si>
    <t xml:space="preserve">Debt Rp</t>
  </si>
  <si>
    <t xml:space="preserve">MM MWH Position</t>
  </si>
  <si>
    <t xml:space="preserve">Boston Edison Co.</t>
  </si>
  <si>
    <t xml:space="preserve">COS</t>
  </si>
  <si>
    <t xml:space="preserve">Carolina Power &amp; Light Co.</t>
  </si>
  <si>
    <t xml:space="preserve">Central Hudson Gas &amp; Electric Corp.</t>
  </si>
  <si>
    <t xml:space="preserve">Commonwealth Edison Co.</t>
  </si>
  <si>
    <t xml:space="preserve">MKT</t>
  </si>
  <si>
    <t xml:space="preserve">Consolidated Edison Co. of New York, Inc.</t>
  </si>
  <si>
    <t xml:space="preserve">Consumers Energy Co.</t>
  </si>
  <si>
    <t xml:space="preserve">Duke Energy Corp.</t>
  </si>
  <si>
    <t xml:space="preserve">Entergy Mississippi, Inc.</t>
  </si>
  <si>
    <t xml:space="preserve">Florida Power &amp; Light Co.</t>
  </si>
  <si>
    <t xml:space="preserve">Gulf Power Co.</t>
  </si>
  <si>
    <t xml:space="preserve">Illinois Power Co.</t>
  </si>
  <si>
    <t xml:space="preserve">Jersey Central Power &amp; Light Co.</t>
  </si>
  <si>
    <t xml:space="preserve">Kentucky Utilities Co.</t>
  </si>
  <si>
    <t xml:space="preserve">Ohio Power Co.</t>
  </si>
  <si>
    <t xml:space="preserve">PPL Electric Utilities Corp.</t>
  </si>
  <si>
    <t xml:space="preserve">Pacific Gas &amp; Electric Co.</t>
  </si>
  <si>
    <t xml:space="preserve">Public Service Electric &amp; Gas Co.</t>
  </si>
  <si>
    <t xml:space="preserve">San Diego Gas &amp; Electric Co.</t>
  </si>
  <si>
    <t xml:space="preserve">PBR</t>
  </si>
  <si>
    <t xml:space="preserve">Southern California Edison Co.</t>
  </si>
  <si>
    <t xml:space="preserve">Southwestern Public Service Co.</t>
  </si>
  <si>
    <t xml:space="preserve">TXU Electric Co.</t>
  </si>
  <si>
    <t xml:space="preserve">Sample Group</t>
  </si>
  <si>
    <t xml:space="preserve">Total </t>
  </si>
  <si>
    <t xml:space="preserve">Percent of Total</t>
  </si>
  <si>
    <t xml:space="preserve">Cummulative Change in Transmission Rates from 2000</t>
  </si>
  <si>
    <t xml:space="preserve">Company Name</t>
  </si>
  <si>
    <t xml:space="preserve">% Portfolio</t>
  </si>
  <si>
    <t xml:space="preserve">Composite Change</t>
  </si>
  <si>
    <t xml:space="preserve">Notes:</t>
  </si>
  <si>
    <t xml:space="preserve">Negative indicates increase in rates</t>
  </si>
  <si>
    <t xml:space="preserve">Cummulative Change in Distribution Rates from 2000</t>
  </si>
  <si>
    <t xml:space="preserve">Calculated Transmission $/kwh (Trans. Revenue Req. / Trans. Kwh)</t>
  </si>
  <si>
    <t xml:space="preserve">Calculated Distribution $/kwh (Dist. Revenue Req. / Dist. Kwh)</t>
  </si>
  <si>
    <t xml:space="preserve">Calculated Transmission Revenue Requirement (Trans. Return on Ratebase + Trans. O&amp;M + Alloc. A&amp;G O&amp;M + Trans. Deprec. + Trans. Payroll Tax + Trans. Property Tax) / (1 - Composite Tax Rate)</t>
  </si>
  <si>
    <t xml:space="preserve">Calculated Distribution Revenue Requirement (Dist. Return on Ratebase + Dist. O&amp;M + Alloc. A&amp;G O&amp;M + Dist. Deprec. + Dist. Payroll Tax + Dist. Property Tax) / (1 - Composite Tax Rate)</t>
  </si>
  <si>
    <t xml:space="preserve">Calculated Transmission Return on Rate Base (WACC * transmission ratebase)</t>
  </si>
  <si>
    <t xml:space="preserve">Calculated Distribution Return on Rate Base (WACC * Dist. ratebase)</t>
  </si>
  <si>
    <t xml:space="preserve">WACC (Cost of Debt * Debt %) + (Cost of Equity * Equity %)</t>
  </si>
  <si>
    <t xml:space="preserve">Cost of Debt (Risk Free Rate + Risk Premium)</t>
  </si>
  <si>
    <t xml:space="preserve">Cost of Equity via CAPM (Rs = Rf + Beta (Rm-Rf)</t>
  </si>
  <si>
    <t xml:space="preserve">Debt as a % of Capitalization (D/E Ratio/ (D/E Ratio +1))</t>
  </si>
  <si>
    <t xml:space="preserve">Transmission Rate Base (Year0 Ratebase + expansion - depreciation)</t>
  </si>
  <si>
    <t xml:space="preserve">Distribution Rate Base (Year0 Ratebase + expansion - depreciation)</t>
  </si>
  <si>
    <t xml:space="preserve">Transmission O&amp;M ( Trans. O&amp;M ) * (composite CPI/PPI inflation - productivity +1)</t>
  </si>
  <si>
    <t xml:space="preserve">Distribution O&amp;M ( Dist. O&amp;M ) * (composite CPI/PPI inflation - productivity +1)</t>
  </si>
  <si>
    <t xml:space="preserve">Customer O&amp;M ( Cust. O&amp;M ) * (composite CPI/PPI inflation - productivity +1)</t>
  </si>
  <si>
    <t xml:space="preserve">A&amp;G O&amp;M ( A&amp;G O&amp;M ) * (composite CPI/PPI inflation - productivity +1)</t>
  </si>
  <si>
    <t xml:space="preserve">Transmission Payroll Tax (Payroll Tax * (1+CPI-Productivity)</t>
  </si>
  <si>
    <t xml:space="preserve">Distribution Payroll Tax (Payroll Tax * (1+CPI-Productivity)</t>
  </si>
  <si>
    <t xml:space="preserve">Labor Expense as a percent of total O&amp;M (T&amp;D and A&amp;G payroll expense/T&amp;D and A&amp;G O&amp;M)</t>
  </si>
  <si>
    <t xml:space="preserve">Transmission Net Plant (Transmission Net Plant - Transmission Depreciation)</t>
  </si>
  <si>
    <t xml:space="preserve">Distribution Net Plant (Distribution Net Plant - Distribution Depreciation)</t>
  </si>
  <si>
    <t xml:space="preserve">Transmission Depreciation (Transmission Depreciation Rate * Transmission Net Plant)</t>
  </si>
  <si>
    <t xml:space="preserve">Distribution Depreciation (Distribution Depreciation Rate * Distribution Net Plant)</t>
  </si>
  <si>
    <t xml:space="preserve">Transmission Depreciation Rate (Year 0 value held constant)</t>
  </si>
  <si>
    <t xml:space="preserve">Distribution Depreciation Rate (Year 0 value held constant)</t>
  </si>
  <si>
    <t xml:space="preserve">Transmission Property Tax (Net plant * Ad Valorem Rate)</t>
  </si>
  <si>
    <t xml:space="preserve">Distribution Property Tax (Net plant * Ad Valorem Rate)</t>
  </si>
  <si>
    <t xml:space="preserve">Total Sources of MWH (MWH * (1+load growth))</t>
  </si>
  <si>
    <t xml:space="preserve">Non Gen O&amp;M %</t>
  </si>
  <si>
    <t xml:space="preserve">Labor % T&amp;D O&amp;M</t>
  </si>
  <si>
    <t xml:space="preserve">% Trans. Net Plant</t>
  </si>
  <si>
    <t xml:space="preserve">% Dist. Net Plant</t>
  </si>
  <si>
    <t xml:space="preserve">Trans. Other Tax % Net Plant</t>
  </si>
  <si>
    <t xml:space="preserve">Dist. Other Tax % Net Plant</t>
  </si>
  <si>
    <t xml:space="preserve">Company ID</t>
  </si>
  <si>
    <t xml:space="preserve">State</t>
  </si>
  <si>
    <t xml:space="preserve">NERC</t>
  </si>
  <si>
    <t xml:space="preserve">Holding Company</t>
  </si>
  <si>
    <t xml:space="preserve">(R) Ratebase Steam $</t>
  </si>
  <si>
    <t xml:space="preserve">(R) Ratebase Nuclear $</t>
  </si>
  <si>
    <t xml:space="preserve">(R) Ratebase Hydro $</t>
  </si>
  <si>
    <t xml:space="preserve">Ratebase - Tran$</t>
  </si>
  <si>
    <t xml:space="preserve">(R) Ratebase Trans $</t>
  </si>
  <si>
    <t xml:space="preserve">Ratebase - Dist $</t>
  </si>
  <si>
    <t xml:space="preserve">(R) Ratebase Dist $</t>
  </si>
  <si>
    <t xml:space="preserve">Ratebase - A&amp;G $</t>
  </si>
  <si>
    <t xml:space="preserve">(R) Allowed Rate of Return</t>
  </si>
  <si>
    <t xml:space="preserve">Rate of Return %</t>
  </si>
  <si>
    <t xml:space="preserve">(R) Allowed Return on Equity %</t>
  </si>
  <si>
    <t xml:space="preserve">Return on Equity %</t>
  </si>
  <si>
    <t xml:space="preserve">Tot Prod $</t>
  </si>
  <si>
    <t xml:space="preserve">Tot Prod No Fuel $</t>
  </si>
  <si>
    <t xml:space="preserve">OPS: Purch &amp; Exch $</t>
  </si>
  <si>
    <t xml:space="preserve">OPS: Tot $</t>
  </si>
  <si>
    <t xml:space="preserve">Tran O&amp;M: Tot $</t>
  </si>
  <si>
    <t xml:space="preserve">Dist O&amp;M: Tot $</t>
  </si>
  <si>
    <t xml:space="preserve">CA: Tot $</t>
  </si>
  <si>
    <t xml:space="preserve">CSI: Tot $</t>
  </si>
  <si>
    <t xml:space="preserve">SA: Tot $</t>
  </si>
  <si>
    <t xml:space="preserve">AG O&amp;M: Tot $</t>
  </si>
  <si>
    <t xml:space="preserve">Total O&amp;M $</t>
  </si>
  <si>
    <t xml:space="preserve">(R) Payroll Tax Tran $</t>
  </si>
  <si>
    <t xml:space="preserve">(R) Payroll Tax Dist $</t>
  </si>
  <si>
    <t xml:space="preserve">(R) Dpr Exp-Gen -Tran $</t>
  </si>
  <si>
    <t xml:space="preserve">(R) Dpr Exp-Gen -Dist $</t>
  </si>
  <si>
    <t xml:space="preserve">Employees: Full Time</t>
  </si>
  <si>
    <t xml:space="preserve">Employees: Part Time</t>
  </si>
  <si>
    <t xml:space="preserve">Employees: Total</t>
  </si>
  <si>
    <t xml:space="preserve">Net Generation MWh</t>
  </si>
  <si>
    <t xml:space="preserve">Total Purchases MWh</t>
  </si>
  <si>
    <t xml:space="preserve">Exchanges Received MWh</t>
  </si>
  <si>
    <t xml:space="preserve">Exchanges Delivered MWh</t>
  </si>
  <si>
    <t xml:space="preserve">Net Exchanges MWh</t>
  </si>
  <si>
    <t xml:space="preserve">Wheeling Received MWh</t>
  </si>
  <si>
    <t xml:space="preserve">Wheeling Delivered MWh</t>
  </si>
  <si>
    <t xml:space="preserve">Net Wheeling MWh</t>
  </si>
  <si>
    <t xml:space="preserve">Wheel By Oth Losses MWh</t>
  </si>
  <si>
    <t xml:space="preserve">Total Sources MWh</t>
  </si>
  <si>
    <t xml:space="preserve">Debt to Equity Ratio</t>
  </si>
  <si>
    <t xml:space="preserve">Effective Inc Tax Rate %</t>
  </si>
  <si>
    <t xml:space="preserve">Elec O&amp;M Transmission $</t>
  </si>
  <si>
    <t xml:space="preserve">Elec O&amp;M Distribution $</t>
  </si>
  <si>
    <t xml:space="preserve">Elec O&amp;M Cust Acct $</t>
  </si>
  <si>
    <t xml:space="preserve">Elec O&amp;M Cust Info$</t>
  </si>
  <si>
    <t xml:space="preserve">Elec O&amp;M Sales$</t>
  </si>
  <si>
    <t xml:space="preserve">Elec O&amp;M Admin &amp; Gen $</t>
  </si>
  <si>
    <t xml:space="preserve">Elec Total Dept O&amp;M $</t>
  </si>
  <si>
    <t xml:space="preserve">Adj. Net Plant Trans $</t>
  </si>
  <si>
    <t xml:space="preserve">Adj. Net Plant Dist $</t>
  </si>
  <si>
    <t xml:space="preserve">Adj. Net Plant A&amp;G $</t>
  </si>
  <si>
    <t xml:space="preserve">Adj. Net Plant Total $</t>
  </si>
  <si>
    <t xml:space="preserve">Pre-tax Income $</t>
  </si>
  <si>
    <t xml:space="preserve">Composite Tax Rate %</t>
  </si>
  <si>
    <t xml:space="preserve">Other Tax Trans $</t>
  </si>
  <si>
    <t xml:space="preserve">Other Tax Dist $</t>
  </si>
  <si>
    <t xml:space="preserve">Other Tax A&amp;G $</t>
  </si>
  <si>
    <t xml:space="preserve">01998</t>
  </si>
  <si>
    <t xml:space="preserve">MA</t>
  </si>
  <si>
    <t xml:space="preserve">NPCC</t>
  </si>
  <si>
    <t xml:space="preserve">BSE</t>
  </si>
  <si>
    <t xml:space="preserve">03046</t>
  </si>
  <si>
    <t xml:space="preserve">NC</t>
  </si>
  <si>
    <t xml:space="preserve">SERC</t>
  </si>
  <si>
    <t xml:space="preserve">CPLC</t>
  </si>
  <si>
    <t xml:space="preserve">03249</t>
  </si>
  <si>
    <t xml:space="preserve">NY</t>
  </si>
  <si>
    <t xml:space="preserve">CHG</t>
  </si>
  <si>
    <t xml:space="preserve">04110</t>
  </si>
  <si>
    <t xml:space="preserve">IL</t>
  </si>
  <si>
    <t xml:space="preserve">MAIN</t>
  </si>
  <si>
    <t xml:space="preserve">UCM</t>
  </si>
  <si>
    <t xml:space="preserve">04226</t>
  </si>
  <si>
    <t xml:space="preserve">COEDIN</t>
  </si>
  <si>
    <t xml:space="preserve">04254</t>
  </si>
  <si>
    <t xml:space="preserve">MI</t>
  </si>
  <si>
    <t xml:space="preserve">ECAR</t>
  </si>
  <si>
    <t xml:space="preserve">CMS</t>
  </si>
  <si>
    <t xml:space="preserve">05416</t>
  </si>
  <si>
    <t xml:space="preserve">DUPC</t>
  </si>
  <si>
    <t xml:space="preserve">12685</t>
  </si>
  <si>
    <t xml:space="preserve">MS</t>
  </si>
  <si>
    <t xml:space="preserve">ENTR</t>
  </si>
  <si>
    <t xml:space="preserve">06452</t>
  </si>
  <si>
    <t xml:space="preserve">FL</t>
  </si>
  <si>
    <t xml:space="preserve">FRCC</t>
  </si>
  <si>
    <t xml:space="preserve">FPL</t>
  </si>
  <si>
    <t xml:space="preserve">07801</t>
  </si>
  <si>
    <t xml:space="preserve">SOUCOM</t>
  </si>
  <si>
    <t xml:space="preserve">09208</t>
  </si>
  <si>
    <t xml:space="preserve">DYN</t>
  </si>
  <si>
    <t xml:space="preserve">09726</t>
  </si>
  <si>
    <t xml:space="preserve">NJ</t>
  </si>
  <si>
    <t xml:space="preserve">MAAC</t>
  </si>
  <si>
    <t xml:space="preserve">GPU</t>
  </si>
  <si>
    <t xml:space="preserve">10171</t>
  </si>
  <si>
    <t xml:space="preserve">KY</t>
  </si>
  <si>
    <t xml:space="preserve">LG&amp;EE</t>
  </si>
  <si>
    <t xml:space="preserve">14006</t>
  </si>
  <si>
    <t xml:space="preserve">OH</t>
  </si>
  <si>
    <t xml:space="preserve">AEP</t>
  </si>
  <si>
    <t xml:space="preserve">14715</t>
  </si>
  <si>
    <t xml:space="preserve">PA</t>
  </si>
  <si>
    <t xml:space="preserve">PPLRE</t>
  </si>
  <si>
    <t xml:space="preserve">14328</t>
  </si>
  <si>
    <t xml:space="preserve">CA</t>
  </si>
  <si>
    <t xml:space="preserve">WSCC</t>
  </si>
  <si>
    <t xml:space="preserve">PG&amp;EC</t>
  </si>
  <si>
    <t xml:space="preserve">15477</t>
  </si>
  <si>
    <t xml:space="preserve">PSEGI</t>
  </si>
  <si>
    <t xml:space="preserve">16609</t>
  </si>
  <si>
    <t xml:space="preserve">SEMPRA</t>
  </si>
  <si>
    <t xml:space="preserve">17609</t>
  </si>
  <si>
    <t xml:space="preserve">EIX</t>
  </si>
  <si>
    <t xml:space="preserve">17718</t>
  </si>
  <si>
    <t xml:space="preserve">TX</t>
  </si>
  <si>
    <t xml:space="preserve">SPP</t>
  </si>
  <si>
    <t xml:space="preserve">NEWCE</t>
  </si>
  <si>
    <t xml:space="preserve">44372</t>
  </si>
  <si>
    <t xml:space="preserve">ERCOT</t>
  </si>
  <si>
    <t xml:space="preserve">TUC</t>
  </si>
  <si>
    <t xml:space="preserve">EES Deliveries (EES Delivieries * (1+ portfolio growth))</t>
  </si>
  <si>
    <t xml:space="preserve">Scenario</t>
  </si>
  <si>
    <t xml:space="preserve">EES Deliveries</t>
  </si>
  <si>
    <t xml:space="preserve">Rank</t>
  </si>
  <si>
    <t xml:space="preserve">Net 
Long (MWh)</t>
  </si>
  <si>
    <t xml:space="preserve">As of 6/16/00</t>
  </si>
  <si>
    <t xml:space="preserve">PG&amp;E </t>
  </si>
  <si>
    <t xml:space="preserve">Duke (SC) </t>
  </si>
  <si>
    <t xml:space="preserve">CentralHudson(NY) </t>
  </si>
  <si>
    <t xml:space="preserve">SCE </t>
  </si>
  <si>
    <t xml:space="preserve">TUEC </t>
  </si>
  <si>
    <t xml:space="preserve">Generic Muni Public </t>
  </si>
  <si>
    <t xml:space="preserve">OhioPower </t>
  </si>
  <si>
    <t xml:space="preserve">Memphis </t>
  </si>
  <si>
    <t xml:space="preserve">SDG&amp;E </t>
  </si>
  <si>
    <t xml:space="preserve">ComEdDA </t>
  </si>
  <si>
    <t xml:space="preserve">KCKBPU </t>
  </si>
  <si>
    <t xml:space="preserve">JCP&amp;L </t>
  </si>
  <si>
    <t xml:space="preserve">ConEd </t>
  </si>
  <si>
    <t xml:space="preserve">SPS (TX) </t>
  </si>
  <si>
    <t xml:space="preserve">PSE&amp;G </t>
  </si>
  <si>
    <t xml:space="preserve">GP </t>
  </si>
  <si>
    <t xml:space="preserve">Huntsville (AL) </t>
  </si>
  <si>
    <t xml:space="preserve">CP&amp;L (NC) </t>
  </si>
  <si>
    <t xml:space="preserve">Jackson </t>
  </si>
  <si>
    <t xml:space="preserve">Illinois Power (IL) </t>
  </si>
  <si>
    <t xml:space="preserve">TEP </t>
  </si>
  <si>
    <t xml:space="preserve">KYU </t>
  </si>
  <si>
    <t xml:space="preserve">Gulf Power (FL) </t>
  </si>
  <si>
    <t xml:space="preserve">Duke </t>
  </si>
  <si>
    <t xml:space="preserve">EntergyMS </t>
  </si>
  <si>
    <t xml:space="preserve">FPL </t>
  </si>
  <si>
    <t xml:space="preserve">Consumers </t>
  </si>
  <si>
    <t xml:space="preserve">pp&amp;l </t>
  </si>
  <si>
    <t xml:space="preserve">BECO </t>
  </si>
  <si>
    <t xml:space="preserve">Jonesboro (AR) </t>
  </si>
  <si>
    <t xml:space="preserve">peco </t>
  </si>
  <si>
    <t xml:space="preserve">Utah P&amp;L </t>
  </si>
  <si>
    <t xml:space="preserve">HLP </t>
  </si>
  <si>
    <t xml:space="preserve">ComElec (MA) </t>
  </si>
  <si>
    <t xml:space="preserve">UtdIll </t>
  </si>
  <si>
    <t xml:space="preserve">CG&amp;E </t>
  </si>
  <si>
    <t xml:space="preserve">LIPA </t>
  </si>
  <si>
    <t xml:space="preserve">Dlmrva (DE) </t>
  </si>
  <si>
    <t xml:space="preserve">CP&amp;L (SC) </t>
  </si>
  <si>
    <t xml:space="preserve">OHEdison </t>
  </si>
  <si>
    <t xml:space="preserve">APS </t>
  </si>
  <si>
    <t xml:space="preserve">Sierra Pacific </t>
  </si>
  <si>
    <t xml:space="preserve">NES </t>
  </si>
  <si>
    <t xml:space="preserve">TEC </t>
  </si>
  <si>
    <t xml:space="preserve">NSPCO </t>
  </si>
  <si>
    <t xml:space="preserve">WEPCO </t>
  </si>
  <si>
    <t xml:space="preserve">Allegheny Pow (Mon Power-WV) </t>
  </si>
  <si>
    <t xml:space="preserve">CPL(TX) </t>
  </si>
  <si>
    <t xml:space="preserve">OkG&amp;E </t>
  </si>
  <si>
    <t xml:space="preserve">DetEd </t>
  </si>
  <si>
    <t xml:space="preserve">Madison </t>
  </si>
  <si>
    <t xml:space="preserve">EPEC </t>
  </si>
  <si>
    <t xml:space="preserve">EntergyLA(LPL) </t>
  </si>
  <si>
    <t xml:space="preserve">Citizens Utilities (AZ) </t>
  </si>
  <si>
    <t xml:space="preserve">SCEG </t>
  </si>
  <si>
    <t xml:space="preserve">West Penn (Allegheny) </t>
  </si>
  <si>
    <t xml:space="preserve">NYSEG(NY) </t>
  </si>
  <si>
    <t xml:space="preserve">PSI Energy </t>
  </si>
  <si>
    <t xml:space="preserve">KCP&amp;L </t>
  </si>
  <si>
    <t xml:space="preserve">PennElec </t>
  </si>
  <si>
    <t xml:space="preserve">ClevelandEI </t>
  </si>
  <si>
    <t xml:space="preserve">MidBoro (MA) </t>
  </si>
  <si>
    <t xml:space="preserve">SRP </t>
  </si>
  <si>
    <t xml:space="preserve">TacomaPU </t>
  </si>
  <si>
    <t xml:space="preserve">SanAnton </t>
  </si>
  <si>
    <t xml:space="preserve">LADWP </t>
  </si>
  <si>
    <t xml:space="preserve">OKG&amp;E(AR) </t>
  </si>
  <si>
    <t xml:space="preserve">Alabama </t>
  </si>
  <si>
    <t xml:space="preserve">MECO (MA) </t>
  </si>
  <si>
    <t xml:space="preserve">CityofEastPoint (GA) </t>
  </si>
  <si>
    <t xml:space="preserve">OUC </t>
  </si>
  <si>
    <t xml:space="preserve">OAKDALECOOP </t>
  </si>
  <si>
    <t xml:space="preserve">IPALCO (IN) </t>
  </si>
  <si>
    <t xml:space="preserve">TauntonMuni(MA) </t>
  </si>
  <si>
    <t xml:space="preserve">MidAmerican(IA) </t>
  </si>
  <si>
    <t xml:space="preserve">duquesne </t>
  </si>
  <si>
    <t xml:space="preserve">ColumbusSn </t>
  </si>
  <si>
    <t xml:space="preserve">FPC </t>
  </si>
  <si>
    <t xml:space="preserve">ULH&amp;P </t>
  </si>
  <si>
    <t xml:space="preserve">BristolUB (VA) </t>
  </si>
  <si>
    <t xml:space="preserve">EntergyAR </t>
  </si>
  <si>
    <t xml:space="preserve">PotomacEd (MD) </t>
  </si>
  <si>
    <t xml:space="preserve">Braintree (MA) </t>
  </si>
  <si>
    <t xml:space="preserve">Austin </t>
  </si>
  <si>
    <t xml:space="preserve">Orange &amp; Rockland </t>
  </si>
  <si>
    <t xml:space="preserve">Grays Hbr PUD (WA) </t>
  </si>
  <si>
    <t xml:space="preserve">South Central PC(OH) </t>
  </si>
  <si>
    <t xml:space="preserve">Allegheny Pow (Mon Power-OH) </t>
  </si>
  <si>
    <t xml:space="preserve">KGE </t>
  </si>
  <si>
    <t xml:space="preserve">NIPSCO (IN) </t>
  </si>
  <si>
    <t xml:space="preserve">ToledoEd </t>
  </si>
  <si>
    <t xml:space="preserve">EntergyLA(NO) </t>
  </si>
  <si>
    <t xml:space="preserve">OpelikaL&amp;P </t>
  </si>
  <si>
    <t xml:space="preserve">EntergyLA(GSU) </t>
  </si>
  <si>
    <t xml:space="preserve">PSCOklahoma </t>
  </si>
  <si>
    <t xml:space="preserve">Kingsport (TN) </t>
  </si>
  <si>
    <t xml:space="preserve">NewBraunfels </t>
  </si>
  <si>
    <t xml:space="preserve">SMECO(Md) </t>
  </si>
  <si>
    <t xml:space="preserve">JEA </t>
  </si>
  <si>
    <t xml:space="preserve">PSNH </t>
  </si>
  <si>
    <t xml:space="preserve">AtlanticElec </t>
  </si>
  <si>
    <t xml:space="preserve">Riverside </t>
  </si>
  <si>
    <t xml:space="preserve">Omaha </t>
  </si>
  <si>
    <t xml:space="preserve">Narragansett </t>
  </si>
  <si>
    <t xml:space="preserve">MidAmerican (IL) </t>
  </si>
  <si>
    <t xml:space="preserve">PotomacEd-dba-AllghPwr (WV) </t>
  </si>
  <si>
    <t xml:space="preserve">GSU(TX) </t>
  </si>
  <si>
    <t xml:space="preserve">ConnL&amp;P </t>
  </si>
  <si>
    <t xml:space="preserve">South Beloit WGE </t>
  </si>
  <si>
    <t xml:space="preserve">AEP (VA) </t>
  </si>
  <si>
    <t xml:space="preserve">pepco </t>
  </si>
  <si>
    <t xml:space="preserve">City Springfield MO </t>
  </si>
  <si>
    <t xml:space="preserve">WPSC(WI) </t>
  </si>
  <si>
    <t xml:space="preserve">SeattleCL </t>
  </si>
  <si>
    <t xml:space="preserve">Lockhart PwrCo (SC) </t>
  </si>
  <si>
    <t xml:space="preserve">Brownsville(TX) </t>
  </si>
  <si>
    <t xml:space="preserve">Clay Coop (FL) </t>
  </si>
  <si>
    <t xml:space="preserve">MetEd(PA) </t>
  </si>
  <si>
    <t xml:space="preserve">NewSmyrnaBeach(FL) </t>
  </si>
  <si>
    <t xml:space="preserve">puget </t>
  </si>
  <si>
    <t xml:space="preserve">MinnPower </t>
  </si>
  <si>
    <t xml:space="preserve">BangorHydroElectr </t>
  </si>
  <si>
    <t xml:space="preserve">DentonCtyCoop </t>
  </si>
  <si>
    <t xml:space="preserve">NevadaPower </t>
  </si>
  <si>
    <t xml:space="preserve">AEP (IN-MI Pwr) </t>
  </si>
  <si>
    <t xml:space="preserve">Ocala (FL) </t>
  </si>
  <si>
    <t xml:space="preserve">Benton County (WA) </t>
  </si>
  <si>
    <t xml:space="preserve">SWEPCO(TX) </t>
  </si>
  <si>
    <t xml:space="preserve">WP&amp;L </t>
  </si>
  <si>
    <t xml:space="preserve">ImperialID </t>
  </si>
  <si>
    <t xml:space="preserve">Ameren Union Electric (IL) </t>
  </si>
  <si>
    <t xml:space="preserve">ComEd </t>
  </si>
  <si>
    <t xml:space="preserve">DP&amp;L </t>
  </si>
  <si>
    <t xml:space="preserve">PacificPower (WA) </t>
  </si>
  <si>
    <t xml:space="preserve">EasternEd (MA) </t>
  </si>
  <si>
    <t xml:space="preserve">PSColorado </t>
  </si>
  <si>
    <t xml:space="preserve">Cowlitz PUD (WA) </t>
  </si>
  <si>
    <t xml:space="preserve">CityofAlexandria(LA) </t>
  </si>
  <si>
    <t xml:space="preserve">MidTenn </t>
  </si>
  <si>
    <t xml:space="preserve">IES </t>
  </si>
  <si>
    <t xml:space="preserve">CityofOpp(AL) </t>
  </si>
  <si>
    <t xml:space="preserve">Chicopee (MA) </t>
  </si>
  <si>
    <t xml:space="preserve">WWP (WA) </t>
  </si>
  <si>
    <t xml:space="preserve">CityofRadford (VA) </t>
  </si>
  <si>
    <t xml:space="preserve">Vero Beach (FL) </t>
  </si>
  <si>
    <t xml:space="preserve">Alpena </t>
  </si>
  <si>
    <t xml:space="preserve">MainePubSvc </t>
  </si>
  <si>
    <t xml:space="preserve">Menasha Utilities(WI) </t>
  </si>
  <si>
    <t xml:space="preserve">EdisonSault </t>
  </si>
  <si>
    <t xml:space="preserve">Old Dominion(VA) </t>
  </si>
  <si>
    <t xml:space="preserve">Rockland(NJ) </t>
  </si>
  <si>
    <t xml:space="preserve">Lakeland (FL) </t>
  </si>
  <si>
    <t xml:space="preserve">Blue Ridge EMC (NC) </t>
  </si>
  <si>
    <t xml:space="preserve">AEP (WV) </t>
  </si>
  <si>
    <t xml:space="preserve">City of Concord (NC) </t>
  </si>
  <si>
    <t xml:space="preserve">City of Statesville (NC) </t>
  </si>
  <si>
    <t xml:space="preserve">City of Danville (VA) </t>
  </si>
  <si>
    <t xml:space="preserve">CLECO </t>
  </si>
  <si>
    <t xml:space="preserve">CILCO </t>
  </si>
  <si>
    <t xml:space="preserve">Centvermont </t>
  </si>
  <si>
    <t xml:space="preserve">IdahoPower </t>
  </si>
  <si>
    <t xml:space="preserve">PortlandGen </t>
  </si>
  <si>
    <t xml:space="preserve">CMP </t>
  </si>
  <si>
    <t xml:space="preserve">LG&amp;E </t>
  </si>
  <si>
    <t xml:space="preserve">Ameren UE (MO) </t>
  </si>
  <si>
    <t xml:space="preserve">CheyenneLF&amp;P </t>
  </si>
  <si>
    <t xml:space="preserve">PNM </t>
  </si>
  <si>
    <t xml:space="preserve">BGE </t>
  </si>
  <si>
    <t xml:space="preserve">NIMO </t>
  </si>
  <si>
    <t xml:space="preserve">CityofNorwood (MA) </t>
  </si>
  <si>
    <t xml:space="preserve">TNP </t>
  </si>
  <si>
    <t xml:space="preserve">RGE </t>
  </si>
  <si>
    <t xml:space="preserve">VP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</si>
</sst>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\ h:mm"/>
    <numFmt numFmtId="166" formatCode="0.0%"/>
    <numFmt numFmtId="167" formatCode="0%"/>
    <numFmt numFmtId="168" formatCode="0.00%"/>
    <numFmt numFmtId="169" formatCode="_(* #,##0_);_(* \(#,##0\);_(* \-??_);_(@_)"/>
    <numFmt numFmtId="170" formatCode="_(* #,##0.00_);_(* \(#,##0.00\);_(* \-??_);_(@_)"/>
    <numFmt numFmtId="171" formatCode="_(* #,##0_);_(* \(#,##0\);_(* \-_);_(@_)"/>
    <numFmt numFmtId="172" formatCode="_(* #,##0.0000_);_(* \(#,##0.0000\);_(* \-??_);_(@_)"/>
    <numFmt numFmtId="173" formatCode="0.00"/>
    <numFmt numFmtId="174" formatCode="_(* #,##0.000_);_(* \(#,##0.000\);_(* \-??_);_(@_)"/>
    <numFmt numFmtId="175" formatCode="_(* #,##0.000000_);_(* \(#,##0.000000\);_(* \-??_);_(@_)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24"/>
      <name val="Arial"/>
      <family val="2"/>
    </font>
    <font>
      <sz val="18"/>
      <name val="Arial"/>
      <family val="2"/>
    </font>
    <font>
      <i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.75"/>
      <name val="Arial"/>
      <family val="2"/>
    </font>
    <font>
      <sz val="10.75"/>
      <color rgb="FF000000"/>
      <name val="Arial"/>
      <family val="2"/>
    </font>
    <font>
      <b val="true"/>
      <sz val="13.5"/>
      <color rgb="FF000000"/>
      <name val="Arial"/>
      <family val="2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b val="true"/>
      <sz val="13.75"/>
      <name val="Arial"/>
      <family val="2"/>
    </font>
    <font>
      <i val="true"/>
      <sz val="9.75"/>
      <name val="Arial"/>
      <family val="2"/>
    </font>
    <font>
      <i val="true"/>
      <sz val="10.75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i val="true"/>
      <sz val="11"/>
      <name val="Arial"/>
      <family val="2"/>
    </font>
    <font>
      <i val="true"/>
      <sz val="8.75"/>
      <name val="Arial"/>
      <family val="2"/>
    </font>
    <font>
      <b val="true"/>
      <sz val="9.75"/>
      <color rgb="FF000000"/>
      <name val="Arial"/>
      <family val="2"/>
    </font>
    <font>
      <i val="true"/>
      <sz val="9"/>
      <name val="Arial"/>
      <family val="2"/>
    </font>
    <font>
      <b val="true"/>
      <sz val="16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master3a" xfId="20"/>
    <cellStyle name="Comma_master3a" xfId="21"/>
    <cellStyle name="Currency [0]_master3a" xfId="22"/>
    <cellStyle name="Currency_master3a" xfId="23"/>
    <cellStyle name="Normal_Sheet1" xfId="24"/>
    <cellStyle name="Percent_master3a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externalLink" Target="externalLinks/externalLink1.xml"/><Relationship Id="rId4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uFillTx/>
                <a:latin typeface="Arial"/>
              </a:rPr>
              <a:t>Transmission &amp; Distribution Exposure Calculation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200" strike="noStrike" u="none">
                <a:uFillTx/>
                <a:latin typeface="Arial"/>
              </a:rPr>
              <a:t>No Portfolio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4197301070265"/>
          <c:y val="0.171368230502338"/>
          <c:w val="0.714890646812471"/>
          <c:h val="0.746568109820486"/>
        </c:manualLayout>
      </c:layout>
      <c:lineChart>
        <c:grouping val="standard"/>
        <c:varyColors val="0"/>
        <c:ser>
          <c:idx val="0"/>
          <c:order val="0"/>
          <c:tx>
            <c:strRef>
              <c:f>Graph!$Y$51</c:f>
              <c:strCache>
                <c:ptCount val="1"/>
                <c:pt idx="0">
                  <c:v>High Case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Graph!$AA$51:$AK$51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54.5854573875743</c:v>
                </c:pt>
                <c:pt idx="2">
                  <c:v>143.726279885621</c:v>
                </c:pt>
                <c:pt idx="3">
                  <c:v>148.498047986356</c:v>
                </c:pt>
                <c:pt idx="4">
                  <c:v>153.407967397284</c:v>
                </c:pt>
                <c:pt idx="5">
                  <c:v>193.711720986746</c:v>
                </c:pt>
                <c:pt idx="6">
                  <c:v>244.026050300376</c:v>
                </c:pt>
                <c:pt idx="7">
                  <c:v>249.312662236889</c:v>
                </c:pt>
                <c:pt idx="8">
                  <c:v>254.736434780645</c:v>
                </c:pt>
                <c:pt idx="9">
                  <c:v>260.311878148292</c:v>
                </c:pt>
                <c:pt idx="10">
                  <c:v>266.040401646021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Graph!$Y$52</c:f>
              <c:strCache>
                <c:ptCount val="1"/>
                <c:pt idx="0">
                  <c:v>Base Case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Graph!$AA$52:$AK$52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0.760142405232244</c:v>
                </c:pt>
                <c:pt idx="2">
                  <c:v>-10.5736561130757</c:v>
                </c:pt>
                <c:pt idx="3">
                  <c:v>-8.48223142346686</c:v>
                </c:pt>
                <c:pt idx="4">
                  <c:v>-6.40715286893211</c:v>
                </c:pt>
                <c:pt idx="5">
                  <c:v>-20.3582629806203</c:v>
                </c:pt>
                <c:pt idx="6">
                  <c:v>-57.4525989032423</c:v>
                </c:pt>
                <c:pt idx="7">
                  <c:v>-55.4770196911742</c:v>
                </c:pt>
                <c:pt idx="8">
                  <c:v>-53.5285851740762</c:v>
                </c:pt>
                <c:pt idx="9">
                  <c:v>-51.5974748858574</c:v>
                </c:pt>
                <c:pt idx="10">
                  <c:v>-49.6855143672562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Graph!$Y$53</c:f>
              <c:strCache>
                <c:ptCount val="1"/>
                <c:pt idx="0">
                  <c:v>Low Case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triangle"/>
            <c:size val="7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Graph!$AA$53:$AK$53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-56.3652144217317</c:v>
                </c:pt>
                <c:pt idx="2">
                  <c:v>-176.582790507823</c:v>
                </c:pt>
                <c:pt idx="3">
                  <c:v>-177.468680975075</c:v>
                </c:pt>
                <c:pt idx="4">
                  <c:v>-178.398709632079</c:v>
                </c:pt>
                <c:pt idx="5">
                  <c:v>-250.930872836591</c:v>
                </c:pt>
                <c:pt idx="6">
                  <c:v>-377.738832635228</c:v>
                </c:pt>
                <c:pt idx="7">
                  <c:v>-378.823032331703</c:v>
                </c:pt>
                <c:pt idx="8">
                  <c:v>-379.945175002</c:v>
                </c:pt>
                <c:pt idx="9">
                  <c:v>-381.09391046749</c:v>
                </c:pt>
                <c:pt idx="10">
                  <c:v>-382.268019241215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114361"/>
        <c:axId val="27901378"/>
      </c:lineChart>
      <c:catAx>
        <c:axId val="301143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01378"/>
        <c:crossesAt val="0"/>
        <c:auto val="1"/>
        <c:lblAlgn val="ctr"/>
        <c:lblOffset val="100"/>
        <c:noMultiLvlLbl val="0"/>
      </c:catAx>
      <c:valAx>
        <c:axId val="27901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- Delta from Year 2000
(Million $'s)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14361"/>
        <c:crossesAt val="1"/>
        <c:crossBetween val="midCat"/>
        <c:maj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600744532341"/>
          <c:y val="0.4802383466586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Interest Rate Sensitivity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975" strike="noStrike" u="none">
                <a:uFillTx/>
                <a:latin typeface="Arial"/>
              </a:rPr>
              <a:t>I</a:t>
            </a:r>
            <a:r>
              <a:rPr b="0" i="1" sz="1075" strike="noStrike" u="none">
                <a:uFillTx/>
                <a:latin typeface="Arial"/>
              </a:rPr>
              <a:t>nflation Constant, Productivity 0%, and Cap Structure Constant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53932061424"/>
          <c:y val="0.152542372881356"/>
          <c:w val="0.849185667752443"/>
          <c:h val="0.822228716150399"/>
        </c:manualLayout>
      </c:layout>
      <c:lineChart>
        <c:grouping val="standard"/>
        <c:varyColors val="0"/>
        <c:ser>
          <c:idx val="0"/>
          <c:order val="0"/>
          <c:tx>
            <c:strRef>
              <c:f>Graph!$BD$3</c:f>
              <c:strCache>
                <c:ptCount val="1"/>
                <c:pt idx="0">
                  <c:v>7.5%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Graph!$BD$4:$BD$14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38.9751266815432</c:v>
                </c:pt>
                <c:pt idx="2">
                  <c:v>95.4244048308868</c:v>
                </c:pt>
                <c:pt idx="3">
                  <c:v>95.4244048308868</c:v>
                </c:pt>
                <c:pt idx="4">
                  <c:v>95.4244048308868</c:v>
                </c:pt>
                <c:pt idx="5">
                  <c:v>93.7096218765809</c:v>
                </c:pt>
                <c:pt idx="6">
                  <c:v>91.035299520648</c:v>
                </c:pt>
                <c:pt idx="7">
                  <c:v>91.0352995206479</c:v>
                </c:pt>
                <c:pt idx="8">
                  <c:v>91.0352995206479</c:v>
                </c:pt>
                <c:pt idx="9">
                  <c:v>91.035299520648</c:v>
                </c:pt>
                <c:pt idx="10">
                  <c:v>91.035299520648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Graph!$BC$3</c:f>
              <c:strCache>
                <c:ptCount val="1"/>
                <c:pt idx="0">
                  <c:v>7.0%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Graph!$BC$4:$BC$14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25.9834177876957</c:v>
                </c:pt>
                <c:pt idx="2">
                  <c:v>63.6162698872581</c:v>
                </c:pt>
                <c:pt idx="3">
                  <c:v>63.6162698872581</c:v>
                </c:pt>
                <c:pt idx="4">
                  <c:v>63.6162698872581</c:v>
                </c:pt>
                <c:pt idx="5">
                  <c:v>62.4730812510536</c:v>
                </c:pt>
                <c:pt idx="6">
                  <c:v>60.6901996804318</c:v>
                </c:pt>
                <c:pt idx="7">
                  <c:v>60.6901996804318</c:v>
                </c:pt>
                <c:pt idx="8">
                  <c:v>60.6901996804318</c:v>
                </c:pt>
                <c:pt idx="9">
                  <c:v>60.6901996804318</c:v>
                </c:pt>
                <c:pt idx="10">
                  <c:v>60.6901996804318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Graph!$BB$3</c:f>
              <c:strCache>
                <c:ptCount val="1"/>
                <c:pt idx="0">
                  <c:v>6.5%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Graph!$BB$4:$BB$14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12.9917088938479</c:v>
                </c:pt>
                <c:pt idx="2">
                  <c:v>31.8081349436291</c:v>
                </c:pt>
                <c:pt idx="3">
                  <c:v>31.8081349436291</c:v>
                </c:pt>
                <c:pt idx="4">
                  <c:v>31.8081349436291</c:v>
                </c:pt>
                <c:pt idx="5">
                  <c:v>31.2365406255269</c:v>
                </c:pt>
                <c:pt idx="6">
                  <c:v>30.3450998402159</c:v>
                </c:pt>
                <c:pt idx="7">
                  <c:v>30.3450998402159</c:v>
                </c:pt>
                <c:pt idx="8">
                  <c:v>30.3450998402159</c:v>
                </c:pt>
                <c:pt idx="9">
                  <c:v>30.345099840216</c:v>
                </c:pt>
                <c:pt idx="10">
                  <c:v>30.3450998402159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Graph!$BA$3</c:f>
              <c:strCache>
                <c:ptCount val="1"/>
                <c:pt idx="0">
                  <c:v>6.0%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Graph!$BA$4:$BA$14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Graph!$AZ$3</c:f>
              <c:strCache>
                <c:ptCount val="1"/>
                <c:pt idx="0">
                  <c:v>5.5%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Graph!$AZ$4:$AZ$14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-12.9917088938478</c:v>
                </c:pt>
                <c:pt idx="2">
                  <c:v>-31.808134943629</c:v>
                </c:pt>
                <c:pt idx="3">
                  <c:v>-31.808134943629</c:v>
                </c:pt>
                <c:pt idx="4">
                  <c:v>-31.808134943629</c:v>
                </c:pt>
                <c:pt idx="5">
                  <c:v>-31.2365406255267</c:v>
                </c:pt>
                <c:pt idx="6">
                  <c:v>-30.3450998402155</c:v>
                </c:pt>
                <c:pt idx="7">
                  <c:v>-30.3450998402156</c:v>
                </c:pt>
                <c:pt idx="8">
                  <c:v>-30.3450998402156</c:v>
                </c:pt>
                <c:pt idx="9">
                  <c:v>-30.3450998402155</c:v>
                </c:pt>
                <c:pt idx="10">
                  <c:v>-30.3450998402156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Graph!$AY$3</c:f>
              <c:strCache>
                <c:ptCount val="1"/>
                <c:pt idx="0">
                  <c:v>5.0%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Graph!$AY$4:$AY$14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-25.9834177876954</c:v>
                </c:pt>
                <c:pt idx="2">
                  <c:v>-63.6162698872578</c:v>
                </c:pt>
                <c:pt idx="3">
                  <c:v>-63.6162698872578</c:v>
                </c:pt>
                <c:pt idx="4">
                  <c:v>-63.6162698872578</c:v>
                </c:pt>
                <c:pt idx="5">
                  <c:v>-62.4730812510536</c:v>
                </c:pt>
                <c:pt idx="6">
                  <c:v>-60.6901996804316</c:v>
                </c:pt>
                <c:pt idx="7">
                  <c:v>-60.6901996804317</c:v>
                </c:pt>
                <c:pt idx="8">
                  <c:v>-60.6901996804317</c:v>
                </c:pt>
                <c:pt idx="9">
                  <c:v>-60.6901996804316</c:v>
                </c:pt>
                <c:pt idx="10">
                  <c:v>-60.6901996804316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Graph!$AX$3</c:f>
              <c:strCache>
                <c:ptCount val="1"/>
                <c:pt idx="0">
                  <c:v>4.5%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Graph!$AW$4:$AW$14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Graph!$AX$4:$AX$14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-38.9751266815433</c:v>
                </c:pt>
                <c:pt idx="2">
                  <c:v>-95.4244048308868</c:v>
                </c:pt>
                <c:pt idx="3">
                  <c:v>-95.4244048308868</c:v>
                </c:pt>
                <c:pt idx="4">
                  <c:v>-95.4244048308868</c:v>
                </c:pt>
                <c:pt idx="5">
                  <c:v>-93.7096218765805</c:v>
                </c:pt>
                <c:pt idx="6">
                  <c:v>-91.0352995206474</c:v>
                </c:pt>
                <c:pt idx="7">
                  <c:v>-91.0352995206475</c:v>
                </c:pt>
                <c:pt idx="8">
                  <c:v>-91.0352995206475</c:v>
                </c:pt>
                <c:pt idx="9">
                  <c:v>-91.0352995206474</c:v>
                </c:pt>
                <c:pt idx="10">
                  <c:v>-91.0352995206475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060084"/>
        <c:axId val="16736439"/>
      </c:lineChart>
      <c:catAx>
        <c:axId val="660600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36439"/>
        <c:crossesAt val="0"/>
        <c:auto val="1"/>
        <c:lblAlgn val="ctr"/>
        <c:lblOffset val="100"/>
        <c:noMultiLvlLbl val="0"/>
      </c:catAx>
      <c:valAx>
        <c:axId val="16736439"/>
        <c:scaling>
          <c:orientation val="minMax"/>
          <c:max val="100"/>
          <c:min val="-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(MM$)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60084"/>
        <c:crossesAt val="1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6561191251745"/>
          <c:y val="0.3924605493863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Graph!$AM$5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Graph!$AN$5:$AT$5</c:f>
              <c:numCache>
                <c:formatCode>_(* #,##0_);_(* \(#,##0\);_(* \-??_);_(@_)</c:formatCode>
                <c:ptCount val="7"/>
                <c:pt idx="0">
                  <c:v>-26.7383310254243</c:v>
                </c:pt>
                <c:pt idx="1">
                  <c:v>-13.7466221315764</c:v>
                </c:pt>
                <c:pt idx="2">
                  <c:v>-0.754913237728779</c:v>
                </c:pt>
                <c:pt idx="3">
                  <c:v>12.236795656119</c:v>
                </c:pt>
                <c:pt idx="4">
                  <c:v>25.2285045499669</c:v>
                </c:pt>
                <c:pt idx="5">
                  <c:v>38.2202134438147</c:v>
                </c:pt>
                <c:pt idx="6">
                  <c:v>51.2119223376622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Graph!$AM$9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Graph!$AN$9:$AT$9</c:f>
              <c:numCache>
                <c:formatCode>_(* #,##0_);_(* \(#,##0\);_(* \-??_);_(@_)</c:formatCode>
                <c:ptCount val="7"/>
                <c:pt idx="0">
                  <c:v>9.77726247621415</c:v>
                </c:pt>
                <c:pt idx="1">
                  <c:v>41.0138031017411</c:v>
                </c:pt>
                <c:pt idx="2">
                  <c:v>72.250343727268</c:v>
                </c:pt>
                <c:pt idx="3">
                  <c:v>103.486884352795</c:v>
                </c:pt>
                <c:pt idx="4">
                  <c:v>134.723424978322</c:v>
                </c:pt>
                <c:pt idx="5">
                  <c:v>165.959965603848</c:v>
                </c:pt>
                <c:pt idx="6">
                  <c:v>197.196506229376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Graph!$AM$14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Graph!$AO$70:$AV$70</c:f>
              <c:numCache>
                <c:formatCode>General</c:formatCode>
                <c:ptCount val="8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712768"/>
        <c:axId val="25444889"/>
      </c:lineChart>
      <c:catAx>
        <c:axId val="42712768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44889"/>
        <c:crossesAt val="0"/>
        <c:auto val="1"/>
        <c:lblAlgn val="ctr"/>
        <c:lblOffset val="100"/>
        <c:noMultiLvlLbl val="0"/>
      </c:catAx>
      <c:valAx>
        <c:axId val="254448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127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Inflation Rate Sensitivity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000" strike="noStrike" u="none">
                <a:uFillTx/>
                <a:latin typeface="Arial"/>
              </a:rPr>
              <a:t>Interest Rates Constant</a:t>
            </a:r>
            <a:r>
              <a:rPr b="0" i="1" sz="1100" strike="noStrike" u="none">
                <a:uFillTx/>
                <a:latin typeface="Arial"/>
              </a:rPr>
              <a:t>, Productivity 0%, and Cap Structure Constant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701738079747"/>
          <c:y val="0.155880373112799"/>
          <c:w val="0.849428385537689"/>
          <c:h val="0.819405712087701"/>
        </c:manualLayout>
      </c:layout>
      <c:lineChart>
        <c:grouping val="standard"/>
        <c:varyColors val="0"/>
        <c:ser>
          <c:idx val="0"/>
          <c:order val="0"/>
          <c:tx>
            <c:strRef>
              <c:f>Graph!$BD$18</c:f>
              <c:strCache>
                <c:ptCount val="1"/>
                <c:pt idx="0">
                  <c:v>6.0%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Graph!$BD$19:$BD$29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13.2001673784877</c:v>
                </c:pt>
                <c:pt idx="2">
                  <c:v>53.0634088799084</c:v>
                </c:pt>
                <c:pt idx="3">
                  <c:v>55.6162031468169</c:v>
                </c:pt>
                <c:pt idx="4">
                  <c:v>58.4136225814684</c:v>
                </c:pt>
                <c:pt idx="5">
                  <c:v>113.382755148963</c:v>
                </c:pt>
                <c:pt idx="6">
                  <c:v>205.684446608259</c:v>
                </c:pt>
                <c:pt idx="7">
                  <c:v>209.330822974066</c:v>
                </c:pt>
                <c:pt idx="8">
                  <c:v>213.302974274792</c:v>
                </c:pt>
                <c:pt idx="9">
                  <c:v>217.624726700654</c:v>
                </c:pt>
                <c:pt idx="10">
                  <c:v>222.321507201042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Graph!$BC$18</c:f>
              <c:strCache>
                <c:ptCount val="1"/>
                <c:pt idx="0">
                  <c:v>5.0%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Graph!$BC$19:$BC$29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6.60008368924382</c:v>
                </c:pt>
                <c:pt idx="2">
                  <c:v>26.431758769076</c:v>
                </c:pt>
                <c:pt idx="3">
                  <c:v>27.6854310446557</c:v>
                </c:pt>
                <c:pt idx="4">
                  <c:v>29.0475156898788</c:v>
                </c:pt>
                <c:pt idx="5">
                  <c:v>55.8797679795918</c:v>
                </c:pt>
                <c:pt idx="6">
                  <c:v>100.544028012189</c:v>
                </c:pt>
                <c:pt idx="7">
                  <c:v>102.276615705786</c:v>
                </c:pt>
                <c:pt idx="8">
                  <c:v>104.149328960549</c:v>
                </c:pt>
                <c:pt idx="9">
                  <c:v>106.171313901596</c:v>
                </c:pt>
                <c:pt idx="10">
                  <c:v>108.352259554182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Graph!$BB$18</c:f>
              <c:strCache>
                <c:ptCount val="1"/>
                <c:pt idx="0">
                  <c:v>4.0%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Graph!$BB$19:$BB$29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Graph!$BA$18</c:f>
              <c:strCache>
                <c:ptCount val="1"/>
                <c:pt idx="0">
                  <c:v>3.0%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Graph!$BA$19:$BA$29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-6.60008368924396</c:v>
                </c:pt>
                <c:pt idx="2">
                  <c:v>-26.2318674273199</c:v>
                </c:pt>
                <c:pt idx="3">
                  <c:v>-27.4407241692308</c:v>
                </c:pt>
                <c:pt idx="4">
                  <c:v>-28.7315753692633</c:v>
                </c:pt>
                <c:pt idx="5">
                  <c:v>-54.2974262482017</c:v>
                </c:pt>
                <c:pt idx="6">
                  <c:v>-96.1091429332633</c:v>
                </c:pt>
                <c:pt idx="7">
                  <c:v>-97.6725277353513</c:v>
                </c:pt>
                <c:pt idx="8">
                  <c:v>-99.3363102579879</c:v>
                </c:pt>
                <c:pt idx="9">
                  <c:v>-101.105642279849</c:v>
                </c:pt>
                <c:pt idx="10">
                  <c:v>-102.985915726854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Graph!$AZ$18</c:f>
              <c:strCache>
                <c:ptCount val="1"/>
                <c:pt idx="0">
                  <c:v>2.0%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Graph!$AZ$19:$AZ$29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-13.2001673784877</c:v>
                </c:pt>
                <c:pt idx="2">
                  <c:v>-52.2638435128833</c:v>
                </c:pt>
                <c:pt idx="3">
                  <c:v>-54.6373756451165</c:v>
                </c:pt>
                <c:pt idx="4">
                  <c:v>-57.149835931723</c:v>
                </c:pt>
                <c:pt idx="5">
                  <c:v>-107.052609640795</c:v>
                </c:pt>
                <c:pt idx="6">
                  <c:v>-187.940632887946</c:v>
                </c:pt>
                <c:pt idx="7">
                  <c:v>-190.909610450839</c:v>
                </c:pt>
                <c:pt idx="8">
                  <c:v>-194.044959917961</c:v>
                </c:pt>
                <c:pt idx="9">
                  <c:v>-197.354288421516</c:v>
                </c:pt>
                <c:pt idx="10">
                  <c:v>-200.845526424118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Graph!$AY$18</c:f>
              <c:strCache>
                <c:ptCount val="1"/>
                <c:pt idx="0">
                  <c:v>1.0%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Graph!$AY$19:$AY$29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-19.8002510677315</c:v>
                </c:pt>
                <c:pt idx="2">
                  <c:v>-78.0959282566905</c:v>
                </c:pt>
                <c:pt idx="3">
                  <c:v>-81.5905886097376</c:v>
                </c:pt>
                <c:pt idx="4">
                  <c:v>-85.2573818339082</c:v>
                </c:pt>
                <c:pt idx="5">
                  <c:v>-158.30487795733</c:v>
                </c:pt>
                <c:pt idx="6">
                  <c:v>-275.64750418519</c:v>
                </c:pt>
                <c:pt idx="7">
                  <c:v>-279.875126738289</c:v>
                </c:pt>
                <c:pt idx="8">
                  <c:v>-284.305514046377</c:v>
                </c:pt>
                <c:pt idx="9">
                  <c:v>-288.947113298183</c:v>
                </c:pt>
                <c:pt idx="10">
                  <c:v>-293.808712935968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Graph!$AX$18</c:f>
              <c:strCache>
                <c:ptCount val="1"/>
                <c:pt idx="0">
                  <c:v>0.0%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Graph!$AW$19:$AW$29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Graph!$AX$19:$AX$29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-26.4003347569756</c:v>
                </c:pt>
                <c:pt idx="2">
                  <c:v>-103.728121658742</c:v>
                </c:pt>
                <c:pt idx="3">
                  <c:v>-108.300997245175</c:v>
                </c:pt>
                <c:pt idx="4">
                  <c:v>-113.056787855065</c:v>
                </c:pt>
                <c:pt idx="5">
                  <c:v>-208.092795367492</c:v>
                </c:pt>
                <c:pt idx="6">
                  <c:v>-359.378668321724</c:v>
                </c:pt>
                <c:pt idx="7">
                  <c:v>-364.728285970328</c:v>
                </c:pt>
                <c:pt idx="8">
                  <c:v>-370.291888324875</c:v>
                </c:pt>
                <c:pt idx="9">
                  <c:v>-376.078034773605</c:v>
                </c:pt>
                <c:pt idx="10">
                  <c:v>-382.095627080284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525352"/>
        <c:axId val="43794282"/>
      </c:lineChart>
      <c:catAx>
        <c:axId val="6252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94282"/>
        <c:crossesAt val="0"/>
        <c:auto val="1"/>
        <c:lblAlgn val="ctr"/>
        <c:lblOffset val="100"/>
        <c:noMultiLvlLbl val="0"/>
      </c:catAx>
      <c:valAx>
        <c:axId val="43794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(MM$)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253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6822195371317"/>
          <c:y val="0.3750360611597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Productivity Rate Sensitivity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975" strike="noStrike" u="none">
                <a:uFillTx/>
                <a:latin typeface="Arial"/>
              </a:rPr>
              <a:t>Con</a:t>
            </a:r>
            <a:r>
              <a:rPr b="0" i="1" sz="875" strike="noStrike" u="none">
                <a:uFillTx/>
                <a:latin typeface="Arial"/>
              </a:rPr>
              <a:t>stant </a:t>
            </a:r>
            <a:r>
              <a:rPr b="0" i="1" sz="975" strike="noStrike" u="none">
                <a:uFillTx/>
                <a:latin typeface="Arial"/>
              </a:rPr>
              <a:t>Interest Rates</a:t>
            </a:r>
            <a:r>
              <a:rPr b="0" i="1" sz="1075" strike="noStrike" u="none">
                <a:uFillTx/>
                <a:latin typeface="Arial"/>
              </a:rPr>
              <a:t>, Inflation and Cap Structure Constant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4486126109207"/>
          <c:y val="0.155295965446157"/>
          <c:w val="0.847880182168177"/>
          <c:h val="0.819475802493374"/>
        </c:manualLayout>
      </c:layout>
      <c:lineChart>
        <c:grouping val="standard"/>
        <c:varyColors val="0"/>
        <c:ser>
          <c:idx val="0"/>
          <c:order val="0"/>
          <c:tx>
            <c:strRef>
              <c:f>Graph!$AX$33</c:f>
              <c:strCache>
                <c:ptCount val="1"/>
                <c:pt idx="0">
                  <c:v>0%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Graph!$AW$34:$AW$44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Graph!$AX$34:$AX$44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Graph!$AY$33</c:f>
              <c:strCache>
                <c:ptCount val="1"/>
                <c:pt idx="0">
                  <c:v>0.5%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Graph!$AW$34:$AW$44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Graph!$AY$34:$AY$44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-3.300041844622</c:v>
                </c:pt>
                <c:pt idx="2">
                  <c:v>-13.1612147862959</c:v>
                </c:pt>
                <c:pt idx="3">
                  <c:v>-13.7616335251946</c:v>
                </c:pt>
                <c:pt idx="4">
                  <c:v>-14.4007231798266</c:v>
                </c:pt>
                <c:pt idx="5">
                  <c:v>-27.4845037189912</c:v>
                </c:pt>
                <c:pt idx="6">
                  <c:v>-49.0880847965231</c:v>
                </c:pt>
                <c:pt idx="7">
                  <c:v>-49.8549865695951</c:v>
                </c:pt>
                <c:pt idx="8">
                  <c:v>-50.6687187579585</c:v>
                </c:pt>
                <c:pt idx="9">
                  <c:v>-51.5315503845144</c:v>
                </c:pt>
                <c:pt idx="10">
                  <c:v>-52.4458498096178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Graph!$AZ$33</c:f>
              <c:strCache>
                <c:ptCount val="1"/>
                <c:pt idx="0">
                  <c:v>1.0%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Graph!$AW$34:$AW$44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Graph!$AZ$34:$AZ$44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-6.600083689244</c:v>
                </c:pt>
                <c:pt idx="2">
                  <c:v>-26.2724567371524</c:v>
                </c:pt>
                <c:pt idx="3">
                  <c:v>-27.4622377788663</c:v>
                </c:pt>
                <c:pt idx="4">
                  <c:v>-28.7230723142504</c:v>
                </c:pt>
                <c:pt idx="5">
                  <c:v>-54.5768112918979</c:v>
                </c:pt>
                <c:pt idx="6">
                  <c:v>-97.0787482784579</c:v>
                </c:pt>
                <c:pt idx="7">
                  <c:v>-98.5729176684675</c:v>
                </c:pt>
                <c:pt idx="8">
                  <c:v>-100.152060273517</c:v>
                </c:pt>
                <c:pt idx="9">
                  <c:v>-101.820022563535</c:v>
                </c:pt>
                <c:pt idx="10">
                  <c:v>-103.580809219632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Graph!$BA$33</c:f>
              <c:strCache>
                <c:ptCount val="1"/>
                <c:pt idx="0">
                  <c:v>1.5%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Graph!$AW$34:$AW$44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Graph!$BA$34:$BA$44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-9.90012553386583</c:v>
                </c:pt>
                <c:pt idx="2">
                  <c:v>-39.33372585257</c:v>
                </c:pt>
                <c:pt idx="3">
                  <c:v>-41.1018920337755</c:v>
                </c:pt>
                <c:pt idx="4">
                  <c:v>-42.9673734362793</c:v>
                </c:pt>
                <c:pt idx="5">
                  <c:v>-81.2819267508674</c:v>
                </c:pt>
                <c:pt idx="6">
                  <c:v>-143.991623195102</c:v>
                </c:pt>
                <c:pt idx="7">
                  <c:v>-146.174803727309</c:v>
                </c:pt>
                <c:pt idx="8">
                  <c:v>-148.473035689107</c:v>
                </c:pt>
                <c:pt idx="9">
                  <c:v>-150.891194632543</c:v>
                </c:pt>
                <c:pt idx="10">
                  <c:v>-153.434346068945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363411"/>
        <c:axId val="96894397"/>
      </c:lineChart>
      <c:catAx>
        <c:axId val="87363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94397"/>
        <c:crossesAt val="0"/>
        <c:auto val="1"/>
        <c:lblAlgn val="ctr"/>
        <c:lblOffset val="100"/>
        <c:noMultiLvlLbl val="0"/>
      </c:catAx>
      <c:valAx>
        <c:axId val="96894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(MM$)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634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5723273393117"/>
          <c:y val="0.4636301168155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Change from Firm Specific Factors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000" strike="noStrike" u="none">
                <a:uFillTx/>
                <a:latin typeface="Arial"/>
              </a:rPr>
              <a:t>Con</a:t>
            </a:r>
            <a:r>
              <a:rPr b="0" i="1" sz="900" strike="noStrike" u="none">
                <a:uFillTx/>
                <a:latin typeface="Arial"/>
              </a:rPr>
              <a:t>stant </a:t>
            </a:r>
            <a:r>
              <a:rPr b="0" i="1" sz="1000" strike="noStrike" u="none">
                <a:uFillTx/>
                <a:latin typeface="Arial"/>
              </a:rPr>
              <a:t>Interest Rates</a:t>
            </a:r>
            <a:r>
              <a:rPr b="0" i="1" sz="1100" strike="noStrike" u="none">
                <a:uFillTx/>
                <a:latin typeface="Arial"/>
              </a:rPr>
              <a:t>, Inflation and Cap Structure Constant; Productivity 0%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4227036151357"/>
          <c:y val="0.154611557596632"/>
          <c:w val="0.610118628967975"/>
          <c:h val="0.82060849598163"/>
        </c:manualLayout>
      </c:layout>
      <c:lineChart>
        <c:grouping val="standard"/>
        <c:varyColors val="0"/>
        <c:ser>
          <c:idx val="0"/>
          <c:order val="0"/>
          <c:tx>
            <c:strRef>
              <c:f>Graph!$AN$49</c:f>
              <c:strCache>
                <c:ptCount val="1"/>
                <c:pt idx="0">
                  <c:v>Net Plant Increase, Effect of T-zero inflation and interest rates forward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Graph!$AM$50:$AM$60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Graph!$AN$50:$AN$60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14.5753032570117</c:v>
                </c:pt>
                <c:pt idx="2">
                  <c:v>49.088723916018</c:v>
                </c:pt>
                <c:pt idx="3">
                  <c:v>53.1363360058414</c:v>
                </c:pt>
                <c:pt idx="4">
                  <c:v>57.3284478472715</c:v>
                </c:pt>
                <c:pt idx="5">
                  <c:v>109.109461665389</c:v>
                </c:pt>
                <c:pt idx="6">
                  <c:v>181.705763548406</c:v>
                </c:pt>
                <c:pt idx="7">
                  <c:v>186.36306972004</c:v>
                </c:pt>
                <c:pt idx="8">
                  <c:v>191.186641722002</c:v>
                </c:pt>
                <c:pt idx="9">
                  <c:v>196.182415244434</c:v>
                </c:pt>
                <c:pt idx="10">
                  <c:v>201.356537881617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699233"/>
        <c:axId val="67995253"/>
      </c:lineChart>
      <c:catAx>
        <c:axId val="80699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95253"/>
        <c:crossesAt val="0"/>
        <c:auto val="1"/>
        <c:lblAlgn val="ctr"/>
        <c:lblOffset val="100"/>
        <c:noMultiLvlLbl val="0"/>
      </c:catAx>
      <c:valAx>
        <c:axId val="67995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(MM$)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992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7979556430815"/>
          <c:y val="0.4990432453119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Exposure Decomposition - High Case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200" strike="noStrike" u="none">
                <a:uFillTx/>
                <a:latin typeface="Arial"/>
              </a:rPr>
              <a:t>No Portfolio Growth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47980997624703"/>
          <c:y val="0.148658945443462"/>
          <c:w val="0.800427553444181"/>
          <c:h val="0.83160621761658"/>
        </c:manualLayout>
      </c:layout>
      <c:area3DChart>
        <c:grouping val="standard"/>
        <c:ser>
          <c:idx val="0"/>
          <c:order val="0"/>
          <c:tx>
            <c:strRef>
              <c:f>Graph!$Z$65</c:f>
              <c:strCache>
                <c:ptCount val="1"/>
                <c:pt idx="0">
                  <c:v>Productivity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Graph!$AA$64:$AK$64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Graph!$AA$65:$AK$65</c:f>
              <c:numCache>
                <c:formatCode>_(* #,##0.00_);_(* \(#,##0.00\);_(* \-??_);_(@_)</c:formatCode>
                <c:ptCount val="11"/>
                <c:pt idx="0">
                  <c:v>-0</c:v>
                </c:pt>
                <c:pt idx="1">
                  <c:v>-10.7606990600889</c:v>
                </c:pt>
                <c:pt idx="2">
                  <c:v>-28.3334668040603</c:v>
                </c:pt>
                <c:pt idx="3">
                  <c:v>-29.2741488643378</c:v>
                </c:pt>
                <c:pt idx="4">
                  <c:v>-30.2420653702882</c:v>
                </c:pt>
                <c:pt idx="5">
                  <c:v>-38.1873420817903</c:v>
                </c:pt>
                <c:pt idx="6">
                  <c:v>-48.1060527066723</c:v>
                </c:pt>
                <c:pt idx="7">
                  <c:v>-49.1482284585832</c:v>
                </c:pt>
                <c:pt idx="8">
                  <c:v>-50.2174433540329</c:v>
                </c:pt>
                <c:pt idx="9">
                  <c:v>-51.3165578632296</c:v>
                </c:pt>
                <c:pt idx="10">
                  <c:v>-52.4458498096178</c:v>
                </c:pt>
              </c:numCache>
            </c:numRef>
          </c:val>
        </c:ser>
        <c:ser>
          <c:idx val="1"/>
          <c:order val="1"/>
          <c:tx>
            <c:strRef>
              <c:f>Graph!$Z$66</c:f>
              <c:strCache>
                <c:ptCount val="1"/>
                <c:pt idx="0">
                  <c:v>Firm Specific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Graph!$AA$64:$AK$64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Graph!$AA$66:$AK$66</c:f>
              <c:numCache>
                <c:formatCode>_(* #,##0.00_);_(* \(#,##0.00\);_(* \-??_);_(@_)</c:formatCode>
                <c:ptCount val="11"/>
                <c:pt idx="0">
                  <c:v>0</c:v>
                </c:pt>
                <c:pt idx="1">
                  <c:v>30.5530963267888</c:v>
                </c:pt>
                <c:pt idx="2">
                  <c:v>80.4478534063914</c:v>
                </c:pt>
                <c:pt idx="3">
                  <c:v>83.1187532652249</c:v>
                </c:pt>
                <c:pt idx="4">
                  <c:v>85.8669805018991</c:v>
                </c:pt>
                <c:pt idx="5">
                  <c:v>108.426184448962</c:v>
                </c:pt>
                <c:pt idx="6">
                  <c:v>136.58860395975</c:v>
                </c:pt>
                <c:pt idx="7">
                  <c:v>139.547677153765</c:v>
                </c:pt>
                <c:pt idx="8">
                  <c:v>142.583523199853</c:v>
                </c:pt>
                <c:pt idx="9">
                  <c:v>145.7042638958</c:v>
                </c:pt>
                <c:pt idx="10">
                  <c:v>148.910688071999</c:v>
                </c:pt>
              </c:numCache>
            </c:numRef>
          </c:val>
        </c:ser>
        <c:ser>
          <c:idx val="2"/>
          <c:order val="2"/>
          <c:tx>
            <c:strRef>
              <c:f>Graph!$Z$67</c:f>
              <c:strCache>
                <c:ptCount val="1"/>
                <c:pt idx="0">
                  <c:v>Interest Delta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Graph!$AA$64:$AK$64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Graph!$AA$67:$AK$67</c:f>
              <c:numCache>
                <c:formatCode>_(* #,##0.00_);_(* \(#,##0.00\);_(* \-??_);_(@_)</c:formatCode>
                <c:ptCount val="11"/>
                <c:pt idx="0">
                  <c:v>0</c:v>
                </c:pt>
                <c:pt idx="1">
                  <c:v>49.2314753699882</c:v>
                </c:pt>
                <c:pt idx="2">
                  <c:v>129.628973482225</c:v>
                </c:pt>
                <c:pt idx="3">
                  <c:v>133.932705556037</c:v>
                </c:pt>
                <c:pt idx="4">
                  <c:v>138.361038451215</c:v>
                </c:pt>
                <c:pt idx="5">
                  <c:v>174.711622418464</c:v>
                </c:pt>
                <c:pt idx="6">
                  <c:v>220.090900763126</c:v>
                </c:pt>
                <c:pt idx="7">
                  <c:v>224.858978522284</c:v>
                </c:pt>
                <c:pt idx="8">
                  <c:v>229.750763572364</c:v>
                </c:pt>
                <c:pt idx="9">
                  <c:v>234.779342904074</c:v>
                </c:pt>
                <c:pt idx="10">
                  <c:v>239.945987592647</c:v>
                </c:pt>
              </c:numCache>
            </c:numRef>
          </c:val>
        </c:ser>
        <c:ser>
          <c:idx val="3"/>
          <c:order val="3"/>
          <c:tx>
            <c:strRef>
              <c:f>Graph!$Z$68</c:f>
              <c:strCache>
                <c:ptCount val="1"/>
                <c:pt idx="0">
                  <c:v>Inflation Delta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Graph!$AA$64:$AK$64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Graph!$AA$68:$AK$68</c:f>
              <c:numCache>
                <c:formatCode>_(* #,##0.00_);_(* \(#,##0.00\);_(* \-??_);_(@_)</c:formatCode>
                <c:ptCount val="11"/>
                <c:pt idx="1">
                  <c:v>54.6900211087456</c:v>
                </c:pt>
                <c:pt idx="2">
                  <c:v>144.001601470787</c:v>
                </c:pt>
                <c:pt idx="3">
                  <c:v>148.782510354673</c:v>
                </c:pt>
                <c:pt idx="4">
                  <c:v>153.701835190943</c:v>
                </c:pt>
                <c:pt idx="5">
                  <c:v>194.082794517139</c:v>
                </c:pt>
                <c:pt idx="6">
                  <c:v>244.493505793163</c:v>
                </c:pt>
                <c:pt idx="7">
                  <c:v>249.790244745973</c:v>
                </c:pt>
                <c:pt idx="8">
                  <c:v>255.224407050429</c:v>
                </c:pt>
                <c:pt idx="9">
                  <c:v>260.810530718903</c:v>
                </c:pt>
                <c:pt idx="10">
                  <c:v>266.550027757249</c:v>
                </c:pt>
              </c:numCache>
            </c:numRef>
          </c:val>
        </c:ser>
        <c:axId val="40987525"/>
        <c:axId val="96872264"/>
        <c:axId val="19242102"/>
      </c:area3DChart>
      <c:catAx>
        <c:axId val="40987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72264"/>
        <c:crossesAt val="0"/>
        <c:auto val="1"/>
        <c:lblAlgn val="ctr"/>
        <c:lblOffset val="100"/>
        <c:noMultiLvlLbl val="0"/>
      </c:catAx>
      <c:valAx>
        <c:axId val="968722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87525"/>
        <c:crossesAt val="1"/>
        <c:crossBetween val="midCat"/>
      </c:valAx>
      <c:serAx>
        <c:axId val="19242102"/>
        <c:scaling>
          <c:orientation val="minMax"/>
        </c:scaling>
        <c:delete val="0"/>
        <c:axPos val="b"/>
        <c:numFmt formatCode="_(* #,##0.00_);_(* \(#,##0.00\);_(* \-??_);_(@_)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6872264"/>
        <c:crosses val="autoZero"/>
      </c:serAx>
    </c:plotArea>
    <c:legend>
      <c:legendPos val="r"/>
      <c:layout>
        <c:manualLayout>
          <c:xMode val="edge"/>
          <c:yMode val="edge"/>
          <c:x val="0.827790973871734"/>
          <c:y val="0.4598445595854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uFillTx/>
                <a:latin typeface="Arial"/>
              </a:rPr>
              <a:t>Transmission &amp; Distribution Exposure Calculation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i="1" sz="1200" strike="noStrike" u="none">
                <a:uFillTx/>
                <a:latin typeface="Arial"/>
              </a:rPr>
              <a:t>5% Annual Portfolio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4197301070265"/>
          <c:y val="0.171368230502338"/>
          <c:w val="0.714890646812471"/>
          <c:h val="0.746568109820486"/>
        </c:manualLayout>
      </c:layout>
      <c:lineChart>
        <c:grouping val="standard"/>
        <c:varyColors val="0"/>
        <c:ser>
          <c:idx val="0"/>
          <c:order val="0"/>
          <c:tx>
            <c:strRef>
              <c:f>'5%Growth'!$Y$51</c:f>
              <c:strCache>
                <c:ptCount val="1"/>
                <c:pt idx="0">
                  <c:v>High Case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'5%Growth'!$AA$51:$AK$51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60.7797741938062</c:v>
                </c:pt>
                <c:pt idx="2">
                  <c:v>173.034240100458</c:v>
                </c:pt>
                <c:pt idx="3">
                  <c:v>187.934887466774</c:v>
                </c:pt>
                <c:pt idx="4">
                  <c:v>204.124285051405</c:v>
                </c:pt>
                <c:pt idx="5">
                  <c:v>282.737648525809</c:v>
                </c:pt>
                <c:pt idx="6">
                  <c:v>393.691979705675</c:v>
                </c:pt>
                <c:pt idx="7">
                  <c:v>422.008730991443</c:v>
                </c:pt>
                <c:pt idx="8">
                  <c:v>452.466482544068</c:v>
                </c:pt>
                <c:pt idx="9">
                  <c:v>485.250484746484</c:v>
                </c:pt>
                <c:pt idx="10">
                  <c:v>520.540852475927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'5%Growth'!$Y$52</c:f>
              <c:strCache>
                <c:ptCount val="1"/>
                <c:pt idx="0">
                  <c:v>Base Case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'5%Growth'!$AA$52:$AK$52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0.798149525493856</c:v>
                </c:pt>
                <c:pt idx="2">
                  <c:v>-11.6574558646659</c:v>
                </c:pt>
                <c:pt idx="3">
                  <c:v>-9.81924315159083</c:v>
                </c:pt>
                <c:pt idx="4">
                  <c:v>-7.78793435689241</c:v>
                </c:pt>
                <c:pt idx="5">
                  <c:v>-25.9828756866919</c:v>
                </c:pt>
                <c:pt idx="6">
                  <c:v>-76.9919773328117</c:v>
                </c:pt>
                <c:pt idx="7">
                  <c:v>-78.0617378551604</c:v>
                </c:pt>
                <c:pt idx="8">
                  <c:v>-79.0860995637654</c:v>
                </c:pt>
                <c:pt idx="9">
                  <c:v>-80.0446186636734</c:v>
                </c:pt>
                <c:pt idx="10">
                  <c:v>-80.932467381497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'5%Growth'!$Y$53</c:f>
              <c:strCache>
                <c:ptCount val="1"/>
                <c:pt idx="0">
                  <c:v>Low Case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triangle"/>
            <c:size val="7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'5%Growth'!$AA$50:$AK$50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'5%Growth'!$AA$53:$AK$53</c:f>
              <c:numCache>
                <c:formatCode>_(* #,##0_);_(* \(#,##0\);_(* \-??_);_(@_)</c:formatCode>
                <c:ptCount val="11"/>
                <c:pt idx="0">
                  <c:v>0</c:v>
                </c:pt>
                <c:pt idx="1">
                  <c:v>-59.1834751428182</c:v>
                </c:pt>
                <c:pt idx="2">
                  <c:v>-194.682526534875</c:v>
                </c:pt>
                <c:pt idx="3">
                  <c:v>-205.442181813772</c:v>
                </c:pt>
                <c:pt idx="4">
                  <c:v>-216.844746549727</c:v>
                </c:pt>
                <c:pt idx="5">
                  <c:v>-320.258446463373</c:v>
                </c:pt>
                <c:pt idx="6">
                  <c:v>-506.206162909245</c:v>
                </c:pt>
                <c:pt idx="7">
                  <c:v>-533.042048905861</c:v>
                </c:pt>
                <c:pt idx="8">
                  <c:v>-561.352067148093</c:v>
                </c:pt>
                <c:pt idx="9">
                  <c:v>-591.201736245808</c:v>
                </c:pt>
                <c:pt idx="10">
                  <c:v>-622.674322530871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53619"/>
        <c:axId val="69799610"/>
      </c:lineChart>
      <c:catAx>
        <c:axId val="333536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99610"/>
        <c:crossesAt val="0"/>
        <c:auto val="1"/>
        <c:lblAlgn val="ctr"/>
        <c:lblOffset val="100"/>
        <c:noMultiLvlLbl val="0"/>
      </c:catAx>
      <c:valAx>
        <c:axId val="69799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Annual Exposure - Delta from Year 2000
(Million $'s)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53619"/>
        <c:crossesAt val="1"/>
        <c:crossBetween val="midCat"/>
        <c:majorUnit val="1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600744532341"/>
          <c:y val="0.4802383466586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'5%Growth'!$AM$5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'5%Growth'!$AN$5:$AT$5</c:f>
              <c:numCache>
                <c:formatCode>_(* #,##0_);_(* \(#,##0\);_(* \-??_);_(@_)</c:formatCode>
                <c:ptCount val="7"/>
                <c:pt idx="0">
                  <c:v>-30.7060098183484</c:v>
                </c:pt>
                <c:pt idx="1">
                  <c:v>-17.7143009245005</c:v>
                </c:pt>
                <c:pt idx="2">
                  <c:v>-4.72259203065276</c:v>
                </c:pt>
                <c:pt idx="3">
                  <c:v>8.269116863195</c:v>
                </c:pt>
                <c:pt idx="4">
                  <c:v>21.2608257570428</c:v>
                </c:pt>
                <c:pt idx="5">
                  <c:v>34.2525346508906</c:v>
                </c:pt>
                <c:pt idx="6">
                  <c:v>47.2442435447384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'5%Growth'!$AM$9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'5%Growth'!$AN$9:$AT$9</c:f>
              <c:numCache>
                <c:formatCode>_(* #,##0_);_(* \(#,##0\);_(* \-??_);_(@_)</c:formatCode>
                <c:ptCount val="7"/>
                <c:pt idx="0">
                  <c:v>-25.0141819956513</c:v>
                </c:pt>
                <c:pt idx="1">
                  <c:v>6.22235862987578</c:v>
                </c:pt>
                <c:pt idx="2">
                  <c:v>37.4588992554025</c:v>
                </c:pt>
                <c:pt idx="3">
                  <c:v>68.6954398809292</c:v>
                </c:pt>
                <c:pt idx="4">
                  <c:v>99.931980506456</c:v>
                </c:pt>
                <c:pt idx="5">
                  <c:v>131.168521131983</c:v>
                </c:pt>
                <c:pt idx="6">
                  <c:v>162.40506175751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'5%Growth'!$AM$14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'5%Growth'!$AN$3:$AT$3</c:f>
              <c:strCache>
                <c:ptCount val="7"/>
                <c:pt idx="0">
                  <c:v>4.5%</c:v>
                </c:pt>
                <c:pt idx="1">
                  <c:v>5.0%</c:v>
                </c:pt>
                <c:pt idx="2">
                  <c:v>5.5%</c:v>
                </c:pt>
                <c:pt idx="3">
                  <c:v>6.0%</c:v>
                </c:pt>
                <c:pt idx="4">
                  <c:v>6.5%</c:v>
                </c:pt>
                <c:pt idx="5">
                  <c:v>7.0%</c:v>
                </c:pt>
                <c:pt idx="6">
                  <c:v>7.5%</c:v>
                </c:pt>
              </c:strCache>
            </c:strRef>
          </c:cat>
          <c:val>
            <c:numRef>
              <c:f>'5%Growth'!$AO$70:$AV$70</c:f>
              <c:numCache>
                <c:formatCode>General</c:formatCode>
                <c:ptCount val="8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447596"/>
        <c:axId val="52471460"/>
      </c:lineChart>
      <c:catAx>
        <c:axId val="79447596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71460"/>
        <c:crossesAt val="0"/>
        <c:auto val="1"/>
        <c:lblAlgn val="ctr"/>
        <c:lblOffset val="100"/>
        <c:noMultiLvlLbl val="0"/>
      </c:catAx>
      <c:valAx>
        <c:axId val="524714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475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140760</xdr:colOff>
      <xdr:row>10</xdr:row>
      <xdr:rowOff>47880</xdr:rowOff>
    </xdr:from>
    <xdr:to>
      <xdr:col>3</xdr:col>
      <xdr:colOff>372240</xdr:colOff>
      <xdr:row>10</xdr:row>
      <xdr:rowOff>47880</xdr:rowOff>
    </xdr:to>
    <xdr:sp>
      <xdr:nvSpPr>
        <xdr:cNvPr id="0" name="Line 1"/>
        <xdr:cNvSpPr/>
      </xdr:nvSpPr>
      <xdr:spPr>
        <a:xfrm>
          <a:off x="2887200" y="2305440"/>
          <a:ext cx="231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100440</xdr:colOff>
      <xdr:row>12</xdr:row>
      <xdr:rowOff>76680</xdr:rowOff>
    </xdr:from>
    <xdr:to>
      <xdr:col>3</xdr:col>
      <xdr:colOff>412560</xdr:colOff>
      <xdr:row>12</xdr:row>
      <xdr:rowOff>76680</xdr:rowOff>
    </xdr:to>
    <xdr:sp>
      <xdr:nvSpPr>
        <xdr:cNvPr id="1" name="Line 2"/>
        <xdr:cNvSpPr/>
      </xdr:nvSpPr>
      <xdr:spPr>
        <a:xfrm>
          <a:off x="2846880" y="3000960"/>
          <a:ext cx="312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1076760</xdr:colOff>
      <xdr:row>13</xdr:row>
      <xdr:rowOff>66240</xdr:rowOff>
    </xdr:from>
    <xdr:to>
      <xdr:col>5</xdr:col>
      <xdr:colOff>210960</xdr:colOff>
      <xdr:row>14</xdr:row>
      <xdr:rowOff>114480</xdr:rowOff>
    </xdr:to>
    <xdr:sp>
      <xdr:nvSpPr>
        <xdr:cNvPr id="2" name="Line 3"/>
        <xdr:cNvSpPr/>
      </xdr:nvSpPr>
      <xdr:spPr>
        <a:xfrm>
          <a:off x="4285440" y="3323880"/>
          <a:ext cx="220680" cy="210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181080</xdr:colOff>
      <xdr:row>15</xdr:row>
      <xdr:rowOff>190080</xdr:rowOff>
    </xdr:from>
    <xdr:to>
      <xdr:col>5</xdr:col>
      <xdr:colOff>90360</xdr:colOff>
      <xdr:row>15</xdr:row>
      <xdr:rowOff>190080</xdr:rowOff>
    </xdr:to>
    <xdr:sp>
      <xdr:nvSpPr>
        <xdr:cNvPr id="3" name="Line 4"/>
        <xdr:cNvSpPr/>
      </xdr:nvSpPr>
      <xdr:spPr>
        <a:xfrm>
          <a:off x="2927520" y="3781080"/>
          <a:ext cx="1458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100440</xdr:colOff>
      <xdr:row>16</xdr:row>
      <xdr:rowOff>123480</xdr:rowOff>
    </xdr:from>
    <xdr:to>
      <xdr:col>5</xdr:col>
      <xdr:colOff>191160</xdr:colOff>
      <xdr:row>23</xdr:row>
      <xdr:rowOff>56880</xdr:rowOff>
    </xdr:to>
    <xdr:sp>
      <xdr:nvSpPr>
        <xdr:cNvPr id="4" name="Line 5"/>
        <xdr:cNvSpPr/>
      </xdr:nvSpPr>
      <xdr:spPr>
        <a:xfrm flipV="1">
          <a:off x="2846880" y="4047840"/>
          <a:ext cx="1639440" cy="1762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170640</xdr:colOff>
      <xdr:row>30</xdr:row>
      <xdr:rowOff>123840</xdr:rowOff>
    </xdr:from>
    <xdr:to>
      <xdr:col>5</xdr:col>
      <xdr:colOff>150840</xdr:colOff>
      <xdr:row>32</xdr:row>
      <xdr:rowOff>38160</xdr:rowOff>
    </xdr:to>
    <xdr:sp>
      <xdr:nvSpPr>
        <xdr:cNvPr id="5" name="Line 6"/>
        <xdr:cNvSpPr/>
      </xdr:nvSpPr>
      <xdr:spPr>
        <a:xfrm flipV="1">
          <a:off x="2917080" y="7534440"/>
          <a:ext cx="1528920" cy="257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1036080</xdr:colOff>
      <xdr:row>9</xdr:row>
      <xdr:rowOff>256680</xdr:rowOff>
    </xdr:from>
    <xdr:to>
      <xdr:col>1</xdr:col>
      <xdr:colOff>210960</xdr:colOff>
      <xdr:row>9</xdr:row>
      <xdr:rowOff>256680</xdr:rowOff>
    </xdr:to>
    <xdr:sp>
      <xdr:nvSpPr>
        <xdr:cNvPr id="6" name="Line 7"/>
        <xdr:cNvSpPr/>
      </xdr:nvSpPr>
      <xdr:spPr>
        <a:xfrm>
          <a:off x="1036080" y="2190240"/>
          <a:ext cx="331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1086840</xdr:colOff>
      <xdr:row>12</xdr:row>
      <xdr:rowOff>161280</xdr:rowOff>
    </xdr:from>
    <xdr:to>
      <xdr:col>1</xdr:col>
      <xdr:colOff>201240</xdr:colOff>
      <xdr:row>12</xdr:row>
      <xdr:rowOff>161280</xdr:rowOff>
    </xdr:to>
    <xdr:sp>
      <xdr:nvSpPr>
        <xdr:cNvPr id="7" name="Line 8"/>
        <xdr:cNvSpPr/>
      </xdr:nvSpPr>
      <xdr:spPr>
        <a:xfrm>
          <a:off x="1086840" y="3085560"/>
          <a:ext cx="27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70200</xdr:colOff>
      <xdr:row>16</xdr:row>
      <xdr:rowOff>86040</xdr:rowOff>
    </xdr:from>
    <xdr:to>
      <xdr:col>1</xdr:col>
      <xdr:colOff>251280</xdr:colOff>
      <xdr:row>16</xdr:row>
      <xdr:rowOff>86040</xdr:rowOff>
    </xdr:to>
    <xdr:sp>
      <xdr:nvSpPr>
        <xdr:cNvPr id="8" name="Line 9"/>
        <xdr:cNvSpPr/>
      </xdr:nvSpPr>
      <xdr:spPr>
        <a:xfrm>
          <a:off x="1227240" y="4010400"/>
          <a:ext cx="181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39960</xdr:colOff>
      <xdr:row>23</xdr:row>
      <xdr:rowOff>200520</xdr:rowOff>
    </xdr:from>
    <xdr:to>
      <xdr:col>1</xdr:col>
      <xdr:colOff>241200</xdr:colOff>
      <xdr:row>23</xdr:row>
      <xdr:rowOff>200520</xdr:rowOff>
    </xdr:to>
    <xdr:sp>
      <xdr:nvSpPr>
        <xdr:cNvPr id="9" name="Line 10"/>
        <xdr:cNvSpPr/>
      </xdr:nvSpPr>
      <xdr:spPr>
        <a:xfrm>
          <a:off x="1197000" y="5953680"/>
          <a:ext cx="201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855360</xdr:colOff>
      <xdr:row>32</xdr:row>
      <xdr:rowOff>95040</xdr:rowOff>
    </xdr:from>
    <xdr:to>
      <xdr:col>1</xdr:col>
      <xdr:colOff>171000</xdr:colOff>
      <xdr:row>32</xdr:row>
      <xdr:rowOff>95040</xdr:rowOff>
    </xdr:to>
    <xdr:sp>
      <xdr:nvSpPr>
        <xdr:cNvPr id="10" name="Line 11"/>
        <xdr:cNvSpPr/>
      </xdr:nvSpPr>
      <xdr:spPr>
        <a:xfrm>
          <a:off x="855360" y="7848360"/>
          <a:ext cx="472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1107000</xdr:colOff>
      <xdr:row>16</xdr:row>
      <xdr:rowOff>66240</xdr:rowOff>
    </xdr:from>
    <xdr:to>
      <xdr:col>7</xdr:col>
      <xdr:colOff>151200</xdr:colOff>
      <xdr:row>18</xdr:row>
      <xdr:rowOff>161280</xdr:rowOff>
    </xdr:to>
    <xdr:sp>
      <xdr:nvSpPr>
        <xdr:cNvPr id="11" name="Line 12"/>
        <xdr:cNvSpPr/>
      </xdr:nvSpPr>
      <xdr:spPr>
        <a:xfrm>
          <a:off x="5673240" y="3990600"/>
          <a:ext cx="191520" cy="428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714960</xdr:colOff>
      <xdr:row>20</xdr:row>
      <xdr:rowOff>65880</xdr:rowOff>
    </xdr:from>
    <xdr:to>
      <xdr:col>7</xdr:col>
      <xdr:colOff>221400</xdr:colOff>
      <xdr:row>29</xdr:row>
      <xdr:rowOff>114480</xdr:rowOff>
    </xdr:to>
    <xdr:sp>
      <xdr:nvSpPr>
        <xdr:cNvPr id="12" name="Line 13"/>
        <xdr:cNvSpPr/>
      </xdr:nvSpPr>
      <xdr:spPr>
        <a:xfrm flipV="1">
          <a:off x="5281200" y="4990320"/>
          <a:ext cx="653760" cy="2363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90360</xdr:colOff>
      <xdr:row>19</xdr:row>
      <xdr:rowOff>143280</xdr:rowOff>
    </xdr:from>
    <xdr:to>
      <xdr:col>11</xdr:col>
      <xdr:colOff>261720</xdr:colOff>
      <xdr:row>19</xdr:row>
      <xdr:rowOff>143280</xdr:rowOff>
    </xdr:to>
    <xdr:sp>
      <xdr:nvSpPr>
        <xdr:cNvPr id="13" name="Line 14"/>
        <xdr:cNvSpPr/>
      </xdr:nvSpPr>
      <xdr:spPr>
        <a:xfrm>
          <a:off x="9596880" y="4734360"/>
          <a:ext cx="171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90360</xdr:colOff>
      <xdr:row>20</xdr:row>
      <xdr:rowOff>114120</xdr:rowOff>
    </xdr:from>
    <xdr:to>
      <xdr:col>11</xdr:col>
      <xdr:colOff>271800</xdr:colOff>
      <xdr:row>20</xdr:row>
      <xdr:rowOff>114120</xdr:rowOff>
    </xdr:to>
    <xdr:sp>
      <xdr:nvSpPr>
        <xdr:cNvPr id="14" name="Line 15"/>
        <xdr:cNvSpPr/>
      </xdr:nvSpPr>
      <xdr:spPr>
        <a:xfrm>
          <a:off x="9596880" y="5038560"/>
          <a:ext cx="181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70200</xdr:colOff>
      <xdr:row>19</xdr:row>
      <xdr:rowOff>218880</xdr:rowOff>
    </xdr:from>
    <xdr:to>
      <xdr:col>1</xdr:col>
      <xdr:colOff>261360</xdr:colOff>
      <xdr:row>19</xdr:row>
      <xdr:rowOff>218880</xdr:rowOff>
    </xdr:to>
    <xdr:sp>
      <xdr:nvSpPr>
        <xdr:cNvPr id="15" name="Line 16"/>
        <xdr:cNvSpPr/>
      </xdr:nvSpPr>
      <xdr:spPr>
        <a:xfrm>
          <a:off x="1227240" y="4809960"/>
          <a:ext cx="191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170640</xdr:colOff>
      <xdr:row>16</xdr:row>
      <xdr:rowOff>151920</xdr:rowOff>
    </xdr:from>
    <xdr:to>
      <xdr:col>6</xdr:col>
      <xdr:colOff>474120</xdr:colOff>
      <xdr:row>26</xdr:row>
      <xdr:rowOff>151560</xdr:rowOff>
    </xdr:to>
    <xdr:sp>
      <xdr:nvSpPr>
        <xdr:cNvPr id="16" name="Line 17"/>
        <xdr:cNvSpPr/>
      </xdr:nvSpPr>
      <xdr:spPr>
        <a:xfrm flipV="1">
          <a:off x="2917080" y="4076280"/>
          <a:ext cx="2123280" cy="2495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26</xdr:row>
      <xdr:rowOff>237960</xdr:rowOff>
    </xdr:from>
    <xdr:to>
      <xdr:col>1</xdr:col>
      <xdr:colOff>231120</xdr:colOff>
      <xdr:row>26</xdr:row>
      <xdr:rowOff>237960</xdr:rowOff>
    </xdr:to>
    <xdr:sp>
      <xdr:nvSpPr>
        <xdr:cNvPr id="17" name="Line 18"/>
        <xdr:cNvSpPr/>
      </xdr:nvSpPr>
      <xdr:spPr>
        <a:xfrm>
          <a:off x="1157040" y="6657840"/>
          <a:ext cx="231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27</xdr:row>
      <xdr:rowOff>199800</xdr:rowOff>
    </xdr:from>
    <xdr:to>
      <xdr:col>1</xdr:col>
      <xdr:colOff>231120</xdr:colOff>
      <xdr:row>27</xdr:row>
      <xdr:rowOff>199800</xdr:rowOff>
    </xdr:to>
    <xdr:sp>
      <xdr:nvSpPr>
        <xdr:cNvPr id="18" name="Line 20"/>
        <xdr:cNvSpPr/>
      </xdr:nvSpPr>
      <xdr:spPr>
        <a:xfrm>
          <a:off x="1157040" y="6943680"/>
          <a:ext cx="231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191520</xdr:colOff>
      <xdr:row>0</xdr:row>
      <xdr:rowOff>47520</xdr:rowOff>
    </xdr:from>
    <xdr:to>
      <xdr:col>10</xdr:col>
      <xdr:colOff>120240</xdr:colOff>
      <xdr:row>29</xdr:row>
      <xdr:rowOff>105120</xdr:rowOff>
    </xdr:to>
    <xdr:graphicFrame>
      <xdr:nvGraphicFramePr>
        <xdr:cNvPr id="19" name="Chart 26"/>
        <xdr:cNvGraphicFramePr/>
      </xdr:nvGraphicFramePr>
      <xdr:xfrm>
        <a:off x="191520" y="47520"/>
        <a:ext cx="7736040" cy="477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201600</xdr:colOff>
      <xdr:row>30</xdr:row>
      <xdr:rowOff>133200</xdr:rowOff>
    </xdr:from>
    <xdr:to>
      <xdr:col>10</xdr:col>
      <xdr:colOff>130320</xdr:colOff>
      <xdr:row>53</xdr:row>
      <xdr:rowOff>66240</xdr:rowOff>
    </xdr:to>
    <xdr:graphicFrame>
      <xdr:nvGraphicFramePr>
        <xdr:cNvPr id="20" name="Chart 51"/>
        <xdr:cNvGraphicFramePr/>
      </xdr:nvGraphicFramePr>
      <xdr:xfrm>
        <a:off x="201600" y="5010120"/>
        <a:ext cx="7736040" cy="3695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58</xdr:col>
      <xdr:colOff>199440</xdr:colOff>
      <xdr:row>67</xdr:row>
      <xdr:rowOff>152280</xdr:rowOff>
    </xdr:from>
    <xdr:to>
      <xdr:col>65</xdr:col>
      <xdr:colOff>628560</xdr:colOff>
      <xdr:row>84</xdr:row>
      <xdr:rowOff>19080</xdr:rowOff>
    </xdr:to>
    <xdr:graphicFrame>
      <xdr:nvGraphicFramePr>
        <xdr:cNvPr id="21" name="Chart 53"/>
        <xdr:cNvGraphicFramePr/>
      </xdr:nvGraphicFramePr>
      <xdr:xfrm>
        <a:off x="38091960" y="11058480"/>
        <a:ext cx="48963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191520</xdr:colOff>
      <xdr:row>54</xdr:row>
      <xdr:rowOff>37800</xdr:rowOff>
    </xdr:from>
    <xdr:to>
      <xdr:col>10</xdr:col>
      <xdr:colOff>130320</xdr:colOff>
      <xdr:row>77</xdr:row>
      <xdr:rowOff>56880</xdr:rowOff>
    </xdr:to>
    <xdr:graphicFrame>
      <xdr:nvGraphicFramePr>
        <xdr:cNvPr id="22" name="Chart 54"/>
        <xdr:cNvGraphicFramePr/>
      </xdr:nvGraphicFramePr>
      <xdr:xfrm>
        <a:off x="191520" y="8839080"/>
        <a:ext cx="774612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239400</xdr:colOff>
      <xdr:row>31</xdr:row>
      <xdr:rowOff>0</xdr:rowOff>
    </xdr:from>
    <xdr:to>
      <xdr:col>22</xdr:col>
      <xdr:colOff>523440</xdr:colOff>
      <xdr:row>53</xdr:row>
      <xdr:rowOff>66240</xdr:rowOff>
    </xdr:to>
    <xdr:graphicFrame>
      <xdr:nvGraphicFramePr>
        <xdr:cNvPr id="23" name="Chart 55"/>
        <xdr:cNvGraphicFramePr/>
      </xdr:nvGraphicFramePr>
      <xdr:xfrm>
        <a:off x="8046720" y="5038560"/>
        <a:ext cx="7667280" cy="366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448560</xdr:colOff>
      <xdr:row>10</xdr:row>
      <xdr:rowOff>28440</xdr:rowOff>
    </xdr:from>
    <xdr:to>
      <xdr:col>7</xdr:col>
      <xdr:colOff>588960</xdr:colOff>
      <xdr:row>11</xdr:row>
      <xdr:rowOff>49320</xdr:rowOff>
    </xdr:to>
    <xdr:sp>
      <xdr:nvSpPr>
        <xdr:cNvPr id="24" name="Text 56"/>
        <xdr:cNvSpPr/>
      </xdr:nvSpPr>
      <xdr:spPr>
        <a:xfrm>
          <a:off x="3788640" y="1647720"/>
          <a:ext cx="26931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7.4% R,  4.25% Inflation, &amp; 0.5%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239400</xdr:colOff>
      <xdr:row>7</xdr:row>
      <xdr:rowOff>114120</xdr:rowOff>
    </xdr:from>
    <xdr:to>
      <xdr:col>7</xdr:col>
      <xdr:colOff>469080</xdr:colOff>
      <xdr:row>9</xdr:row>
      <xdr:rowOff>152280</xdr:rowOff>
    </xdr:to>
    <xdr:sp>
      <xdr:nvSpPr>
        <xdr:cNvPr id="25" name="Line 57"/>
        <xdr:cNvSpPr/>
      </xdr:nvSpPr>
      <xdr:spPr>
        <a:xfrm flipV="1">
          <a:off x="6132240" y="1247760"/>
          <a:ext cx="229680" cy="361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259200</xdr:colOff>
      <xdr:row>54</xdr:row>
      <xdr:rowOff>18720</xdr:rowOff>
    </xdr:from>
    <xdr:to>
      <xdr:col>22</xdr:col>
      <xdr:colOff>553320</xdr:colOff>
      <xdr:row>77</xdr:row>
      <xdr:rowOff>56880</xdr:rowOff>
    </xdr:to>
    <xdr:graphicFrame>
      <xdr:nvGraphicFramePr>
        <xdr:cNvPr id="26" name="Chart 60"/>
        <xdr:cNvGraphicFramePr/>
      </xdr:nvGraphicFramePr>
      <xdr:xfrm>
        <a:off x="8066520" y="8820000"/>
        <a:ext cx="7677360" cy="376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438840</xdr:colOff>
      <xdr:row>26</xdr:row>
      <xdr:rowOff>95400</xdr:rowOff>
    </xdr:from>
    <xdr:to>
      <xdr:col>8</xdr:col>
      <xdr:colOff>509040</xdr:colOff>
      <xdr:row>27</xdr:row>
      <xdr:rowOff>116640</xdr:rowOff>
    </xdr:to>
    <xdr:sp>
      <xdr:nvSpPr>
        <xdr:cNvPr id="27" name="Text 61"/>
        <xdr:cNvSpPr/>
      </xdr:nvSpPr>
      <xdr:spPr>
        <a:xfrm>
          <a:off x="4417200" y="4324680"/>
          <a:ext cx="26229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4.4% R,  0.1% Inflation, &amp; 1.5%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18</xdr:row>
      <xdr:rowOff>114480</xdr:rowOff>
    </xdr:from>
    <xdr:to>
      <xdr:col>8</xdr:col>
      <xdr:colOff>70200</xdr:colOff>
      <xdr:row>19</xdr:row>
      <xdr:rowOff>135360</xdr:rowOff>
    </xdr:to>
    <xdr:sp>
      <xdr:nvSpPr>
        <xdr:cNvPr id="28" name="Text 63"/>
        <xdr:cNvSpPr/>
      </xdr:nvSpPr>
      <xdr:spPr>
        <a:xfrm>
          <a:off x="3978360" y="3048120"/>
          <a:ext cx="26229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5.9% R,  2.2% Inflation, &amp; 1.0%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239400</xdr:colOff>
      <xdr:row>16</xdr:row>
      <xdr:rowOff>28080</xdr:rowOff>
    </xdr:from>
    <xdr:to>
      <xdr:col>7</xdr:col>
      <xdr:colOff>449280</xdr:colOff>
      <xdr:row>18</xdr:row>
      <xdr:rowOff>75600</xdr:rowOff>
    </xdr:to>
    <xdr:sp>
      <xdr:nvSpPr>
        <xdr:cNvPr id="29" name="Line 64"/>
        <xdr:cNvSpPr/>
      </xdr:nvSpPr>
      <xdr:spPr>
        <a:xfrm flipV="1">
          <a:off x="6132240" y="2638080"/>
          <a:ext cx="209880" cy="371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299160</xdr:colOff>
      <xdr:row>0</xdr:row>
      <xdr:rowOff>86040</xdr:rowOff>
    </xdr:from>
    <xdr:to>
      <xdr:col>22</xdr:col>
      <xdr:colOff>493560</xdr:colOff>
      <xdr:row>29</xdr:row>
      <xdr:rowOff>95400</xdr:rowOff>
    </xdr:to>
    <xdr:graphicFrame>
      <xdr:nvGraphicFramePr>
        <xdr:cNvPr id="30" name="Chart 66"/>
        <xdr:cNvGraphicFramePr/>
      </xdr:nvGraphicFramePr>
      <xdr:xfrm>
        <a:off x="8106480" y="86040"/>
        <a:ext cx="7577640" cy="472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508680</xdr:colOff>
      <xdr:row>25</xdr:row>
      <xdr:rowOff>28440</xdr:rowOff>
    </xdr:from>
    <xdr:to>
      <xdr:col>7</xdr:col>
      <xdr:colOff>509040</xdr:colOff>
      <xdr:row>26</xdr:row>
      <xdr:rowOff>47160</xdr:rowOff>
    </xdr:to>
    <xdr:sp>
      <xdr:nvSpPr>
        <xdr:cNvPr id="31" name="Line 68"/>
        <xdr:cNvSpPr/>
      </xdr:nvSpPr>
      <xdr:spPr>
        <a:xfrm flipV="1">
          <a:off x="6401520" y="4095720"/>
          <a:ext cx="360" cy="180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1670760</xdr:colOff>
      <xdr:row>19</xdr:row>
      <xdr:rowOff>75960</xdr:rowOff>
    </xdr:from>
    <xdr:to>
      <xdr:col>2</xdr:col>
      <xdr:colOff>379800</xdr:colOff>
      <xdr:row>20</xdr:row>
      <xdr:rowOff>96840</xdr:rowOff>
    </xdr:to>
    <xdr:sp>
      <xdr:nvSpPr>
        <xdr:cNvPr id="32" name="Text 69"/>
        <xdr:cNvSpPr/>
      </xdr:nvSpPr>
      <xdr:spPr>
        <a:xfrm>
          <a:off x="1670760" y="3171600"/>
          <a:ext cx="141084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6.1% R,  4.2% Inflation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1882440</xdr:colOff>
      <xdr:row>14</xdr:row>
      <xdr:rowOff>152280</xdr:rowOff>
    </xdr:from>
    <xdr:to>
      <xdr:col>0</xdr:col>
      <xdr:colOff>1884240</xdr:colOff>
      <xdr:row>18</xdr:row>
      <xdr:rowOff>142560</xdr:rowOff>
    </xdr:to>
    <xdr:sp>
      <xdr:nvSpPr>
        <xdr:cNvPr id="33" name="Line 70"/>
        <xdr:cNvSpPr/>
      </xdr:nvSpPr>
      <xdr:spPr>
        <a:xfrm flipV="1">
          <a:off x="1882440" y="2419200"/>
          <a:ext cx="1800" cy="657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191520</xdr:colOff>
      <xdr:row>0</xdr:row>
      <xdr:rowOff>47520</xdr:rowOff>
    </xdr:from>
    <xdr:to>
      <xdr:col>10</xdr:col>
      <xdr:colOff>120240</xdr:colOff>
      <xdr:row>29</xdr:row>
      <xdr:rowOff>105120</xdr:rowOff>
    </xdr:to>
    <xdr:graphicFrame>
      <xdr:nvGraphicFramePr>
        <xdr:cNvPr id="34" name="Chart 1"/>
        <xdr:cNvGraphicFramePr/>
      </xdr:nvGraphicFramePr>
      <xdr:xfrm>
        <a:off x="191520" y="47520"/>
        <a:ext cx="7736040" cy="477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58</xdr:col>
      <xdr:colOff>199440</xdr:colOff>
      <xdr:row>67</xdr:row>
      <xdr:rowOff>152280</xdr:rowOff>
    </xdr:from>
    <xdr:to>
      <xdr:col>65</xdr:col>
      <xdr:colOff>628560</xdr:colOff>
      <xdr:row>84</xdr:row>
      <xdr:rowOff>19080</xdr:rowOff>
    </xdr:to>
    <xdr:graphicFrame>
      <xdr:nvGraphicFramePr>
        <xdr:cNvPr id="35" name="Chart 24"/>
        <xdr:cNvGraphicFramePr/>
      </xdr:nvGraphicFramePr>
      <xdr:xfrm>
        <a:off x="38091960" y="11058480"/>
        <a:ext cx="48963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508680</xdr:colOff>
      <xdr:row>11</xdr:row>
      <xdr:rowOff>47160</xdr:rowOff>
    </xdr:from>
    <xdr:to>
      <xdr:col>8</xdr:col>
      <xdr:colOff>10440</xdr:colOff>
      <xdr:row>12</xdr:row>
      <xdr:rowOff>68040</xdr:rowOff>
    </xdr:to>
    <xdr:sp>
      <xdr:nvSpPr>
        <xdr:cNvPr id="36" name="Text 27"/>
        <xdr:cNvSpPr/>
      </xdr:nvSpPr>
      <xdr:spPr>
        <a:xfrm>
          <a:off x="3848760" y="1828440"/>
          <a:ext cx="269280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7.4% R,  4.25% Inflation, &amp; 0.5%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309240</xdr:colOff>
      <xdr:row>7</xdr:row>
      <xdr:rowOff>114480</xdr:rowOff>
    </xdr:from>
    <xdr:to>
      <xdr:col>7</xdr:col>
      <xdr:colOff>469080</xdr:colOff>
      <xdr:row>10</xdr:row>
      <xdr:rowOff>152280</xdr:rowOff>
    </xdr:to>
    <xdr:sp>
      <xdr:nvSpPr>
        <xdr:cNvPr id="37" name="Line 28"/>
        <xdr:cNvSpPr/>
      </xdr:nvSpPr>
      <xdr:spPr>
        <a:xfrm flipV="1">
          <a:off x="6202080" y="1248120"/>
          <a:ext cx="159840" cy="523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24</xdr:row>
      <xdr:rowOff>133560</xdr:rowOff>
    </xdr:from>
    <xdr:to>
      <xdr:col>5</xdr:col>
      <xdr:colOff>70560</xdr:colOff>
      <xdr:row>25</xdr:row>
      <xdr:rowOff>154440</xdr:rowOff>
    </xdr:to>
    <xdr:sp>
      <xdr:nvSpPr>
        <xdr:cNvPr id="38" name="Text 30"/>
        <xdr:cNvSpPr/>
      </xdr:nvSpPr>
      <xdr:spPr>
        <a:xfrm>
          <a:off x="2063880" y="4038840"/>
          <a:ext cx="26229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4.4% R,  0.1% Inflation, &amp; 1.5%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90000</xdr:colOff>
      <xdr:row>24</xdr:row>
      <xdr:rowOff>123480</xdr:rowOff>
    </xdr:from>
    <xdr:to>
      <xdr:col>7</xdr:col>
      <xdr:colOff>339480</xdr:colOff>
      <xdr:row>25</xdr:row>
      <xdr:rowOff>75600</xdr:rowOff>
    </xdr:to>
    <xdr:sp>
      <xdr:nvSpPr>
        <xdr:cNvPr id="39" name="Line 31"/>
        <xdr:cNvSpPr/>
      </xdr:nvSpPr>
      <xdr:spPr>
        <a:xfrm flipV="1">
          <a:off x="4706280" y="4028760"/>
          <a:ext cx="1526040" cy="114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149400</xdr:colOff>
      <xdr:row>18</xdr:row>
      <xdr:rowOff>133560</xdr:rowOff>
    </xdr:from>
    <xdr:to>
      <xdr:col>8</xdr:col>
      <xdr:colOff>219960</xdr:colOff>
      <xdr:row>19</xdr:row>
      <xdr:rowOff>154440</xdr:rowOff>
    </xdr:to>
    <xdr:sp>
      <xdr:nvSpPr>
        <xdr:cNvPr id="40" name="Text 32"/>
        <xdr:cNvSpPr/>
      </xdr:nvSpPr>
      <xdr:spPr>
        <a:xfrm>
          <a:off x="4127760" y="3067200"/>
          <a:ext cx="262332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5.9% R,  2.2% Inflation, &amp; 1.0% Productivity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249120</xdr:colOff>
      <xdr:row>16</xdr:row>
      <xdr:rowOff>123480</xdr:rowOff>
    </xdr:from>
    <xdr:to>
      <xdr:col>7</xdr:col>
      <xdr:colOff>459360</xdr:colOff>
      <xdr:row>19</xdr:row>
      <xdr:rowOff>9000</xdr:rowOff>
    </xdr:to>
    <xdr:sp>
      <xdr:nvSpPr>
        <xdr:cNvPr id="41" name="Line 33"/>
        <xdr:cNvSpPr/>
      </xdr:nvSpPr>
      <xdr:spPr>
        <a:xfrm flipV="1">
          <a:off x="6141960" y="2733480"/>
          <a:ext cx="210240" cy="371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1660680</xdr:colOff>
      <xdr:row>20</xdr:row>
      <xdr:rowOff>47520</xdr:rowOff>
    </xdr:from>
    <xdr:to>
      <xdr:col>2</xdr:col>
      <xdr:colOff>369720</xdr:colOff>
      <xdr:row>21</xdr:row>
      <xdr:rowOff>68400</xdr:rowOff>
    </xdr:to>
    <xdr:sp>
      <xdr:nvSpPr>
        <xdr:cNvPr id="42" name="Text 36"/>
        <xdr:cNvSpPr/>
      </xdr:nvSpPr>
      <xdr:spPr>
        <a:xfrm>
          <a:off x="1660680" y="3305160"/>
          <a:ext cx="141084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6.1% R,  4.2% Inflation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1872360</xdr:colOff>
      <xdr:row>15</xdr:row>
      <xdr:rowOff>114480</xdr:rowOff>
    </xdr:from>
    <xdr:to>
      <xdr:col>0</xdr:col>
      <xdr:colOff>1874160</xdr:colOff>
      <xdr:row>19</xdr:row>
      <xdr:rowOff>114480</xdr:rowOff>
    </xdr:to>
    <xdr:sp>
      <xdr:nvSpPr>
        <xdr:cNvPr id="43" name="Line 37"/>
        <xdr:cNvSpPr/>
      </xdr:nvSpPr>
      <xdr:spPr>
        <a:xfrm flipV="1">
          <a:off x="1872360" y="2552760"/>
          <a:ext cx="1800" cy="657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Infla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ual"/>
      <sheetName val="Monthly"/>
    </sheetNames>
    <sheetDataSet>
      <sheetData sheetId="0">
        <row r="6">
          <cell r="B6">
            <v>0.0357</v>
          </cell>
          <cell r="C6">
            <v>0.0463</v>
          </cell>
        </row>
        <row r="7">
          <cell r="B7">
            <v>0.031</v>
          </cell>
          <cell r="C7">
            <v>0.032</v>
          </cell>
        </row>
        <row r="8">
          <cell r="B8">
            <v>0.03</v>
          </cell>
          <cell r="C8">
            <v>0.029</v>
          </cell>
        </row>
        <row r="9">
          <cell r="B9">
            <v>0.029</v>
          </cell>
          <cell r="C9">
            <v>0.027</v>
          </cell>
        </row>
        <row r="10">
          <cell r="B10">
            <v>0.0285</v>
          </cell>
          <cell r="C10">
            <v>0.0253</v>
          </cell>
        </row>
        <row r="11">
          <cell r="B11">
            <v>0.028</v>
          </cell>
          <cell r="C11">
            <v>0.024</v>
          </cell>
        </row>
        <row r="12">
          <cell r="B12">
            <v>0.0272</v>
          </cell>
          <cell r="C12">
            <v>0.0225</v>
          </cell>
        </row>
        <row r="13">
          <cell r="B13">
            <v>0.0267</v>
          </cell>
          <cell r="C13">
            <v>0.021</v>
          </cell>
        </row>
        <row r="14">
          <cell r="B14">
            <v>0.0262</v>
          </cell>
          <cell r="C14">
            <v>0.02</v>
          </cell>
        </row>
        <row r="15">
          <cell r="B15">
            <v>0.0258</v>
          </cell>
          <cell r="C15">
            <v>0.0192</v>
          </cell>
        </row>
        <row r="16">
          <cell r="B16">
            <v>0.0254</v>
          </cell>
          <cell r="C16">
            <v>0.018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comments" Target="../comments39.xml"/><Relationship Id="rId2" Type="http://schemas.openxmlformats.org/officeDocument/2006/relationships/vmlDrawing" Target="../drawings/vmlDrawing6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4:I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</cols>
  <sheetData>
    <row r="14" customFormat="false" ht="30" hidden="false" customHeight="false" outlineLevel="0" collapsed="false">
      <c r="A14" s="1" t="s">
        <v>0</v>
      </c>
      <c r="B14" s="1"/>
      <c r="C14" s="1"/>
      <c r="D14" s="1"/>
      <c r="E14" s="1"/>
      <c r="F14" s="1"/>
      <c r="G14" s="1"/>
      <c r="H14" s="1"/>
      <c r="I14" s="1"/>
    </row>
    <row r="15" customFormat="false" ht="30" hidden="false" customHeight="false" outlineLevel="0" collapsed="false">
      <c r="A15" s="1" t="s">
        <v>1</v>
      </c>
      <c r="B15" s="1"/>
      <c r="C15" s="1"/>
      <c r="D15" s="1"/>
      <c r="E15" s="1"/>
      <c r="F15" s="1"/>
      <c r="G15" s="1"/>
      <c r="H15" s="1"/>
      <c r="I15" s="1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</row>
    <row r="19" customFormat="false" ht="23.25" hidden="false" customHeight="false" outlineLevel="0" collapsed="false">
      <c r="A19" s="3" t="s">
        <v>2</v>
      </c>
      <c r="B19" s="3"/>
      <c r="C19" s="3"/>
      <c r="D19" s="3"/>
      <c r="E19" s="3"/>
      <c r="F19" s="3"/>
      <c r="G19" s="3"/>
      <c r="H19" s="3"/>
      <c r="I19" s="3"/>
    </row>
    <row r="32" customFormat="false" ht="12.75" hidden="false" customHeight="false" outlineLevel="0" collapsed="false">
      <c r="B32" s="2"/>
      <c r="C32" s="2"/>
      <c r="D32" s="2"/>
      <c r="E32" s="2"/>
      <c r="F32" s="2"/>
      <c r="G32" s="2"/>
      <c r="H32" s="2"/>
      <c r="I32" s="2"/>
    </row>
    <row r="39" customFormat="false" ht="15" hidden="false" customHeight="false" outlineLevel="0" collapsed="false">
      <c r="A39" s="4" t="n">
        <f aca="true">NOW()</f>
        <v>45926.9505295186</v>
      </c>
      <c r="B39" s="4"/>
      <c r="C39" s="4"/>
      <c r="D39" s="4"/>
      <c r="E39" s="4"/>
      <c r="F39" s="4"/>
      <c r="G39" s="4"/>
      <c r="H39" s="4"/>
      <c r="I39" s="4"/>
    </row>
  </sheetData>
  <mergeCells count="4">
    <mergeCell ref="A14:I14"/>
    <mergeCell ref="A15:I15"/>
    <mergeCell ref="A19:I19"/>
    <mergeCell ref="A39:I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0.71"/>
    <col collapsed="false" customWidth="true" hidden="false" outlineLevel="0" max="3" min="3" style="0" width="4.99"/>
    <col collapsed="false" customWidth="true" hidden="false" outlineLevel="0" max="13" min="4" style="0" width="14.85"/>
  </cols>
  <sheetData>
    <row r="1" customFormat="false" ht="12.75" hidden="false" customHeight="false" outlineLevel="0" collapsed="false">
      <c r="A1" s="0" t="s">
        <v>221</v>
      </c>
    </row>
    <row r="2" customFormat="false" ht="12.75" hidden="false" customHeight="false" outlineLevel="0" collapsed="false">
      <c r="D2" s="0" t="n">
        <v>5</v>
      </c>
    </row>
    <row r="3" customFormat="false" ht="12.75" hidden="false" customHeight="false" outlineLevel="0" collapsed="false">
      <c r="A3" s="30" t="s">
        <v>216</v>
      </c>
      <c r="B3" s="30" t="s">
        <v>217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42" t="n">
        <f aca="false">criteria!J4/criteria!$J$26</f>
        <v>0.00702548189589864</v>
      </c>
      <c r="C4" s="55"/>
      <c r="D4" s="56" t="n">
        <f aca="false">('Dist_$kwh'!$C4-'Dist_$kwh'!D4)*$B4</f>
        <v>0</v>
      </c>
      <c r="E4" s="56" t="n">
        <f aca="false">('Dist_$kwh'!$C4-'Dist_$kwh'!E4)*$B4</f>
        <v>1.69431897412885E-006</v>
      </c>
      <c r="F4" s="56" t="n">
        <f aca="false">('Dist_$kwh'!$C4-'Dist_$kwh'!F4)*$B4</f>
        <v>1.69431897412885E-006</v>
      </c>
      <c r="G4" s="56" t="n">
        <f aca="false">('Dist_$kwh'!$C4-'Dist_$kwh'!G4)*$B4</f>
        <v>1.69431897412885E-006</v>
      </c>
      <c r="H4" s="56" t="n">
        <f aca="false">('Dist_$kwh'!$C4-'Dist_$kwh'!H4)*$B4</f>
        <v>1.69431897412885E-006</v>
      </c>
      <c r="I4" s="56" t="n">
        <f aca="false">('Dist_$kwh'!$C4-'Dist_$kwh'!I4)*$B4</f>
        <v>8.17544132072562E-006</v>
      </c>
      <c r="J4" s="56" t="n">
        <f aca="false">('Dist_$kwh'!$C4-'Dist_$kwh'!J4)*$B4</f>
        <v>8.17544132072562E-006</v>
      </c>
      <c r="K4" s="56" t="n">
        <f aca="false">('Dist_$kwh'!$C4-'Dist_$kwh'!K4)*$B4</f>
        <v>8.17544132072562E-006</v>
      </c>
      <c r="L4" s="56" t="n">
        <f aca="false">('Dist_$kwh'!$C4-'Dist_$kwh'!L4)*$B4</f>
        <v>8.17544132072562E-006</v>
      </c>
      <c r="M4" s="56" t="n">
        <f aca="false">('Dist_$kwh'!$C4-'Dist_$kwh'!M4)*$B4</f>
        <v>8.17544132072562E-006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42" t="n">
        <f aca="false">criteria!J5/criteria!$J$26</f>
        <v>0.0182700246657962</v>
      </c>
      <c r="C5" s="55"/>
      <c r="D5" s="56" t="n">
        <f aca="false">('Dist_$kwh'!$C5-'Dist_$kwh'!D5)*$B5</f>
        <v>0</v>
      </c>
      <c r="E5" s="56" t="n">
        <f aca="false">('Dist_$kwh'!$C5-'Dist_$kwh'!E5)*$B5</f>
        <v>1.72790912593219E-006</v>
      </c>
      <c r="F5" s="56" t="n">
        <f aca="false">('Dist_$kwh'!$C5-'Dist_$kwh'!F5)*$B5</f>
        <v>1.72790912593219E-006</v>
      </c>
      <c r="G5" s="56" t="n">
        <f aca="false">('Dist_$kwh'!$C5-'Dist_$kwh'!G5)*$B5</f>
        <v>1.72790912593219E-006</v>
      </c>
      <c r="H5" s="56" t="n">
        <f aca="false">('Dist_$kwh'!$C5-'Dist_$kwh'!H5)*$B5</f>
        <v>1.72790912593219E-006</v>
      </c>
      <c r="I5" s="56" t="n">
        <f aca="false">('Dist_$kwh'!$C5-'Dist_$kwh'!I5)*$B5</f>
        <v>7.52348647379441E-006</v>
      </c>
      <c r="J5" s="56" t="n">
        <f aca="false">('Dist_$kwh'!$C5-'Dist_$kwh'!J5)*$B5</f>
        <v>7.52348647379441E-006</v>
      </c>
      <c r="K5" s="56" t="n">
        <f aca="false">('Dist_$kwh'!$C5-'Dist_$kwh'!K5)*$B5</f>
        <v>7.52348647379441E-006</v>
      </c>
      <c r="L5" s="56" t="n">
        <f aca="false">('Dist_$kwh'!$C5-'Dist_$kwh'!L5)*$B5</f>
        <v>7.52348647379441E-006</v>
      </c>
      <c r="M5" s="56" t="n">
        <f aca="false">('Dist_$kwh'!$C5-'Dist_$kwh'!M5)*$B5</f>
        <v>7.52348647379441E-006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42" t="n">
        <f aca="false">criteria!J6/criteria!$J$26</f>
        <v>0.119861693131224</v>
      </c>
      <c r="C6" s="55"/>
      <c r="D6" s="56" t="n">
        <f aca="false">('Dist_$kwh'!$C6-'Dist_$kwh'!D6)*$B6</f>
        <v>0</v>
      </c>
      <c r="E6" s="56" t="n">
        <f aca="false">('Dist_$kwh'!$C6-'Dist_$kwh'!E6)*$B6</f>
        <v>1.46062680231613E-005</v>
      </c>
      <c r="F6" s="56" t="n">
        <f aca="false">('Dist_$kwh'!$C6-'Dist_$kwh'!F6)*$B6</f>
        <v>1.46062680231613E-005</v>
      </c>
      <c r="G6" s="56" t="n">
        <f aca="false">('Dist_$kwh'!$C6-'Dist_$kwh'!G6)*$B6</f>
        <v>1.46062680231613E-005</v>
      </c>
      <c r="H6" s="56" t="n">
        <f aca="false">('Dist_$kwh'!$C6-'Dist_$kwh'!H6)*$B6</f>
        <v>1.46062680231613E-005</v>
      </c>
      <c r="I6" s="56" t="n">
        <f aca="false">('Dist_$kwh'!$C6-'Dist_$kwh'!I6)*$B6</f>
        <v>8.05856226121655E-005</v>
      </c>
      <c r="J6" s="56" t="n">
        <f aca="false">('Dist_$kwh'!$C6-'Dist_$kwh'!J6)*$B6</f>
        <v>8.05856226121655E-005</v>
      </c>
      <c r="K6" s="56" t="n">
        <f aca="false">('Dist_$kwh'!$C6-'Dist_$kwh'!K6)*$B6</f>
        <v>8.05856226121655E-005</v>
      </c>
      <c r="L6" s="56" t="n">
        <f aca="false">('Dist_$kwh'!$C6-'Dist_$kwh'!L6)*$B6</f>
        <v>8.05856226121655E-005</v>
      </c>
      <c r="M6" s="56" t="n">
        <f aca="false">('Dist_$kwh'!$C6-'Dist_$kwh'!M6)*$B6</f>
        <v>8.05856226121655E-005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42" t="n">
        <f aca="false">criteria!J7/criteria!$J$26</f>
        <v>0.0309956720290518</v>
      </c>
      <c r="C7" s="55"/>
      <c r="D7" s="56" t="n">
        <f aca="false">('Dist_$kwh'!$C7-'Dist_$kwh'!D7)*$B7</f>
        <v>0</v>
      </c>
      <c r="E7" s="56" t="n">
        <f aca="false">('Dist_$kwh'!$C7-'Dist_$kwh'!E7)*$B7</f>
        <v>0</v>
      </c>
      <c r="F7" s="56" t="n">
        <f aca="false">('Dist_$kwh'!$C7-'Dist_$kwh'!F7)*$B7</f>
        <v>0</v>
      </c>
      <c r="G7" s="56" t="n">
        <f aca="false">('Dist_$kwh'!$C7-'Dist_$kwh'!G7)*$B7</f>
        <v>0</v>
      </c>
      <c r="H7" s="56" t="n">
        <f aca="false">('Dist_$kwh'!$C7-'Dist_$kwh'!H7)*$B7</f>
        <v>0</v>
      </c>
      <c r="I7" s="56" t="n">
        <f aca="false">('Dist_$kwh'!$C7-'Dist_$kwh'!I7)*$B7</f>
        <v>0</v>
      </c>
      <c r="J7" s="56" t="n">
        <f aca="false">('Dist_$kwh'!$C7-'Dist_$kwh'!J7)*$B7</f>
        <v>0</v>
      </c>
      <c r="K7" s="56" t="n">
        <f aca="false">('Dist_$kwh'!$C7-'Dist_$kwh'!K7)*$B7</f>
        <v>0</v>
      </c>
      <c r="L7" s="56" t="n">
        <f aca="false">('Dist_$kwh'!$C7-'Dist_$kwh'!L7)*$B7</f>
        <v>0</v>
      </c>
      <c r="M7" s="56" t="n">
        <f aca="false">('Dist_$kwh'!$C7-'Dist_$kwh'!M7)*$B7</f>
        <v>0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42" t="n">
        <f aca="false">criteria!J8/criteria!$J$26</f>
        <v>0.0289268243555105</v>
      </c>
      <c r="C8" s="55"/>
      <c r="D8" s="56" t="n">
        <f aca="false">('Dist_$kwh'!$C8-'Dist_$kwh'!D8)*$B8</f>
        <v>0</v>
      </c>
      <c r="E8" s="56" t="n">
        <f aca="false">('Dist_$kwh'!$C8-'Dist_$kwh'!E8)*$B8</f>
        <v>1.7759422373377E-005</v>
      </c>
      <c r="F8" s="56" t="n">
        <f aca="false">('Dist_$kwh'!$C8-'Dist_$kwh'!F8)*$B8</f>
        <v>1.7759422373377E-005</v>
      </c>
      <c r="G8" s="56" t="n">
        <f aca="false">('Dist_$kwh'!$C8-'Dist_$kwh'!G8)*$B8</f>
        <v>1.7759422373377E-005</v>
      </c>
      <c r="H8" s="56" t="n">
        <f aca="false">('Dist_$kwh'!$C8-'Dist_$kwh'!H8)*$B8</f>
        <v>1.7759422373377E-005</v>
      </c>
      <c r="I8" s="56" t="n">
        <f aca="false">('Dist_$kwh'!$C8-'Dist_$kwh'!I8)*$B8</f>
        <v>7.06930506591441E-005</v>
      </c>
      <c r="J8" s="56" t="n">
        <f aca="false">('Dist_$kwh'!$C8-'Dist_$kwh'!J8)*$B8</f>
        <v>7.06930506591441E-005</v>
      </c>
      <c r="K8" s="56" t="n">
        <f aca="false">('Dist_$kwh'!$C8-'Dist_$kwh'!K8)*$B8</f>
        <v>7.06930506591441E-005</v>
      </c>
      <c r="L8" s="56" t="n">
        <f aca="false">('Dist_$kwh'!$C8-'Dist_$kwh'!L8)*$B8</f>
        <v>7.06930506591441E-005</v>
      </c>
      <c r="M8" s="56" t="n">
        <f aca="false">('Dist_$kwh'!$C8-'Dist_$kwh'!M8)*$B8</f>
        <v>7.06930506591441E-005</v>
      </c>
    </row>
    <row r="9" customFormat="false" ht="12.75" hidden="false" customHeight="false" outlineLevel="0" collapsed="false">
      <c r="A9" s="0" t="str">
        <f aca="false">raw!A9</f>
        <v>Consumers Energy Co.</v>
      </c>
      <c r="B9" s="42" t="n">
        <f aca="false">criteria!J9/criteria!$J$26</f>
        <v>0.0076296090123243</v>
      </c>
      <c r="C9" s="55"/>
      <c r="D9" s="56" t="n">
        <f aca="false">('Dist_$kwh'!$C9-'Dist_$kwh'!D9)*$B9</f>
        <v>0</v>
      </c>
      <c r="E9" s="56" t="n">
        <f aca="false">('Dist_$kwh'!$C9-'Dist_$kwh'!E9)*$B9</f>
        <v>8.54516015336911E-007</v>
      </c>
      <c r="F9" s="56" t="n">
        <f aca="false">('Dist_$kwh'!$C9-'Dist_$kwh'!F9)*$B9</f>
        <v>8.54516015336911E-007</v>
      </c>
      <c r="G9" s="56" t="n">
        <f aca="false">('Dist_$kwh'!$C9-'Dist_$kwh'!G9)*$B9</f>
        <v>8.54516015336911E-007</v>
      </c>
      <c r="H9" s="56" t="n">
        <f aca="false">('Dist_$kwh'!$C9-'Dist_$kwh'!H9)*$B9</f>
        <v>8.54516015336911E-007</v>
      </c>
      <c r="I9" s="56" t="n">
        <f aca="false">('Dist_$kwh'!$C9-'Dist_$kwh'!I9)*$B9</f>
        <v>4.02040020985442E-006</v>
      </c>
      <c r="J9" s="56" t="n">
        <f aca="false">('Dist_$kwh'!$C9-'Dist_$kwh'!J9)*$B9</f>
        <v>4.02040020985442E-006</v>
      </c>
      <c r="K9" s="56" t="n">
        <f aca="false">('Dist_$kwh'!$C9-'Dist_$kwh'!K9)*$B9</f>
        <v>4.02040020985442E-006</v>
      </c>
      <c r="L9" s="56" t="n">
        <f aca="false">('Dist_$kwh'!$C9-'Dist_$kwh'!L9)*$B9</f>
        <v>4.02040020985442E-006</v>
      </c>
      <c r="M9" s="56" t="n">
        <f aca="false">('Dist_$kwh'!$C9-'Dist_$kwh'!M9)*$B9</f>
        <v>4.02040020985442E-006</v>
      </c>
    </row>
    <row r="10" customFormat="false" ht="12.75" hidden="false" customHeight="false" outlineLevel="0" collapsed="false">
      <c r="A10" s="0" t="str">
        <f aca="false">raw!A10</f>
        <v>Duke Energy Corp.</v>
      </c>
      <c r="B10" s="42" t="n">
        <f aca="false">criteria!J10/criteria!$J$26</f>
        <v>0.122369987614839</v>
      </c>
      <c r="C10" s="55"/>
      <c r="D10" s="56" t="n">
        <f aca="false">('Dist_$kwh'!$C10-'Dist_$kwh'!D10)*$B10</f>
        <v>0</v>
      </c>
      <c r="E10" s="56" t="n">
        <f aca="false">('Dist_$kwh'!$C10-'Dist_$kwh'!E10)*$B10</f>
        <v>2.19649828389862E-005</v>
      </c>
      <c r="F10" s="56" t="n">
        <f aca="false">('Dist_$kwh'!$C10-'Dist_$kwh'!F10)*$B10</f>
        <v>2.19649828389862E-005</v>
      </c>
      <c r="G10" s="56" t="n">
        <f aca="false">('Dist_$kwh'!$C10-'Dist_$kwh'!G10)*$B10</f>
        <v>2.19649828389862E-005</v>
      </c>
      <c r="H10" s="56" t="n">
        <f aca="false">('Dist_$kwh'!$C10-'Dist_$kwh'!H10)*$B10</f>
        <v>2.19649828389862E-005</v>
      </c>
      <c r="I10" s="56" t="n">
        <f aca="false">('Dist_$kwh'!$C10-'Dist_$kwh'!I10)*$B10</f>
        <v>7.93988410671573E-005</v>
      </c>
      <c r="J10" s="56" t="n">
        <f aca="false">('Dist_$kwh'!$C10-'Dist_$kwh'!J10)*$B10</f>
        <v>7.93988410671573E-005</v>
      </c>
      <c r="K10" s="56" t="n">
        <f aca="false">('Dist_$kwh'!$C10-'Dist_$kwh'!K10)*$B10</f>
        <v>7.93988410671573E-005</v>
      </c>
      <c r="L10" s="56" t="n">
        <f aca="false">('Dist_$kwh'!$C10-'Dist_$kwh'!L10)*$B10</f>
        <v>7.93988410671573E-005</v>
      </c>
      <c r="M10" s="56" t="n">
        <f aca="false">('Dist_$kwh'!$C10-'Dist_$kwh'!M10)*$B10</f>
        <v>7.93988410671573E-005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42" t="n">
        <f aca="false">criteria!J11/criteria!$J$26</f>
        <v>0.00856247855038832</v>
      </c>
      <c r="C11" s="55"/>
      <c r="D11" s="56" t="n">
        <f aca="false">('Dist_$kwh'!$C11-'Dist_$kwh'!D11)*$B11</f>
        <v>0</v>
      </c>
      <c r="E11" s="56" t="n">
        <f aca="false">('Dist_$kwh'!$C11-'Dist_$kwh'!E11)*$B11</f>
        <v>7.31330785979602E-007</v>
      </c>
      <c r="F11" s="56" t="n">
        <f aca="false">('Dist_$kwh'!$C11-'Dist_$kwh'!F11)*$B11</f>
        <v>7.31330785979602E-007</v>
      </c>
      <c r="G11" s="56" t="n">
        <f aca="false">('Dist_$kwh'!$C11-'Dist_$kwh'!G11)*$B11</f>
        <v>7.31330785979602E-007</v>
      </c>
      <c r="H11" s="56" t="n">
        <f aca="false">('Dist_$kwh'!$C11-'Dist_$kwh'!H11)*$B11</f>
        <v>7.31330785979602E-007</v>
      </c>
      <c r="I11" s="56" t="n">
        <f aca="false">('Dist_$kwh'!$C11-'Dist_$kwh'!I11)*$B11</f>
        <v>4.23498130227951E-006</v>
      </c>
      <c r="J11" s="56" t="n">
        <f aca="false">('Dist_$kwh'!$C11-'Dist_$kwh'!J11)*$B11</f>
        <v>4.23498130227951E-006</v>
      </c>
      <c r="K11" s="56" t="n">
        <f aca="false">('Dist_$kwh'!$C11-'Dist_$kwh'!K11)*$B11</f>
        <v>4.23498130227951E-006</v>
      </c>
      <c r="L11" s="56" t="n">
        <f aca="false">('Dist_$kwh'!$C11-'Dist_$kwh'!L11)*$B11</f>
        <v>4.23498130227951E-006</v>
      </c>
      <c r="M11" s="56" t="n">
        <f aca="false">('Dist_$kwh'!$C11-'Dist_$kwh'!M11)*$B11</f>
        <v>4.23498130227951E-006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42" t="n">
        <f aca="false">criteria!J12/criteria!$J$26</f>
        <v>0.00765482816977342</v>
      </c>
      <c r="C12" s="55"/>
      <c r="D12" s="56" t="n">
        <f aca="false">('Dist_$kwh'!$C12-'Dist_$kwh'!D12)*$B12</f>
        <v>0</v>
      </c>
      <c r="E12" s="56" t="n">
        <f aca="false">('Dist_$kwh'!$C12-'Dist_$kwh'!E12)*$B12</f>
        <v>1.54182396598702E-006</v>
      </c>
      <c r="F12" s="56" t="n">
        <f aca="false">('Dist_$kwh'!$C12-'Dist_$kwh'!F12)*$B12</f>
        <v>1.54182396598702E-006</v>
      </c>
      <c r="G12" s="56" t="n">
        <f aca="false">('Dist_$kwh'!$C12-'Dist_$kwh'!G12)*$B12</f>
        <v>1.54182396598702E-006</v>
      </c>
      <c r="H12" s="56" t="n">
        <f aca="false">('Dist_$kwh'!$C12-'Dist_$kwh'!H12)*$B12</f>
        <v>1.54182396598702E-006</v>
      </c>
      <c r="I12" s="56" t="n">
        <f aca="false">('Dist_$kwh'!$C12-'Dist_$kwh'!I12)*$B12</f>
        <v>6.31765583108662E-006</v>
      </c>
      <c r="J12" s="56" t="n">
        <f aca="false">('Dist_$kwh'!$C12-'Dist_$kwh'!J12)*$B12</f>
        <v>6.31765583108662E-006</v>
      </c>
      <c r="K12" s="56" t="n">
        <f aca="false">('Dist_$kwh'!$C12-'Dist_$kwh'!K12)*$B12</f>
        <v>6.31765583108662E-006</v>
      </c>
      <c r="L12" s="56" t="n">
        <f aca="false">('Dist_$kwh'!$C12-'Dist_$kwh'!L12)*$B12</f>
        <v>6.31765583108662E-006</v>
      </c>
      <c r="M12" s="56" t="n">
        <f aca="false">('Dist_$kwh'!$C12-'Dist_$kwh'!M12)*$B12</f>
        <v>6.31765583108662E-006</v>
      </c>
    </row>
    <row r="13" customFormat="false" ht="12.75" hidden="false" customHeight="false" outlineLevel="0" collapsed="false">
      <c r="A13" s="0" t="str">
        <f aca="false">raw!A13</f>
        <v>Gulf Power Co.</v>
      </c>
      <c r="B13" s="42" t="n">
        <f aca="false">criteria!J13/criteria!$J$26</f>
        <v>0.0203936246410222</v>
      </c>
      <c r="C13" s="55"/>
      <c r="D13" s="56" t="n">
        <f aca="false">('Dist_$kwh'!$C13-'Dist_$kwh'!D13)*$B13</f>
        <v>0</v>
      </c>
      <c r="E13" s="56" t="n">
        <f aca="false">('Dist_$kwh'!$C13-'Dist_$kwh'!E13)*$B13</f>
        <v>2.06733624208794E-006</v>
      </c>
      <c r="F13" s="56" t="n">
        <f aca="false">('Dist_$kwh'!$C13-'Dist_$kwh'!F13)*$B13</f>
        <v>2.06733624208794E-006</v>
      </c>
      <c r="G13" s="56" t="n">
        <f aca="false">('Dist_$kwh'!$C13-'Dist_$kwh'!G13)*$B13</f>
        <v>2.06733624208794E-006</v>
      </c>
      <c r="H13" s="56" t="n">
        <f aca="false">('Dist_$kwh'!$C13-'Dist_$kwh'!H13)*$B13</f>
        <v>2.06733624208794E-006</v>
      </c>
      <c r="I13" s="56" t="n">
        <f aca="false">('Dist_$kwh'!$C13-'Dist_$kwh'!I13)*$B13</f>
        <v>9.27096945433174E-006</v>
      </c>
      <c r="J13" s="56" t="n">
        <f aca="false">('Dist_$kwh'!$C13-'Dist_$kwh'!J13)*$B13</f>
        <v>9.27096945433174E-006</v>
      </c>
      <c r="K13" s="56" t="n">
        <f aca="false">('Dist_$kwh'!$C13-'Dist_$kwh'!K13)*$B13</f>
        <v>9.27096945433174E-006</v>
      </c>
      <c r="L13" s="56" t="n">
        <f aca="false">('Dist_$kwh'!$C13-'Dist_$kwh'!L13)*$B13</f>
        <v>9.27096945433174E-006</v>
      </c>
      <c r="M13" s="56" t="n">
        <f aca="false">('Dist_$kwh'!$C13-'Dist_$kwh'!M13)*$B13</f>
        <v>9.27096945433174E-006</v>
      </c>
    </row>
    <row r="14" customFormat="false" ht="12.75" hidden="false" customHeight="false" outlineLevel="0" collapsed="false">
      <c r="A14" s="0" t="str">
        <f aca="false">raw!A14</f>
        <v>Illinois Power Co.</v>
      </c>
      <c r="B14" s="42" t="n">
        <f aca="false">criteria!J14/criteria!$J$26</f>
        <v>0.0144316860363962</v>
      </c>
      <c r="C14" s="55"/>
      <c r="D14" s="56" t="n">
        <f aca="false">('Dist_$kwh'!$C14-'Dist_$kwh'!D14)*$B14</f>
        <v>0</v>
      </c>
      <c r="E14" s="56" t="n">
        <f aca="false">('Dist_$kwh'!$C14-'Dist_$kwh'!E14)*$B14</f>
        <v>9.0355507362941E-007</v>
      </c>
      <c r="F14" s="56" t="n">
        <f aca="false">('Dist_$kwh'!$C14-'Dist_$kwh'!F14)*$B14</f>
        <v>9.0355507362941E-007</v>
      </c>
      <c r="G14" s="56" t="n">
        <f aca="false">('Dist_$kwh'!$C14-'Dist_$kwh'!G14)*$B14</f>
        <v>9.0355507362941E-007</v>
      </c>
      <c r="H14" s="56" t="n">
        <f aca="false">('Dist_$kwh'!$C14-'Dist_$kwh'!H14)*$B14</f>
        <v>9.0355507362941E-007</v>
      </c>
      <c r="I14" s="56" t="n">
        <f aca="false">('Dist_$kwh'!$C14-'Dist_$kwh'!I14)*$B14</f>
        <v>4.82062804916818E-006</v>
      </c>
      <c r="J14" s="56" t="n">
        <f aca="false">('Dist_$kwh'!$C14-'Dist_$kwh'!J14)*$B14</f>
        <v>4.82062804916818E-006</v>
      </c>
      <c r="K14" s="56" t="n">
        <f aca="false">('Dist_$kwh'!$C14-'Dist_$kwh'!K14)*$B14</f>
        <v>4.82062804916818E-006</v>
      </c>
      <c r="L14" s="56" t="n">
        <f aca="false">('Dist_$kwh'!$C14-'Dist_$kwh'!L14)*$B14</f>
        <v>4.82062804916818E-006</v>
      </c>
      <c r="M14" s="56" t="n">
        <f aca="false">('Dist_$kwh'!$C14-'Dist_$kwh'!M14)*$B14</f>
        <v>4.82062804916818E-006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42" t="n">
        <f aca="false">criteria!J15/criteria!$J$26</f>
        <v>0.029798254934044</v>
      </c>
      <c r="C15" s="55"/>
      <c r="D15" s="56" t="n">
        <f aca="false">('Dist_$kwh'!$C15-'Dist_$kwh'!D15)*$B15</f>
        <v>0</v>
      </c>
      <c r="E15" s="56" t="n">
        <f aca="false">('Dist_$kwh'!$C15-'Dist_$kwh'!E15)*$B15</f>
        <v>4.61691363951229E-006</v>
      </c>
      <c r="F15" s="56" t="n">
        <f aca="false">('Dist_$kwh'!$C15-'Dist_$kwh'!F15)*$B15</f>
        <v>4.61691363951229E-006</v>
      </c>
      <c r="G15" s="56" t="n">
        <f aca="false">('Dist_$kwh'!$C15-'Dist_$kwh'!G15)*$B15</f>
        <v>4.61691363951229E-006</v>
      </c>
      <c r="H15" s="56" t="n">
        <f aca="false">('Dist_$kwh'!$C15-'Dist_$kwh'!H15)*$B15</f>
        <v>4.61691363951229E-006</v>
      </c>
      <c r="I15" s="56" t="n">
        <f aca="false">('Dist_$kwh'!$C15-'Dist_$kwh'!I15)*$B15</f>
        <v>2.28820464647084E-005</v>
      </c>
      <c r="J15" s="56" t="n">
        <f aca="false">('Dist_$kwh'!$C15-'Dist_$kwh'!J15)*$B15</f>
        <v>2.28820464647084E-005</v>
      </c>
      <c r="K15" s="56" t="n">
        <f aca="false">('Dist_$kwh'!$C15-'Dist_$kwh'!K15)*$B15</f>
        <v>2.28820464647084E-005</v>
      </c>
      <c r="L15" s="56" t="n">
        <f aca="false">('Dist_$kwh'!$C15-'Dist_$kwh'!L15)*$B15</f>
        <v>2.28820464647084E-005</v>
      </c>
      <c r="M15" s="56" t="n">
        <f aca="false">('Dist_$kwh'!$C15-'Dist_$kwh'!M15)*$B15</f>
        <v>2.28820464647084E-005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42" t="n">
        <f aca="false">criteria!J16/criteria!$J$26</f>
        <v>0.0121580780151144</v>
      </c>
      <c r="C16" s="55"/>
      <c r="D16" s="56" t="n">
        <f aca="false">('Dist_$kwh'!$C16-'Dist_$kwh'!D16)*$B16</f>
        <v>0</v>
      </c>
      <c r="E16" s="56" t="n">
        <f aca="false">('Dist_$kwh'!$C16-'Dist_$kwh'!E16)*$B16</f>
        <v>3.90856793833256E-007</v>
      </c>
      <c r="F16" s="56" t="n">
        <f aca="false">('Dist_$kwh'!$C16-'Dist_$kwh'!F16)*$B16</f>
        <v>3.90856793833256E-007</v>
      </c>
      <c r="G16" s="56" t="n">
        <f aca="false">('Dist_$kwh'!$C16-'Dist_$kwh'!G16)*$B16</f>
        <v>3.90856793833256E-007</v>
      </c>
      <c r="H16" s="56" t="n">
        <f aca="false">('Dist_$kwh'!$C16-'Dist_$kwh'!H16)*$B16</f>
        <v>3.90856793833256E-007</v>
      </c>
      <c r="I16" s="56" t="n">
        <f aca="false">('Dist_$kwh'!$C16-'Dist_$kwh'!I16)*$B16</f>
        <v>3.16226071497437E-006</v>
      </c>
      <c r="J16" s="56" t="n">
        <f aca="false">('Dist_$kwh'!$C16-'Dist_$kwh'!J16)*$B16</f>
        <v>3.16226071497437E-006</v>
      </c>
      <c r="K16" s="56" t="n">
        <f aca="false">('Dist_$kwh'!$C16-'Dist_$kwh'!K16)*$B16</f>
        <v>3.16226071497437E-006</v>
      </c>
      <c r="L16" s="56" t="n">
        <f aca="false">('Dist_$kwh'!$C16-'Dist_$kwh'!L16)*$B16</f>
        <v>3.16226071497437E-006</v>
      </c>
      <c r="M16" s="56" t="n">
        <f aca="false">('Dist_$kwh'!$C16-'Dist_$kwh'!M16)*$B16</f>
        <v>3.16226071497437E-006</v>
      </c>
    </row>
    <row r="17" customFormat="false" ht="12.75" hidden="false" customHeight="false" outlineLevel="0" collapsed="false">
      <c r="A17" s="0" t="str">
        <f aca="false">raw!A17</f>
        <v>Ohio Power Co.</v>
      </c>
      <c r="B17" s="42" t="n">
        <f aca="false">criteria!J17/criteria!$J$26</f>
        <v>0.0568804123234029</v>
      </c>
      <c r="C17" s="55"/>
      <c r="D17" s="56" t="n">
        <f aca="false">('Dist_$kwh'!$C17-'Dist_$kwh'!D17)*$B17</f>
        <v>0</v>
      </c>
      <c r="E17" s="56" t="n">
        <f aca="false">('Dist_$kwh'!$C17-'Dist_$kwh'!E17)*$B17</f>
        <v>1.55128459630206E-006</v>
      </c>
      <c r="F17" s="56" t="n">
        <f aca="false">('Dist_$kwh'!$C17-'Dist_$kwh'!F17)*$B17</f>
        <v>1.55128459630206E-006</v>
      </c>
      <c r="G17" s="56" t="n">
        <f aca="false">('Dist_$kwh'!$C17-'Dist_$kwh'!G17)*$B17</f>
        <v>1.55128459630206E-006</v>
      </c>
      <c r="H17" s="56" t="n">
        <f aca="false">('Dist_$kwh'!$C17-'Dist_$kwh'!H17)*$B17</f>
        <v>1.55128459630206E-006</v>
      </c>
      <c r="I17" s="56" t="n">
        <f aca="false">('Dist_$kwh'!$C17-'Dist_$kwh'!I17)*$B17</f>
        <v>9.79454235195409E-006</v>
      </c>
      <c r="J17" s="56" t="n">
        <f aca="false">('Dist_$kwh'!$C17-'Dist_$kwh'!J17)*$B17</f>
        <v>9.79454235195409E-006</v>
      </c>
      <c r="K17" s="56" t="n">
        <f aca="false">('Dist_$kwh'!$C17-'Dist_$kwh'!K17)*$B17</f>
        <v>9.79454235195409E-006</v>
      </c>
      <c r="L17" s="56" t="n">
        <f aca="false">('Dist_$kwh'!$C17-'Dist_$kwh'!L17)*$B17</f>
        <v>9.79454235195409E-006</v>
      </c>
      <c r="M17" s="56" t="n">
        <f aca="false">('Dist_$kwh'!$C17-'Dist_$kwh'!M17)*$B17</f>
        <v>9.79454235195409E-006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42" t="n">
        <f aca="false">criteria!J18/criteria!$J$26</f>
        <v>0.00761488704873365</v>
      </c>
      <c r="C18" s="55"/>
      <c r="D18" s="56" t="n">
        <f aca="false">('Dist_$kwh'!$C18-'Dist_$kwh'!D18)*$B18</f>
        <v>0</v>
      </c>
      <c r="E18" s="56" t="n">
        <f aca="false">('Dist_$kwh'!$C18-'Dist_$kwh'!E18)*$B18</f>
        <v>6.36147622233584E-007</v>
      </c>
      <c r="F18" s="56" t="n">
        <f aca="false">('Dist_$kwh'!$C18-'Dist_$kwh'!F18)*$B18</f>
        <v>6.36147622233584E-007</v>
      </c>
      <c r="G18" s="56" t="n">
        <f aca="false">('Dist_$kwh'!$C18-'Dist_$kwh'!G18)*$B18</f>
        <v>6.36147622233584E-007</v>
      </c>
      <c r="H18" s="56" t="n">
        <f aca="false">('Dist_$kwh'!$C18-'Dist_$kwh'!H18)*$B18</f>
        <v>6.36147622233584E-007</v>
      </c>
      <c r="I18" s="56" t="n">
        <f aca="false">('Dist_$kwh'!$C18-'Dist_$kwh'!I18)*$B18</f>
        <v>3.24500632351872E-006</v>
      </c>
      <c r="J18" s="56" t="n">
        <f aca="false">('Dist_$kwh'!$C18-'Dist_$kwh'!J18)*$B18</f>
        <v>3.24500632351872E-006</v>
      </c>
      <c r="K18" s="56" t="n">
        <f aca="false">('Dist_$kwh'!$C18-'Dist_$kwh'!K18)*$B18</f>
        <v>3.24500632351872E-006</v>
      </c>
      <c r="L18" s="56" t="n">
        <f aca="false">('Dist_$kwh'!$C18-'Dist_$kwh'!L18)*$B18</f>
        <v>3.24500632351872E-006</v>
      </c>
      <c r="M18" s="56" t="n">
        <f aca="false">('Dist_$kwh'!$C18-'Dist_$kwh'!M18)*$B18</f>
        <v>3.24500632351872E-006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42" t="n">
        <f aca="false">criteria!J19/criteria!$J$26</f>
        <v>0.266032336674869</v>
      </c>
      <c r="C19" s="55"/>
      <c r="D19" s="56" t="n">
        <f aca="false">('Dist_$kwh'!$C19-'Dist_$kwh'!D19)*$B19</f>
        <v>6.36070475819452E-006</v>
      </c>
      <c r="E19" s="56" t="n">
        <f aca="false">('Dist_$kwh'!$C19-'Dist_$kwh'!E19)*$B19</f>
        <v>6.36070475819452E-006</v>
      </c>
      <c r="F19" s="56" t="n">
        <f aca="false">('Dist_$kwh'!$C19-'Dist_$kwh'!F19)*$B19</f>
        <v>6.36070475819452E-006</v>
      </c>
      <c r="G19" s="56" t="n">
        <f aca="false">('Dist_$kwh'!$C19-'Dist_$kwh'!G19)*$B19</f>
        <v>6.36070475819452E-006</v>
      </c>
      <c r="H19" s="56" t="n">
        <f aca="false">('Dist_$kwh'!$C19-'Dist_$kwh'!H19)*$B19</f>
        <v>0.000156441372058831</v>
      </c>
      <c r="I19" s="56" t="n">
        <f aca="false">('Dist_$kwh'!$C19-'Dist_$kwh'!I19)*$B19</f>
        <v>0.000156441372058831</v>
      </c>
      <c r="J19" s="56" t="n">
        <f aca="false">('Dist_$kwh'!$C19-'Dist_$kwh'!J19)*$B19</f>
        <v>0.000156441372058831</v>
      </c>
      <c r="K19" s="56" t="n">
        <f aca="false">('Dist_$kwh'!$C19-'Dist_$kwh'!K19)*$B19</f>
        <v>0.000156441372058831</v>
      </c>
      <c r="L19" s="56" t="n">
        <f aca="false">('Dist_$kwh'!$C19-'Dist_$kwh'!L19)*$B19</f>
        <v>0.000156441372058831</v>
      </c>
      <c r="M19" s="56" t="n">
        <f aca="false">('Dist_$kwh'!$C19-'Dist_$kwh'!M19)*$B19</f>
        <v>0.000156441372058831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42" t="n">
        <f aca="false">criteria!J20/criteria!$J$26</f>
        <v>0.0218683749983466</v>
      </c>
      <c r="C20" s="55"/>
      <c r="D20" s="56" t="n">
        <f aca="false">('Dist_$kwh'!$C20-'Dist_$kwh'!D20)*$B20</f>
        <v>0</v>
      </c>
      <c r="E20" s="56" t="n">
        <f aca="false">('Dist_$kwh'!$C20-'Dist_$kwh'!E20)*$B20</f>
        <v>2.67182161204984E-006</v>
      </c>
      <c r="F20" s="56" t="n">
        <f aca="false">('Dist_$kwh'!$C20-'Dist_$kwh'!F20)*$B20</f>
        <v>2.67182161204984E-006</v>
      </c>
      <c r="G20" s="56" t="n">
        <f aca="false">('Dist_$kwh'!$C20-'Dist_$kwh'!G20)*$B20</f>
        <v>2.67182161204984E-006</v>
      </c>
      <c r="H20" s="56" t="n">
        <f aca="false">('Dist_$kwh'!$C20-'Dist_$kwh'!H20)*$B20</f>
        <v>2.67182161204984E-006</v>
      </c>
      <c r="I20" s="56" t="n">
        <f aca="false">('Dist_$kwh'!$C20-'Dist_$kwh'!I20)*$B20</f>
        <v>1.2812495955444E-005</v>
      </c>
      <c r="J20" s="56" t="n">
        <f aca="false">('Dist_$kwh'!$C20-'Dist_$kwh'!J20)*$B20</f>
        <v>1.2812495955444E-005</v>
      </c>
      <c r="K20" s="56" t="n">
        <f aca="false">('Dist_$kwh'!$C20-'Dist_$kwh'!K20)*$B20</f>
        <v>1.2812495955444E-005</v>
      </c>
      <c r="L20" s="56" t="n">
        <f aca="false">('Dist_$kwh'!$C20-'Dist_$kwh'!L20)*$B20</f>
        <v>1.2812495955444E-005</v>
      </c>
      <c r="M20" s="56" t="n">
        <f aca="false">('Dist_$kwh'!$C20-'Dist_$kwh'!M20)*$B20</f>
        <v>1.2812495955444E-005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42" t="n">
        <f aca="false">criteria!J21/criteria!$J$26</f>
        <v>0.0319144350483483</v>
      </c>
      <c r="C21" s="55"/>
      <c r="D21" s="56" t="n">
        <f aca="false">('Dist_$kwh'!$C21-'Dist_$kwh'!D21)*$B21</f>
        <v>-2.32556385954772E-005</v>
      </c>
      <c r="E21" s="56" t="n">
        <f aca="false">('Dist_$kwh'!$C21-'Dist_$kwh'!E21)*$B21</f>
        <v>-4.58689786011746E-005</v>
      </c>
      <c r="F21" s="56" t="n">
        <f aca="false">('Dist_$kwh'!$C21-'Dist_$kwh'!F21)*$B21</f>
        <v>-6.77813050666954E-005</v>
      </c>
      <c r="G21" s="56" t="n">
        <f aca="false">('Dist_$kwh'!$C21-'Dist_$kwh'!G21)*$B21</f>
        <v>-8.9522369401683E-005</v>
      </c>
      <c r="H21" s="56" t="n">
        <f aca="false">('Dist_$kwh'!$C21-'Dist_$kwh'!H21)*$B21</f>
        <v>-0.000111067176561323</v>
      </c>
      <c r="I21" s="56" t="n">
        <f aca="false">('Dist_$kwh'!$C21-'Dist_$kwh'!I21)*$B21</f>
        <v>-0.000132025007419235</v>
      </c>
      <c r="J21" s="56" t="n">
        <f aca="false">('Dist_$kwh'!$C21-'Dist_$kwh'!J21)*$B21</f>
        <v>-0.000152723594783349</v>
      </c>
      <c r="K21" s="56" t="n">
        <f aca="false">('Dist_$kwh'!$C21-'Dist_$kwh'!K21)*$B21</f>
        <v>-0.000173137781078207</v>
      </c>
      <c r="L21" s="56" t="n">
        <f aca="false">('Dist_$kwh'!$C21-'Dist_$kwh'!L21)*$B21</f>
        <v>-0.000193370457533936</v>
      </c>
      <c r="M21" s="56" t="n">
        <f aca="false">('Dist_$kwh'!$C21-'Dist_$kwh'!M21)*$B21</f>
        <v>-0.000213402497549975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42" t="n">
        <f aca="false">criteria!J22/criteria!$J$26</f>
        <v>0.0991434158290126</v>
      </c>
      <c r="C22" s="55"/>
      <c r="D22" s="56" t="n">
        <f aca="false">('Dist_$kwh'!$C22-'Dist_$kwh'!D22)*$B22</f>
        <v>0</v>
      </c>
      <c r="E22" s="56" t="n">
        <f aca="false">('Dist_$kwh'!$C22-'Dist_$kwh'!E22)*$B22</f>
        <v>2.8041741244976E-005</v>
      </c>
      <c r="F22" s="56" t="n">
        <f aca="false">('Dist_$kwh'!$C22-'Dist_$kwh'!F22)*$B22</f>
        <v>2.8041741244976E-005</v>
      </c>
      <c r="G22" s="56" t="n">
        <f aca="false">('Dist_$kwh'!$C22-'Dist_$kwh'!G22)*$B22</f>
        <v>2.8041741244976E-005</v>
      </c>
      <c r="H22" s="56" t="n">
        <f aca="false">('Dist_$kwh'!$C22-'Dist_$kwh'!H22)*$B22</f>
        <v>2.8041741244976E-005</v>
      </c>
      <c r="I22" s="56" t="n">
        <f aca="false">('Dist_$kwh'!$C22-'Dist_$kwh'!I22)*$B22</f>
        <v>0.000108619927650123</v>
      </c>
      <c r="J22" s="56" t="n">
        <f aca="false">('Dist_$kwh'!$C22-'Dist_$kwh'!J22)*$B22</f>
        <v>0.000108619927650123</v>
      </c>
      <c r="K22" s="56" t="n">
        <f aca="false">('Dist_$kwh'!$C22-'Dist_$kwh'!K22)*$B22</f>
        <v>0.000108619927650123</v>
      </c>
      <c r="L22" s="56" t="n">
        <f aca="false">('Dist_$kwh'!$C22-'Dist_$kwh'!L22)*$B22</f>
        <v>0.000108619927650123</v>
      </c>
      <c r="M22" s="56" t="n">
        <f aca="false">('Dist_$kwh'!$C22-'Dist_$kwh'!M22)*$B22</f>
        <v>0.000108619927650123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42" t="n">
        <f aca="false">criteria!J23/criteria!$J$26</f>
        <v>0.0269173826731919</v>
      </c>
      <c r="C23" s="55"/>
      <c r="D23" s="56" t="n">
        <f aca="false">('Dist_$kwh'!$C23-'Dist_$kwh'!D23)*$B23</f>
        <v>0</v>
      </c>
      <c r="E23" s="56" t="n">
        <f aca="false">('Dist_$kwh'!$C23-'Dist_$kwh'!E23)*$B23</f>
        <v>1.0285183605367E-006</v>
      </c>
      <c r="F23" s="56" t="n">
        <f aca="false">('Dist_$kwh'!$C23-'Dist_$kwh'!F23)*$B23</f>
        <v>1.0285183605367E-006</v>
      </c>
      <c r="G23" s="56" t="n">
        <f aca="false">('Dist_$kwh'!$C23-'Dist_$kwh'!G23)*$B23</f>
        <v>1.0285183605367E-006</v>
      </c>
      <c r="H23" s="56" t="n">
        <f aca="false">('Dist_$kwh'!$C23-'Dist_$kwh'!H23)*$B23</f>
        <v>1.0285183605367E-006</v>
      </c>
      <c r="I23" s="56" t="n">
        <f aca="false">('Dist_$kwh'!$C23-'Dist_$kwh'!I23)*$B23</f>
        <v>5.07750422510743E-006</v>
      </c>
      <c r="J23" s="56" t="n">
        <f aca="false">('Dist_$kwh'!$C23-'Dist_$kwh'!J23)*$B23</f>
        <v>5.07750422510743E-006</v>
      </c>
      <c r="K23" s="56" t="n">
        <f aca="false">('Dist_$kwh'!$C23-'Dist_$kwh'!K23)*$B23</f>
        <v>5.07750422510743E-006</v>
      </c>
      <c r="L23" s="56" t="n">
        <f aca="false">('Dist_$kwh'!$C23-'Dist_$kwh'!L23)*$B23</f>
        <v>5.07750422510743E-006</v>
      </c>
      <c r="M23" s="56" t="n">
        <f aca="false">('Dist_$kwh'!$C23-'Dist_$kwh'!M23)*$B23</f>
        <v>5.07750422510743E-006</v>
      </c>
    </row>
    <row r="24" customFormat="false" ht="12.75" hidden="false" customHeight="false" outlineLevel="0" collapsed="false">
      <c r="A24" s="0" t="str">
        <f aca="false">raw!A24</f>
        <v>TXU Electric Co.</v>
      </c>
      <c r="B24" s="42" t="n">
        <f aca="false">criteria!J24/criteria!$J$26</f>
        <v>0.0615505123527119</v>
      </c>
      <c r="C24" s="55"/>
      <c r="D24" s="56" t="n">
        <f aca="false">('Dist_$kwh'!$C24-'Dist_$kwh'!D24)*$B24</f>
        <v>0</v>
      </c>
      <c r="E24" s="56" t="n">
        <f aca="false">('Dist_$kwh'!$C24-'Dist_$kwh'!E24)*$B24</f>
        <v>3.08179065148412E-006</v>
      </c>
      <c r="F24" s="56" t="n">
        <f aca="false">('Dist_$kwh'!$C24-'Dist_$kwh'!F24)*$B24</f>
        <v>3.08179065148412E-006</v>
      </c>
      <c r="G24" s="56" t="n">
        <f aca="false">('Dist_$kwh'!$C24-'Dist_$kwh'!G24)*$B24</f>
        <v>3.08179065148412E-006</v>
      </c>
      <c r="H24" s="56" t="n">
        <f aca="false">('Dist_$kwh'!$C24-'Dist_$kwh'!H24)*$B24</f>
        <v>3.08179065148412E-006</v>
      </c>
      <c r="I24" s="56" t="n">
        <f aca="false">('Dist_$kwh'!$C24-'Dist_$kwh'!I24)*$B24</f>
        <v>1.74473616430003E-005</v>
      </c>
      <c r="J24" s="56" t="n">
        <f aca="false">('Dist_$kwh'!$C24-'Dist_$kwh'!J24)*$B24</f>
        <v>1.74473616430003E-005</v>
      </c>
      <c r="K24" s="56" t="n">
        <f aca="false">('Dist_$kwh'!$C24-'Dist_$kwh'!K24)*$B24</f>
        <v>1.74473616430003E-005</v>
      </c>
      <c r="L24" s="56" t="n">
        <f aca="false">('Dist_$kwh'!$C24-'Dist_$kwh'!L24)*$B24</f>
        <v>1.74473616430003E-005</v>
      </c>
      <c r="M24" s="56" t="n">
        <f aca="false">('Dist_$kwh'!$C24-'Dist_$kwh'!M24)*$B24</f>
        <v>1.74473616430003E-005</v>
      </c>
    </row>
    <row r="26" customFormat="false" ht="13.5" hidden="false" customHeight="false" outlineLevel="0" collapsed="false">
      <c r="A26" s="40" t="s">
        <v>218</v>
      </c>
      <c r="B26" s="40"/>
      <c r="C26" s="40"/>
      <c r="D26" s="57" t="n">
        <f aca="false">SUM(D4:D24)</f>
        <v>-1.68949338372827E-005</v>
      </c>
      <c r="E26" s="57" t="n">
        <f aca="false">SUM(E4:E24)</f>
        <v>6.63622640965542E-005</v>
      </c>
      <c r="F26" s="57" t="n">
        <f aca="false">SUM(F4:F24)</f>
        <v>4.44499376310334E-005</v>
      </c>
      <c r="G26" s="57" t="n">
        <f aca="false">SUM(G4:G24)</f>
        <v>2.27088732960458E-005</v>
      </c>
      <c r="H26" s="57" t="n">
        <f aca="false">SUM(H4:H24)</f>
        <v>0.000151244733437043</v>
      </c>
      <c r="I26" s="57" t="n">
        <f aca="false">SUM(I4:I24)</f>
        <v>0.000482498586948133</v>
      </c>
      <c r="J26" s="57" t="n">
        <f aca="false">SUM(J4:J24)</f>
        <v>0.000461799999584019</v>
      </c>
      <c r="K26" s="57" t="n">
        <f aca="false">SUM(K4:K24)</f>
        <v>0.000441385813289161</v>
      </c>
      <c r="L26" s="57" t="n">
        <f aca="false">SUM(L4:L24)</f>
        <v>0.000421153136833432</v>
      </c>
      <c r="M26" s="57" t="n">
        <f aca="false">SUM(M4:M24)</f>
        <v>0.000401121096817393</v>
      </c>
    </row>
    <row r="27" customFormat="false" ht="13.5" hidden="false" customHeight="false" outlineLevel="0" collapsed="false"/>
    <row r="29" customFormat="false" ht="12.75" hidden="false" customHeight="false" outlineLevel="0" collapsed="false">
      <c r="A29" s="38" t="s">
        <v>219</v>
      </c>
    </row>
    <row r="30" customFormat="false" ht="12.75" hidden="false" customHeight="false" outlineLevel="0" collapsed="false">
      <c r="A30" s="0" t="s">
        <v>220</v>
      </c>
    </row>
    <row r="31" customFormat="false" ht="12.75" hidden="false" customHeight="false" outlineLevel="0" collapsed="false">
      <c r="E31" s="56"/>
    </row>
    <row r="32" customFormat="false" ht="12.75" hidden="false" customHeight="false" outlineLevel="0" collapsed="false">
      <c r="E32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13" min="3" style="0" width="14.85"/>
  </cols>
  <sheetData>
    <row r="1" customFormat="false" ht="12.75" hidden="false" customHeight="false" outlineLevel="0" collapsed="false">
      <c r="A1" s="0" t="s">
        <v>222</v>
      </c>
    </row>
    <row r="2" customFormat="false" ht="12.75" hidden="false" customHeight="false" outlineLevel="0" collapsed="false">
      <c r="D2" s="0" t="n">
        <v>5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C4" s="55" t="n">
        <f aca="false">TransRevR!C4/(Mwh!C4*1000)</f>
        <v>0.0106253949774176</v>
      </c>
      <c r="D4" s="46" t="n">
        <f aca="false">IF(D$3&lt;VLOOKUP($A4,criteria!$A$4:$I$24,$D$2,FALSE()),C4,(IF(AND(criteria!$G4="COS",D$3=criteria!$E4),TransRevR!D4/(Mwh!D4*1000),(IF(AND(criteria!$G4="COS",D$3=criteria!$E4+criteria!$F4),TransRevR!D4/(Mwh!D4*1000),(IF(AND(criteria!$G4="COS",D$3&lt;&gt;criteria!$E4+criteria!$F4),C4,(IF(VLOOKUP($A4,criteria!$A$4:$I$24,7,FALSE())="PBR",(C4*(1+exposure!D$5-exposure!D$7)),(IF(VLOOKUP($A4,criteria!$A$4:$I$24,7,FALSE())="MKT",C4,999)))))))))))</f>
        <v>0.0106253949774176</v>
      </c>
      <c r="E4" s="46" t="n">
        <f aca="false">IF(E$3&lt;VLOOKUP($A4,criteria!$A$4:$I$24,$D$2,FALSE()),D4,(IF(AND(criteria!$G4="COS",E$3=criteria!$E4),TransRevR!E4/(Mwh!E4*1000),(IF(AND(criteria!$G4="COS",E$3=criteria!$E4+criteria!$F4),TransRevR!E4/(Mwh!E4*1000),(IF(AND(criteria!$G4="COS",E$3&lt;&gt;criteria!$E4+criteria!$F4),D4,(IF(VLOOKUP($A4,criteria!$A$4:$I$24,7,FALSE())="PBR",(D4*(1+exposure!E$5-exposure!E$7)),(IF(VLOOKUP($A4,criteria!$A$4:$I$24,7,FALSE())="MKT",D4,999)))))))))))</f>
        <v>0.0104815629867824</v>
      </c>
      <c r="F4" s="46" t="n">
        <f aca="false">IF(F$3&lt;VLOOKUP($A4,criteria!$A$4:$I$24,$D$2,FALSE()),E4,(IF(AND(criteria!$G4="COS",F$3=criteria!$E4),TransRevR!F4/(Mwh!F4*1000),(IF(AND(criteria!$G4="COS",F$3=criteria!$E4+criteria!$F4),TransRevR!F4/(Mwh!F4*1000),(IF(AND(criteria!$G4="COS",F$3&lt;&gt;criteria!$E4+criteria!$F4),E4,(IF(VLOOKUP($A4,criteria!$A$4:$I$24,7,FALSE())="PBR",(E4*(1+exposure!F$5-exposure!F$7)),(IF(VLOOKUP($A4,criteria!$A$4:$I$24,7,FALSE())="MKT",E4,999)))))))))))</f>
        <v>0.0104815629867824</v>
      </c>
      <c r="G4" s="46" t="n">
        <f aca="false">IF(G$3&lt;VLOOKUP($A4,criteria!$A$4:$I$24,$D$2,FALSE()),F4,(IF(AND(criteria!$G4="COS",G$3=criteria!$E4),TransRevR!G4/(Mwh!G4*1000),(IF(AND(criteria!$G4="COS",G$3=criteria!$E4+criteria!$F4),TransRevR!G4/(Mwh!G4*1000),(IF(AND(criteria!$G4="COS",G$3&lt;&gt;criteria!$E4+criteria!$F4),F4,(IF(VLOOKUP($A4,criteria!$A$4:$I$24,7,FALSE())="PBR",(F4*(1+exposure!G$5-exposure!G$7)),(IF(VLOOKUP($A4,criteria!$A$4:$I$24,7,FALSE())="MKT",F4,999)))))))))))</f>
        <v>0.0104815629867824</v>
      </c>
      <c r="H4" s="46" t="n">
        <f aca="false">IF(H$3&lt;VLOOKUP($A4,criteria!$A$4:$I$24,$D$2,FALSE()),G4,(IF(AND(criteria!$G4="COS",H$3=criteria!$E4),TransRevR!H4/(Mwh!H4*1000),(IF(AND(criteria!$G4="COS",H$3=criteria!$E4+criteria!$F4),TransRevR!H4/(Mwh!H4*1000),(IF(AND(criteria!$G4="COS",H$3&lt;&gt;criteria!$E4+criteria!$F4),G4,(IF(VLOOKUP($A4,criteria!$A$4:$I$24,7,FALSE())="PBR",(G4*(1+exposure!H$5-exposure!H$7)),(IF(VLOOKUP($A4,criteria!$A$4:$I$24,7,FALSE())="MKT",G4,999)))))))))))</f>
        <v>0.0104815629867824</v>
      </c>
      <c r="I4" s="46" t="n">
        <f aca="false">IF(I$3&lt;VLOOKUP($A4,criteria!$A$4:$I$24,$D$2,FALSE()),H4,(IF(AND(criteria!$G4="COS",I$3=criteria!$E4),TransRevR!I4/(Mwh!I4*1000),(IF(AND(criteria!$G4="COS",I$3=criteria!$E4+criteria!$F4),TransRevR!I4/(Mwh!I4*1000),(IF(AND(criteria!$G4="COS",I$3&lt;&gt;criteria!$E4+criteria!$F4),H4,(IF(VLOOKUP($A4,criteria!$A$4:$I$24,7,FALSE())="PBR",(H4*(1+exposure!I$5-exposure!I$7)),(IF(VLOOKUP($A4,criteria!$A$4:$I$24,7,FALSE())="MKT",H4,999)))))))))))</f>
        <v>0.0100990293912513</v>
      </c>
      <c r="J4" s="46" t="n">
        <f aca="false">IF(J$3&lt;VLOOKUP($A4,criteria!$A$4:$I$24,$D$2,FALSE()),I4,(IF(AND(criteria!$G4="COS",J$3=criteria!$E4),TransRevR!J4/(Mwh!J4*1000),(IF(AND(criteria!$G4="COS",J$3=criteria!$E4+criteria!$F4),TransRevR!J4/(Mwh!J4*1000),(IF(AND(criteria!$G4="COS",J$3&lt;&gt;criteria!$E4+criteria!$F4),I4,(IF(VLOOKUP($A4,criteria!$A$4:$I$24,7,FALSE())="PBR",(I4*(1+exposure!J$5-exposure!J$7)),(IF(VLOOKUP($A4,criteria!$A$4:$I$24,7,FALSE())="MKT",I4,999)))))))))))</f>
        <v>0.0100990293912513</v>
      </c>
      <c r="K4" s="46" t="n">
        <f aca="false">IF(K$3&lt;VLOOKUP($A4,criteria!$A$4:$I$24,$D$2,FALSE()),J4,(IF(AND(criteria!$G4="COS",K$3=criteria!$E4),TransRevR!K4/(Mwh!K4*1000),(IF(AND(criteria!$G4="COS",K$3=criteria!$E4+criteria!$F4),TransRevR!K4/(Mwh!K4*1000),(IF(AND(criteria!$G4="COS",K$3&lt;&gt;criteria!$E4+criteria!$F4),J4,(IF(VLOOKUP($A4,criteria!$A$4:$I$24,7,FALSE())="PBR",(J4*(1+exposure!K$5-exposure!K$7)),(IF(VLOOKUP($A4,criteria!$A$4:$I$24,7,FALSE())="MKT",J4,999)))))))))))</f>
        <v>0.0100990293912513</v>
      </c>
      <c r="L4" s="46" t="n">
        <f aca="false">IF(L$3&lt;VLOOKUP($A4,criteria!$A$4:$I$24,$D$2,FALSE()),K4,(IF(AND(criteria!$G4="COS",L$3=criteria!$E4),TransRevR!L4/(Mwh!L4*1000),(IF(AND(criteria!$G4="COS",L$3=criteria!$E4+criteria!$F4),TransRevR!L4/(Mwh!L4*1000),(IF(AND(criteria!$G4="COS",L$3&lt;&gt;criteria!$E4+criteria!$F4),K4,(IF(VLOOKUP($A4,criteria!$A$4:$I$24,7,FALSE())="PBR",(K4*(1+exposure!L$5-exposure!L$7)),(IF(VLOOKUP($A4,criteria!$A$4:$I$24,7,FALSE())="MKT",K4,999)))))))))))</f>
        <v>0.0100990293912513</v>
      </c>
      <c r="M4" s="46" t="n">
        <f aca="false">IF(M$3&lt;VLOOKUP($A4,criteria!$A$4:$I$24,$D$2,FALSE()),L4,(IF(AND(criteria!$G4="COS",M$3=criteria!$E4),TransRevR!M4/(Mwh!M4*1000),(IF(AND(criteria!$G4="COS",M$3=criteria!$E4+criteria!$F4),TransRevR!M4/(Mwh!M4*1000),(IF(AND(criteria!$G4="COS",M$3&lt;&gt;criteria!$E4+criteria!$F4),L4,(IF(VLOOKUP($A4,criteria!$A$4:$I$24,7,FALSE())="PBR",(L4*(1+exposure!M$5-exposure!M$7)),(IF(VLOOKUP($A4,criteria!$A$4:$I$24,7,FALSE())="MKT",L4,999)))))))))))</f>
        <v>0.0100990293912513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C5" s="55" t="n">
        <f aca="false">TransRevR!C5/(Mwh!C5*1000)</f>
        <v>0.00437489112619541</v>
      </c>
      <c r="D5" s="46" t="n">
        <f aca="false">IF(D$3&lt;VLOOKUP($A5,criteria!$A$4:$I$24,$D$2,FALSE()),C5,(IF(AND(criteria!$G5="COS",D$3=criteria!$E5),TransRevR!D5/(Mwh!D5*1000),(IF(AND(criteria!$G5="COS",D$3=criteria!$E5+criteria!$F5),TransRevR!D5/(Mwh!D5*1000),(IF(AND(criteria!$G5="COS",D$3&lt;&gt;criteria!$E5+criteria!$F5),C5,(IF(VLOOKUP($A5,criteria!$A$4:$I$24,7,FALSE())="PBR",(C5*(1+exposure!D$5-exposure!D$7)),(IF(VLOOKUP($A5,criteria!$A$4:$I$24,7,FALSE())="MKT",C5,999)))))))))))</f>
        <v>0.00437489112619541</v>
      </c>
      <c r="E5" s="46" t="n">
        <f aca="false">IF(E$3&lt;VLOOKUP($A5,criteria!$A$4:$I$24,$D$2,FALSE()),D5,(IF(AND(criteria!$G5="COS",E$3=criteria!$E5),TransRevR!E5/(Mwh!E5*1000),(IF(AND(criteria!$G5="COS",E$3=criteria!$E5+criteria!$F5),TransRevR!E5/(Mwh!E5*1000),(IF(AND(criteria!$G5="COS",E$3&lt;&gt;criteria!$E5+criteria!$F5),D5,(IF(VLOOKUP($A5,criteria!$A$4:$I$24,7,FALSE())="PBR",(D5*(1+exposure!E$5-exposure!E$7)),(IF(VLOOKUP($A5,criteria!$A$4:$I$24,7,FALSE())="MKT",D5,999)))))))))))</f>
        <v>0.00427267403168913</v>
      </c>
      <c r="F5" s="46" t="n">
        <f aca="false">IF(F$3&lt;VLOOKUP($A5,criteria!$A$4:$I$24,$D$2,FALSE()),E5,(IF(AND(criteria!$G5="COS",F$3=criteria!$E5),TransRevR!F5/(Mwh!F5*1000),(IF(AND(criteria!$G5="COS",F$3=criteria!$E5+criteria!$F5),TransRevR!F5/(Mwh!F5*1000),(IF(AND(criteria!$G5="COS",F$3&lt;&gt;criteria!$E5+criteria!$F5),E5,(IF(VLOOKUP($A5,criteria!$A$4:$I$24,7,FALSE())="PBR",(E5*(1+exposure!F$5-exposure!F$7)),(IF(VLOOKUP($A5,criteria!$A$4:$I$24,7,FALSE())="MKT",E5,999)))))))))))</f>
        <v>0.00427267403168913</v>
      </c>
      <c r="G5" s="46" t="n">
        <f aca="false">IF(G$3&lt;VLOOKUP($A5,criteria!$A$4:$I$24,$D$2,FALSE()),F5,(IF(AND(criteria!$G5="COS",G$3=criteria!$E5),TransRevR!G5/(Mwh!G5*1000),(IF(AND(criteria!$G5="COS",G$3=criteria!$E5+criteria!$F5),TransRevR!G5/(Mwh!G5*1000),(IF(AND(criteria!$G5="COS",G$3&lt;&gt;criteria!$E5+criteria!$F5),F5,(IF(VLOOKUP($A5,criteria!$A$4:$I$24,7,FALSE())="PBR",(F5*(1+exposure!G$5-exposure!G$7)),(IF(VLOOKUP($A5,criteria!$A$4:$I$24,7,FALSE())="MKT",F5,999)))))))))))</f>
        <v>0.00427267403168913</v>
      </c>
      <c r="H5" s="46" t="n">
        <f aca="false">IF(H$3&lt;VLOOKUP($A5,criteria!$A$4:$I$24,$D$2,FALSE()),G5,(IF(AND(criteria!$G5="COS",H$3=criteria!$E5),TransRevR!H5/(Mwh!H5*1000),(IF(AND(criteria!$G5="COS",H$3=criteria!$E5+criteria!$F5),TransRevR!H5/(Mwh!H5*1000),(IF(AND(criteria!$G5="COS",H$3&lt;&gt;criteria!$E5+criteria!$F5),G5,(IF(VLOOKUP($A5,criteria!$A$4:$I$24,7,FALSE())="PBR",(G5*(1+exposure!H$5-exposure!H$7)),(IF(VLOOKUP($A5,criteria!$A$4:$I$24,7,FALSE())="MKT",G5,999)))))))))))</f>
        <v>0.00427267403168913</v>
      </c>
      <c r="I5" s="46" t="n">
        <f aca="false">IF(I$3&lt;VLOOKUP($A5,criteria!$A$4:$I$24,$D$2,FALSE()),H5,(IF(AND(criteria!$G5="COS",I$3=criteria!$E5),TransRevR!I5/(Mwh!I5*1000),(IF(AND(criteria!$G5="COS",I$3=criteria!$E5+criteria!$F5),TransRevR!I5/(Mwh!I5*1000),(IF(AND(criteria!$G5="COS",I$3&lt;&gt;criteria!$E5+criteria!$F5),H5,(IF(VLOOKUP($A5,criteria!$A$4:$I$24,7,FALSE())="PBR",(H5*(1+exposure!I$5-exposure!I$7)),(IF(VLOOKUP($A5,criteria!$A$4:$I$24,7,FALSE())="MKT",H5,999)))))))))))</f>
        <v>0.00405860194331195</v>
      </c>
      <c r="J5" s="46" t="n">
        <f aca="false">IF(J$3&lt;VLOOKUP($A5,criteria!$A$4:$I$24,$D$2,FALSE()),I5,(IF(AND(criteria!$G5="COS",J$3=criteria!$E5),TransRevR!J5/(Mwh!J5*1000),(IF(AND(criteria!$G5="COS",J$3=criteria!$E5+criteria!$F5),TransRevR!J5/(Mwh!J5*1000),(IF(AND(criteria!$G5="COS",J$3&lt;&gt;criteria!$E5+criteria!$F5),I5,(IF(VLOOKUP($A5,criteria!$A$4:$I$24,7,FALSE())="PBR",(I5*(1+exposure!J$5-exposure!J$7)),(IF(VLOOKUP($A5,criteria!$A$4:$I$24,7,FALSE())="MKT",I5,999)))))))))))</f>
        <v>0.00405860194331195</v>
      </c>
      <c r="K5" s="46" t="n">
        <f aca="false">IF(K$3&lt;VLOOKUP($A5,criteria!$A$4:$I$24,$D$2,FALSE()),J5,(IF(AND(criteria!$G5="COS",K$3=criteria!$E5),TransRevR!K5/(Mwh!K5*1000),(IF(AND(criteria!$G5="COS",K$3=criteria!$E5+criteria!$F5),TransRevR!K5/(Mwh!K5*1000),(IF(AND(criteria!$G5="COS",K$3&lt;&gt;criteria!$E5+criteria!$F5),J5,(IF(VLOOKUP($A5,criteria!$A$4:$I$24,7,FALSE())="PBR",(J5*(1+exposure!K$5-exposure!K$7)),(IF(VLOOKUP($A5,criteria!$A$4:$I$24,7,FALSE())="MKT",J5,999)))))))))))</f>
        <v>0.00405860194331195</v>
      </c>
      <c r="L5" s="46" t="n">
        <f aca="false">IF(L$3&lt;VLOOKUP($A5,criteria!$A$4:$I$24,$D$2,FALSE()),K5,(IF(AND(criteria!$G5="COS",L$3=criteria!$E5),TransRevR!L5/(Mwh!L5*1000),(IF(AND(criteria!$G5="COS",L$3=criteria!$E5+criteria!$F5),TransRevR!L5/(Mwh!L5*1000),(IF(AND(criteria!$G5="COS",L$3&lt;&gt;criteria!$E5+criteria!$F5),K5,(IF(VLOOKUP($A5,criteria!$A$4:$I$24,7,FALSE())="PBR",(K5*(1+exposure!L$5-exposure!L$7)),(IF(VLOOKUP($A5,criteria!$A$4:$I$24,7,FALSE())="MKT",K5,999)))))))))))</f>
        <v>0.00405860194331195</v>
      </c>
      <c r="M5" s="46" t="n">
        <f aca="false">IF(M$3&lt;VLOOKUP($A5,criteria!$A$4:$I$24,$D$2,FALSE()),L5,(IF(AND(criteria!$G5="COS",M$3=criteria!$E5),TransRevR!M5/(Mwh!M5*1000),(IF(AND(criteria!$G5="COS",M$3=criteria!$E5+criteria!$F5),TransRevR!M5/(Mwh!M5*1000),(IF(AND(criteria!$G5="COS",M$3&lt;&gt;criteria!$E5+criteria!$F5),L5,(IF(VLOOKUP($A5,criteria!$A$4:$I$24,7,FALSE())="PBR",(L5*(1+exposure!M$5-exposure!M$7)),(IF(VLOOKUP($A5,criteria!$A$4:$I$24,7,FALSE())="MKT",L5,999)))))))))))</f>
        <v>0.00405860194331195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C6" s="55" t="n">
        <f aca="false">TransRevR!C6/(Mwh!C6*1000)</f>
        <v>0.00926520848806068</v>
      </c>
      <c r="D6" s="46" t="n">
        <f aca="false">IF(D$3&lt;VLOOKUP($A6,criteria!$A$4:$I$24,$D$2,FALSE()),C6,(IF(AND(criteria!$G6="COS",D$3=criteria!$E6),TransRevR!D6/(Mwh!D6*1000),(IF(AND(criteria!$G6="COS",D$3=criteria!$E6+criteria!$F6),TransRevR!D6/(Mwh!D6*1000),(IF(AND(criteria!$G6="COS",D$3&lt;&gt;criteria!$E6+criteria!$F6),C6,(IF(VLOOKUP($A6,criteria!$A$4:$I$24,7,FALSE())="PBR",(C6*(1+exposure!D$5-exposure!D$7)),(IF(VLOOKUP($A6,criteria!$A$4:$I$24,7,FALSE())="MKT",C6,999)))))))))))</f>
        <v>0.00926520848806068</v>
      </c>
      <c r="E6" s="46" t="n">
        <f aca="false">IF(E$3&lt;VLOOKUP($A6,criteria!$A$4:$I$24,$D$2,FALSE()),D6,(IF(AND(criteria!$G6="COS",E$3=criteria!$E6),TransRevR!E6/(Mwh!E6*1000),(IF(AND(criteria!$G6="COS",E$3=criteria!$E6+criteria!$F6),TransRevR!E6/(Mwh!E6*1000),(IF(AND(criteria!$G6="COS",E$3&lt;&gt;criteria!$E6+criteria!$F6),D6,(IF(VLOOKUP($A6,criteria!$A$4:$I$24,7,FALSE())="PBR",(D6*(1+exposure!E$5-exposure!E$7)),(IF(VLOOKUP($A6,criteria!$A$4:$I$24,7,FALSE())="MKT",D6,999)))))))))))</f>
        <v>0.00916198718048028</v>
      </c>
      <c r="F6" s="46" t="n">
        <f aca="false">IF(F$3&lt;VLOOKUP($A6,criteria!$A$4:$I$24,$D$2,FALSE()),E6,(IF(AND(criteria!$G6="COS",F$3=criteria!$E6),TransRevR!F6/(Mwh!F6*1000),(IF(AND(criteria!$G6="COS",F$3=criteria!$E6+criteria!$F6),TransRevR!F6/(Mwh!F6*1000),(IF(AND(criteria!$G6="COS",F$3&lt;&gt;criteria!$E6+criteria!$F6),E6,(IF(VLOOKUP($A6,criteria!$A$4:$I$24,7,FALSE())="PBR",(E6*(1+exposure!F$5-exposure!F$7)),(IF(VLOOKUP($A6,criteria!$A$4:$I$24,7,FALSE())="MKT",E6,999)))))))))))</f>
        <v>0.00916198718048028</v>
      </c>
      <c r="G6" s="46" t="n">
        <f aca="false">IF(G$3&lt;VLOOKUP($A6,criteria!$A$4:$I$24,$D$2,FALSE()),F6,(IF(AND(criteria!$G6="COS",G$3=criteria!$E6),TransRevR!G6/(Mwh!G6*1000),(IF(AND(criteria!$G6="COS",G$3=criteria!$E6+criteria!$F6),TransRevR!G6/(Mwh!G6*1000),(IF(AND(criteria!$G6="COS",G$3&lt;&gt;criteria!$E6+criteria!$F6),F6,(IF(VLOOKUP($A6,criteria!$A$4:$I$24,7,FALSE())="PBR",(F6*(1+exposure!G$5-exposure!G$7)),(IF(VLOOKUP($A6,criteria!$A$4:$I$24,7,FALSE())="MKT",F6,999)))))))))))</f>
        <v>0.00916198718048028</v>
      </c>
      <c r="H6" s="46" t="n">
        <f aca="false">IF(H$3&lt;VLOOKUP($A6,criteria!$A$4:$I$24,$D$2,FALSE()),G6,(IF(AND(criteria!$G6="COS",H$3=criteria!$E6),TransRevR!H6/(Mwh!H6*1000),(IF(AND(criteria!$G6="COS",H$3=criteria!$E6+criteria!$F6),TransRevR!H6/(Mwh!H6*1000),(IF(AND(criteria!$G6="COS",H$3&lt;&gt;criteria!$E6+criteria!$F6),G6,(IF(VLOOKUP($A6,criteria!$A$4:$I$24,7,FALSE())="PBR",(G6*(1+exposure!H$5-exposure!H$7)),(IF(VLOOKUP($A6,criteria!$A$4:$I$24,7,FALSE())="MKT",G6,999)))))))))))</f>
        <v>0.00916198718048028</v>
      </c>
      <c r="I6" s="46" t="n">
        <f aca="false">IF(I$3&lt;VLOOKUP($A6,criteria!$A$4:$I$24,$D$2,FALSE()),H6,(IF(AND(criteria!$G6="COS",I$3=criteria!$E6),TransRevR!I6/(Mwh!I6*1000),(IF(AND(criteria!$G6="COS",I$3=criteria!$E6+criteria!$F6),TransRevR!I6/(Mwh!I6*1000),(IF(AND(criteria!$G6="COS",I$3&lt;&gt;criteria!$E6+criteria!$F6),H6,(IF(VLOOKUP($A6,criteria!$A$4:$I$24,7,FALSE())="PBR",(H6*(1+exposure!I$5-exposure!I$7)),(IF(VLOOKUP($A6,criteria!$A$4:$I$24,7,FALSE())="MKT",H6,999)))))))))))</f>
        <v>0.00886843208445702</v>
      </c>
      <c r="J6" s="46" t="n">
        <f aca="false">IF(J$3&lt;VLOOKUP($A6,criteria!$A$4:$I$24,$D$2,FALSE()),I6,(IF(AND(criteria!$G6="COS",J$3=criteria!$E6),TransRevR!J6/(Mwh!J6*1000),(IF(AND(criteria!$G6="COS",J$3=criteria!$E6+criteria!$F6),TransRevR!J6/(Mwh!J6*1000),(IF(AND(criteria!$G6="COS",J$3&lt;&gt;criteria!$E6+criteria!$F6),I6,(IF(VLOOKUP($A6,criteria!$A$4:$I$24,7,FALSE())="PBR",(I6*(1+exposure!J$5-exposure!J$7)),(IF(VLOOKUP($A6,criteria!$A$4:$I$24,7,FALSE())="MKT",I6,999)))))))))))</f>
        <v>0.00886843208445702</v>
      </c>
      <c r="K6" s="46" t="n">
        <f aca="false">IF(K$3&lt;VLOOKUP($A6,criteria!$A$4:$I$24,$D$2,FALSE()),J6,(IF(AND(criteria!$G6="COS",K$3=criteria!$E6),TransRevR!K6/(Mwh!K6*1000),(IF(AND(criteria!$G6="COS",K$3=criteria!$E6+criteria!$F6),TransRevR!K6/(Mwh!K6*1000),(IF(AND(criteria!$G6="COS",K$3&lt;&gt;criteria!$E6+criteria!$F6),J6,(IF(VLOOKUP($A6,criteria!$A$4:$I$24,7,FALSE())="PBR",(J6*(1+exposure!K$5-exposure!K$7)),(IF(VLOOKUP($A6,criteria!$A$4:$I$24,7,FALSE())="MKT",J6,999)))))))))))</f>
        <v>0.00886843208445702</v>
      </c>
      <c r="L6" s="46" t="n">
        <f aca="false">IF(L$3&lt;VLOOKUP($A6,criteria!$A$4:$I$24,$D$2,FALSE()),K6,(IF(AND(criteria!$G6="COS",L$3=criteria!$E6),TransRevR!L6/(Mwh!L6*1000),(IF(AND(criteria!$G6="COS",L$3=criteria!$E6+criteria!$F6),TransRevR!L6/(Mwh!L6*1000),(IF(AND(criteria!$G6="COS",L$3&lt;&gt;criteria!$E6+criteria!$F6),K6,(IF(VLOOKUP($A6,criteria!$A$4:$I$24,7,FALSE())="PBR",(K6*(1+exposure!L$5-exposure!L$7)),(IF(VLOOKUP($A6,criteria!$A$4:$I$24,7,FALSE())="MKT",K6,999)))))))))))</f>
        <v>0.00886843208445702</v>
      </c>
      <c r="M6" s="46" t="n">
        <f aca="false">IF(M$3&lt;VLOOKUP($A6,criteria!$A$4:$I$24,$D$2,FALSE()),L6,(IF(AND(criteria!$G6="COS",M$3=criteria!$E6),TransRevR!M6/(Mwh!M6*1000),(IF(AND(criteria!$G6="COS",M$3=criteria!$E6+criteria!$F6),TransRevR!M6/(Mwh!M6*1000),(IF(AND(criteria!$G6="COS",M$3&lt;&gt;criteria!$E6+criteria!$F6),L6,(IF(VLOOKUP($A6,criteria!$A$4:$I$24,7,FALSE())="PBR",(L6*(1+exposure!M$5-exposure!M$7)),(IF(VLOOKUP($A6,criteria!$A$4:$I$24,7,FALSE())="MKT",L6,999)))))))))))</f>
        <v>0.00886843208445702</v>
      </c>
    </row>
    <row r="7" customFormat="false" ht="12.75" hidden="false" customHeight="false" outlineLevel="0" collapsed="false">
      <c r="A7" s="0" t="str">
        <f aca="false">raw!A7</f>
        <v>Commonwealth Edison Co.</v>
      </c>
      <c r="C7" s="55" t="n">
        <f aca="false">TransRevR!C7/(Mwh!C7*1000)</f>
        <v>0.00508855619151167</v>
      </c>
      <c r="D7" s="46" t="n">
        <f aca="false">IF(D$3&lt;VLOOKUP($A7,criteria!$A$4:$I$24,$D$2,FALSE()),C7,(IF(AND(criteria!$G7="COS",D$3=criteria!$E7),TransRevR!D7/(Mwh!D7*1000),(IF(AND(criteria!$G7="COS",D$3=criteria!$E7+criteria!$F7),TransRevR!D7/(Mwh!D7*1000),(IF(AND(criteria!$G7="COS",D$3&lt;&gt;criteria!$E7+criteria!$F7),C7,(IF(VLOOKUP($A7,criteria!$A$4:$I$24,7,FALSE())="PBR",(C7*(1+exposure!D$5-exposure!D$7)),(IF(VLOOKUP($A7,criteria!$A$4:$I$24,7,FALSE())="MKT",C7,999)))))))))))</f>
        <v>0.00508855619151167</v>
      </c>
      <c r="E7" s="46" t="n">
        <f aca="false">IF(E$3&lt;VLOOKUP($A7,criteria!$A$4:$I$24,$D$2,FALSE()),D7,(IF(AND(criteria!$G7="COS",E$3=criteria!$E7),TransRevR!E7/(Mwh!E7*1000),(IF(AND(criteria!$G7="COS",E$3=criteria!$E7+criteria!$F7),TransRevR!E7/(Mwh!E7*1000),(IF(AND(criteria!$G7="COS",E$3&lt;&gt;criteria!$E7+criteria!$F7),D7,(IF(VLOOKUP($A7,criteria!$A$4:$I$24,7,FALSE())="PBR",(D7*(1+exposure!E$5-exposure!E$7)),(IF(VLOOKUP($A7,criteria!$A$4:$I$24,7,FALSE())="MKT",D7,999)))))))))))</f>
        <v>0.00508855619151167</v>
      </c>
      <c r="F7" s="46" t="n">
        <f aca="false">IF(F$3&lt;VLOOKUP($A7,criteria!$A$4:$I$24,$D$2,FALSE()),E7,(IF(AND(criteria!$G7="COS",F$3=criteria!$E7),TransRevR!F7/(Mwh!F7*1000),(IF(AND(criteria!$G7="COS",F$3=criteria!$E7+criteria!$F7),TransRevR!F7/(Mwh!F7*1000),(IF(AND(criteria!$G7="COS",F$3&lt;&gt;criteria!$E7+criteria!$F7),E7,(IF(VLOOKUP($A7,criteria!$A$4:$I$24,7,FALSE())="PBR",(E7*(1+exposure!F$5-exposure!F$7)),(IF(VLOOKUP($A7,criteria!$A$4:$I$24,7,FALSE())="MKT",E7,999)))))))))))</f>
        <v>0.00508855619151167</v>
      </c>
      <c r="G7" s="46" t="n">
        <f aca="false">IF(G$3&lt;VLOOKUP($A7,criteria!$A$4:$I$24,$D$2,FALSE()),F7,(IF(AND(criteria!$G7="COS",G$3=criteria!$E7),TransRevR!G7/(Mwh!G7*1000),(IF(AND(criteria!$G7="COS",G$3=criteria!$E7+criteria!$F7),TransRevR!G7/(Mwh!G7*1000),(IF(AND(criteria!$G7="COS",G$3&lt;&gt;criteria!$E7+criteria!$F7),F7,(IF(VLOOKUP($A7,criteria!$A$4:$I$24,7,FALSE())="PBR",(F7*(1+exposure!G$5-exposure!G$7)),(IF(VLOOKUP($A7,criteria!$A$4:$I$24,7,FALSE())="MKT",F7,999)))))))))))</f>
        <v>0.00508855619151167</v>
      </c>
      <c r="H7" s="46" t="n">
        <f aca="false">IF(H$3&lt;VLOOKUP($A7,criteria!$A$4:$I$24,$D$2,FALSE()),G7,(IF(AND(criteria!$G7="COS",H$3=criteria!$E7),TransRevR!H7/(Mwh!H7*1000),(IF(AND(criteria!$G7="COS",H$3=criteria!$E7+criteria!$F7),TransRevR!H7/(Mwh!H7*1000),(IF(AND(criteria!$G7="COS",H$3&lt;&gt;criteria!$E7+criteria!$F7),G7,(IF(VLOOKUP($A7,criteria!$A$4:$I$24,7,FALSE())="PBR",(G7*(1+exposure!H$5-exposure!H$7)),(IF(VLOOKUP($A7,criteria!$A$4:$I$24,7,FALSE())="MKT",G7,999)))))))))))</f>
        <v>0.00508855619151167</v>
      </c>
      <c r="I7" s="46" t="n">
        <f aca="false">IF(I$3&lt;VLOOKUP($A7,criteria!$A$4:$I$24,$D$2,FALSE()),H7,(IF(AND(criteria!$G7="COS",I$3=criteria!$E7),TransRevR!I7/(Mwh!I7*1000),(IF(AND(criteria!$G7="COS",I$3=criteria!$E7+criteria!$F7),TransRevR!I7/(Mwh!I7*1000),(IF(AND(criteria!$G7="COS",I$3&lt;&gt;criteria!$E7+criteria!$F7),H7,(IF(VLOOKUP($A7,criteria!$A$4:$I$24,7,FALSE())="PBR",(H7*(1+exposure!I$5-exposure!I$7)),(IF(VLOOKUP($A7,criteria!$A$4:$I$24,7,FALSE())="MKT",H7,999)))))))))))</f>
        <v>0.00508855619151167</v>
      </c>
      <c r="J7" s="46" t="n">
        <f aca="false">IF(J$3&lt;VLOOKUP($A7,criteria!$A$4:$I$24,$D$2,FALSE()),I7,(IF(AND(criteria!$G7="COS",J$3=criteria!$E7),TransRevR!J7/(Mwh!J7*1000),(IF(AND(criteria!$G7="COS",J$3=criteria!$E7+criteria!$F7),TransRevR!J7/(Mwh!J7*1000),(IF(AND(criteria!$G7="COS",J$3&lt;&gt;criteria!$E7+criteria!$F7),I7,(IF(VLOOKUP($A7,criteria!$A$4:$I$24,7,FALSE())="PBR",(I7*(1+exposure!J$5-exposure!J$7)),(IF(VLOOKUP($A7,criteria!$A$4:$I$24,7,FALSE())="MKT",I7,999)))))))))))</f>
        <v>0.00508855619151167</v>
      </c>
      <c r="K7" s="46" t="n">
        <f aca="false">IF(K$3&lt;VLOOKUP($A7,criteria!$A$4:$I$24,$D$2,FALSE()),J7,(IF(AND(criteria!$G7="COS",K$3=criteria!$E7),TransRevR!K7/(Mwh!K7*1000),(IF(AND(criteria!$G7="COS",K$3=criteria!$E7+criteria!$F7),TransRevR!K7/(Mwh!K7*1000),(IF(AND(criteria!$G7="COS",K$3&lt;&gt;criteria!$E7+criteria!$F7),J7,(IF(VLOOKUP($A7,criteria!$A$4:$I$24,7,FALSE())="PBR",(J7*(1+exposure!K$5-exposure!K$7)),(IF(VLOOKUP($A7,criteria!$A$4:$I$24,7,FALSE())="MKT",J7,999)))))))))))</f>
        <v>0.00508855619151167</v>
      </c>
      <c r="L7" s="46" t="n">
        <f aca="false">IF(L$3&lt;VLOOKUP($A7,criteria!$A$4:$I$24,$D$2,FALSE()),K7,(IF(AND(criteria!$G7="COS",L$3=criteria!$E7),TransRevR!L7/(Mwh!L7*1000),(IF(AND(criteria!$G7="COS",L$3=criteria!$E7+criteria!$F7),TransRevR!L7/(Mwh!L7*1000),(IF(AND(criteria!$G7="COS",L$3&lt;&gt;criteria!$E7+criteria!$F7),K7,(IF(VLOOKUP($A7,criteria!$A$4:$I$24,7,FALSE())="PBR",(K7*(1+exposure!L$5-exposure!L$7)),(IF(VLOOKUP($A7,criteria!$A$4:$I$24,7,FALSE())="MKT",K7,999)))))))))))</f>
        <v>0.00508855619151167</v>
      </c>
      <c r="M7" s="46" t="n">
        <f aca="false">IF(M$3&lt;VLOOKUP($A7,criteria!$A$4:$I$24,$D$2,FALSE()),L7,(IF(AND(criteria!$G7="COS",M$3=criteria!$E7),TransRevR!M7/(Mwh!M7*1000),(IF(AND(criteria!$G7="COS",M$3=criteria!$E7+criteria!$F7),TransRevR!M7/(Mwh!M7*1000),(IF(AND(criteria!$G7="COS",M$3&lt;&gt;criteria!$E7+criteria!$F7),L7,(IF(VLOOKUP($A7,criteria!$A$4:$I$24,7,FALSE())="PBR",(L7*(1+exposure!M$5-exposure!M$7)),(IF(VLOOKUP($A7,criteria!$A$4:$I$24,7,FALSE())="MKT",L7,999)))))))))))</f>
        <v>0.00508855619151167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C8" s="55" t="n">
        <f aca="false">TransRevR!C8/(Mwh!C8*1000)</f>
        <v>0.0168172088740328</v>
      </c>
      <c r="D8" s="46" t="n">
        <f aca="false">IF(D$3&lt;VLOOKUP($A8,criteria!$A$4:$I$24,$D$2,FALSE()),C8,(IF(AND(criteria!$G8="COS",D$3=criteria!$E8),TransRevR!D8/(Mwh!D8*1000),(IF(AND(criteria!$G8="COS",D$3=criteria!$E8+criteria!$F8),TransRevR!D8/(Mwh!D8*1000),(IF(AND(criteria!$G8="COS",D$3&lt;&gt;criteria!$E8+criteria!$F8),C8,(IF(VLOOKUP($A8,criteria!$A$4:$I$24,7,FALSE())="PBR",(C8*(1+exposure!D$5-exposure!D$7)),(IF(VLOOKUP($A8,criteria!$A$4:$I$24,7,FALSE())="MKT",C8,999)))))))))))</f>
        <v>0.0168172088740328</v>
      </c>
      <c r="E8" s="46" t="n">
        <f aca="false">IF(E$3&lt;VLOOKUP($A8,criteria!$A$4:$I$24,$D$2,FALSE()),D8,(IF(AND(criteria!$G8="COS",E$3=criteria!$E8),TransRevR!E8/(Mwh!E8*1000),(IF(AND(criteria!$G8="COS",E$3=criteria!$E8+criteria!$F8),TransRevR!E8/(Mwh!E8*1000),(IF(AND(criteria!$G8="COS",E$3&lt;&gt;criteria!$E8+criteria!$F8),D8,(IF(VLOOKUP($A8,criteria!$A$4:$I$24,7,FALSE())="PBR",(D8*(1+exposure!E$5-exposure!E$7)),(IF(VLOOKUP($A8,criteria!$A$4:$I$24,7,FALSE())="MKT",D8,999)))))))))))</f>
        <v>0.016524102071096</v>
      </c>
      <c r="F8" s="46" t="n">
        <f aca="false">IF(F$3&lt;VLOOKUP($A8,criteria!$A$4:$I$24,$D$2,FALSE()),E8,(IF(AND(criteria!$G8="COS",F$3=criteria!$E8),TransRevR!F8/(Mwh!F8*1000),(IF(AND(criteria!$G8="COS",F$3=criteria!$E8+criteria!$F8),TransRevR!F8/(Mwh!F8*1000),(IF(AND(criteria!$G8="COS",F$3&lt;&gt;criteria!$E8+criteria!$F8),E8,(IF(VLOOKUP($A8,criteria!$A$4:$I$24,7,FALSE())="PBR",(E8*(1+exposure!F$5-exposure!F$7)),(IF(VLOOKUP($A8,criteria!$A$4:$I$24,7,FALSE())="MKT",E8,999)))))))))))</f>
        <v>0.016524102071096</v>
      </c>
      <c r="G8" s="46" t="n">
        <f aca="false">IF(G$3&lt;VLOOKUP($A8,criteria!$A$4:$I$24,$D$2,FALSE()),F8,(IF(AND(criteria!$G8="COS",G$3=criteria!$E8),TransRevR!G8/(Mwh!G8*1000),(IF(AND(criteria!$G8="COS",G$3=criteria!$E8+criteria!$F8),TransRevR!G8/(Mwh!G8*1000),(IF(AND(criteria!$G8="COS",G$3&lt;&gt;criteria!$E8+criteria!$F8),F8,(IF(VLOOKUP($A8,criteria!$A$4:$I$24,7,FALSE())="PBR",(F8*(1+exposure!G$5-exposure!G$7)),(IF(VLOOKUP($A8,criteria!$A$4:$I$24,7,FALSE())="MKT",F8,999)))))))))))</f>
        <v>0.016524102071096</v>
      </c>
      <c r="H8" s="46" t="n">
        <f aca="false">IF(H$3&lt;VLOOKUP($A8,criteria!$A$4:$I$24,$D$2,FALSE()),G8,(IF(AND(criteria!$G8="COS",H$3=criteria!$E8),TransRevR!H8/(Mwh!H8*1000),(IF(AND(criteria!$G8="COS",H$3=criteria!$E8+criteria!$F8),TransRevR!H8/(Mwh!H8*1000),(IF(AND(criteria!$G8="COS",H$3&lt;&gt;criteria!$E8+criteria!$F8),G8,(IF(VLOOKUP($A8,criteria!$A$4:$I$24,7,FALSE())="PBR",(G8*(1+exposure!H$5-exposure!H$7)),(IF(VLOOKUP($A8,criteria!$A$4:$I$24,7,FALSE())="MKT",G8,999)))))))))))</f>
        <v>0.016524102071096</v>
      </c>
      <c r="I8" s="46" t="n">
        <f aca="false">IF(I$3&lt;VLOOKUP($A8,criteria!$A$4:$I$24,$D$2,FALSE()),H8,(IF(AND(criteria!$G8="COS",I$3=criteria!$E8),TransRevR!I8/(Mwh!I8*1000),(IF(AND(criteria!$G8="COS",I$3=criteria!$E8+criteria!$F8),TransRevR!I8/(Mwh!I8*1000),(IF(AND(criteria!$G8="COS",I$3&lt;&gt;criteria!$E8+criteria!$F8),H8,(IF(VLOOKUP($A8,criteria!$A$4:$I$24,7,FALSE())="PBR",(H8*(1+exposure!I$5-exposure!I$7)),(IF(VLOOKUP($A8,criteria!$A$4:$I$24,7,FALSE())="MKT",H8,999)))))))))))</f>
        <v>0.0158042494686681</v>
      </c>
      <c r="J8" s="46" t="n">
        <f aca="false">IF(J$3&lt;VLOOKUP($A8,criteria!$A$4:$I$24,$D$2,FALSE()),I8,(IF(AND(criteria!$G8="COS",J$3=criteria!$E8),TransRevR!J8/(Mwh!J8*1000),(IF(AND(criteria!$G8="COS",J$3=criteria!$E8+criteria!$F8),TransRevR!J8/(Mwh!J8*1000),(IF(AND(criteria!$G8="COS",J$3&lt;&gt;criteria!$E8+criteria!$F8),I8,(IF(VLOOKUP($A8,criteria!$A$4:$I$24,7,FALSE())="PBR",(I8*(1+exposure!J$5-exposure!J$7)),(IF(VLOOKUP($A8,criteria!$A$4:$I$24,7,FALSE())="MKT",I8,999)))))))))))</f>
        <v>0.0158042494686681</v>
      </c>
      <c r="K8" s="46" t="n">
        <f aca="false">IF(K$3&lt;VLOOKUP($A8,criteria!$A$4:$I$24,$D$2,FALSE()),J8,(IF(AND(criteria!$G8="COS",K$3=criteria!$E8),TransRevR!K8/(Mwh!K8*1000),(IF(AND(criteria!$G8="COS",K$3=criteria!$E8+criteria!$F8),TransRevR!K8/(Mwh!K8*1000),(IF(AND(criteria!$G8="COS",K$3&lt;&gt;criteria!$E8+criteria!$F8),J8,(IF(VLOOKUP($A8,criteria!$A$4:$I$24,7,FALSE())="PBR",(J8*(1+exposure!K$5-exposure!K$7)),(IF(VLOOKUP($A8,criteria!$A$4:$I$24,7,FALSE())="MKT",J8,999)))))))))))</f>
        <v>0.0158042494686681</v>
      </c>
      <c r="L8" s="46" t="n">
        <f aca="false">IF(L$3&lt;VLOOKUP($A8,criteria!$A$4:$I$24,$D$2,FALSE()),K8,(IF(AND(criteria!$G8="COS",L$3=criteria!$E8),TransRevR!L8/(Mwh!L8*1000),(IF(AND(criteria!$G8="COS",L$3=criteria!$E8+criteria!$F8),TransRevR!L8/(Mwh!L8*1000),(IF(AND(criteria!$G8="COS",L$3&lt;&gt;criteria!$E8+criteria!$F8),K8,(IF(VLOOKUP($A8,criteria!$A$4:$I$24,7,FALSE())="PBR",(K8*(1+exposure!L$5-exposure!L$7)),(IF(VLOOKUP($A8,criteria!$A$4:$I$24,7,FALSE())="MKT",K8,999)))))))))))</f>
        <v>0.0158042494686681</v>
      </c>
      <c r="M8" s="46" t="n">
        <f aca="false">IF(M$3&lt;VLOOKUP($A8,criteria!$A$4:$I$24,$D$2,FALSE()),L8,(IF(AND(criteria!$G8="COS",M$3=criteria!$E8),TransRevR!M8/(Mwh!M8*1000),(IF(AND(criteria!$G8="COS",M$3=criteria!$E8+criteria!$F8),TransRevR!M8/(Mwh!M8*1000),(IF(AND(criteria!$G8="COS",M$3&lt;&gt;criteria!$E8+criteria!$F8),L8,(IF(VLOOKUP($A8,criteria!$A$4:$I$24,7,FALSE())="PBR",(L8*(1+exposure!M$5-exposure!M$7)),(IF(VLOOKUP($A8,criteria!$A$4:$I$24,7,FALSE())="MKT",L8,999)))))))))))</f>
        <v>0.0158042494686681</v>
      </c>
    </row>
    <row r="9" customFormat="false" ht="12.75" hidden="false" customHeight="false" outlineLevel="0" collapsed="false">
      <c r="A9" s="0" t="str">
        <f aca="false">raw!A9</f>
        <v>Consumers Energy Co.</v>
      </c>
      <c r="C9" s="55" t="n">
        <f aca="false">TransRevR!C9/(Mwh!C9*1000)</f>
        <v>0.00452979616247257</v>
      </c>
      <c r="D9" s="46" t="n">
        <f aca="false">IF(D$3&lt;VLOOKUP($A9,criteria!$A$4:$I$24,$D$2,FALSE()),C9,(IF(AND(criteria!$G9="COS",D$3=criteria!$E9),TransRevR!D9/(Mwh!D9*1000),(IF(AND(criteria!$G9="COS",D$3=criteria!$E9+criteria!$F9),TransRevR!D9/(Mwh!D9*1000),(IF(AND(criteria!$G9="COS",D$3&lt;&gt;criteria!$E9+criteria!$F9),C9,(IF(VLOOKUP($A9,criteria!$A$4:$I$24,7,FALSE())="PBR",(C9*(1+exposure!D$5-exposure!D$7)),(IF(VLOOKUP($A9,criteria!$A$4:$I$24,7,FALSE())="MKT",C9,999)))))))))))</f>
        <v>0.00452979616247257</v>
      </c>
      <c r="E9" s="46" t="n">
        <f aca="false">IF(E$3&lt;VLOOKUP($A9,criteria!$A$4:$I$24,$D$2,FALSE()),D9,(IF(AND(criteria!$G9="COS",E$3=criteria!$E9),TransRevR!E9/(Mwh!E9*1000),(IF(AND(criteria!$G9="COS",E$3=criteria!$E9+criteria!$F9),TransRevR!E9/(Mwh!E9*1000),(IF(AND(criteria!$G9="COS",E$3&lt;&gt;criteria!$E9+criteria!$F9),D9,(IF(VLOOKUP($A9,criteria!$A$4:$I$24,7,FALSE())="PBR",(D9*(1+exposure!E$5-exposure!E$7)),(IF(VLOOKUP($A9,criteria!$A$4:$I$24,7,FALSE())="MKT",D9,999)))))))))))</f>
        <v>0.0044263366039819</v>
      </c>
      <c r="F9" s="46" t="n">
        <f aca="false">IF(F$3&lt;VLOOKUP($A9,criteria!$A$4:$I$24,$D$2,FALSE()),E9,(IF(AND(criteria!$G9="COS",F$3=criteria!$E9),TransRevR!F9/(Mwh!F9*1000),(IF(AND(criteria!$G9="COS",F$3=criteria!$E9+criteria!$F9),TransRevR!F9/(Mwh!F9*1000),(IF(AND(criteria!$G9="COS",F$3&lt;&gt;criteria!$E9+criteria!$F9),E9,(IF(VLOOKUP($A9,criteria!$A$4:$I$24,7,FALSE())="PBR",(E9*(1+exposure!F$5-exposure!F$7)),(IF(VLOOKUP($A9,criteria!$A$4:$I$24,7,FALSE())="MKT",E9,999)))))))))))</f>
        <v>0.0044263366039819</v>
      </c>
      <c r="G9" s="46" t="n">
        <f aca="false">IF(G$3&lt;VLOOKUP($A9,criteria!$A$4:$I$24,$D$2,FALSE()),F9,(IF(AND(criteria!$G9="COS",G$3=criteria!$E9),TransRevR!G9/(Mwh!G9*1000),(IF(AND(criteria!$G9="COS",G$3=criteria!$E9+criteria!$F9),TransRevR!G9/(Mwh!G9*1000),(IF(AND(criteria!$G9="COS",G$3&lt;&gt;criteria!$E9+criteria!$F9),F9,(IF(VLOOKUP($A9,criteria!$A$4:$I$24,7,FALSE())="PBR",(F9*(1+exposure!G$5-exposure!G$7)),(IF(VLOOKUP($A9,criteria!$A$4:$I$24,7,FALSE())="MKT",F9,999)))))))))))</f>
        <v>0.0044263366039819</v>
      </c>
      <c r="H9" s="46" t="n">
        <f aca="false">IF(H$3&lt;VLOOKUP($A9,criteria!$A$4:$I$24,$D$2,FALSE()),G9,(IF(AND(criteria!$G9="COS",H$3=criteria!$E9),TransRevR!H9/(Mwh!H9*1000),(IF(AND(criteria!$G9="COS",H$3=criteria!$E9+criteria!$F9),TransRevR!H9/(Mwh!H9*1000),(IF(AND(criteria!$G9="COS",H$3&lt;&gt;criteria!$E9+criteria!$F9),G9,(IF(VLOOKUP($A9,criteria!$A$4:$I$24,7,FALSE())="PBR",(G9*(1+exposure!H$5-exposure!H$7)),(IF(VLOOKUP($A9,criteria!$A$4:$I$24,7,FALSE())="MKT",G9,999)))))))))))</f>
        <v>0.0044263366039819</v>
      </c>
      <c r="I9" s="46" t="n">
        <f aca="false">IF(I$3&lt;VLOOKUP($A9,criteria!$A$4:$I$24,$D$2,FALSE()),H9,(IF(AND(criteria!$G9="COS",I$3=criteria!$E9),TransRevR!I9/(Mwh!I9*1000),(IF(AND(criteria!$G9="COS",I$3=criteria!$E9+criteria!$F9),TransRevR!I9/(Mwh!I9*1000),(IF(AND(criteria!$G9="COS",I$3&lt;&gt;criteria!$E9+criteria!$F9),H9,(IF(VLOOKUP($A9,criteria!$A$4:$I$24,7,FALSE())="PBR",(H9*(1+exposure!I$5-exposure!I$7)),(IF(VLOOKUP($A9,criteria!$A$4:$I$24,7,FALSE())="MKT",H9,999)))))))))))</f>
        <v>0.00420792212623958</v>
      </c>
      <c r="J9" s="46" t="n">
        <f aca="false">IF(J$3&lt;VLOOKUP($A9,criteria!$A$4:$I$24,$D$2,FALSE()),I9,(IF(AND(criteria!$G9="COS",J$3=criteria!$E9),TransRevR!J9/(Mwh!J9*1000),(IF(AND(criteria!$G9="COS",J$3=criteria!$E9+criteria!$F9),TransRevR!J9/(Mwh!J9*1000),(IF(AND(criteria!$G9="COS",J$3&lt;&gt;criteria!$E9+criteria!$F9),I9,(IF(VLOOKUP($A9,criteria!$A$4:$I$24,7,FALSE())="PBR",(I9*(1+exposure!J$5-exposure!J$7)),(IF(VLOOKUP($A9,criteria!$A$4:$I$24,7,FALSE())="MKT",I9,999)))))))))))</f>
        <v>0.00420792212623958</v>
      </c>
      <c r="K9" s="46" t="n">
        <f aca="false">IF(K$3&lt;VLOOKUP($A9,criteria!$A$4:$I$24,$D$2,FALSE()),J9,(IF(AND(criteria!$G9="COS",K$3=criteria!$E9),TransRevR!K9/(Mwh!K9*1000),(IF(AND(criteria!$G9="COS",K$3=criteria!$E9+criteria!$F9),TransRevR!K9/(Mwh!K9*1000),(IF(AND(criteria!$G9="COS",K$3&lt;&gt;criteria!$E9+criteria!$F9),J9,(IF(VLOOKUP($A9,criteria!$A$4:$I$24,7,FALSE())="PBR",(J9*(1+exposure!K$5-exposure!K$7)),(IF(VLOOKUP($A9,criteria!$A$4:$I$24,7,FALSE())="MKT",J9,999)))))))))))</f>
        <v>0.00420792212623958</v>
      </c>
      <c r="L9" s="46" t="n">
        <f aca="false">IF(L$3&lt;VLOOKUP($A9,criteria!$A$4:$I$24,$D$2,FALSE()),K9,(IF(AND(criteria!$G9="COS",L$3=criteria!$E9),TransRevR!L9/(Mwh!L9*1000),(IF(AND(criteria!$G9="COS",L$3=criteria!$E9+criteria!$F9),TransRevR!L9/(Mwh!L9*1000),(IF(AND(criteria!$G9="COS",L$3&lt;&gt;criteria!$E9+criteria!$F9),K9,(IF(VLOOKUP($A9,criteria!$A$4:$I$24,7,FALSE())="PBR",(K9*(1+exposure!L$5-exposure!L$7)),(IF(VLOOKUP($A9,criteria!$A$4:$I$24,7,FALSE())="MKT",K9,999)))))))))))</f>
        <v>0.00420792212623958</v>
      </c>
      <c r="M9" s="46" t="n">
        <f aca="false">IF(M$3&lt;VLOOKUP($A9,criteria!$A$4:$I$24,$D$2,FALSE()),L9,(IF(AND(criteria!$G9="COS",M$3=criteria!$E9),TransRevR!M9/(Mwh!M9*1000),(IF(AND(criteria!$G9="COS",M$3=criteria!$E9+criteria!$F9),TransRevR!M9/(Mwh!M9*1000),(IF(AND(criteria!$G9="COS",M$3&lt;&gt;criteria!$E9+criteria!$F9),L9,(IF(VLOOKUP($A9,criteria!$A$4:$I$24,7,FALSE())="PBR",(L9*(1+exposure!M$5-exposure!M$7)),(IF(VLOOKUP($A9,criteria!$A$4:$I$24,7,FALSE())="MKT",L9,999)))))))))))</f>
        <v>0.00420792212623958</v>
      </c>
    </row>
    <row r="10" customFormat="false" ht="12.75" hidden="false" customHeight="false" outlineLevel="0" collapsed="false">
      <c r="A10" s="0" t="str">
        <f aca="false">raw!A10</f>
        <v>Duke Energy Corp.</v>
      </c>
      <c r="C10" s="55" t="n">
        <f aca="false">TransRevR!C10/(Mwh!C10*1000)</f>
        <v>0.00480189479071964</v>
      </c>
      <c r="D10" s="46" t="n">
        <f aca="false">IF(D$3&lt;VLOOKUP($A10,criteria!$A$4:$I$24,$D$2,FALSE()),C10,(IF(AND(criteria!$G10="COS",D$3=criteria!$E10),TransRevR!D10/(Mwh!D10*1000),(IF(AND(criteria!$G10="COS",D$3=criteria!$E10+criteria!$F10),TransRevR!D10/(Mwh!D10*1000),(IF(AND(criteria!$G10="COS",D$3&lt;&gt;criteria!$E10+criteria!$F10),C10,(IF(VLOOKUP($A10,criteria!$A$4:$I$24,7,FALSE())="PBR",(C10*(1+exposure!D$5-exposure!D$7)),(IF(VLOOKUP($A10,criteria!$A$4:$I$24,7,FALSE())="MKT",C10,999)))))))))))</f>
        <v>0.00480189479071964</v>
      </c>
      <c r="E10" s="46" t="n">
        <f aca="false">IF(E$3&lt;VLOOKUP($A10,criteria!$A$4:$I$24,$D$2,FALSE()),D10,(IF(AND(criteria!$G10="COS",E$3=criteria!$E10),TransRevR!E10/(Mwh!E10*1000),(IF(AND(criteria!$G10="COS",E$3=criteria!$E10+criteria!$F10),TransRevR!E10/(Mwh!E10*1000),(IF(AND(criteria!$G10="COS",E$3&lt;&gt;criteria!$E10+criteria!$F10),D10,(IF(VLOOKUP($A10,criteria!$A$4:$I$24,7,FALSE())="PBR",(D10*(1+exposure!E$5-exposure!E$7)),(IF(VLOOKUP($A10,criteria!$A$4:$I$24,7,FALSE())="MKT",D10,999)))))))))))</f>
        <v>0.00469284095298431</v>
      </c>
      <c r="F10" s="46" t="n">
        <f aca="false">IF(F$3&lt;VLOOKUP($A10,criteria!$A$4:$I$24,$D$2,FALSE()),E10,(IF(AND(criteria!$G10="COS",F$3=criteria!$E10),TransRevR!F10/(Mwh!F10*1000),(IF(AND(criteria!$G10="COS",F$3=criteria!$E10+criteria!$F10),TransRevR!F10/(Mwh!F10*1000),(IF(AND(criteria!$G10="COS",F$3&lt;&gt;criteria!$E10+criteria!$F10),E10,(IF(VLOOKUP($A10,criteria!$A$4:$I$24,7,FALSE())="PBR",(E10*(1+exposure!F$5-exposure!F$7)),(IF(VLOOKUP($A10,criteria!$A$4:$I$24,7,FALSE())="MKT",E10,999)))))))))))</f>
        <v>0.00469284095298431</v>
      </c>
      <c r="G10" s="46" t="n">
        <f aca="false">IF(G$3&lt;VLOOKUP($A10,criteria!$A$4:$I$24,$D$2,FALSE()),F10,(IF(AND(criteria!$G10="COS",G$3=criteria!$E10),TransRevR!G10/(Mwh!G10*1000),(IF(AND(criteria!$G10="COS",G$3=criteria!$E10+criteria!$F10),TransRevR!G10/(Mwh!G10*1000),(IF(AND(criteria!$G10="COS",G$3&lt;&gt;criteria!$E10+criteria!$F10),F10,(IF(VLOOKUP($A10,criteria!$A$4:$I$24,7,FALSE())="PBR",(F10*(1+exposure!G$5-exposure!G$7)),(IF(VLOOKUP($A10,criteria!$A$4:$I$24,7,FALSE())="MKT",F10,999)))))))))))</f>
        <v>0.00469284095298431</v>
      </c>
      <c r="H10" s="46" t="n">
        <f aca="false">IF(H$3&lt;VLOOKUP($A10,criteria!$A$4:$I$24,$D$2,FALSE()),G10,(IF(AND(criteria!$G10="COS",H$3=criteria!$E10),TransRevR!H10/(Mwh!H10*1000),(IF(AND(criteria!$G10="COS",H$3=criteria!$E10+criteria!$F10),TransRevR!H10/(Mwh!H10*1000),(IF(AND(criteria!$G10="COS",H$3&lt;&gt;criteria!$E10+criteria!$F10),G10,(IF(VLOOKUP($A10,criteria!$A$4:$I$24,7,FALSE())="PBR",(G10*(1+exposure!H$5-exposure!H$7)),(IF(VLOOKUP($A10,criteria!$A$4:$I$24,7,FALSE())="MKT",G10,999)))))))))))</f>
        <v>0.00469284095298431</v>
      </c>
      <c r="I10" s="46" t="n">
        <f aca="false">IF(I$3&lt;VLOOKUP($A10,criteria!$A$4:$I$24,$D$2,FALSE()),H10,(IF(AND(criteria!$G10="COS",I$3=criteria!$E10),TransRevR!I10/(Mwh!I10*1000),(IF(AND(criteria!$G10="COS",I$3=criteria!$E10+criteria!$F10),TransRevR!I10/(Mwh!I10*1000),(IF(AND(criteria!$G10="COS",I$3&lt;&gt;criteria!$E10+criteria!$F10),H10,(IF(VLOOKUP($A10,criteria!$A$4:$I$24,7,FALSE())="PBR",(H10*(1+exposure!I$5-exposure!I$7)),(IF(VLOOKUP($A10,criteria!$A$4:$I$24,7,FALSE())="MKT",H10,999)))))))))))</f>
        <v>0.0044594538080907</v>
      </c>
      <c r="J10" s="46" t="n">
        <f aca="false">IF(J$3&lt;VLOOKUP($A10,criteria!$A$4:$I$24,$D$2,FALSE()),I10,(IF(AND(criteria!$G10="COS",J$3=criteria!$E10),TransRevR!J10/(Mwh!J10*1000),(IF(AND(criteria!$G10="COS",J$3=criteria!$E10+criteria!$F10),TransRevR!J10/(Mwh!J10*1000),(IF(AND(criteria!$G10="COS",J$3&lt;&gt;criteria!$E10+criteria!$F10),I10,(IF(VLOOKUP($A10,criteria!$A$4:$I$24,7,FALSE())="PBR",(I10*(1+exposure!J$5-exposure!J$7)),(IF(VLOOKUP($A10,criteria!$A$4:$I$24,7,FALSE())="MKT",I10,999)))))))))))</f>
        <v>0.0044594538080907</v>
      </c>
      <c r="K10" s="46" t="n">
        <f aca="false">IF(K$3&lt;VLOOKUP($A10,criteria!$A$4:$I$24,$D$2,FALSE()),J10,(IF(AND(criteria!$G10="COS",K$3=criteria!$E10),TransRevR!K10/(Mwh!K10*1000),(IF(AND(criteria!$G10="COS",K$3=criteria!$E10+criteria!$F10),TransRevR!K10/(Mwh!K10*1000),(IF(AND(criteria!$G10="COS",K$3&lt;&gt;criteria!$E10+criteria!$F10),J10,(IF(VLOOKUP($A10,criteria!$A$4:$I$24,7,FALSE())="PBR",(J10*(1+exposure!K$5-exposure!K$7)),(IF(VLOOKUP($A10,criteria!$A$4:$I$24,7,FALSE())="MKT",J10,999)))))))))))</f>
        <v>0.0044594538080907</v>
      </c>
      <c r="L10" s="46" t="n">
        <f aca="false">IF(L$3&lt;VLOOKUP($A10,criteria!$A$4:$I$24,$D$2,FALSE()),K10,(IF(AND(criteria!$G10="COS",L$3=criteria!$E10),TransRevR!L10/(Mwh!L10*1000),(IF(AND(criteria!$G10="COS",L$3=criteria!$E10+criteria!$F10),TransRevR!L10/(Mwh!L10*1000),(IF(AND(criteria!$G10="COS",L$3&lt;&gt;criteria!$E10+criteria!$F10),K10,(IF(VLOOKUP($A10,criteria!$A$4:$I$24,7,FALSE())="PBR",(K10*(1+exposure!L$5-exposure!L$7)),(IF(VLOOKUP($A10,criteria!$A$4:$I$24,7,FALSE())="MKT",K10,999)))))))))))</f>
        <v>0.0044594538080907</v>
      </c>
      <c r="M10" s="46" t="n">
        <f aca="false">IF(M$3&lt;VLOOKUP($A10,criteria!$A$4:$I$24,$D$2,FALSE()),L10,(IF(AND(criteria!$G10="COS",M$3=criteria!$E10),TransRevR!M10/(Mwh!M10*1000),(IF(AND(criteria!$G10="COS",M$3=criteria!$E10+criteria!$F10),TransRevR!M10/(Mwh!M10*1000),(IF(AND(criteria!$G10="COS",M$3&lt;&gt;criteria!$E10+criteria!$F10),L10,(IF(VLOOKUP($A10,criteria!$A$4:$I$24,7,FALSE())="PBR",(L10*(1+exposure!M$5-exposure!M$7)),(IF(VLOOKUP($A10,criteria!$A$4:$I$24,7,FALSE())="MKT",L10,999)))))))))))</f>
        <v>0.0044594538080907</v>
      </c>
    </row>
    <row r="11" customFormat="false" ht="12.75" hidden="false" customHeight="false" outlineLevel="0" collapsed="false">
      <c r="A11" s="0" t="str">
        <f aca="false">raw!A11</f>
        <v>Entergy Mississippi, Inc.</v>
      </c>
      <c r="C11" s="55" t="n">
        <f aca="false">TransRevR!C11/(Mwh!C11*1000)</f>
        <v>0.00533674913200077</v>
      </c>
      <c r="D11" s="46" t="n">
        <f aca="false">IF(D$3&lt;VLOOKUP($A11,criteria!$A$4:$I$24,$D$2,FALSE()),C11,(IF(AND(criteria!$G11="COS",D$3=criteria!$E11),TransRevR!D11/(Mwh!D11*1000),(IF(AND(criteria!$G11="COS",D$3=criteria!$E11+criteria!$F11),TransRevR!D11/(Mwh!D11*1000),(IF(AND(criteria!$G11="COS",D$3&lt;&gt;criteria!$E11+criteria!$F11),C11,(IF(VLOOKUP($A11,criteria!$A$4:$I$24,7,FALSE())="PBR",(C11*(1+exposure!D$5-exposure!D$7)),(IF(VLOOKUP($A11,criteria!$A$4:$I$24,7,FALSE())="MKT",C11,999)))))))))))</f>
        <v>0.00533674913200077</v>
      </c>
      <c r="E11" s="46" t="n">
        <f aca="false">IF(E$3&lt;VLOOKUP($A11,criteria!$A$4:$I$24,$D$2,FALSE()),D11,(IF(AND(criteria!$G11="COS",E$3=criteria!$E11),TransRevR!E11/(Mwh!E11*1000),(IF(AND(criteria!$G11="COS",E$3=criteria!$E11+criteria!$F11),TransRevR!E11/(Mwh!E11*1000),(IF(AND(criteria!$G11="COS",E$3&lt;&gt;criteria!$E11+criteria!$F11),D11,(IF(VLOOKUP($A11,criteria!$A$4:$I$24,7,FALSE())="PBR",(D11*(1+exposure!E$5-exposure!E$7)),(IF(VLOOKUP($A11,criteria!$A$4:$I$24,7,FALSE())="MKT",D11,999)))))))))))</f>
        <v>0.0051964138531372</v>
      </c>
      <c r="F11" s="46" t="n">
        <f aca="false">IF(F$3&lt;VLOOKUP($A11,criteria!$A$4:$I$24,$D$2,FALSE()),E11,(IF(AND(criteria!$G11="COS",F$3=criteria!$E11),TransRevR!F11/(Mwh!F11*1000),(IF(AND(criteria!$G11="COS",F$3=criteria!$E11+criteria!$F11),TransRevR!F11/(Mwh!F11*1000),(IF(AND(criteria!$G11="COS",F$3&lt;&gt;criteria!$E11+criteria!$F11),E11,(IF(VLOOKUP($A11,criteria!$A$4:$I$24,7,FALSE())="PBR",(E11*(1+exposure!F$5-exposure!F$7)),(IF(VLOOKUP($A11,criteria!$A$4:$I$24,7,FALSE())="MKT",E11,999)))))))))))</f>
        <v>0.0051964138531372</v>
      </c>
      <c r="G11" s="46" t="n">
        <f aca="false">IF(G$3&lt;VLOOKUP($A11,criteria!$A$4:$I$24,$D$2,FALSE()),F11,(IF(AND(criteria!$G11="COS",G$3=criteria!$E11),TransRevR!G11/(Mwh!G11*1000),(IF(AND(criteria!$G11="COS",G$3=criteria!$E11+criteria!$F11),TransRevR!G11/(Mwh!G11*1000),(IF(AND(criteria!$G11="COS",G$3&lt;&gt;criteria!$E11+criteria!$F11),F11,(IF(VLOOKUP($A11,criteria!$A$4:$I$24,7,FALSE())="PBR",(F11*(1+exposure!G$5-exposure!G$7)),(IF(VLOOKUP($A11,criteria!$A$4:$I$24,7,FALSE())="MKT",F11,999)))))))))))</f>
        <v>0.0051964138531372</v>
      </c>
      <c r="H11" s="46" t="n">
        <f aca="false">IF(H$3&lt;VLOOKUP($A11,criteria!$A$4:$I$24,$D$2,FALSE()),G11,(IF(AND(criteria!$G11="COS",H$3=criteria!$E11),TransRevR!H11/(Mwh!H11*1000),(IF(AND(criteria!$G11="COS",H$3=criteria!$E11+criteria!$F11),TransRevR!H11/(Mwh!H11*1000),(IF(AND(criteria!$G11="COS",H$3&lt;&gt;criteria!$E11+criteria!$F11),G11,(IF(VLOOKUP($A11,criteria!$A$4:$I$24,7,FALSE())="PBR",(G11*(1+exposure!H$5-exposure!H$7)),(IF(VLOOKUP($A11,criteria!$A$4:$I$24,7,FALSE())="MKT",G11,999)))))))))))</f>
        <v>0.0051964138531372</v>
      </c>
      <c r="I11" s="46" t="n">
        <f aca="false">IF(I$3&lt;VLOOKUP($A11,criteria!$A$4:$I$24,$D$2,FALSE()),H11,(IF(AND(criteria!$G11="COS",I$3=criteria!$E11),TransRevR!I11/(Mwh!I11*1000),(IF(AND(criteria!$G11="COS",I$3=criteria!$E11+criteria!$F11),TransRevR!I11/(Mwh!I11*1000),(IF(AND(criteria!$G11="COS",I$3&lt;&gt;criteria!$E11+criteria!$F11),H11,(IF(VLOOKUP($A11,criteria!$A$4:$I$24,7,FALSE())="PBR",(H11*(1+exposure!I$5-exposure!I$7)),(IF(VLOOKUP($A11,criteria!$A$4:$I$24,7,FALSE())="MKT",H11,999)))))))))))</f>
        <v>0.00491131548119514</v>
      </c>
      <c r="J11" s="46" t="n">
        <f aca="false">IF(J$3&lt;VLOOKUP($A11,criteria!$A$4:$I$24,$D$2,FALSE()),I11,(IF(AND(criteria!$G11="COS",J$3=criteria!$E11),TransRevR!J11/(Mwh!J11*1000),(IF(AND(criteria!$G11="COS",J$3=criteria!$E11+criteria!$F11),TransRevR!J11/(Mwh!J11*1000),(IF(AND(criteria!$G11="COS",J$3&lt;&gt;criteria!$E11+criteria!$F11),I11,(IF(VLOOKUP($A11,criteria!$A$4:$I$24,7,FALSE())="PBR",(I11*(1+exposure!J$5-exposure!J$7)),(IF(VLOOKUP($A11,criteria!$A$4:$I$24,7,FALSE())="MKT",I11,999)))))))))))</f>
        <v>0.00491131548119514</v>
      </c>
      <c r="K11" s="46" t="n">
        <f aca="false">IF(K$3&lt;VLOOKUP($A11,criteria!$A$4:$I$24,$D$2,FALSE()),J11,(IF(AND(criteria!$G11="COS",K$3=criteria!$E11),TransRevR!K11/(Mwh!K11*1000),(IF(AND(criteria!$G11="COS",K$3=criteria!$E11+criteria!$F11),TransRevR!K11/(Mwh!K11*1000),(IF(AND(criteria!$G11="COS",K$3&lt;&gt;criteria!$E11+criteria!$F11),J11,(IF(VLOOKUP($A11,criteria!$A$4:$I$24,7,FALSE())="PBR",(J11*(1+exposure!K$5-exposure!K$7)),(IF(VLOOKUP($A11,criteria!$A$4:$I$24,7,FALSE())="MKT",J11,999)))))))))))</f>
        <v>0.00491131548119514</v>
      </c>
      <c r="L11" s="46" t="n">
        <f aca="false">IF(L$3&lt;VLOOKUP($A11,criteria!$A$4:$I$24,$D$2,FALSE()),K11,(IF(AND(criteria!$G11="COS",L$3=criteria!$E11),TransRevR!L11/(Mwh!L11*1000),(IF(AND(criteria!$G11="COS",L$3=criteria!$E11+criteria!$F11),TransRevR!L11/(Mwh!L11*1000),(IF(AND(criteria!$G11="COS",L$3&lt;&gt;criteria!$E11+criteria!$F11),K11,(IF(VLOOKUP($A11,criteria!$A$4:$I$24,7,FALSE())="PBR",(K11*(1+exposure!L$5-exposure!L$7)),(IF(VLOOKUP($A11,criteria!$A$4:$I$24,7,FALSE())="MKT",K11,999)))))))))))</f>
        <v>0.00491131548119514</v>
      </c>
      <c r="M11" s="46" t="n">
        <f aca="false">IF(M$3&lt;VLOOKUP($A11,criteria!$A$4:$I$24,$D$2,FALSE()),L11,(IF(AND(criteria!$G11="COS",M$3=criteria!$E11),TransRevR!M11/(Mwh!M11*1000),(IF(AND(criteria!$G11="COS",M$3=criteria!$E11+criteria!$F11),TransRevR!M11/(Mwh!M11*1000),(IF(AND(criteria!$G11="COS",M$3&lt;&gt;criteria!$E11+criteria!$F11),L11,(IF(VLOOKUP($A11,criteria!$A$4:$I$24,7,FALSE())="PBR",(L11*(1+exposure!M$5-exposure!M$7)),(IF(VLOOKUP($A11,criteria!$A$4:$I$24,7,FALSE())="MKT",L11,999)))))))))))</f>
        <v>0.00491131548119514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C12" s="55" t="n">
        <f aca="false">TransRevR!C12/(Mwh!C12*1000)</f>
        <v>0.00516566690359176</v>
      </c>
      <c r="D12" s="46" t="n">
        <f aca="false">IF(D$3&lt;VLOOKUP($A12,criteria!$A$4:$I$24,$D$2,FALSE()),C12,(IF(AND(criteria!$G12="COS",D$3=criteria!$E12),TransRevR!D12/(Mwh!D12*1000),(IF(AND(criteria!$G12="COS",D$3=criteria!$E12+criteria!$F12),TransRevR!D12/(Mwh!D12*1000),(IF(AND(criteria!$G12="COS",D$3&lt;&gt;criteria!$E12+criteria!$F12),C12,(IF(VLOOKUP($A12,criteria!$A$4:$I$24,7,FALSE())="PBR",(C12*(1+exposure!D$5-exposure!D$7)),(IF(VLOOKUP($A12,criteria!$A$4:$I$24,7,FALSE())="MKT",C12,999)))))))))))</f>
        <v>0.00516566690359176</v>
      </c>
      <c r="E12" s="46" t="n">
        <f aca="false">IF(E$3&lt;VLOOKUP($A12,criteria!$A$4:$I$24,$D$2,FALSE()),D12,(IF(AND(criteria!$G12="COS",E$3=criteria!$E12),TransRevR!E12/(Mwh!E12*1000),(IF(AND(criteria!$G12="COS",E$3=criteria!$E12+criteria!$F12),TransRevR!E12/(Mwh!E12*1000),(IF(AND(criteria!$G12="COS",E$3&lt;&gt;criteria!$E12+criteria!$F12),D12,(IF(VLOOKUP($A12,criteria!$A$4:$I$24,7,FALSE())="PBR",(D12*(1+exposure!E$5-exposure!E$7)),(IF(VLOOKUP($A12,criteria!$A$4:$I$24,7,FALSE())="MKT",D12,999)))))))))))</f>
        <v>0.00502807062185603</v>
      </c>
      <c r="F12" s="46" t="n">
        <f aca="false">IF(F$3&lt;VLOOKUP($A12,criteria!$A$4:$I$24,$D$2,FALSE()),E12,(IF(AND(criteria!$G12="COS",F$3=criteria!$E12),TransRevR!F12/(Mwh!F12*1000),(IF(AND(criteria!$G12="COS",F$3=criteria!$E12+criteria!$F12),TransRevR!F12/(Mwh!F12*1000),(IF(AND(criteria!$G12="COS",F$3&lt;&gt;criteria!$E12+criteria!$F12),E12,(IF(VLOOKUP($A12,criteria!$A$4:$I$24,7,FALSE())="PBR",(E12*(1+exposure!F$5-exposure!F$7)),(IF(VLOOKUP($A12,criteria!$A$4:$I$24,7,FALSE())="MKT",E12,999)))))))))))</f>
        <v>0.00502807062185603</v>
      </c>
      <c r="G12" s="46" t="n">
        <f aca="false">IF(G$3&lt;VLOOKUP($A12,criteria!$A$4:$I$24,$D$2,FALSE()),F12,(IF(AND(criteria!$G12="COS",G$3=criteria!$E12),TransRevR!G12/(Mwh!G12*1000),(IF(AND(criteria!$G12="COS",G$3=criteria!$E12+criteria!$F12),TransRevR!G12/(Mwh!G12*1000),(IF(AND(criteria!$G12="COS",G$3&lt;&gt;criteria!$E12+criteria!$F12),F12,(IF(VLOOKUP($A12,criteria!$A$4:$I$24,7,FALSE())="PBR",(F12*(1+exposure!G$5-exposure!G$7)),(IF(VLOOKUP($A12,criteria!$A$4:$I$24,7,FALSE())="MKT",F12,999)))))))))))</f>
        <v>0.00502807062185603</v>
      </c>
      <c r="H12" s="46" t="n">
        <f aca="false">IF(H$3&lt;VLOOKUP($A12,criteria!$A$4:$I$24,$D$2,FALSE()),G12,(IF(AND(criteria!$G12="COS",H$3=criteria!$E12),TransRevR!H12/(Mwh!H12*1000),(IF(AND(criteria!$G12="COS",H$3=criteria!$E12+criteria!$F12),TransRevR!H12/(Mwh!H12*1000),(IF(AND(criteria!$G12="COS",H$3&lt;&gt;criteria!$E12+criteria!$F12),G12,(IF(VLOOKUP($A12,criteria!$A$4:$I$24,7,FALSE())="PBR",(G12*(1+exposure!H$5-exposure!H$7)),(IF(VLOOKUP($A12,criteria!$A$4:$I$24,7,FALSE())="MKT",G12,999)))))))))))</f>
        <v>0.00502807062185603</v>
      </c>
      <c r="I12" s="46" t="n">
        <f aca="false">IF(I$3&lt;VLOOKUP($A12,criteria!$A$4:$I$24,$D$2,FALSE()),H12,(IF(AND(criteria!$G12="COS",I$3=criteria!$E12),TransRevR!I12/(Mwh!I12*1000),(IF(AND(criteria!$G12="COS",I$3=criteria!$E12+criteria!$F12),TransRevR!I12/(Mwh!I12*1000),(IF(AND(criteria!$G12="COS",I$3&lt;&gt;criteria!$E12+criteria!$F12),H12,(IF(VLOOKUP($A12,criteria!$A$4:$I$24,7,FALSE())="PBR",(H12*(1+exposure!I$5-exposure!I$7)),(IF(VLOOKUP($A12,criteria!$A$4:$I$24,7,FALSE())="MKT",H12,999)))))))))))</f>
        <v>0.0047454844244514</v>
      </c>
      <c r="J12" s="46" t="n">
        <f aca="false">IF(J$3&lt;VLOOKUP($A12,criteria!$A$4:$I$24,$D$2,FALSE()),I12,(IF(AND(criteria!$G12="COS",J$3=criteria!$E12),TransRevR!J12/(Mwh!J12*1000),(IF(AND(criteria!$G12="COS",J$3=criteria!$E12+criteria!$F12),TransRevR!J12/(Mwh!J12*1000),(IF(AND(criteria!$G12="COS",J$3&lt;&gt;criteria!$E12+criteria!$F12),I12,(IF(VLOOKUP($A12,criteria!$A$4:$I$24,7,FALSE())="PBR",(I12*(1+exposure!J$5-exposure!J$7)),(IF(VLOOKUP($A12,criteria!$A$4:$I$24,7,FALSE())="MKT",I12,999)))))))))))</f>
        <v>0.0047454844244514</v>
      </c>
      <c r="K12" s="46" t="n">
        <f aca="false">IF(K$3&lt;VLOOKUP($A12,criteria!$A$4:$I$24,$D$2,FALSE()),J12,(IF(AND(criteria!$G12="COS",K$3=criteria!$E12),TransRevR!K12/(Mwh!K12*1000),(IF(AND(criteria!$G12="COS",K$3=criteria!$E12+criteria!$F12),TransRevR!K12/(Mwh!K12*1000),(IF(AND(criteria!$G12="COS",K$3&lt;&gt;criteria!$E12+criteria!$F12),J12,(IF(VLOOKUP($A12,criteria!$A$4:$I$24,7,FALSE())="PBR",(J12*(1+exposure!K$5-exposure!K$7)),(IF(VLOOKUP($A12,criteria!$A$4:$I$24,7,FALSE())="MKT",J12,999)))))))))))</f>
        <v>0.0047454844244514</v>
      </c>
      <c r="L12" s="46" t="n">
        <f aca="false">IF(L$3&lt;VLOOKUP($A12,criteria!$A$4:$I$24,$D$2,FALSE()),K12,(IF(AND(criteria!$G12="COS",L$3=criteria!$E12),TransRevR!L12/(Mwh!L12*1000),(IF(AND(criteria!$G12="COS",L$3=criteria!$E12+criteria!$F12),TransRevR!L12/(Mwh!L12*1000),(IF(AND(criteria!$G12="COS",L$3&lt;&gt;criteria!$E12+criteria!$F12),K12,(IF(VLOOKUP($A12,criteria!$A$4:$I$24,7,FALSE())="PBR",(K12*(1+exposure!L$5-exposure!L$7)),(IF(VLOOKUP($A12,criteria!$A$4:$I$24,7,FALSE())="MKT",K12,999)))))))))))</f>
        <v>0.0047454844244514</v>
      </c>
      <c r="M12" s="46" t="n">
        <f aca="false">IF(M$3&lt;VLOOKUP($A12,criteria!$A$4:$I$24,$D$2,FALSE()),L12,(IF(AND(criteria!$G12="COS",M$3=criteria!$E12),TransRevR!M12/(Mwh!M12*1000),(IF(AND(criteria!$G12="COS",M$3=criteria!$E12+criteria!$F12),TransRevR!M12/(Mwh!M12*1000),(IF(AND(criteria!$G12="COS",M$3&lt;&gt;criteria!$E12+criteria!$F12),L12,(IF(VLOOKUP($A12,criteria!$A$4:$I$24,7,FALSE())="PBR",(L12*(1+exposure!M$5-exposure!M$7)),(IF(VLOOKUP($A12,criteria!$A$4:$I$24,7,FALSE())="MKT",L12,999)))))))))))</f>
        <v>0.0047454844244514</v>
      </c>
    </row>
    <row r="13" customFormat="false" ht="12.75" hidden="false" customHeight="false" outlineLevel="0" collapsed="false">
      <c r="A13" s="0" t="str">
        <f aca="false">raw!A13</f>
        <v>Gulf Power Co.</v>
      </c>
      <c r="C13" s="55" t="n">
        <f aca="false">TransRevR!C13/(Mwh!C13*1000)</f>
        <v>0.00401894646360788</v>
      </c>
      <c r="D13" s="46" t="n">
        <f aca="false">IF(D$3&lt;VLOOKUP($A13,criteria!$A$4:$I$24,$D$2,FALSE()),C13,(IF(AND(criteria!$G13="COS",D$3=criteria!$E13),TransRevR!D13/(Mwh!D13*1000),(IF(AND(criteria!$G13="COS",D$3=criteria!$E13+criteria!$F13),TransRevR!D13/(Mwh!D13*1000),(IF(AND(criteria!$G13="COS",D$3&lt;&gt;criteria!$E13+criteria!$F13),C13,(IF(VLOOKUP($A13,criteria!$A$4:$I$24,7,FALSE())="PBR",(C13*(1+exposure!D$5-exposure!D$7)),(IF(VLOOKUP($A13,criteria!$A$4:$I$24,7,FALSE())="MKT",C13,999)))))))))))</f>
        <v>0.00401894646360788</v>
      </c>
      <c r="E13" s="46" t="n">
        <f aca="false">IF(E$3&lt;VLOOKUP($A13,criteria!$A$4:$I$24,$D$2,FALSE()),D13,(IF(AND(criteria!$G13="COS",E$3=criteria!$E13),TransRevR!E13/(Mwh!E13*1000),(IF(AND(criteria!$G13="COS",E$3=criteria!$E13+criteria!$F13),TransRevR!E13/(Mwh!E13*1000),(IF(AND(criteria!$G13="COS",E$3&lt;&gt;criteria!$E13+criteria!$F13),D13,(IF(VLOOKUP($A13,criteria!$A$4:$I$24,7,FALSE())="PBR",(D13*(1+exposure!E$5-exposure!E$7)),(IF(VLOOKUP($A13,criteria!$A$4:$I$24,7,FALSE())="MKT",D13,999)))))))))))</f>
        <v>0.00394805852391114</v>
      </c>
      <c r="F13" s="46" t="n">
        <f aca="false">IF(F$3&lt;VLOOKUP($A13,criteria!$A$4:$I$24,$D$2,FALSE()),E13,(IF(AND(criteria!$G13="COS",F$3=criteria!$E13),TransRevR!F13/(Mwh!F13*1000),(IF(AND(criteria!$G13="COS",F$3=criteria!$E13+criteria!$F13),TransRevR!F13/(Mwh!F13*1000),(IF(AND(criteria!$G13="COS",F$3&lt;&gt;criteria!$E13+criteria!$F13),E13,(IF(VLOOKUP($A13,criteria!$A$4:$I$24,7,FALSE())="PBR",(E13*(1+exposure!F$5-exposure!F$7)),(IF(VLOOKUP($A13,criteria!$A$4:$I$24,7,FALSE())="MKT",E13,999)))))))))))</f>
        <v>0.00394805852391114</v>
      </c>
      <c r="G13" s="46" t="n">
        <f aca="false">IF(G$3&lt;VLOOKUP($A13,criteria!$A$4:$I$24,$D$2,FALSE()),F13,(IF(AND(criteria!$G13="COS",G$3=criteria!$E13),TransRevR!G13/(Mwh!G13*1000),(IF(AND(criteria!$G13="COS",G$3=criteria!$E13+criteria!$F13),TransRevR!G13/(Mwh!G13*1000),(IF(AND(criteria!$G13="COS",G$3&lt;&gt;criteria!$E13+criteria!$F13),F13,(IF(VLOOKUP($A13,criteria!$A$4:$I$24,7,FALSE())="PBR",(F13*(1+exposure!G$5-exposure!G$7)),(IF(VLOOKUP($A13,criteria!$A$4:$I$24,7,FALSE())="MKT",F13,999)))))))))))</f>
        <v>0.00394805852391114</v>
      </c>
      <c r="H13" s="46" t="n">
        <f aca="false">IF(H$3&lt;VLOOKUP($A13,criteria!$A$4:$I$24,$D$2,FALSE()),G13,(IF(AND(criteria!$G13="COS",H$3=criteria!$E13),TransRevR!H13/(Mwh!H13*1000),(IF(AND(criteria!$G13="COS",H$3=criteria!$E13+criteria!$F13),TransRevR!H13/(Mwh!H13*1000),(IF(AND(criteria!$G13="COS",H$3&lt;&gt;criteria!$E13+criteria!$F13),G13,(IF(VLOOKUP($A13,criteria!$A$4:$I$24,7,FALSE())="PBR",(G13*(1+exposure!H$5-exposure!H$7)),(IF(VLOOKUP($A13,criteria!$A$4:$I$24,7,FALSE())="MKT",G13,999)))))))))))</f>
        <v>0.00394805852391114</v>
      </c>
      <c r="I13" s="46" t="n">
        <f aca="false">IF(I$3&lt;VLOOKUP($A13,criteria!$A$4:$I$24,$D$2,FALSE()),H13,(IF(AND(criteria!$G13="COS",I$3=criteria!$E13),TransRevR!I13/(Mwh!I13*1000),(IF(AND(criteria!$G13="COS",I$3=criteria!$E13+criteria!$F13),TransRevR!I13/(Mwh!I13*1000),(IF(AND(criteria!$G13="COS",I$3&lt;&gt;criteria!$E13+criteria!$F13),H13,(IF(VLOOKUP($A13,criteria!$A$4:$I$24,7,FALSE())="PBR",(H13*(1+exposure!I$5-exposure!I$7)),(IF(VLOOKUP($A13,criteria!$A$4:$I$24,7,FALSE())="MKT",H13,999)))))))))))</f>
        <v>0.00378105806659061</v>
      </c>
      <c r="J13" s="46" t="n">
        <f aca="false">IF(J$3&lt;VLOOKUP($A13,criteria!$A$4:$I$24,$D$2,FALSE()),I13,(IF(AND(criteria!$G13="COS",J$3=criteria!$E13),TransRevR!J13/(Mwh!J13*1000),(IF(AND(criteria!$G13="COS",J$3=criteria!$E13+criteria!$F13),TransRevR!J13/(Mwh!J13*1000),(IF(AND(criteria!$G13="COS",J$3&lt;&gt;criteria!$E13+criteria!$F13),I13,(IF(VLOOKUP($A13,criteria!$A$4:$I$24,7,FALSE())="PBR",(I13*(1+exposure!J$5-exposure!J$7)),(IF(VLOOKUP($A13,criteria!$A$4:$I$24,7,FALSE())="MKT",I13,999)))))))))))</f>
        <v>0.00378105806659061</v>
      </c>
      <c r="K13" s="46" t="n">
        <f aca="false">IF(K$3&lt;VLOOKUP($A13,criteria!$A$4:$I$24,$D$2,FALSE()),J13,(IF(AND(criteria!$G13="COS",K$3=criteria!$E13),TransRevR!K13/(Mwh!K13*1000),(IF(AND(criteria!$G13="COS",K$3=criteria!$E13+criteria!$F13),TransRevR!K13/(Mwh!K13*1000),(IF(AND(criteria!$G13="COS",K$3&lt;&gt;criteria!$E13+criteria!$F13),J13,(IF(VLOOKUP($A13,criteria!$A$4:$I$24,7,FALSE())="PBR",(J13*(1+exposure!K$5-exposure!K$7)),(IF(VLOOKUP($A13,criteria!$A$4:$I$24,7,FALSE())="MKT",J13,999)))))))))))</f>
        <v>0.00378105806659061</v>
      </c>
      <c r="L13" s="46" t="n">
        <f aca="false">IF(L$3&lt;VLOOKUP($A13,criteria!$A$4:$I$24,$D$2,FALSE()),K13,(IF(AND(criteria!$G13="COS",L$3=criteria!$E13),TransRevR!L13/(Mwh!L13*1000),(IF(AND(criteria!$G13="COS",L$3=criteria!$E13+criteria!$F13),TransRevR!L13/(Mwh!L13*1000),(IF(AND(criteria!$G13="COS",L$3&lt;&gt;criteria!$E13+criteria!$F13),K13,(IF(VLOOKUP($A13,criteria!$A$4:$I$24,7,FALSE())="PBR",(K13*(1+exposure!L$5-exposure!L$7)),(IF(VLOOKUP($A13,criteria!$A$4:$I$24,7,FALSE())="MKT",K13,999)))))))))))</f>
        <v>0.00378105806659061</v>
      </c>
      <c r="M13" s="46" t="n">
        <f aca="false">IF(M$3&lt;VLOOKUP($A13,criteria!$A$4:$I$24,$D$2,FALSE()),L13,(IF(AND(criteria!$G13="COS",M$3=criteria!$E13),TransRevR!M13/(Mwh!M13*1000),(IF(AND(criteria!$G13="COS",M$3=criteria!$E13+criteria!$F13),TransRevR!M13/(Mwh!M13*1000),(IF(AND(criteria!$G13="COS",M$3&lt;&gt;criteria!$E13+criteria!$F13),L13,(IF(VLOOKUP($A13,criteria!$A$4:$I$24,7,FALSE())="PBR",(L13*(1+exposure!M$5-exposure!M$7)),(IF(VLOOKUP($A13,criteria!$A$4:$I$24,7,FALSE())="MKT",L13,999)))))))))))</f>
        <v>0.00378105806659061</v>
      </c>
    </row>
    <row r="14" customFormat="false" ht="12.75" hidden="false" customHeight="false" outlineLevel="0" collapsed="false">
      <c r="A14" s="0" t="str">
        <f aca="false">raw!A14</f>
        <v>Illinois Power Co.</v>
      </c>
      <c r="C14" s="55" t="n">
        <f aca="false">TransRevR!C14/(Mwh!C14*1000)</f>
        <v>0.00275136882599493</v>
      </c>
      <c r="D14" s="46" t="n">
        <f aca="false">IF(D$3&lt;VLOOKUP($A14,criteria!$A$4:$I$24,$D$2,FALSE()),C14,(IF(AND(criteria!$G14="COS",D$3=criteria!$E14),TransRevR!D14/(Mwh!D14*1000),(IF(AND(criteria!$G14="COS",D$3=criteria!$E14+criteria!$F14),TransRevR!D14/(Mwh!D14*1000),(IF(AND(criteria!$G14="COS",D$3&lt;&gt;criteria!$E14+criteria!$F14),C14,(IF(VLOOKUP($A14,criteria!$A$4:$I$24,7,FALSE())="PBR",(C14*(1+exposure!D$5-exposure!D$7)),(IF(VLOOKUP($A14,criteria!$A$4:$I$24,7,FALSE())="MKT",C14,999)))))))))))</f>
        <v>0.00275136882599493</v>
      </c>
      <c r="E14" s="46" t="n">
        <f aca="false">IF(E$3&lt;VLOOKUP($A14,criteria!$A$4:$I$24,$D$2,FALSE()),D14,(IF(AND(criteria!$G14="COS",E$3=criteria!$E14),TransRevR!E14/(Mwh!E14*1000),(IF(AND(criteria!$G14="COS",E$3=criteria!$E14+criteria!$F14),TransRevR!E14/(Mwh!E14*1000),(IF(AND(criteria!$G14="COS",E$3&lt;&gt;criteria!$E14+criteria!$F14),D14,(IF(VLOOKUP($A14,criteria!$A$4:$I$24,7,FALSE())="PBR",(D14*(1+exposure!E$5-exposure!E$7)),(IF(VLOOKUP($A14,criteria!$A$4:$I$24,7,FALSE())="MKT",D14,999)))))))))))</f>
        <v>0.00270309102710465</v>
      </c>
      <c r="F14" s="46" t="n">
        <f aca="false">IF(F$3&lt;VLOOKUP($A14,criteria!$A$4:$I$24,$D$2,FALSE()),E14,(IF(AND(criteria!$G14="COS",F$3=criteria!$E14),TransRevR!F14/(Mwh!F14*1000),(IF(AND(criteria!$G14="COS",F$3=criteria!$E14+criteria!$F14),TransRevR!F14/(Mwh!F14*1000),(IF(AND(criteria!$G14="COS",F$3&lt;&gt;criteria!$E14+criteria!$F14),E14,(IF(VLOOKUP($A14,criteria!$A$4:$I$24,7,FALSE())="PBR",(E14*(1+exposure!F$5-exposure!F$7)),(IF(VLOOKUP($A14,criteria!$A$4:$I$24,7,FALSE())="MKT",E14,999)))))))))))</f>
        <v>0.00270309102710465</v>
      </c>
      <c r="G14" s="46" t="n">
        <f aca="false">IF(G$3&lt;VLOOKUP($A14,criteria!$A$4:$I$24,$D$2,FALSE()),F14,(IF(AND(criteria!$G14="COS",G$3=criteria!$E14),TransRevR!G14/(Mwh!G14*1000),(IF(AND(criteria!$G14="COS",G$3=criteria!$E14+criteria!$F14),TransRevR!G14/(Mwh!G14*1000),(IF(AND(criteria!$G14="COS",G$3&lt;&gt;criteria!$E14+criteria!$F14),F14,(IF(VLOOKUP($A14,criteria!$A$4:$I$24,7,FALSE())="PBR",(F14*(1+exposure!G$5-exposure!G$7)),(IF(VLOOKUP($A14,criteria!$A$4:$I$24,7,FALSE())="MKT",F14,999)))))))))))</f>
        <v>0.00270309102710465</v>
      </c>
      <c r="H14" s="46" t="n">
        <f aca="false">IF(H$3&lt;VLOOKUP($A14,criteria!$A$4:$I$24,$D$2,FALSE()),G14,(IF(AND(criteria!$G14="COS",H$3=criteria!$E14),TransRevR!H14/(Mwh!H14*1000),(IF(AND(criteria!$G14="COS",H$3=criteria!$E14+criteria!$F14),TransRevR!H14/(Mwh!H14*1000),(IF(AND(criteria!$G14="COS",H$3&lt;&gt;criteria!$E14+criteria!$F14),G14,(IF(VLOOKUP($A14,criteria!$A$4:$I$24,7,FALSE())="PBR",(G14*(1+exposure!H$5-exposure!H$7)),(IF(VLOOKUP($A14,criteria!$A$4:$I$24,7,FALSE())="MKT",G14,999)))))))))))</f>
        <v>0.00270309102710465</v>
      </c>
      <c r="I14" s="46" t="n">
        <f aca="false">IF(I$3&lt;VLOOKUP($A14,criteria!$A$4:$I$24,$D$2,FALSE()),H14,(IF(AND(criteria!$G14="COS",I$3=criteria!$E14),TransRevR!I14/(Mwh!I14*1000),(IF(AND(criteria!$G14="COS",I$3=criteria!$E14+criteria!$F14),TransRevR!I14/(Mwh!I14*1000),(IF(AND(criteria!$G14="COS",I$3&lt;&gt;criteria!$E14+criteria!$F14),H14,(IF(VLOOKUP($A14,criteria!$A$4:$I$24,7,FALSE())="PBR",(H14*(1+exposure!I$5-exposure!I$7)),(IF(VLOOKUP($A14,criteria!$A$4:$I$24,7,FALSE())="MKT",H14,999)))))))))))</f>
        <v>0.00259102997823751</v>
      </c>
      <c r="J14" s="46" t="n">
        <f aca="false">IF(J$3&lt;VLOOKUP($A14,criteria!$A$4:$I$24,$D$2,FALSE()),I14,(IF(AND(criteria!$G14="COS",J$3=criteria!$E14),TransRevR!J14/(Mwh!J14*1000),(IF(AND(criteria!$G14="COS",J$3=criteria!$E14+criteria!$F14),TransRevR!J14/(Mwh!J14*1000),(IF(AND(criteria!$G14="COS",J$3&lt;&gt;criteria!$E14+criteria!$F14),I14,(IF(VLOOKUP($A14,criteria!$A$4:$I$24,7,FALSE())="PBR",(I14*(1+exposure!J$5-exposure!J$7)),(IF(VLOOKUP($A14,criteria!$A$4:$I$24,7,FALSE())="MKT",I14,999)))))))))))</f>
        <v>0.00259102997823751</v>
      </c>
      <c r="K14" s="46" t="n">
        <f aca="false">IF(K$3&lt;VLOOKUP($A14,criteria!$A$4:$I$24,$D$2,FALSE()),J14,(IF(AND(criteria!$G14="COS",K$3=criteria!$E14),TransRevR!K14/(Mwh!K14*1000),(IF(AND(criteria!$G14="COS",K$3=criteria!$E14+criteria!$F14),TransRevR!K14/(Mwh!K14*1000),(IF(AND(criteria!$G14="COS",K$3&lt;&gt;criteria!$E14+criteria!$F14),J14,(IF(VLOOKUP($A14,criteria!$A$4:$I$24,7,FALSE())="PBR",(J14*(1+exposure!K$5-exposure!K$7)),(IF(VLOOKUP($A14,criteria!$A$4:$I$24,7,FALSE())="MKT",J14,999)))))))))))</f>
        <v>0.00259102997823751</v>
      </c>
      <c r="L14" s="46" t="n">
        <f aca="false">IF(L$3&lt;VLOOKUP($A14,criteria!$A$4:$I$24,$D$2,FALSE()),K14,(IF(AND(criteria!$G14="COS",L$3=criteria!$E14),TransRevR!L14/(Mwh!L14*1000),(IF(AND(criteria!$G14="COS",L$3=criteria!$E14+criteria!$F14),TransRevR!L14/(Mwh!L14*1000),(IF(AND(criteria!$G14="COS",L$3&lt;&gt;criteria!$E14+criteria!$F14),K14,(IF(VLOOKUP($A14,criteria!$A$4:$I$24,7,FALSE())="PBR",(K14*(1+exposure!L$5-exposure!L$7)),(IF(VLOOKUP($A14,criteria!$A$4:$I$24,7,FALSE())="MKT",K14,999)))))))))))</f>
        <v>0.00259102997823751</v>
      </c>
      <c r="M14" s="46" t="n">
        <f aca="false">IF(M$3&lt;VLOOKUP($A14,criteria!$A$4:$I$24,$D$2,FALSE()),L14,(IF(AND(criteria!$G14="COS",M$3=criteria!$E14),TransRevR!M14/(Mwh!M14*1000),(IF(AND(criteria!$G14="COS",M$3=criteria!$E14+criteria!$F14),TransRevR!M14/(Mwh!M14*1000),(IF(AND(criteria!$G14="COS",M$3&lt;&gt;criteria!$E14+criteria!$F14),L14,(IF(VLOOKUP($A14,criteria!$A$4:$I$24,7,FALSE())="PBR",(L14*(1+exposure!M$5-exposure!M$7)),(IF(VLOOKUP($A14,criteria!$A$4:$I$24,7,FALSE())="MKT",L14,999)))))))))))</f>
        <v>0.00259102997823751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C15" s="55" t="n">
        <f aca="false">TransRevR!C15/(Mwh!C15*1000)</f>
        <v>0.0108200101870048</v>
      </c>
      <c r="D15" s="46" t="n">
        <f aca="false">IF(D$3&lt;VLOOKUP($A15,criteria!$A$4:$I$24,$D$2,FALSE()),C15,(IF(AND(criteria!$G15="COS",D$3=criteria!$E15),TransRevR!D15/(Mwh!D15*1000),(IF(AND(criteria!$G15="COS",D$3=criteria!$E15+criteria!$F15),TransRevR!D15/(Mwh!D15*1000),(IF(AND(criteria!$G15="COS",D$3&lt;&gt;criteria!$E15+criteria!$F15),C15,(IF(VLOOKUP($A15,criteria!$A$4:$I$24,7,FALSE())="PBR",(C15*(1+exposure!D$5-exposure!D$7)),(IF(VLOOKUP($A15,criteria!$A$4:$I$24,7,FALSE())="MKT",C15,999)))))))))))</f>
        <v>0.0108200101870048</v>
      </c>
      <c r="E15" s="46" t="n">
        <f aca="false">IF(E$3&lt;VLOOKUP($A15,criteria!$A$4:$I$24,$D$2,FALSE()),D15,(IF(AND(criteria!$G15="COS",E$3=criteria!$E15),TransRevR!E15/(Mwh!E15*1000),(IF(AND(criteria!$G15="COS",E$3=criteria!$E15+criteria!$F15),TransRevR!E15/(Mwh!E15*1000),(IF(AND(criteria!$G15="COS",E$3&lt;&gt;criteria!$E15+criteria!$F15),D15,(IF(VLOOKUP($A15,criteria!$A$4:$I$24,7,FALSE())="PBR",(D15*(1+exposure!E$5-exposure!E$7)),(IF(VLOOKUP($A15,criteria!$A$4:$I$24,7,FALSE())="MKT",D15,999)))))))))))</f>
        <v>0.0106594227943073</v>
      </c>
      <c r="F15" s="46" t="n">
        <f aca="false">IF(F$3&lt;VLOOKUP($A15,criteria!$A$4:$I$24,$D$2,FALSE()),E15,(IF(AND(criteria!$G15="COS",F$3=criteria!$E15),TransRevR!F15/(Mwh!F15*1000),(IF(AND(criteria!$G15="COS",F$3=criteria!$E15+criteria!$F15),TransRevR!F15/(Mwh!F15*1000),(IF(AND(criteria!$G15="COS",F$3&lt;&gt;criteria!$E15+criteria!$F15),E15,(IF(VLOOKUP($A15,criteria!$A$4:$I$24,7,FALSE())="PBR",(E15*(1+exposure!F$5-exposure!F$7)),(IF(VLOOKUP($A15,criteria!$A$4:$I$24,7,FALSE())="MKT",E15,999)))))))))))</f>
        <v>0.0106594227943073</v>
      </c>
      <c r="G15" s="46" t="n">
        <f aca="false">IF(G$3&lt;VLOOKUP($A15,criteria!$A$4:$I$24,$D$2,FALSE()),F15,(IF(AND(criteria!$G15="COS",G$3=criteria!$E15),TransRevR!G15/(Mwh!G15*1000),(IF(AND(criteria!$G15="COS",G$3=criteria!$E15+criteria!$F15),TransRevR!G15/(Mwh!G15*1000),(IF(AND(criteria!$G15="COS",G$3&lt;&gt;criteria!$E15+criteria!$F15),F15,(IF(VLOOKUP($A15,criteria!$A$4:$I$24,7,FALSE())="PBR",(F15*(1+exposure!G$5-exposure!G$7)),(IF(VLOOKUP($A15,criteria!$A$4:$I$24,7,FALSE())="MKT",F15,999)))))))))))</f>
        <v>0.0106594227943073</v>
      </c>
      <c r="H15" s="46" t="n">
        <f aca="false">IF(H$3&lt;VLOOKUP($A15,criteria!$A$4:$I$24,$D$2,FALSE()),G15,(IF(AND(criteria!$G15="COS",H$3=criteria!$E15),TransRevR!H15/(Mwh!H15*1000),(IF(AND(criteria!$G15="COS",H$3=criteria!$E15+criteria!$F15),TransRevR!H15/(Mwh!H15*1000),(IF(AND(criteria!$G15="COS",H$3&lt;&gt;criteria!$E15+criteria!$F15),G15,(IF(VLOOKUP($A15,criteria!$A$4:$I$24,7,FALSE())="PBR",(G15*(1+exposure!H$5-exposure!H$7)),(IF(VLOOKUP($A15,criteria!$A$4:$I$24,7,FALSE())="MKT",G15,999)))))))))))</f>
        <v>0.0106594227943073</v>
      </c>
      <c r="I15" s="46" t="n">
        <f aca="false">IF(I$3&lt;VLOOKUP($A15,criteria!$A$4:$I$24,$D$2,FALSE()),H15,(IF(AND(criteria!$G15="COS",I$3=criteria!$E15),TransRevR!I15/(Mwh!I15*1000),(IF(AND(criteria!$G15="COS",I$3=criteria!$E15+criteria!$F15),TransRevR!I15/(Mwh!I15*1000),(IF(AND(criteria!$G15="COS",I$3&lt;&gt;criteria!$E15+criteria!$F15),H15,(IF(VLOOKUP($A15,criteria!$A$4:$I$24,7,FALSE())="PBR",(H15*(1+exposure!I$5-exposure!I$7)),(IF(VLOOKUP($A15,criteria!$A$4:$I$24,7,FALSE())="MKT",H15,999)))))))))))</f>
        <v>0.010257080888218</v>
      </c>
      <c r="J15" s="46" t="n">
        <f aca="false">IF(J$3&lt;VLOOKUP($A15,criteria!$A$4:$I$24,$D$2,FALSE()),I15,(IF(AND(criteria!$G15="COS",J$3=criteria!$E15),TransRevR!J15/(Mwh!J15*1000),(IF(AND(criteria!$G15="COS",J$3=criteria!$E15+criteria!$F15),TransRevR!J15/(Mwh!J15*1000),(IF(AND(criteria!$G15="COS",J$3&lt;&gt;criteria!$E15+criteria!$F15),I15,(IF(VLOOKUP($A15,criteria!$A$4:$I$24,7,FALSE())="PBR",(I15*(1+exposure!J$5-exposure!J$7)),(IF(VLOOKUP($A15,criteria!$A$4:$I$24,7,FALSE())="MKT",I15,999)))))))))))</f>
        <v>0.010257080888218</v>
      </c>
      <c r="K15" s="46" t="n">
        <f aca="false">IF(K$3&lt;VLOOKUP($A15,criteria!$A$4:$I$24,$D$2,FALSE()),J15,(IF(AND(criteria!$G15="COS",K$3=criteria!$E15),TransRevR!K15/(Mwh!K15*1000),(IF(AND(criteria!$G15="COS",K$3=criteria!$E15+criteria!$F15),TransRevR!K15/(Mwh!K15*1000),(IF(AND(criteria!$G15="COS",K$3&lt;&gt;criteria!$E15+criteria!$F15),J15,(IF(VLOOKUP($A15,criteria!$A$4:$I$24,7,FALSE())="PBR",(J15*(1+exposure!K$5-exposure!K$7)),(IF(VLOOKUP($A15,criteria!$A$4:$I$24,7,FALSE())="MKT",J15,999)))))))))))</f>
        <v>0.010257080888218</v>
      </c>
      <c r="L15" s="46" t="n">
        <f aca="false">IF(L$3&lt;VLOOKUP($A15,criteria!$A$4:$I$24,$D$2,FALSE()),K15,(IF(AND(criteria!$G15="COS",L$3=criteria!$E15),TransRevR!L15/(Mwh!L15*1000),(IF(AND(criteria!$G15="COS",L$3=criteria!$E15+criteria!$F15),TransRevR!L15/(Mwh!L15*1000),(IF(AND(criteria!$G15="COS",L$3&lt;&gt;criteria!$E15+criteria!$F15),K15,(IF(VLOOKUP($A15,criteria!$A$4:$I$24,7,FALSE())="PBR",(K15*(1+exposure!L$5-exposure!L$7)),(IF(VLOOKUP($A15,criteria!$A$4:$I$24,7,FALSE())="MKT",K15,999)))))))))))</f>
        <v>0.010257080888218</v>
      </c>
      <c r="M15" s="46" t="n">
        <f aca="false">IF(M$3&lt;VLOOKUP($A15,criteria!$A$4:$I$24,$D$2,FALSE()),L15,(IF(AND(criteria!$G15="COS",M$3=criteria!$E15),TransRevR!M15/(Mwh!M15*1000),(IF(AND(criteria!$G15="COS",M$3=criteria!$E15+criteria!$F15),TransRevR!M15/(Mwh!M15*1000),(IF(AND(criteria!$G15="COS",M$3&lt;&gt;criteria!$E15+criteria!$F15),L15,(IF(VLOOKUP($A15,criteria!$A$4:$I$24,7,FALSE())="PBR",(L15*(1+exposure!M$5-exposure!M$7)),(IF(VLOOKUP($A15,criteria!$A$4:$I$24,7,FALSE())="MKT",L15,999)))))))))))</f>
        <v>0.010257080888218</v>
      </c>
    </row>
    <row r="16" customFormat="false" ht="12.75" hidden="false" customHeight="false" outlineLevel="0" collapsed="false">
      <c r="A16" s="0" t="str">
        <f aca="false">raw!A16</f>
        <v>Kentucky Utilities Co.</v>
      </c>
      <c r="C16" s="55" t="n">
        <f aca="false">TransRevR!C16/(Mwh!C16*1000)</f>
        <v>0.00435315054419121</v>
      </c>
      <c r="D16" s="46" t="n">
        <f aca="false">IF(D$3&lt;VLOOKUP($A16,criteria!$A$4:$I$24,$D$2,FALSE()),C16,(IF(AND(criteria!$G16="COS",D$3=criteria!$E16),TransRevR!D16/(Mwh!D16*1000),(IF(AND(criteria!$G16="COS",D$3=criteria!$E16+criteria!$F16),TransRevR!D16/(Mwh!D16*1000),(IF(AND(criteria!$G16="COS",D$3&lt;&gt;criteria!$E16+criteria!$F16),C16,(IF(VLOOKUP($A16,criteria!$A$4:$I$24,7,FALSE())="PBR",(C16*(1+exposure!D$5-exposure!D$7)),(IF(VLOOKUP($A16,criteria!$A$4:$I$24,7,FALSE())="MKT",C16,999)))))))))))</f>
        <v>0.00435315054419121</v>
      </c>
      <c r="E16" s="46" t="n">
        <f aca="false">IF(E$3&lt;VLOOKUP($A16,criteria!$A$4:$I$24,$D$2,FALSE()),D16,(IF(AND(criteria!$G16="COS",E$3=criteria!$E16),TransRevR!E16/(Mwh!E16*1000),(IF(AND(criteria!$G16="COS",E$3=criteria!$E16+criteria!$F16),TransRevR!E16/(Mwh!E16*1000),(IF(AND(criteria!$G16="COS",E$3&lt;&gt;criteria!$E16+criteria!$F16),D16,(IF(VLOOKUP($A16,criteria!$A$4:$I$24,7,FALSE())="PBR",(D16*(1+exposure!E$5-exposure!E$7)),(IF(VLOOKUP($A16,criteria!$A$4:$I$24,7,FALSE())="MKT",D16,999)))))))))))</f>
        <v>0.00427406006711193</v>
      </c>
      <c r="F16" s="46" t="n">
        <f aca="false">IF(F$3&lt;VLOOKUP($A16,criteria!$A$4:$I$24,$D$2,FALSE()),E16,(IF(AND(criteria!$G16="COS",F$3=criteria!$E16),TransRevR!F16/(Mwh!F16*1000),(IF(AND(criteria!$G16="COS",F$3=criteria!$E16+criteria!$F16),TransRevR!F16/(Mwh!F16*1000),(IF(AND(criteria!$G16="COS",F$3&lt;&gt;criteria!$E16+criteria!$F16),E16,(IF(VLOOKUP($A16,criteria!$A$4:$I$24,7,FALSE())="PBR",(E16*(1+exposure!F$5-exposure!F$7)),(IF(VLOOKUP($A16,criteria!$A$4:$I$24,7,FALSE())="MKT",E16,999)))))))))))</f>
        <v>0.00427406006711193</v>
      </c>
      <c r="G16" s="46" t="n">
        <f aca="false">IF(G$3&lt;VLOOKUP($A16,criteria!$A$4:$I$24,$D$2,FALSE()),F16,(IF(AND(criteria!$G16="COS",G$3=criteria!$E16),TransRevR!G16/(Mwh!G16*1000),(IF(AND(criteria!$G16="COS",G$3=criteria!$E16+criteria!$F16),TransRevR!G16/(Mwh!G16*1000),(IF(AND(criteria!$G16="COS",G$3&lt;&gt;criteria!$E16+criteria!$F16),F16,(IF(VLOOKUP($A16,criteria!$A$4:$I$24,7,FALSE())="PBR",(F16*(1+exposure!G$5-exposure!G$7)),(IF(VLOOKUP($A16,criteria!$A$4:$I$24,7,FALSE())="MKT",F16,999)))))))))))</f>
        <v>0.00427406006711193</v>
      </c>
      <c r="H16" s="46" t="n">
        <f aca="false">IF(H$3&lt;VLOOKUP($A16,criteria!$A$4:$I$24,$D$2,FALSE()),G16,(IF(AND(criteria!$G16="COS",H$3=criteria!$E16),TransRevR!H16/(Mwh!H16*1000),(IF(AND(criteria!$G16="COS",H$3=criteria!$E16+criteria!$F16),TransRevR!H16/(Mwh!H16*1000),(IF(AND(criteria!$G16="COS",H$3&lt;&gt;criteria!$E16+criteria!$F16),G16,(IF(VLOOKUP($A16,criteria!$A$4:$I$24,7,FALSE())="PBR",(G16*(1+exposure!H$5-exposure!H$7)),(IF(VLOOKUP($A16,criteria!$A$4:$I$24,7,FALSE())="MKT",G16,999)))))))))))</f>
        <v>0.00427406006711193</v>
      </c>
      <c r="I16" s="46" t="n">
        <f aca="false">IF(I$3&lt;VLOOKUP($A16,criteria!$A$4:$I$24,$D$2,FALSE()),H16,(IF(AND(criteria!$G16="COS",I$3=criteria!$E16),TransRevR!I16/(Mwh!I16*1000),(IF(AND(criteria!$G16="COS",I$3=criteria!$E16+criteria!$F16),TransRevR!I16/(Mwh!I16*1000),(IF(AND(criteria!$G16="COS",I$3&lt;&gt;criteria!$E16+criteria!$F16),H16,(IF(VLOOKUP($A16,criteria!$A$4:$I$24,7,FALSE())="PBR",(H16*(1+exposure!I$5-exposure!I$7)),(IF(VLOOKUP($A16,criteria!$A$4:$I$24,7,FALSE())="MKT",H16,999)))))))))))</f>
        <v>0.00409683434903397</v>
      </c>
      <c r="J16" s="46" t="n">
        <f aca="false">IF(J$3&lt;VLOOKUP($A16,criteria!$A$4:$I$24,$D$2,FALSE()),I16,(IF(AND(criteria!$G16="COS",J$3=criteria!$E16),TransRevR!J16/(Mwh!J16*1000),(IF(AND(criteria!$G16="COS",J$3=criteria!$E16+criteria!$F16),TransRevR!J16/(Mwh!J16*1000),(IF(AND(criteria!$G16="COS",J$3&lt;&gt;criteria!$E16+criteria!$F16),I16,(IF(VLOOKUP($A16,criteria!$A$4:$I$24,7,FALSE())="PBR",(I16*(1+exposure!J$5-exposure!J$7)),(IF(VLOOKUP($A16,criteria!$A$4:$I$24,7,FALSE())="MKT",I16,999)))))))))))</f>
        <v>0.00409683434903397</v>
      </c>
      <c r="K16" s="46" t="n">
        <f aca="false">IF(K$3&lt;VLOOKUP($A16,criteria!$A$4:$I$24,$D$2,FALSE()),J16,(IF(AND(criteria!$G16="COS",K$3=criteria!$E16),TransRevR!K16/(Mwh!K16*1000),(IF(AND(criteria!$G16="COS",K$3=criteria!$E16+criteria!$F16),TransRevR!K16/(Mwh!K16*1000),(IF(AND(criteria!$G16="COS",K$3&lt;&gt;criteria!$E16+criteria!$F16),J16,(IF(VLOOKUP($A16,criteria!$A$4:$I$24,7,FALSE())="PBR",(J16*(1+exposure!K$5-exposure!K$7)),(IF(VLOOKUP($A16,criteria!$A$4:$I$24,7,FALSE())="MKT",J16,999)))))))))))</f>
        <v>0.00409683434903397</v>
      </c>
      <c r="L16" s="46" t="n">
        <f aca="false">IF(L$3&lt;VLOOKUP($A16,criteria!$A$4:$I$24,$D$2,FALSE()),K16,(IF(AND(criteria!$G16="COS",L$3=criteria!$E16),TransRevR!L16/(Mwh!L16*1000),(IF(AND(criteria!$G16="COS",L$3=criteria!$E16+criteria!$F16),TransRevR!L16/(Mwh!L16*1000),(IF(AND(criteria!$G16="COS",L$3&lt;&gt;criteria!$E16+criteria!$F16),K16,(IF(VLOOKUP($A16,criteria!$A$4:$I$24,7,FALSE())="PBR",(K16*(1+exposure!L$5-exposure!L$7)),(IF(VLOOKUP($A16,criteria!$A$4:$I$24,7,FALSE())="MKT",K16,999)))))))))))</f>
        <v>0.00409683434903397</v>
      </c>
      <c r="M16" s="46" t="n">
        <f aca="false">IF(M$3&lt;VLOOKUP($A16,criteria!$A$4:$I$24,$D$2,FALSE()),L16,(IF(AND(criteria!$G16="COS",M$3=criteria!$E16),TransRevR!M16/(Mwh!M16*1000),(IF(AND(criteria!$G16="COS",M$3=criteria!$E16+criteria!$F16),TransRevR!M16/(Mwh!M16*1000),(IF(AND(criteria!$G16="COS",M$3&lt;&gt;criteria!$E16+criteria!$F16),L16,(IF(VLOOKUP($A16,criteria!$A$4:$I$24,7,FALSE())="PBR",(L16*(1+exposure!M$5-exposure!M$7)),(IF(VLOOKUP($A16,criteria!$A$4:$I$24,7,FALSE())="MKT",L16,999)))))))))))</f>
        <v>0.00409683434903397</v>
      </c>
    </row>
    <row r="17" customFormat="false" ht="12.75" hidden="false" customHeight="false" outlineLevel="0" collapsed="false">
      <c r="A17" s="0" t="str">
        <f aca="false">raw!A17</f>
        <v>Ohio Power Co.</v>
      </c>
      <c r="C17" s="55" t="n">
        <f aca="false">TransRevR!C17/(Mwh!C17*1000)</f>
        <v>0.00557767674385539</v>
      </c>
      <c r="D17" s="46" t="n">
        <f aca="false">IF(D$3&lt;VLOOKUP($A17,criteria!$A$4:$I$24,$D$2,FALSE()),C17,(IF(AND(criteria!$G17="COS",D$3=criteria!$E17),TransRevR!D17/(Mwh!D17*1000),(IF(AND(criteria!$G17="COS",D$3=criteria!$E17+criteria!$F17),TransRevR!D17/(Mwh!D17*1000),(IF(AND(criteria!$G17="COS",D$3&lt;&gt;criteria!$E17+criteria!$F17),C17,(IF(VLOOKUP($A17,criteria!$A$4:$I$24,7,FALSE())="PBR",(C17*(1+exposure!D$5-exposure!D$7)),(IF(VLOOKUP($A17,criteria!$A$4:$I$24,7,FALSE())="MKT",C17,999)))))))))))</f>
        <v>0.00557767674385539</v>
      </c>
      <c r="E17" s="46" t="n">
        <f aca="false">IF(E$3&lt;VLOOKUP($A17,criteria!$A$4:$I$24,$D$2,FALSE()),D17,(IF(AND(criteria!$G17="COS",E$3=criteria!$E17),TransRevR!E17/(Mwh!E17*1000),(IF(AND(criteria!$G17="COS",E$3=criteria!$E17+criteria!$F17),TransRevR!E17/(Mwh!E17*1000),(IF(AND(criteria!$G17="COS",E$3&lt;&gt;criteria!$E17+criteria!$F17),D17,(IF(VLOOKUP($A17,criteria!$A$4:$I$24,7,FALSE())="PBR",(D17*(1+exposure!E$5-exposure!E$7)),(IF(VLOOKUP($A17,criteria!$A$4:$I$24,7,FALSE())="MKT",D17,999)))))))))))</f>
        <v>0.00549983933544218</v>
      </c>
      <c r="F17" s="46" t="n">
        <f aca="false">IF(F$3&lt;VLOOKUP($A17,criteria!$A$4:$I$24,$D$2,FALSE()),E17,(IF(AND(criteria!$G17="COS",F$3=criteria!$E17),TransRevR!F17/(Mwh!F17*1000),(IF(AND(criteria!$G17="COS",F$3=criteria!$E17+criteria!$F17),TransRevR!F17/(Mwh!F17*1000),(IF(AND(criteria!$G17="COS",F$3&lt;&gt;criteria!$E17+criteria!$F17),E17,(IF(VLOOKUP($A17,criteria!$A$4:$I$24,7,FALSE())="PBR",(E17*(1+exposure!F$5-exposure!F$7)),(IF(VLOOKUP($A17,criteria!$A$4:$I$24,7,FALSE())="MKT",E17,999)))))))))))</f>
        <v>0.00549983933544218</v>
      </c>
      <c r="G17" s="46" t="n">
        <f aca="false">IF(G$3&lt;VLOOKUP($A17,criteria!$A$4:$I$24,$D$2,FALSE()),F17,(IF(AND(criteria!$G17="COS",G$3=criteria!$E17),TransRevR!G17/(Mwh!G17*1000),(IF(AND(criteria!$G17="COS",G$3=criteria!$E17+criteria!$F17),TransRevR!G17/(Mwh!G17*1000),(IF(AND(criteria!$G17="COS",G$3&lt;&gt;criteria!$E17+criteria!$F17),F17,(IF(VLOOKUP($A17,criteria!$A$4:$I$24,7,FALSE())="PBR",(F17*(1+exposure!G$5-exposure!G$7)),(IF(VLOOKUP($A17,criteria!$A$4:$I$24,7,FALSE())="MKT",F17,999)))))))))))</f>
        <v>0.00549983933544218</v>
      </c>
      <c r="H17" s="46" t="n">
        <f aca="false">IF(H$3&lt;VLOOKUP($A17,criteria!$A$4:$I$24,$D$2,FALSE()),G17,(IF(AND(criteria!$G17="COS",H$3=criteria!$E17),TransRevR!H17/(Mwh!H17*1000),(IF(AND(criteria!$G17="COS",H$3=criteria!$E17+criteria!$F17),TransRevR!H17/(Mwh!H17*1000),(IF(AND(criteria!$G17="COS",H$3&lt;&gt;criteria!$E17+criteria!$F17),G17,(IF(VLOOKUP($A17,criteria!$A$4:$I$24,7,FALSE())="PBR",(G17*(1+exposure!H$5-exposure!H$7)),(IF(VLOOKUP($A17,criteria!$A$4:$I$24,7,FALSE())="MKT",G17,999)))))))))))</f>
        <v>0.00549983933544218</v>
      </c>
      <c r="I17" s="46" t="n">
        <f aca="false">IF(I$3&lt;VLOOKUP($A17,criteria!$A$4:$I$24,$D$2,FALSE()),H17,(IF(AND(criteria!$G17="COS",I$3=criteria!$E17),TransRevR!I17/(Mwh!I17*1000),(IF(AND(criteria!$G17="COS",I$3=criteria!$E17+criteria!$F17),TransRevR!I17/(Mwh!I17*1000),(IF(AND(criteria!$G17="COS",I$3&lt;&gt;criteria!$E17+criteria!$F17),H17,(IF(VLOOKUP($A17,criteria!$A$4:$I$24,7,FALSE())="PBR",(H17*(1+exposure!I$5-exposure!I$7)),(IF(VLOOKUP($A17,criteria!$A$4:$I$24,7,FALSE())="MKT",H17,999)))))))))))</f>
        <v>0.00530248586675496</v>
      </c>
      <c r="J17" s="46" t="n">
        <f aca="false">IF(J$3&lt;VLOOKUP($A17,criteria!$A$4:$I$24,$D$2,FALSE()),I17,(IF(AND(criteria!$G17="COS",J$3=criteria!$E17),TransRevR!J17/(Mwh!J17*1000),(IF(AND(criteria!$G17="COS",J$3=criteria!$E17+criteria!$F17),TransRevR!J17/(Mwh!J17*1000),(IF(AND(criteria!$G17="COS",J$3&lt;&gt;criteria!$E17+criteria!$F17),I17,(IF(VLOOKUP($A17,criteria!$A$4:$I$24,7,FALSE())="PBR",(I17*(1+exposure!J$5-exposure!J$7)),(IF(VLOOKUP($A17,criteria!$A$4:$I$24,7,FALSE())="MKT",I17,999)))))))))))</f>
        <v>0.00530248586675496</v>
      </c>
      <c r="K17" s="46" t="n">
        <f aca="false">IF(K$3&lt;VLOOKUP($A17,criteria!$A$4:$I$24,$D$2,FALSE()),J17,(IF(AND(criteria!$G17="COS",K$3=criteria!$E17),TransRevR!K17/(Mwh!K17*1000),(IF(AND(criteria!$G17="COS",K$3=criteria!$E17+criteria!$F17),TransRevR!K17/(Mwh!K17*1000),(IF(AND(criteria!$G17="COS",K$3&lt;&gt;criteria!$E17+criteria!$F17),J17,(IF(VLOOKUP($A17,criteria!$A$4:$I$24,7,FALSE())="PBR",(J17*(1+exposure!K$5-exposure!K$7)),(IF(VLOOKUP($A17,criteria!$A$4:$I$24,7,FALSE())="MKT",J17,999)))))))))))</f>
        <v>0.00530248586675496</v>
      </c>
      <c r="L17" s="46" t="n">
        <f aca="false">IF(L$3&lt;VLOOKUP($A17,criteria!$A$4:$I$24,$D$2,FALSE()),K17,(IF(AND(criteria!$G17="COS",L$3=criteria!$E17),TransRevR!L17/(Mwh!L17*1000),(IF(AND(criteria!$G17="COS",L$3=criteria!$E17+criteria!$F17),TransRevR!L17/(Mwh!L17*1000),(IF(AND(criteria!$G17="COS",L$3&lt;&gt;criteria!$E17+criteria!$F17),K17,(IF(VLOOKUP($A17,criteria!$A$4:$I$24,7,FALSE())="PBR",(K17*(1+exposure!L$5-exposure!L$7)),(IF(VLOOKUP($A17,criteria!$A$4:$I$24,7,FALSE())="MKT",K17,999)))))))))))</f>
        <v>0.00530248586675496</v>
      </c>
      <c r="M17" s="46" t="n">
        <f aca="false">IF(M$3&lt;VLOOKUP($A17,criteria!$A$4:$I$24,$D$2,FALSE()),L17,(IF(AND(criteria!$G17="COS",M$3=criteria!$E17),TransRevR!M17/(Mwh!M17*1000),(IF(AND(criteria!$G17="COS",M$3=criteria!$E17+criteria!$F17),TransRevR!M17/(Mwh!M17*1000),(IF(AND(criteria!$G17="COS",M$3&lt;&gt;criteria!$E17+criteria!$F17),L17,(IF(VLOOKUP($A17,criteria!$A$4:$I$24,7,FALSE())="PBR",(L17*(1+exposure!M$5-exposure!M$7)),(IF(VLOOKUP($A17,criteria!$A$4:$I$24,7,FALSE())="MKT",L17,999)))))))))))</f>
        <v>0.00530248586675496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C18" s="55" t="n">
        <f aca="false">TransRevR!C18/(Mwh!C18*1000)</f>
        <v>0.0024638418940698</v>
      </c>
      <c r="D18" s="46" t="n">
        <f aca="false">IF(D$3&lt;VLOOKUP($A18,criteria!$A$4:$I$24,$D$2,FALSE()),C18,(IF(AND(criteria!$G18="COS",D$3=criteria!$E18),TransRevR!D18/(Mwh!D18*1000),(IF(AND(criteria!$G18="COS",D$3=criteria!$E18+criteria!$F18),TransRevR!D18/(Mwh!D18*1000),(IF(AND(criteria!$G18="COS",D$3&lt;&gt;criteria!$E18+criteria!$F18),C18,(IF(VLOOKUP($A18,criteria!$A$4:$I$24,7,FALSE())="PBR",(C18*(1+exposure!D$5-exposure!D$7)),(IF(VLOOKUP($A18,criteria!$A$4:$I$24,7,FALSE())="MKT",C18,999)))))))))))</f>
        <v>0.0024638418940698</v>
      </c>
      <c r="E18" s="46" t="n">
        <f aca="false">IF(E$3&lt;VLOOKUP($A18,criteria!$A$4:$I$24,$D$2,FALSE()),D18,(IF(AND(criteria!$G18="COS",E$3=criteria!$E18),TransRevR!E18/(Mwh!E18*1000),(IF(AND(criteria!$G18="COS",E$3=criteria!$E18+criteria!$F18),TransRevR!E18/(Mwh!E18*1000),(IF(AND(criteria!$G18="COS",E$3&lt;&gt;criteria!$E18+criteria!$F18),D18,(IF(VLOOKUP($A18,criteria!$A$4:$I$24,7,FALSE())="PBR",(D18*(1+exposure!E$5-exposure!E$7)),(IF(VLOOKUP($A18,criteria!$A$4:$I$24,7,FALSE())="MKT",D18,999)))))))))))</f>
        <v>0.00242447721641972</v>
      </c>
      <c r="F18" s="46" t="n">
        <f aca="false">IF(F$3&lt;VLOOKUP($A18,criteria!$A$4:$I$24,$D$2,FALSE()),E18,(IF(AND(criteria!$G18="COS",F$3=criteria!$E18),TransRevR!F18/(Mwh!F18*1000),(IF(AND(criteria!$G18="COS",F$3=criteria!$E18+criteria!$F18),TransRevR!F18/(Mwh!F18*1000),(IF(AND(criteria!$G18="COS",F$3&lt;&gt;criteria!$E18+criteria!$F18),E18,(IF(VLOOKUP($A18,criteria!$A$4:$I$24,7,FALSE())="PBR",(E18*(1+exposure!F$5-exposure!F$7)),(IF(VLOOKUP($A18,criteria!$A$4:$I$24,7,FALSE())="MKT",E18,999)))))))))))</f>
        <v>0.00242447721641972</v>
      </c>
      <c r="G18" s="46" t="n">
        <f aca="false">IF(G$3&lt;VLOOKUP($A18,criteria!$A$4:$I$24,$D$2,FALSE()),F18,(IF(AND(criteria!$G18="COS",G$3=criteria!$E18),TransRevR!G18/(Mwh!G18*1000),(IF(AND(criteria!$G18="COS",G$3=criteria!$E18+criteria!$F18),TransRevR!G18/(Mwh!G18*1000),(IF(AND(criteria!$G18="COS",G$3&lt;&gt;criteria!$E18+criteria!$F18),F18,(IF(VLOOKUP($A18,criteria!$A$4:$I$24,7,FALSE())="PBR",(F18*(1+exposure!G$5-exposure!G$7)),(IF(VLOOKUP($A18,criteria!$A$4:$I$24,7,FALSE())="MKT",F18,999)))))))))))</f>
        <v>0.00242447721641972</v>
      </c>
      <c r="H18" s="46" t="n">
        <f aca="false">IF(H$3&lt;VLOOKUP($A18,criteria!$A$4:$I$24,$D$2,FALSE()),G18,(IF(AND(criteria!$G18="COS",H$3=criteria!$E18),TransRevR!H18/(Mwh!H18*1000),(IF(AND(criteria!$G18="COS",H$3=criteria!$E18+criteria!$F18),TransRevR!H18/(Mwh!H18*1000),(IF(AND(criteria!$G18="COS",H$3&lt;&gt;criteria!$E18+criteria!$F18),G18,(IF(VLOOKUP($A18,criteria!$A$4:$I$24,7,FALSE())="PBR",(G18*(1+exposure!H$5-exposure!H$7)),(IF(VLOOKUP($A18,criteria!$A$4:$I$24,7,FALSE())="MKT",G18,999)))))))))))</f>
        <v>0.00242447721641972</v>
      </c>
      <c r="I18" s="46" t="n">
        <f aca="false">IF(I$3&lt;VLOOKUP($A18,criteria!$A$4:$I$24,$D$2,FALSE()),H18,(IF(AND(criteria!$G18="COS",I$3=criteria!$E18),TransRevR!I18/(Mwh!I18*1000),(IF(AND(criteria!$G18="COS",I$3=criteria!$E18+criteria!$F18),TransRevR!I18/(Mwh!I18*1000),(IF(AND(criteria!$G18="COS",I$3&lt;&gt;criteria!$E18+criteria!$F18),H18,(IF(VLOOKUP($A18,criteria!$A$4:$I$24,7,FALSE())="PBR",(H18*(1+exposure!I$5-exposure!I$7)),(IF(VLOOKUP($A18,criteria!$A$4:$I$24,7,FALSE())="MKT",H18,999)))))))))))</f>
        <v>0.00233055446470619</v>
      </c>
      <c r="J18" s="46" t="n">
        <f aca="false">IF(J$3&lt;VLOOKUP($A18,criteria!$A$4:$I$24,$D$2,FALSE()),I18,(IF(AND(criteria!$G18="COS",J$3=criteria!$E18),TransRevR!J18/(Mwh!J18*1000),(IF(AND(criteria!$G18="COS",J$3=criteria!$E18+criteria!$F18),TransRevR!J18/(Mwh!J18*1000),(IF(AND(criteria!$G18="COS",J$3&lt;&gt;criteria!$E18+criteria!$F18),I18,(IF(VLOOKUP($A18,criteria!$A$4:$I$24,7,FALSE())="PBR",(I18*(1+exposure!J$5-exposure!J$7)),(IF(VLOOKUP($A18,criteria!$A$4:$I$24,7,FALSE())="MKT",I18,999)))))))))))</f>
        <v>0.00233055446470619</v>
      </c>
      <c r="K18" s="46" t="n">
        <f aca="false">IF(K$3&lt;VLOOKUP($A18,criteria!$A$4:$I$24,$D$2,FALSE()),J18,(IF(AND(criteria!$G18="COS",K$3=criteria!$E18),TransRevR!K18/(Mwh!K18*1000),(IF(AND(criteria!$G18="COS",K$3=criteria!$E18+criteria!$F18),TransRevR!K18/(Mwh!K18*1000),(IF(AND(criteria!$G18="COS",K$3&lt;&gt;criteria!$E18+criteria!$F18),J18,(IF(VLOOKUP($A18,criteria!$A$4:$I$24,7,FALSE())="PBR",(J18*(1+exposure!K$5-exposure!K$7)),(IF(VLOOKUP($A18,criteria!$A$4:$I$24,7,FALSE())="MKT",J18,999)))))))))))</f>
        <v>0.00233055446470619</v>
      </c>
      <c r="L18" s="46" t="n">
        <f aca="false">IF(L$3&lt;VLOOKUP($A18,criteria!$A$4:$I$24,$D$2,FALSE()),K18,(IF(AND(criteria!$G18="COS",L$3=criteria!$E18),TransRevR!L18/(Mwh!L18*1000),(IF(AND(criteria!$G18="COS",L$3=criteria!$E18+criteria!$F18),TransRevR!L18/(Mwh!L18*1000),(IF(AND(criteria!$G18="COS",L$3&lt;&gt;criteria!$E18+criteria!$F18),K18,(IF(VLOOKUP($A18,criteria!$A$4:$I$24,7,FALSE())="PBR",(K18*(1+exposure!L$5-exposure!L$7)),(IF(VLOOKUP($A18,criteria!$A$4:$I$24,7,FALSE())="MKT",K18,999)))))))))))</f>
        <v>0.00233055446470619</v>
      </c>
      <c r="M18" s="46" t="n">
        <f aca="false">IF(M$3&lt;VLOOKUP($A18,criteria!$A$4:$I$24,$D$2,FALSE()),L18,(IF(AND(criteria!$G18="COS",M$3=criteria!$E18),TransRevR!M18/(Mwh!M18*1000),(IF(AND(criteria!$G18="COS",M$3=criteria!$E18+criteria!$F18),TransRevR!M18/(Mwh!M18*1000),(IF(AND(criteria!$G18="COS",M$3&lt;&gt;criteria!$E18+criteria!$F18),L18,(IF(VLOOKUP($A18,criteria!$A$4:$I$24,7,FALSE())="PBR",(L18*(1+exposure!M$5-exposure!M$7)),(IF(VLOOKUP($A18,criteria!$A$4:$I$24,7,FALSE())="MKT",L18,999)))))))))))</f>
        <v>0.00233055446470619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C19" s="55" t="n">
        <f aca="false">TransRevR!C19/(Mwh!C19*1000)</f>
        <v>0.00793029028925569</v>
      </c>
      <c r="D19" s="46" t="n">
        <f aca="false">IF(D$3&lt;VLOOKUP($A19,criteria!$A$4:$I$24,$D$2,FALSE()),C19,(IF(AND(criteria!$G19="COS",D$3=criteria!$E19),TransRevR!D19/(Mwh!D19*1000),(IF(AND(criteria!$G19="COS",D$3=criteria!$E19+criteria!$F19),TransRevR!D19/(Mwh!D19*1000),(IF(AND(criteria!$G19="COS",D$3&lt;&gt;criteria!$E19+criteria!$F19),C19,(IF(VLOOKUP($A19,criteria!$A$4:$I$24,7,FALSE())="PBR",(C19*(1+exposure!D$5-exposure!D$7)),(IF(VLOOKUP($A19,criteria!$A$4:$I$24,7,FALSE())="MKT",C19,999)))))))))))</f>
        <v>0.00787657700621682</v>
      </c>
      <c r="E19" s="46" t="n">
        <f aca="false">IF(E$3&lt;VLOOKUP($A19,criteria!$A$4:$I$24,$D$2,FALSE()),D19,(IF(AND(criteria!$G19="COS",E$3=criteria!$E19),TransRevR!E19/(Mwh!E19*1000),(IF(AND(criteria!$G19="COS",E$3=criteria!$E19+criteria!$F19),TransRevR!E19/(Mwh!E19*1000),(IF(AND(criteria!$G19="COS",E$3&lt;&gt;criteria!$E19+criteria!$F19),D19,(IF(VLOOKUP($A19,criteria!$A$4:$I$24,7,FALSE())="PBR",(D19*(1+exposure!E$5-exposure!E$7)),(IF(VLOOKUP($A19,criteria!$A$4:$I$24,7,FALSE())="MKT",D19,999)))))))))))</f>
        <v>0.00787657700621682</v>
      </c>
      <c r="F19" s="46" t="n">
        <f aca="false">IF(F$3&lt;VLOOKUP($A19,criteria!$A$4:$I$24,$D$2,FALSE()),E19,(IF(AND(criteria!$G19="COS",F$3=criteria!$E19),TransRevR!F19/(Mwh!F19*1000),(IF(AND(criteria!$G19="COS",F$3=criteria!$E19+criteria!$F19),TransRevR!F19/(Mwh!F19*1000),(IF(AND(criteria!$G19="COS",F$3&lt;&gt;criteria!$E19+criteria!$F19),E19,(IF(VLOOKUP($A19,criteria!$A$4:$I$24,7,FALSE())="PBR",(E19*(1+exposure!F$5-exposure!F$7)),(IF(VLOOKUP($A19,criteria!$A$4:$I$24,7,FALSE())="MKT",E19,999)))))))))))</f>
        <v>0.00787657700621682</v>
      </c>
      <c r="G19" s="46" t="n">
        <f aca="false">IF(G$3&lt;VLOOKUP($A19,criteria!$A$4:$I$24,$D$2,FALSE()),F19,(IF(AND(criteria!$G19="COS",G$3=criteria!$E19),TransRevR!G19/(Mwh!G19*1000),(IF(AND(criteria!$G19="COS",G$3=criteria!$E19+criteria!$F19),TransRevR!G19/(Mwh!G19*1000),(IF(AND(criteria!$G19="COS",G$3&lt;&gt;criteria!$E19+criteria!$F19),F19,(IF(VLOOKUP($A19,criteria!$A$4:$I$24,7,FALSE())="PBR",(F19*(1+exposure!G$5-exposure!G$7)),(IF(VLOOKUP($A19,criteria!$A$4:$I$24,7,FALSE())="MKT",F19,999)))))))))))</f>
        <v>0.00787657700621682</v>
      </c>
      <c r="H19" s="46" t="n">
        <f aca="false">IF(H$3&lt;VLOOKUP($A19,criteria!$A$4:$I$24,$D$2,FALSE()),G19,(IF(AND(criteria!$G19="COS",H$3=criteria!$E19),TransRevR!H19/(Mwh!H19*1000),(IF(AND(criteria!$G19="COS",H$3=criteria!$E19+criteria!$F19),TransRevR!H19/(Mwh!H19*1000),(IF(AND(criteria!$G19="COS",H$3&lt;&gt;criteria!$E19+criteria!$F19),G19,(IF(VLOOKUP($A19,criteria!$A$4:$I$24,7,FALSE())="PBR",(G19*(1+exposure!H$5-exposure!H$7)),(IF(VLOOKUP($A19,criteria!$A$4:$I$24,7,FALSE())="MKT",G19,999)))))))))))</f>
        <v>0.00758936963289506</v>
      </c>
      <c r="I19" s="46" t="n">
        <f aca="false">IF(I$3&lt;VLOOKUP($A19,criteria!$A$4:$I$24,$D$2,FALSE()),H19,(IF(AND(criteria!$G19="COS",I$3=criteria!$E19),TransRevR!I19/(Mwh!I19*1000),(IF(AND(criteria!$G19="COS",I$3=criteria!$E19+criteria!$F19),TransRevR!I19/(Mwh!I19*1000),(IF(AND(criteria!$G19="COS",I$3&lt;&gt;criteria!$E19+criteria!$F19),H19,(IF(VLOOKUP($A19,criteria!$A$4:$I$24,7,FALSE())="PBR",(H19*(1+exposure!I$5-exposure!I$7)),(IF(VLOOKUP($A19,criteria!$A$4:$I$24,7,FALSE())="MKT",H19,999)))))))))))</f>
        <v>0.00758936963289506</v>
      </c>
      <c r="J19" s="46" t="n">
        <f aca="false">IF(J$3&lt;VLOOKUP($A19,criteria!$A$4:$I$24,$D$2,FALSE()),I19,(IF(AND(criteria!$G19="COS",J$3=criteria!$E19),TransRevR!J19/(Mwh!J19*1000),(IF(AND(criteria!$G19="COS",J$3=criteria!$E19+criteria!$F19),TransRevR!J19/(Mwh!J19*1000),(IF(AND(criteria!$G19="COS",J$3&lt;&gt;criteria!$E19+criteria!$F19),I19,(IF(VLOOKUP($A19,criteria!$A$4:$I$24,7,FALSE())="PBR",(I19*(1+exposure!J$5-exposure!J$7)),(IF(VLOOKUP($A19,criteria!$A$4:$I$24,7,FALSE())="MKT",I19,999)))))))))))</f>
        <v>0.00758936963289506</v>
      </c>
      <c r="K19" s="46" t="n">
        <f aca="false">IF(K$3&lt;VLOOKUP($A19,criteria!$A$4:$I$24,$D$2,FALSE()),J19,(IF(AND(criteria!$G19="COS",K$3=criteria!$E19),TransRevR!K19/(Mwh!K19*1000),(IF(AND(criteria!$G19="COS",K$3=criteria!$E19+criteria!$F19),TransRevR!K19/(Mwh!K19*1000),(IF(AND(criteria!$G19="COS",K$3&lt;&gt;criteria!$E19+criteria!$F19),J19,(IF(VLOOKUP($A19,criteria!$A$4:$I$24,7,FALSE())="PBR",(J19*(1+exposure!K$5-exposure!K$7)),(IF(VLOOKUP($A19,criteria!$A$4:$I$24,7,FALSE())="MKT",J19,999)))))))))))</f>
        <v>0.00758936963289506</v>
      </c>
      <c r="L19" s="46" t="n">
        <f aca="false">IF(L$3&lt;VLOOKUP($A19,criteria!$A$4:$I$24,$D$2,FALSE()),K19,(IF(AND(criteria!$G19="COS",L$3=criteria!$E19),TransRevR!L19/(Mwh!L19*1000),(IF(AND(criteria!$G19="COS",L$3=criteria!$E19+criteria!$F19),TransRevR!L19/(Mwh!L19*1000),(IF(AND(criteria!$G19="COS",L$3&lt;&gt;criteria!$E19+criteria!$F19),K19,(IF(VLOOKUP($A19,criteria!$A$4:$I$24,7,FALSE())="PBR",(K19*(1+exposure!L$5-exposure!L$7)),(IF(VLOOKUP($A19,criteria!$A$4:$I$24,7,FALSE())="MKT",K19,999)))))))))))</f>
        <v>0.00758936963289506</v>
      </c>
      <c r="M19" s="46" t="n">
        <f aca="false">IF(M$3&lt;VLOOKUP($A19,criteria!$A$4:$I$24,$D$2,FALSE()),L19,(IF(AND(criteria!$G19="COS",M$3=criteria!$E19),TransRevR!M19/(Mwh!M19*1000),(IF(AND(criteria!$G19="COS",M$3=criteria!$E19+criteria!$F19),TransRevR!M19/(Mwh!M19*1000),(IF(AND(criteria!$G19="COS",M$3&lt;&gt;criteria!$E19+criteria!$F19),L19,(IF(VLOOKUP($A19,criteria!$A$4:$I$24,7,FALSE())="PBR",(L19*(1+exposure!M$5-exposure!M$7)),(IF(VLOOKUP($A19,criteria!$A$4:$I$24,7,FALSE())="MKT",L19,999)))))))))))</f>
        <v>0.00758936963289506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C20" s="55" t="n">
        <f aca="false">TransRevR!C20/(Mwh!C20*1000)</f>
        <v>0.00627493799010754</v>
      </c>
      <c r="D20" s="46" t="n">
        <f aca="false">IF(D$3&lt;VLOOKUP($A20,criteria!$A$4:$I$24,$D$2,FALSE()),C20,(IF(AND(criteria!$G20="COS",D$3=criteria!$E20),TransRevR!D20/(Mwh!D20*1000),(IF(AND(criteria!$G20="COS",D$3=criteria!$E20+criteria!$F20),TransRevR!D20/(Mwh!D20*1000),(IF(AND(criteria!$G20="COS",D$3&lt;&gt;criteria!$E20+criteria!$F20),C20,(IF(VLOOKUP($A20,criteria!$A$4:$I$24,7,FALSE())="PBR",(C20*(1+exposure!D$5-exposure!D$7)),(IF(VLOOKUP($A20,criteria!$A$4:$I$24,7,FALSE())="MKT",C20,999)))))))))))</f>
        <v>0.00627493799010754</v>
      </c>
      <c r="E20" s="46" t="n">
        <f aca="false">IF(E$3&lt;VLOOKUP($A20,criteria!$A$4:$I$24,$D$2,FALSE()),D20,(IF(AND(criteria!$G20="COS",E$3=criteria!$E20),TransRevR!E20/(Mwh!E20*1000),(IF(AND(criteria!$G20="COS",E$3=criteria!$E20+criteria!$F20),TransRevR!E20/(Mwh!E20*1000),(IF(AND(criteria!$G20="COS",E$3&lt;&gt;criteria!$E20+criteria!$F20),D20,(IF(VLOOKUP($A20,criteria!$A$4:$I$24,7,FALSE())="PBR",(D20*(1+exposure!E$5-exposure!E$7)),(IF(VLOOKUP($A20,criteria!$A$4:$I$24,7,FALSE())="MKT",D20,999)))))))))))</f>
        <v>0.00615336341319087</v>
      </c>
      <c r="F20" s="46" t="n">
        <f aca="false">IF(F$3&lt;VLOOKUP($A20,criteria!$A$4:$I$24,$D$2,FALSE()),E20,(IF(AND(criteria!$G20="COS",F$3=criteria!$E20),TransRevR!F20/(Mwh!F20*1000),(IF(AND(criteria!$G20="COS",F$3=criteria!$E20+criteria!$F20),TransRevR!F20/(Mwh!F20*1000),(IF(AND(criteria!$G20="COS",F$3&lt;&gt;criteria!$E20+criteria!$F20),E20,(IF(VLOOKUP($A20,criteria!$A$4:$I$24,7,FALSE())="PBR",(E20*(1+exposure!F$5-exposure!F$7)),(IF(VLOOKUP($A20,criteria!$A$4:$I$24,7,FALSE())="MKT",E20,999)))))))))))</f>
        <v>0.00615336341319087</v>
      </c>
      <c r="G20" s="46" t="n">
        <f aca="false">IF(G$3&lt;VLOOKUP($A20,criteria!$A$4:$I$24,$D$2,FALSE()),F20,(IF(AND(criteria!$G20="COS",G$3=criteria!$E20),TransRevR!G20/(Mwh!G20*1000),(IF(AND(criteria!$G20="COS",G$3=criteria!$E20+criteria!$F20),TransRevR!G20/(Mwh!G20*1000),(IF(AND(criteria!$G20="COS",G$3&lt;&gt;criteria!$E20+criteria!$F20),F20,(IF(VLOOKUP($A20,criteria!$A$4:$I$24,7,FALSE())="PBR",(F20*(1+exposure!G$5-exposure!G$7)),(IF(VLOOKUP($A20,criteria!$A$4:$I$24,7,FALSE())="MKT",F20,999)))))))))))</f>
        <v>0.00615336341319087</v>
      </c>
      <c r="H20" s="46" t="n">
        <f aca="false">IF(H$3&lt;VLOOKUP($A20,criteria!$A$4:$I$24,$D$2,FALSE()),G20,(IF(AND(criteria!$G20="COS",H$3=criteria!$E20),TransRevR!H20/(Mwh!H20*1000),(IF(AND(criteria!$G20="COS",H$3=criteria!$E20+criteria!$F20),TransRevR!H20/(Mwh!H20*1000),(IF(AND(criteria!$G20="COS",H$3&lt;&gt;criteria!$E20+criteria!$F20),G20,(IF(VLOOKUP($A20,criteria!$A$4:$I$24,7,FALSE())="PBR",(G20*(1+exposure!H$5-exposure!H$7)),(IF(VLOOKUP($A20,criteria!$A$4:$I$24,7,FALSE())="MKT",G20,999)))))))))))</f>
        <v>0.00615336341319087</v>
      </c>
      <c r="I20" s="46" t="n">
        <f aca="false">IF(I$3&lt;VLOOKUP($A20,criteria!$A$4:$I$24,$D$2,FALSE()),H20,(IF(AND(criteria!$G20="COS",I$3=criteria!$E20),TransRevR!I20/(Mwh!I20*1000),(IF(AND(criteria!$G20="COS",I$3=criteria!$E20+criteria!$F20),TransRevR!I20/(Mwh!I20*1000),(IF(AND(criteria!$G20="COS",I$3&lt;&gt;criteria!$E20+criteria!$F20),H20,(IF(VLOOKUP($A20,criteria!$A$4:$I$24,7,FALSE())="PBR",(H20*(1+exposure!I$5-exposure!I$7)),(IF(VLOOKUP($A20,criteria!$A$4:$I$24,7,FALSE())="MKT",H20,999)))))))))))</f>
        <v>0.00588477770723049</v>
      </c>
      <c r="J20" s="46" t="n">
        <f aca="false">IF(J$3&lt;VLOOKUP($A20,criteria!$A$4:$I$24,$D$2,FALSE()),I20,(IF(AND(criteria!$G20="COS",J$3=criteria!$E20),TransRevR!J20/(Mwh!J20*1000),(IF(AND(criteria!$G20="COS",J$3=criteria!$E20+criteria!$F20),TransRevR!J20/(Mwh!J20*1000),(IF(AND(criteria!$G20="COS",J$3&lt;&gt;criteria!$E20+criteria!$F20),I20,(IF(VLOOKUP($A20,criteria!$A$4:$I$24,7,FALSE())="PBR",(I20*(1+exposure!J$5-exposure!J$7)),(IF(VLOOKUP($A20,criteria!$A$4:$I$24,7,FALSE())="MKT",I20,999)))))))))))</f>
        <v>0.00588477770723049</v>
      </c>
      <c r="K20" s="46" t="n">
        <f aca="false">IF(K$3&lt;VLOOKUP($A20,criteria!$A$4:$I$24,$D$2,FALSE()),J20,(IF(AND(criteria!$G20="COS",K$3=criteria!$E20),TransRevR!K20/(Mwh!K20*1000),(IF(AND(criteria!$G20="COS",K$3=criteria!$E20+criteria!$F20),TransRevR!K20/(Mwh!K20*1000),(IF(AND(criteria!$G20="COS",K$3&lt;&gt;criteria!$E20+criteria!$F20),J20,(IF(VLOOKUP($A20,criteria!$A$4:$I$24,7,FALSE())="PBR",(J20*(1+exposure!K$5-exposure!K$7)),(IF(VLOOKUP($A20,criteria!$A$4:$I$24,7,FALSE())="MKT",J20,999)))))))))))</f>
        <v>0.00588477770723049</v>
      </c>
      <c r="L20" s="46" t="n">
        <f aca="false">IF(L$3&lt;VLOOKUP($A20,criteria!$A$4:$I$24,$D$2,FALSE()),K20,(IF(AND(criteria!$G20="COS",L$3=criteria!$E20),TransRevR!L20/(Mwh!L20*1000),(IF(AND(criteria!$G20="COS",L$3=criteria!$E20+criteria!$F20),TransRevR!L20/(Mwh!L20*1000),(IF(AND(criteria!$G20="COS",L$3&lt;&gt;criteria!$E20+criteria!$F20),K20,(IF(VLOOKUP($A20,criteria!$A$4:$I$24,7,FALSE())="PBR",(K20*(1+exposure!L$5-exposure!L$7)),(IF(VLOOKUP($A20,criteria!$A$4:$I$24,7,FALSE())="MKT",K20,999)))))))))))</f>
        <v>0.00588477770723049</v>
      </c>
      <c r="M20" s="46" t="n">
        <f aca="false">IF(M$3&lt;VLOOKUP($A20,criteria!$A$4:$I$24,$D$2,FALSE()),L20,(IF(AND(criteria!$G20="COS",M$3=criteria!$E20),TransRevR!M20/(Mwh!M20*1000),(IF(AND(criteria!$G20="COS",M$3=criteria!$E20+criteria!$F20),TransRevR!M20/(Mwh!M20*1000),(IF(AND(criteria!$G20="COS",M$3&lt;&gt;criteria!$E20+criteria!$F20),L20,(IF(VLOOKUP($A20,criteria!$A$4:$I$24,7,FALSE())="PBR",(L20*(1+exposure!M$5-exposure!M$7)),(IF(VLOOKUP($A20,criteria!$A$4:$I$24,7,FALSE())="MKT",L20,999)))))))))))</f>
        <v>0.00588477770723049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C21" s="55" t="n">
        <f aca="false">TransRevR!C21/(Mwh!C21*1000)</f>
        <v>0.0121600112767305</v>
      </c>
      <c r="D21" s="46" t="n">
        <f aca="false">IF(D$3&lt;VLOOKUP($A21,criteria!$A$4:$I$24,$D$2,FALSE()),C21,(IF(AND(criteria!$G21="COS",D$3=criteria!$E21),TransRevR!D21/(Mwh!D21*1000),(IF(AND(criteria!$G21="COS",D$3=criteria!$E21+criteria!$F21),TransRevR!D21/(Mwh!D21*1000),(IF(AND(criteria!$G21="COS",D$3&lt;&gt;criteria!$E21+criteria!$F21),C21,(IF(VLOOKUP($A21,criteria!$A$4:$I$24,7,FALSE())="PBR",(C21*(1+exposure!D$5-exposure!D$7)),(IF(VLOOKUP($A21,criteria!$A$4:$I$24,7,FALSE())="MKT",C21,999)))))))))))</f>
        <v>0.0124153715135418</v>
      </c>
      <c r="E21" s="46" t="n">
        <f aca="false">IF(E$3&lt;VLOOKUP($A21,criteria!$A$4:$I$24,$D$2,FALSE()),D21,(IF(AND(criteria!$G21="COS",E$3=criteria!$E21),TransRevR!E21/(Mwh!E21*1000),(IF(AND(criteria!$G21="COS",E$3=criteria!$E21+criteria!$F21),TransRevR!E21/(Mwh!E21*1000),(IF(AND(criteria!$G21="COS",E$3&lt;&gt;criteria!$E21+criteria!$F21),D21,(IF(VLOOKUP($A21,criteria!$A$4:$I$24,7,FALSE())="PBR",(D21*(1+exposure!E$5-exposure!E$7)),(IF(VLOOKUP($A21,criteria!$A$4:$I$24,7,FALSE())="MKT",D21,999)))))))))))</f>
        <v>0.0126636789438127</v>
      </c>
      <c r="F21" s="46" t="n">
        <f aca="false">IF(F$3&lt;VLOOKUP($A21,criteria!$A$4:$I$24,$D$2,FALSE()),E21,(IF(AND(criteria!$G21="COS",F$3=criteria!$E21),TransRevR!F21/(Mwh!F21*1000),(IF(AND(criteria!$G21="COS",F$3=criteria!$E21+criteria!$F21),TransRevR!F21/(Mwh!F21*1000),(IF(AND(criteria!$G21="COS",F$3&lt;&gt;criteria!$E21+criteria!$F21),E21,(IF(VLOOKUP($A21,criteria!$A$4:$I$24,7,FALSE())="PBR",(E21*(1+exposure!F$5-exposure!F$7)),(IF(VLOOKUP($A21,criteria!$A$4:$I$24,7,FALSE())="MKT",E21,999)))))))))))</f>
        <v>0.0129042888437451</v>
      </c>
      <c r="G21" s="46" t="n">
        <f aca="false">IF(G$3&lt;VLOOKUP($A21,criteria!$A$4:$I$24,$D$2,FALSE()),F21,(IF(AND(criteria!$G21="COS",G$3=criteria!$E21),TransRevR!G21/(Mwh!G21*1000),(IF(AND(criteria!$G21="COS",G$3=criteria!$E21+criteria!$F21),TransRevR!G21/(Mwh!G21*1000),(IF(AND(criteria!$G21="COS",G$3&lt;&gt;criteria!$E21+criteria!$F21),F21,(IF(VLOOKUP($A21,criteria!$A$4:$I$24,7,FALSE())="PBR",(F21*(1+exposure!G$5-exposure!G$7)),(IF(VLOOKUP($A21,criteria!$A$4:$I$24,7,FALSE())="MKT",F21,999)))))))))))</f>
        <v>0.0131430181873544</v>
      </c>
      <c r="H21" s="46" t="n">
        <f aca="false">IF(H$3&lt;VLOOKUP($A21,criteria!$A$4:$I$24,$D$2,FALSE()),G21,(IF(AND(criteria!$G21="COS",H$3=criteria!$E21),TransRevR!H21/(Mwh!H21*1000),(IF(AND(criteria!$G21="COS",H$3=criteria!$E21+criteria!$F21),TransRevR!H21/(Mwh!H21*1000),(IF(AND(criteria!$G21="COS",H$3&lt;&gt;criteria!$E21+criteria!$F21),G21,(IF(VLOOKUP($A21,criteria!$A$4:$I$24,7,FALSE())="PBR",(G21*(1+exposure!H$5-exposure!H$7)),(IF(VLOOKUP($A21,criteria!$A$4:$I$24,7,FALSE())="MKT",G21,999)))))))))))</f>
        <v>0.0133795925147268</v>
      </c>
      <c r="I21" s="46" t="n">
        <f aca="false">IF(I$3&lt;VLOOKUP($A21,criteria!$A$4:$I$24,$D$2,FALSE()),H21,(IF(AND(criteria!$G21="COS",I$3=criteria!$E21),TransRevR!I21/(Mwh!I21*1000),(IF(AND(criteria!$G21="COS",I$3=criteria!$E21+criteria!$F21),TransRevR!I21/(Mwh!I21*1000),(IF(AND(criteria!$G21="COS",I$3&lt;&gt;criteria!$E21+criteria!$F21),H21,(IF(VLOOKUP($A21,criteria!$A$4:$I$24,7,FALSE())="PBR",(H21*(1+exposure!I$5-exposure!I$7)),(IF(VLOOKUP($A21,criteria!$A$4:$I$24,7,FALSE())="MKT",H21,999)))))))))))</f>
        <v>0.0136097215059801</v>
      </c>
      <c r="J21" s="46" t="n">
        <f aca="false">IF(J$3&lt;VLOOKUP($A21,criteria!$A$4:$I$24,$D$2,FALSE()),I21,(IF(AND(criteria!$G21="COS",J$3=criteria!$E21),TransRevR!J21/(Mwh!J21*1000),(IF(AND(criteria!$G21="COS",J$3=criteria!$E21+criteria!$F21),TransRevR!J21/(Mwh!J21*1000),(IF(AND(criteria!$G21="COS",J$3&lt;&gt;criteria!$E21+criteria!$F21),I21,(IF(VLOOKUP($A21,criteria!$A$4:$I$24,7,FALSE())="PBR",(I21*(1+exposure!J$5-exposure!J$7)),(IF(VLOOKUP($A21,criteria!$A$4:$I$24,7,FALSE())="MKT",I21,999)))))))))))</f>
        <v>0.01383700385513</v>
      </c>
      <c r="K21" s="46" t="n">
        <f aca="false">IF(K$3&lt;VLOOKUP($A21,criteria!$A$4:$I$24,$D$2,FALSE()),J21,(IF(AND(criteria!$G21="COS",K$3=criteria!$E21),TransRevR!K21/(Mwh!K21*1000),(IF(AND(criteria!$G21="COS",K$3=criteria!$E21+criteria!$F21),TransRevR!K21/(Mwh!K21*1000),(IF(AND(criteria!$G21="COS",K$3&lt;&gt;criteria!$E21+criteria!$F21),J21,(IF(VLOOKUP($A21,criteria!$A$4:$I$24,7,FALSE())="PBR",(J21*(1+exposure!K$5-exposure!K$7)),(IF(VLOOKUP($A21,criteria!$A$4:$I$24,7,FALSE())="MKT",J21,999)))))))))))</f>
        <v>0.0140611633175831</v>
      </c>
      <c r="L21" s="46" t="n">
        <f aca="false">IF(L$3&lt;VLOOKUP($A21,criteria!$A$4:$I$24,$D$2,FALSE()),K21,(IF(AND(criteria!$G21="COS",L$3=criteria!$E21),TransRevR!L21/(Mwh!L21*1000),(IF(AND(criteria!$G21="COS",L$3=criteria!$E21+criteria!$F21),TransRevR!L21/(Mwh!L21*1000),(IF(AND(criteria!$G21="COS",L$3&lt;&gt;criteria!$E21+criteria!$F21),K21,(IF(VLOOKUP($A21,criteria!$A$4:$I$24,7,FALSE())="PBR",(K21*(1+exposure!L$5-exposure!L$7)),(IF(VLOOKUP($A21,criteria!$A$4:$I$24,7,FALSE())="MKT",K21,999)))))))))))</f>
        <v>0.0142833296980009</v>
      </c>
      <c r="M21" s="46" t="n">
        <f aca="false">IF(M$3&lt;VLOOKUP($A21,criteria!$A$4:$I$24,$D$2,FALSE()),L21,(IF(AND(criteria!$G21="COS",M$3=criteria!$E21),TransRevR!M21/(Mwh!M21*1000),(IF(AND(criteria!$G21="COS",M$3=criteria!$E21+criteria!$F21),TransRevR!M21/(Mwh!M21*1000),(IF(AND(criteria!$G21="COS",M$3&lt;&gt;criteria!$E21+criteria!$F21),L21,(IF(VLOOKUP($A21,criteria!$A$4:$I$24,7,FALSE())="PBR",(L21*(1+exposure!M$5-exposure!M$7)),(IF(VLOOKUP($A21,criteria!$A$4:$I$24,7,FALSE())="MKT",L21,999)))))))))))</f>
        <v>0.0145032929753501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C22" s="55" t="n">
        <f aca="false">TransRevR!C22/(Mwh!C22*1000)</f>
        <v>0.0103807074695442</v>
      </c>
      <c r="D22" s="46" t="n">
        <f aca="false">IF(D$3&lt;VLOOKUP($A22,criteria!$A$4:$I$24,$D$2,FALSE()),C22,(IF(AND(criteria!$G22="COS",D$3=criteria!$E22),TransRevR!D22/(Mwh!D22*1000),(IF(AND(criteria!$G22="COS",D$3=criteria!$E22+criteria!$F22),TransRevR!D22/(Mwh!D22*1000),(IF(AND(criteria!$G22="COS",D$3&lt;&gt;criteria!$E22+criteria!$F22),C22,(IF(VLOOKUP($A22,criteria!$A$4:$I$24,7,FALSE())="PBR",(C22*(1+exposure!D$5-exposure!D$7)),(IF(VLOOKUP($A22,criteria!$A$4:$I$24,7,FALSE())="MKT",C22,999)))))))))))</f>
        <v>0.0103807074695442</v>
      </c>
      <c r="E22" s="46" t="n">
        <f aca="false">IF(E$3&lt;VLOOKUP($A22,criteria!$A$4:$I$24,$D$2,FALSE()),D22,(IF(AND(criteria!$G22="COS",E$3=criteria!$E22),TransRevR!E22/(Mwh!E22*1000),(IF(AND(criteria!$G22="COS",E$3=criteria!$E22+criteria!$F22),TransRevR!E22/(Mwh!E22*1000),(IF(AND(criteria!$G22="COS",E$3&lt;&gt;criteria!$E22+criteria!$F22),D22,(IF(VLOOKUP($A22,criteria!$A$4:$I$24,7,FALSE())="PBR",(D22*(1+exposure!E$5-exposure!E$7)),(IF(VLOOKUP($A22,criteria!$A$4:$I$24,7,FALSE())="MKT",D22,999)))))))))))</f>
        <v>0.0101450532064617</v>
      </c>
      <c r="F22" s="46" t="n">
        <f aca="false">IF(F$3&lt;VLOOKUP($A22,criteria!$A$4:$I$24,$D$2,FALSE()),E22,(IF(AND(criteria!$G22="COS",F$3=criteria!$E22),TransRevR!F22/(Mwh!F22*1000),(IF(AND(criteria!$G22="COS",F$3=criteria!$E22+criteria!$F22),TransRevR!F22/(Mwh!F22*1000),(IF(AND(criteria!$G22="COS",F$3&lt;&gt;criteria!$E22+criteria!$F22),E22,(IF(VLOOKUP($A22,criteria!$A$4:$I$24,7,FALSE())="PBR",(E22*(1+exposure!F$5-exposure!F$7)),(IF(VLOOKUP($A22,criteria!$A$4:$I$24,7,FALSE())="MKT",E22,999)))))))))))</f>
        <v>0.0101450532064617</v>
      </c>
      <c r="G22" s="46" t="n">
        <f aca="false">IF(G$3&lt;VLOOKUP($A22,criteria!$A$4:$I$24,$D$2,FALSE()),F22,(IF(AND(criteria!$G22="COS",G$3=criteria!$E22),TransRevR!G22/(Mwh!G22*1000),(IF(AND(criteria!$G22="COS",G$3=criteria!$E22+criteria!$F22),TransRevR!G22/(Mwh!G22*1000),(IF(AND(criteria!$G22="COS",G$3&lt;&gt;criteria!$E22+criteria!$F22),F22,(IF(VLOOKUP($A22,criteria!$A$4:$I$24,7,FALSE())="PBR",(F22*(1+exposure!G$5-exposure!G$7)),(IF(VLOOKUP($A22,criteria!$A$4:$I$24,7,FALSE())="MKT",F22,999)))))))))))</f>
        <v>0.0101450532064617</v>
      </c>
      <c r="H22" s="46" t="n">
        <f aca="false">IF(H$3&lt;VLOOKUP($A22,criteria!$A$4:$I$24,$D$2,FALSE()),G22,(IF(AND(criteria!$G22="COS",H$3=criteria!$E22),TransRevR!H22/(Mwh!H22*1000),(IF(AND(criteria!$G22="COS",H$3=criteria!$E22+criteria!$F22),TransRevR!H22/(Mwh!H22*1000),(IF(AND(criteria!$G22="COS",H$3&lt;&gt;criteria!$E22+criteria!$F22),G22,(IF(VLOOKUP($A22,criteria!$A$4:$I$24,7,FALSE())="PBR",(G22*(1+exposure!H$5-exposure!H$7)),(IF(VLOOKUP($A22,criteria!$A$4:$I$24,7,FALSE())="MKT",G22,999)))))))))))</f>
        <v>0.0101450532064617</v>
      </c>
      <c r="I22" s="46" t="n">
        <f aca="false">IF(I$3&lt;VLOOKUP($A22,criteria!$A$4:$I$24,$D$2,FALSE()),H22,(IF(AND(criteria!$G22="COS",I$3=criteria!$E22),TransRevR!I22/(Mwh!I22*1000),(IF(AND(criteria!$G22="COS",I$3=criteria!$E22+criteria!$F22),TransRevR!I22/(Mwh!I22*1000),(IF(AND(criteria!$G22="COS",I$3&lt;&gt;criteria!$E22+criteria!$F22),H22,(IF(VLOOKUP($A22,criteria!$A$4:$I$24,7,FALSE())="PBR",(H22*(1+exposure!I$5-exposure!I$7)),(IF(VLOOKUP($A22,criteria!$A$4:$I$24,7,FALSE())="MKT",H22,999)))))))))))</f>
        <v>0.00962917839342386</v>
      </c>
      <c r="J22" s="46" t="n">
        <f aca="false">IF(J$3&lt;VLOOKUP($A22,criteria!$A$4:$I$24,$D$2,FALSE()),I22,(IF(AND(criteria!$G22="COS",J$3=criteria!$E22),TransRevR!J22/(Mwh!J22*1000),(IF(AND(criteria!$G22="COS",J$3=criteria!$E22+criteria!$F22),TransRevR!J22/(Mwh!J22*1000),(IF(AND(criteria!$G22="COS",J$3&lt;&gt;criteria!$E22+criteria!$F22),I22,(IF(VLOOKUP($A22,criteria!$A$4:$I$24,7,FALSE())="PBR",(I22*(1+exposure!J$5-exposure!J$7)),(IF(VLOOKUP($A22,criteria!$A$4:$I$24,7,FALSE())="MKT",I22,999)))))))))))</f>
        <v>0.00962917839342386</v>
      </c>
      <c r="K22" s="46" t="n">
        <f aca="false">IF(K$3&lt;VLOOKUP($A22,criteria!$A$4:$I$24,$D$2,FALSE()),J22,(IF(AND(criteria!$G22="COS",K$3=criteria!$E22),TransRevR!K22/(Mwh!K22*1000),(IF(AND(criteria!$G22="COS",K$3=criteria!$E22+criteria!$F22),TransRevR!K22/(Mwh!K22*1000),(IF(AND(criteria!$G22="COS",K$3&lt;&gt;criteria!$E22+criteria!$F22),J22,(IF(VLOOKUP($A22,criteria!$A$4:$I$24,7,FALSE())="PBR",(J22*(1+exposure!K$5-exposure!K$7)),(IF(VLOOKUP($A22,criteria!$A$4:$I$24,7,FALSE())="MKT",J22,999)))))))))))</f>
        <v>0.00962917839342386</v>
      </c>
      <c r="L22" s="46" t="n">
        <f aca="false">IF(L$3&lt;VLOOKUP($A22,criteria!$A$4:$I$24,$D$2,FALSE()),K22,(IF(AND(criteria!$G22="COS",L$3=criteria!$E22),TransRevR!L22/(Mwh!L22*1000),(IF(AND(criteria!$G22="COS",L$3=criteria!$E22+criteria!$F22),TransRevR!L22/(Mwh!L22*1000),(IF(AND(criteria!$G22="COS",L$3&lt;&gt;criteria!$E22+criteria!$F22),K22,(IF(VLOOKUP($A22,criteria!$A$4:$I$24,7,FALSE())="PBR",(K22*(1+exposure!L$5-exposure!L$7)),(IF(VLOOKUP($A22,criteria!$A$4:$I$24,7,FALSE())="MKT",K22,999)))))))))))</f>
        <v>0.00962917839342386</v>
      </c>
      <c r="M22" s="46" t="n">
        <f aca="false">IF(M$3&lt;VLOOKUP($A22,criteria!$A$4:$I$24,$D$2,FALSE()),L22,(IF(AND(criteria!$G22="COS",M$3=criteria!$E22),TransRevR!M22/(Mwh!M22*1000),(IF(AND(criteria!$G22="COS",M$3=criteria!$E22+criteria!$F22),TransRevR!M22/(Mwh!M22*1000),(IF(AND(criteria!$G22="COS",M$3&lt;&gt;criteria!$E22+criteria!$F22),L22,(IF(VLOOKUP($A22,criteria!$A$4:$I$24,7,FALSE())="PBR",(L22*(1+exposure!M$5-exposure!M$7)),(IF(VLOOKUP($A22,criteria!$A$4:$I$24,7,FALSE())="MKT",L22,999)))))))))))</f>
        <v>0.00962917839342386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C23" s="55" t="n">
        <f aca="false">TransRevR!C23/(Mwh!C23*1000)</f>
        <v>0.00332193979474512</v>
      </c>
      <c r="D23" s="46" t="n">
        <f aca="false">IF(D$3&lt;VLOOKUP($A23,criteria!$A$4:$I$24,$D$2,FALSE()),C23,(IF(AND(criteria!$G23="COS",D$3=criteria!$E23),TransRevR!D23/(Mwh!D23*1000),(IF(AND(criteria!$G23="COS",D$3=criteria!$E23+criteria!$F23),TransRevR!D23/(Mwh!D23*1000),(IF(AND(criteria!$G23="COS",D$3&lt;&gt;criteria!$E23+criteria!$F23),C23,(IF(VLOOKUP($A23,criteria!$A$4:$I$24,7,FALSE())="PBR",(C23*(1+exposure!D$5-exposure!D$7)),(IF(VLOOKUP($A23,criteria!$A$4:$I$24,7,FALSE())="MKT",C23,999)))))))))))</f>
        <v>0.00332193979474512</v>
      </c>
      <c r="E23" s="46" t="n">
        <f aca="false">IF(E$3&lt;VLOOKUP($A23,criteria!$A$4:$I$24,$D$2,FALSE()),D23,(IF(AND(criteria!$G23="COS",E$3=criteria!$E23),TransRevR!E23/(Mwh!E23*1000),(IF(AND(criteria!$G23="COS",E$3=criteria!$E23+criteria!$F23),TransRevR!E23/(Mwh!E23*1000),(IF(AND(criteria!$G23="COS",E$3&lt;&gt;criteria!$E23+criteria!$F23),D23,(IF(VLOOKUP($A23,criteria!$A$4:$I$24,7,FALSE())="PBR",(D23*(1+exposure!E$5-exposure!E$7)),(IF(VLOOKUP($A23,criteria!$A$4:$I$24,7,FALSE())="MKT",D23,999)))))))))))</f>
        <v>0.00324014946407711</v>
      </c>
      <c r="F23" s="46" t="n">
        <f aca="false">IF(F$3&lt;VLOOKUP($A23,criteria!$A$4:$I$24,$D$2,FALSE()),E23,(IF(AND(criteria!$G23="COS",F$3=criteria!$E23),TransRevR!F23/(Mwh!F23*1000),(IF(AND(criteria!$G23="COS",F$3=criteria!$E23+criteria!$F23),TransRevR!F23/(Mwh!F23*1000),(IF(AND(criteria!$G23="COS",F$3&lt;&gt;criteria!$E23+criteria!$F23),E23,(IF(VLOOKUP($A23,criteria!$A$4:$I$24,7,FALSE())="PBR",(E23*(1+exposure!F$5-exposure!F$7)),(IF(VLOOKUP($A23,criteria!$A$4:$I$24,7,FALSE())="MKT",E23,999)))))))))))</f>
        <v>0.00324014946407711</v>
      </c>
      <c r="G23" s="46" t="n">
        <f aca="false">IF(G$3&lt;VLOOKUP($A23,criteria!$A$4:$I$24,$D$2,FALSE()),F23,(IF(AND(criteria!$G23="COS",G$3=criteria!$E23),TransRevR!G23/(Mwh!G23*1000),(IF(AND(criteria!$G23="COS",G$3=criteria!$E23+criteria!$F23),TransRevR!G23/(Mwh!G23*1000),(IF(AND(criteria!$G23="COS",G$3&lt;&gt;criteria!$E23+criteria!$F23),F23,(IF(VLOOKUP($A23,criteria!$A$4:$I$24,7,FALSE())="PBR",(F23*(1+exposure!G$5-exposure!G$7)),(IF(VLOOKUP($A23,criteria!$A$4:$I$24,7,FALSE())="MKT",F23,999)))))))))))</f>
        <v>0.00324014946407711</v>
      </c>
      <c r="H23" s="46" t="n">
        <f aca="false">IF(H$3&lt;VLOOKUP($A23,criteria!$A$4:$I$24,$D$2,FALSE()),G23,(IF(AND(criteria!$G23="COS",H$3=criteria!$E23),TransRevR!H23/(Mwh!H23*1000),(IF(AND(criteria!$G23="COS",H$3=criteria!$E23+criteria!$F23),TransRevR!H23/(Mwh!H23*1000),(IF(AND(criteria!$G23="COS",H$3&lt;&gt;criteria!$E23+criteria!$F23),G23,(IF(VLOOKUP($A23,criteria!$A$4:$I$24,7,FALSE())="PBR",(G23*(1+exposure!H$5-exposure!H$7)),(IF(VLOOKUP($A23,criteria!$A$4:$I$24,7,FALSE())="MKT",G23,999)))))))))))</f>
        <v>0.00324014946407711</v>
      </c>
      <c r="I23" s="46" t="n">
        <f aca="false">IF(I$3&lt;VLOOKUP($A23,criteria!$A$4:$I$24,$D$2,FALSE()),H23,(IF(AND(criteria!$G23="COS",I$3=criteria!$E23),TransRevR!I23/(Mwh!I23*1000),(IF(AND(criteria!$G23="COS",I$3=criteria!$E23+criteria!$F23),TransRevR!I23/(Mwh!I23*1000),(IF(AND(criteria!$G23="COS",I$3&lt;&gt;criteria!$E23+criteria!$F23),H23,(IF(VLOOKUP($A23,criteria!$A$4:$I$24,7,FALSE())="PBR",(H23*(1+exposure!I$5-exposure!I$7)),(IF(VLOOKUP($A23,criteria!$A$4:$I$24,7,FALSE())="MKT",H23,999)))))))))))</f>
        <v>0.00307571428327618</v>
      </c>
      <c r="J23" s="46" t="n">
        <f aca="false">IF(J$3&lt;VLOOKUP($A23,criteria!$A$4:$I$24,$D$2,FALSE()),I23,(IF(AND(criteria!$G23="COS",J$3=criteria!$E23),TransRevR!J23/(Mwh!J23*1000),(IF(AND(criteria!$G23="COS",J$3=criteria!$E23+criteria!$F23),TransRevR!J23/(Mwh!J23*1000),(IF(AND(criteria!$G23="COS",J$3&lt;&gt;criteria!$E23+criteria!$F23),I23,(IF(VLOOKUP($A23,criteria!$A$4:$I$24,7,FALSE())="PBR",(I23*(1+exposure!J$5-exposure!J$7)),(IF(VLOOKUP($A23,criteria!$A$4:$I$24,7,FALSE())="MKT",I23,999)))))))))))</f>
        <v>0.00307571428327618</v>
      </c>
      <c r="K23" s="46" t="n">
        <f aca="false">IF(K$3&lt;VLOOKUP($A23,criteria!$A$4:$I$24,$D$2,FALSE()),J23,(IF(AND(criteria!$G23="COS",K$3=criteria!$E23),TransRevR!K23/(Mwh!K23*1000),(IF(AND(criteria!$G23="COS",K$3=criteria!$E23+criteria!$F23),TransRevR!K23/(Mwh!K23*1000),(IF(AND(criteria!$G23="COS",K$3&lt;&gt;criteria!$E23+criteria!$F23),J23,(IF(VLOOKUP($A23,criteria!$A$4:$I$24,7,FALSE())="PBR",(J23*(1+exposure!K$5-exposure!K$7)),(IF(VLOOKUP($A23,criteria!$A$4:$I$24,7,FALSE())="MKT",J23,999)))))))))))</f>
        <v>0.00307571428327618</v>
      </c>
      <c r="L23" s="46" t="n">
        <f aca="false">IF(L$3&lt;VLOOKUP($A23,criteria!$A$4:$I$24,$D$2,FALSE()),K23,(IF(AND(criteria!$G23="COS",L$3=criteria!$E23),TransRevR!L23/(Mwh!L23*1000),(IF(AND(criteria!$G23="COS",L$3=criteria!$E23+criteria!$F23),TransRevR!L23/(Mwh!L23*1000),(IF(AND(criteria!$G23="COS",L$3&lt;&gt;criteria!$E23+criteria!$F23),K23,(IF(VLOOKUP($A23,criteria!$A$4:$I$24,7,FALSE())="PBR",(K23*(1+exposure!L$5-exposure!L$7)),(IF(VLOOKUP($A23,criteria!$A$4:$I$24,7,FALSE())="MKT",K23,999)))))))))))</f>
        <v>0.00307571428327618</v>
      </c>
      <c r="M23" s="46" t="n">
        <f aca="false">IF(M$3&lt;VLOOKUP($A23,criteria!$A$4:$I$24,$D$2,FALSE()),L23,(IF(AND(criteria!$G23="COS",M$3=criteria!$E23),TransRevR!M23/(Mwh!M23*1000),(IF(AND(criteria!$G23="COS",M$3=criteria!$E23+criteria!$F23),TransRevR!M23/(Mwh!M23*1000),(IF(AND(criteria!$G23="COS",M$3&lt;&gt;criteria!$E23+criteria!$F23),L23,(IF(VLOOKUP($A23,criteria!$A$4:$I$24,7,FALSE())="PBR",(L23*(1+exposure!M$5-exposure!M$7)),(IF(VLOOKUP($A23,criteria!$A$4:$I$24,7,FALSE())="MKT",L23,999)))))))))))</f>
        <v>0.00307571428327618</v>
      </c>
    </row>
    <row r="24" customFormat="false" ht="12.75" hidden="false" customHeight="false" outlineLevel="0" collapsed="false">
      <c r="A24" s="0" t="str">
        <f aca="false">raw!A24</f>
        <v>TXU Electric Co.</v>
      </c>
      <c r="C24" s="55" t="n">
        <f aca="false">TransRevR!C24/(Mwh!C24*1000)</f>
        <v>0.0052437142491738</v>
      </c>
      <c r="D24" s="46" t="n">
        <f aca="false">IF(D$3&lt;VLOOKUP($A24,criteria!$A$4:$I$24,$D$2,FALSE()),C24,(IF(AND(criteria!$G24="COS",D$3=criteria!$E24),TransRevR!D24/(Mwh!D24*1000),(IF(AND(criteria!$G24="COS",D$3=criteria!$E24+criteria!$F24),TransRevR!D24/(Mwh!D24*1000),(IF(AND(criteria!$G24="COS",D$3&lt;&gt;criteria!$E24+criteria!$F24),C24,(IF(VLOOKUP($A24,criteria!$A$4:$I$24,7,FALSE())="PBR",(C24*(1+exposure!D$5-exposure!D$7)),(IF(VLOOKUP($A24,criteria!$A$4:$I$24,7,FALSE())="MKT",C24,999)))))))))))</f>
        <v>0.0052437142491738</v>
      </c>
      <c r="E24" s="46" t="n">
        <f aca="false">IF(E$3&lt;VLOOKUP($A24,criteria!$A$4:$I$24,$D$2,FALSE()),D24,(IF(AND(criteria!$G24="COS",E$3=criteria!$E24),TransRevR!E24/(Mwh!E24*1000),(IF(AND(criteria!$G24="COS",E$3=criteria!$E24+criteria!$F24),TransRevR!E24/(Mwh!E24*1000),(IF(AND(criteria!$G24="COS",E$3&lt;&gt;criteria!$E24+criteria!$F24),D24,(IF(VLOOKUP($A24,criteria!$A$4:$I$24,7,FALSE())="PBR",(D24*(1+exposure!E$5-exposure!E$7)),(IF(VLOOKUP($A24,criteria!$A$4:$I$24,7,FALSE())="MKT",D24,999)))))))))))</f>
        <v>0.00517760030771988</v>
      </c>
      <c r="F24" s="46" t="n">
        <f aca="false">IF(F$3&lt;VLOOKUP($A24,criteria!$A$4:$I$24,$D$2,FALSE()),E24,(IF(AND(criteria!$G24="COS",F$3=criteria!$E24),TransRevR!F24/(Mwh!F24*1000),(IF(AND(criteria!$G24="COS",F$3=criteria!$E24+criteria!$F24),TransRevR!F24/(Mwh!F24*1000),(IF(AND(criteria!$G24="COS",F$3&lt;&gt;criteria!$E24+criteria!$F24),E24,(IF(VLOOKUP($A24,criteria!$A$4:$I$24,7,FALSE())="PBR",(E24*(1+exposure!F$5-exposure!F$7)),(IF(VLOOKUP($A24,criteria!$A$4:$I$24,7,FALSE())="MKT",E24,999)))))))))))</f>
        <v>0.00517760030771988</v>
      </c>
      <c r="G24" s="46" t="n">
        <f aca="false">IF(G$3&lt;VLOOKUP($A24,criteria!$A$4:$I$24,$D$2,FALSE()),F24,(IF(AND(criteria!$G24="COS",G$3=criteria!$E24),TransRevR!G24/(Mwh!G24*1000),(IF(AND(criteria!$G24="COS",G$3=criteria!$E24+criteria!$F24),TransRevR!G24/(Mwh!G24*1000),(IF(AND(criteria!$G24="COS",G$3&lt;&gt;criteria!$E24+criteria!$F24),F24,(IF(VLOOKUP($A24,criteria!$A$4:$I$24,7,FALSE())="PBR",(F24*(1+exposure!G$5-exposure!G$7)),(IF(VLOOKUP($A24,criteria!$A$4:$I$24,7,FALSE())="MKT",F24,999)))))))))))</f>
        <v>0.00517760030771988</v>
      </c>
      <c r="H24" s="46" t="n">
        <f aca="false">IF(H$3&lt;VLOOKUP($A24,criteria!$A$4:$I$24,$D$2,FALSE()),G24,(IF(AND(criteria!$G24="COS",H$3=criteria!$E24),TransRevR!H24/(Mwh!H24*1000),(IF(AND(criteria!$G24="COS",H$3=criteria!$E24+criteria!$F24),TransRevR!H24/(Mwh!H24*1000),(IF(AND(criteria!$G24="COS",H$3&lt;&gt;criteria!$E24+criteria!$F24),G24,(IF(VLOOKUP($A24,criteria!$A$4:$I$24,7,FALSE())="PBR",(G24*(1+exposure!H$5-exposure!H$7)),(IF(VLOOKUP($A24,criteria!$A$4:$I$24,7,FALSE())="MKT",G24,999)))))))))))</f>
        <v>0.00517760030771988</v>
      </c>
      <c r="I24" s="46" t="n">
        <f aca="false">IF(I$3&lt;VLOOKUP($A24,criteria!$A$4:$I$24,$D$2,FALSE()),H24,(IF(AND(criteria!$G24="COS",I$3=criteria!$E24),TransRevR!I24/(Mwh!I24*1000),(IF(AND(criteria!$G24="COS",I$3=criteria!$E24+criteria!$F24),TransRevR!I24/(Mwh!I24*1000),(IF(AND(criteria!$G24="COS",I$3&lt;&gt;criteria!$E24+criteria!$F24),H24,(IF(VLOOKUP($A24,criteria!$A$4:$I$24,7,FALSE())="PBR",(H24*(1+exposure!I$5-exposure!I$7)),(IF(VLOOKUP($A24,criteria!$A$4:$I$24,7,FALSE())="MKT",H24,999)))))))))))</f>
        <v>0.00499982719260822</v>
      </c>
      <c r="J24" s="46" t="n">
        <f aca="false">IF(J$3&lt;VLOOKUP($A24,criteria!$A$4:$I$24,$D$2,FALSE()),I24,(IF(AND(criteria!$G24="COS",J$3=criteria!$E24),TransRevR!J24/(Mwh!J24*1000),(IF(AND(criteria!$G24="COS",J$3=criteria!$E24+criteria!$F24),TransRevR!J24/(Mwh!J24*1000),(IF(AND(criteria!$G24="COS",J$3&lt;&gt;criteria!$E24+criteria!$F24),I24,(IF(VLOOKUP($A24,criteria!$A$4:$I$24,7,FALSE())="PBR",(I24*(1+exposure!J$5-exposure!J$7)),(IF(VLOOKUP($A24,criteria!$A$4:$I$24,7,FALSE())="MKT",I24,999)))))))))))</f>
        <v>0.00499982719260822</v>
      </c>
      <c r="K24" s="46" t="n">
        <f aca="false">IF(K$3&lt;VLOOKUP($A24,criteria!$A$4:$I$24,$D$2,FALSE()),J24,(IF(AND(criteria!$G24="COS",K$3=criteria!$E24),TransRevR!K24/(Mwh!K24*1000),(IF(AND(criteria!$G24="COS",K$3=criteria!$E24+criteria!$F24),TransRevR!K24/(Mwh!K24*1000),(IF(AND(criteria!$G24="COS",K$3&lt;&gt;criteria!$E24+criteria!$F24),J24,(IF(VLOOKUP($A24,criteria!$A$4:$I$24,7,FALSE())="PBR",(J24*(1+exposure!K$5-exposure!K$7)),(IF(VLOOKUP($A24,criteria!$A$4:$I$24,7,FALSE())="MKT",J24,999)))))))))))</f>
        <v>0.00499982719260822</v>
      </c>
      <c r="L24" s="46" t="n">
        <f aca="false">IF(L$3&lt;VLOOKUP($A24,criteria!$A$4:$I$24,$D$2,FALSE()),K24,(IF(AND(criteria!$G24="COS",L$3=criteria!$E24),TransRevR!L24/(Mwh!L24*1000),(IF(AND(criteria!$G24="COS",L$3=criteria!$E24+criteria!$F24),TransRevR!L24/(Mwh!L24*1000),(IF(AND(criteria!$G24="COS",L$3&lt;&gt;criteria!$E24+criteria!$F24),K24,(IF(VLOOKUP($A24,criteria!$A$4:$I$24,7,FALSE())="PBR",(K24*(1+exposure!L$5-exposure!L$7)),(IF(VLOOKUP($A24,criteria!$A$4:$I$24,7,FALSE())="MKT",K24,999)))))))))))</f>
        <v>0.00499982719260822</v>
      </c>
      <c r="M24" s="46" t="n">
        <f aca="false">IF(M$3&lt;VLOOKUP($A24,criteria!$A$4:$I$24,$D$2,FALSE()),L24,(IF(AND(criteria!$G24="COS",M$3=criteria!$E24),TransRevR!M24/(Mwh!M24*1000),(IF(AND(criteria!$G24="COS",M$3=criteria!$E24+criteria!$F24),TransRevR!M24/(Mwh!M24*1000),(IF(AND(criteria!$G24="COS",M$3&lt;&gt;criteria!$E24+criteria!$F24),L24,(IF(VLOOKUP($A24,criteria!$A$4:$I$24,7,FALSE())="PBR",(L24*(1+exposure!M$5-exposure!M$7)),(IF(VLOOKUP($A24,criteria!$A$4:$I$24,7,FALSE())="MKT",L24,999)))))))))))</f>
        <v>0.00499982719260822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13" min="3" style="0" width="14.85"/>
  </cols>
  <sheetData>
    <row r="1" customFormat="false" ht="12.75" hidden="false" customHeight="false" outlineLevel="0" collapsed="false">
      <c r="A1" s="0" t="s">
        <v>223</v>
      </c>
    </row>
    <row r="2" customFormat="false" ht="12.75" hidden="false" customHeight="false" outlineLevel="0" collapsed="false">
      <c r="D2" s="0" t="n">
        <v>5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C4" s="46" t="n">
        <f aca="false">DistRevR!C4/(Mwh!C4*1000)</f>
        <v>0.0422206696900767</v>
      </c>
      <c r="D4" s="46" t="n">
        <f aca="false">IF(D$3&lt;VLOOKUP($A4,criteria!$A$4:$I$24,$D$2,FALSE()),C4,(IF(AND(criteria!$G4="COS",D$3=criteria!$E4),DistRevR!D4/(Mwh!D4*1000),(IF(AND(criteria!$G4="COS",D$3=criteria!$E4+criteria!$F4),DistRevR!D4/(Mwh!D4*1000),(IF(AND(criteria!$G4="COS",D$3&lt;&gt;criteria!$E4+criteria!$F4),C4,(IF(VLOOKUP($A4,criteria!$A$4:$I$24,7,FALSE())="PBR",(C4*(1+exposure!D$5-exposure!D$7)),(IF(VLOOKUP($A4,criteria!$A$4:$I$24,7,FALSE())="MKT",C4,999)))))))))))</f>
        <v>0.0422206696900767</v>
      </c>
      <c r="E4" s="46" t="n">
        <f aca="false">IF(E$3&lt;VLOOKUP($A4,criteria!$A$4:$I$24,$D$2,FALSE()),D4,(IF(AND(criteria!$G4="COS",E$3=criteria!$E4),DistRevR!E4/(Mwh!E4*1000),(IF(AND(criteria!$G4="COS",E$3=criteria!$E4+criteria!$F4),DistRevR!E4/(Mwh!E4*1000),(IF(AND(criteria!$G4="COS",E$3&lt;&gt;criteria!$E4+criteria!$F4),D4,(IF(VLOOKUP($A4,criteria!$A$4:$I$24,7,FALSE())="PBR",(D4*(1+exposure!E$5-exposure!E$7)),(IF(VLOOKUP($A4,criteria!$A$4:$I$24,7,FALSE())="MKT",D4,999)))))))))))</f>
        <v>0.0419795020379164</v>
      </c>
      <c r="F4" s="46" t="n">
        <f aca="false">IF(F$3&lt;VLOOKUP($A4,criteria!$A$4:$I$24,$D$2,FALSE()),E4,(IF(AND(criteria!$G4="COS",F$3=criteria!$E4),DistRevR!F4/(Mwh!F4*1000),(IF(AND(criteria!$G4="COS",F$3=criteria!$E4+criteria!$F4),DistRevR!F4/(Mwh!F4*1000),(IF(AND(criteria!$G4="COS",F$3&lt;&gt;criteria!$E4+criteria!$F4),E4,(IF(VLOOKUP($A4,criteria!$A$4:$I$24,7,FALSE())="PBR",(E4*(1+exposure!F$5-exposure!F$7)),(IF(VLOOKUP($A4,criteria!$A$4:$I$24,7,FALSE())="MKT",E4,999)))))))))))</f>
        <v>0.0419795020379164</v>
      </c>
      <c r="G4" s="46" t="n">
        <f aca="false">IF(G$3&lt;VLOOKUP($A4,criteria!$A$4:$I$24,$D$2,FALSE()),F4,(IF(AND(criteria!$G4="COS",G$3=criteria!$E4),DistRevR!G4/(Mwh!G4*1000),(IF(AND(criteria!$G4="COS",G$3=criteria!$E4+criteria!$F4),DistRevR!G4/(Mwh!G4*1000),(IF(AND(criteria!$G4="COS",G$3&lt;&gt;criteria!$E4+criteria!$F4),F4,(IF(VLOOKUP($A4,criteria!$A$4:$I$24,7,FALSE())="PBR",(F4*(1+exposure!G$5-exposure!G$7)),(IF(VLOOKUP($A4,criteria!$A$4:$I$24,7,FALSE())="MKT",F4,999)))))))))))</f>
        <v>0.0419795020379164</v>
      </c>
      <c r="H4" s="46" t="n">
        <f aca="false">IF(H$3&lt;VLOOKUP($A4,criteria!$A$4:$I$24,$D$2,FALSE()),G4,(IF(AND(criteria!$G4="COS",H$3=criteria!$E4),DistRevR!H4/(Mwh!H4*1000),(IF(AND(criteria!$G4="COS",H$3=criteria!$E4+criteria!$F4),DistRevR!H4/(Mwh!H4*1000),(IF(AND(criteria!$G4="COS",H$3&lt;&gt;criteria!$E4+criteria!$F4),G4,(IF(VLOOKUP($A4,criteria!$A$4:$I$24,7,FALSE())="PBR",(G4*(1+exposure!H$5-exposure!H$7)),(IF(VLOOKUP($A4,criteria!$A$4:$I$24,7,FALSE())="MKT",G4,999)))))))))))</f>
        <v>0.0419795020379164</v>
      </c>
      <c r="I4" s="46" t="n">
        <f aca="false">IF(I$3&lt;VLOOKUP($A4,criteria!$A$4:$I$24,$D$2,FALSE()),H4,(IF(AND(criteria!$G4="COS",I$3=criteria!$E4),DistRevR!I4/(Mwh!I4*1000),(IF(AND(criteria!$G4="COS",I$3=criteria!$E4+criteria!$F4),DistRevR!I4/(Mwh!I4*1000),(IF(AND(criteria!$G4="COS",I$3&lt;&gt;criteria!$E4+criteria!$F4),H4,(IF(VLOOKUP($A4,criteria!$A$4:$I$24,7,FALSE())="PBR",(H4*(1+exposure!I$5-exposure!I$7)),(IF(VLOOKUP($A4,criteria!$A$4:$I$24,7,FALSE())="MKT",H4,999)))))))))))</f>
        <v>0.0410569856265681</v>
      </c>
      <c r="J4" s="46" t="n">
        <f aca="false">IF(J$3&lt;VLOOKUP($A4,criteria!$A$4:$I$24,$D$2,FALSE()),I4,(IF(AND(criteria!$G4="COS",J$3=criteria!$E4),DistRevR!J4/(Mwh!J4*1000),(IF(AND(criteria!$G4="COS",J$3=criteria!$E4+criteria!$F4),DistRevR!J4/(Mwh!J4*1000),(IF(AND(criteria!$G4="COS",J$3&lt;&gt;criteria!$E4+criteria!$F4),I4,(IF(VLOOKUP($A4,criteria!$A$4:$I$24,7,FALSE())="PBR",(I4*(1+exposure!J$5-exposure!J$7)),(IF(VLOOKUP($A4,criteria!$A$4:$I$24,7,FALSE())="MKT",I4,999)))))))))))</f>
        <v>0.0410569856265681</v>
      </c>
      <c r="K4" s="46" t="n">
        <f aca="false">IF(K$3&lt;VLOOKUP($A4,criteria!$A$4:$I$24,$D$2,FALSE()),J4,(IF(AND(criteria!$G4="COS",K$3=criteria!$E4),DistRevR!K4/(Mwh!K4*1000),(IF(AND(criteria!$G4="COS",K$3=criteria!$E4+criteria!$F4),DistRevR!K4/(Mwh!K4*1000),(IF(AND(criteria!$G4="COS",K$3&lt;&gt;criteria!$E4+criteria!$F4),J4,(IF(VLOOKUP($A4,criteria!$A$4:$I$24,7,FALSE())="PBR",(J4*(1+exposure!K$5-exposure!K$7)),(IF(VLOOKUP($A4,criteria!$A$4:$I$24,7,FALSE())="MKT",J4,999)))))))))))</f>
        <v>0.0410569856265681</v>
      </c>
      <c r="L4" s="46" t="n">
        <f aca="false">IF(L$3&lt;VLOOKUP($A4,criteria!$A$4:$I$24,$D$2,FALSE()),K4,(IF(AND(criteria!$G4="COS",L$3=criteria!$E4),DistRevR!L4/(Mwh!L4*1000),(IF(AND(criteria!$G4="COS",L$3=criteria!$E4+criteria!$F4),DistRevR!L4/(Mwh!L4*1000),(IF(AND(criteria!$G4="COS",L$3&lt;&gt;criteria!$E4+criteria!$F4),K4,(IF(VLOOKUP($A4,criteria!$A$4:$I$24,7,FALSE())="PBR",(K4*(1+exposure!L$5-exposure!L$7)),(IF(VLOOKUP($A4,criteria!$A$4:$I$24,7,FALSE())="MKT",K4,999)))))))))))</f>
        <v>0.0410569856265681</v>
      </c>
      <c r="M4" s="46" t="n">
        <f aca="false">IF(M$3&lt;VLOOKUP($A4,criteria!$A$4:$I$24,$D$2,FALSE()),L4,(IF(AND(criteria!$G4="COS",M$3=criteria!$E4),DistRevR!M4/(Mwh!M4*1000),(IF(AND(criteria!$G4="COS",M$3=criteria!$E4+criteria!$F4),DistRevR!M4/(Mwh!M4*1000),(IF(AND(criteria!$G4="COS",M$3&lt;&gt;criteria!$E4+criteria!$F4),L4,(IF(VLOOKUP($A4,criteria!$A$4:$I$24,7,FALSE())="PBR",(L4*(1+exposure!M$5-exposure!M$7)),(IF(VLOOKUP($A4,criteria!$A$4:$I$24,7,FALSE())="MKT",L4,999)))))))))))</f>
        <v>0.0410569856265681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C5" s="46" t="n">
        <f aca="false">DistRevR!C5/(Mwh!C5*1000)</f>
        <v>0.0145394661783739</v>
      </c>
      <c r="D5" s="46" t="n">
        <f aca="false">IF(D$3&lt;VLOOKUP($A5,criteria!$A$4:$I$24,$D$2,FALSE()),C5,(IF(AND(criteria!$G5="COS",D$3=criteria!$E5),DistRevR!D5/(Mwh!D5*1000),(IF(AND(criteria!$G5="COS",D$3=criteria!$E5+criteria!$F5),DistRevR!D5/(Mwh!D5*1000),(IF(AND(criteria!$G5="COS",D$3&lt;&gt;criteria!$E5+criteria!$F5),C5,(IF(VLOOKUP($A5,criteria!$A$4:$I$24,7,FALSE())="PBR",(C5*(1+exposure!D$5-exposure!D$7)),(IF(VLOOKUP($A5,criteria!$A$4:$I$24,7,FALSE())="MKT",C5,999)))))))))))</f>
        <v>0.0145394661783739</v>
      </c>
      <c r="E5" s="46" t="n">
        <f aca="false">IF(E$3&lt;VLOOKUP($A5,criteria!$A$4:$I$24,$D$2,FALSE()),D5,(IF(AND(criteria!$G5="COS",E$3=criteria!$E5),DistRevR!E5/(Mwh!E5*1000),(IF(AND(criteria!$G5="COS",E$3=criteria!$E5+criteria!$F5),DistRevR!E5/(Mwh!E5*1000),(IF(AND(criteria!$G5="COS",E$3&lt;&gt;criteria!$E5+criteria!$F5),D5,(IF(VLOOKUP($A5,criteria!$A$4:$I$24,7,FALSE())="PBR",(D5*(1+exposure!E$5-exposure!E$7)),(IF(VLOOKUP($A5,criteria!$A$4:$I$24,7,FALSE())="MKT",D5,999)))))))))))</f>
        <v>0.0144448899992204</v>
      </c>
      <c r="F5" s="46" t="n">
        <f aca="false">IF(F$3&lt;VLOOKUP($A5,criteria!$A$4:$I$24,$D$2,FALSE()),E5,(IF(AND(criteria!$G5="COS",F$3=criteria!$E5),DistRevR!F5/(Mwh!F5*1000),(IF(AND(criteria!$G5="COS",F$3=criteria!$E5+criteria!$F5),DistRevR!F5/(Mwh!F5*1000),(IF(AND(criteria!$G5="COS",F$3&lt;&gt;criteria!$E5+criteria!$F5),E5,(IF(VLOOKUP($A5,criteria!$A$4:$I$24,7,FALSE())="PBR",(E5*(1+exposure!F$5-exposure!F$7)),(IF(VLOOKUP($A5,criteria!$A$4:$I$24,7,FALSE())="MKT",E5,999)))))))))))</f>
        <v>0.0144448899992204</v>
      </c>
      <c r="G5" s="46" t="n">
        <f aca="false">IF(G$3&lt;VLOOKUP($A5,criteria!$A$4:$I$24,$D$2,FALSE()),F5,(IF(AND(criteria!$G5="COS",G$3=criteria!$E5),DistRevR!G5/(Mwh!G5*1000),(IF(AND(criteria!$G5="COS",G$3=criteria!$E5+criteria!$F5),DistRevR!G5/(Mwh!G5*1000),(IF(AND(criteria!$G5="COS",G$3&lt;&gt;criteria!$E5+criteria!$F5),F5,(IF(VLOOKUP($A5,criteria!$A$4:$I$24,7,FALSE())="PBR",(F5*(1+exposure!G$5-exposure!G$7)),(IF(VLOOKUP($A5,criteria!$A$4:$I$24,7,FALSE())="MKT",F5,999)))))))))))</f>
        <v>0.0144448899992204</v>
      </c>
      <c r="H5" s="46" t="n">
        <f aca="false">IF(H$3&lt;VLOOKUP($A5,criteria!$A$4:$I$24,$D$2,FALSE()),G5,(IF(AND(criteria!$G5="COS",H$3=criteria!$E5),DistRevR!H5/(Mwh!H5*1000),(IF(AND(criteria!$G5="COS",H$3=criteria!$E5+criteria!$F5),DistRevR!H5/(Mwh!H5*1000),(IF(AND(criteria!$G5="COS",H$3&lt;&gt;criteria!$E5+criteria!$F5),G5,(IF(VLOOKUP($A5,criteria!$A$4:$I$24,7,FALSE())="PBR",(G5*(1+exposure!H$5-exposure!H$7)),(IF(VLOOKUP($A5,criteria!$A$4:$I$24,7,FALSE())="MKT",G5,999)))))))))))</f>
        <v>0.0144448899992204</v>
      </c>
      <c r="I5" s="46" t="n">
        <f aca="false">IF(I$3&lt;VLOOKUP($A5,criteria!$A$4:$I$24,$D$2,FALSE()),H5,(IF(AND(criteria!$G5="COS",I$3=criteria!$E5),DistRevR!I5/(Mwh!I5*1000),(IF(AND(criteria!$G5="COS",I$3=criteria!$E5+criteria!$F5),DistRevR!I5/(Mwh!I5*1000),(IF(AND(criteria!$G5="COS",I$3&lt;&gt;criteria!$E5+criteria!$F5),H5,(IF(VLOOKUP($A5,criteria!$A$4:$I$24,7,FALSE())="PBR",(H5*(1+exposure!I$5-exposure!I$7)),(IF(VLOOKUP($A5,criteria!$A$4:$I$24,7,FALSE())="MKT",H5,999)))))))))))</f>
        <v>0.0141276721818459</v>
      </c>
      <c r="J5" s="46" t="n">
        <f aca="false">IF(J$3&lt;VLOOKUP($A5,criteria!$A$4:$I$24,$D$2,FALSE()),I5,(IF(AND(criteria!$G5="COS",J$3=criteria!$E5),DistRevR!J5/(Mwh!J5*1000),(IF(AND(criteria!$G5="COS",J$3=criteria!$E5+criteria!$F5),DistRevR!J5/(Mwh!J5*1000),(IF(AND(criteria!$G5="COS",J$3&lt;&gt;criteria!$E5+criteria!$F5),I5,(IF(VLOOKUP($A5,criteria!$A$4:$I$24,7,FALSE())="PBR",(I5*(1+exposure!J$5-exposure!J$7)),(IF(VLOOKUP($A5,criteria!$A$4:$I$24,7,FALSE())="MKT",I5,999)))))))))))</f>
        <v>0.0141276721818459</v>
      </c>
      <c r="K5" s="46" t="n">
        <f aca="false">IF(K$3&lt;VLOOKUP($A5,criteria!$A$4:$I$24,$D$2,FALSE()),J5,(IF(AND(criteria!$G5="COS",K$3=criteria!$E5),DistRevR!K5/(Mwh!K5*1000),(IF(AND(criteria!$G5="COS",K$3=criteria!$E5+criteria!$F5),DistRevR!K5/(Mwh!K5*1000),(IF(AND(criteria!$G5="COS",K$3&lt;&gt;criteria!$E5+criteria!$F5),J5,(IF(VLOOKUP($A5,criteria!$A$4:$I$24,7,FALSE())="PBR",(J5*(1+exposure!K$5-exposure!K$7)),(IF(VLOOKUP($A5,criteria!$A$4:$I$24,7,FALSE())="MKT",J5,999)))))))))))</f>
        <v>0.0141276721818459</v>
      </c>
      <c r="L5" s="46" t="n">
        <f aca="false">IF(L$3&lt;VLOOKUP($A5,criteria!$A$4:$I$24,$D$2,FALSE()),K5,(IF(AND(criteria!$G5="COS",L$3=criteria!$E5),DistRevR!L5/(Mwh!L5*1000),(IF(AND(criteria!$G5="COS",L$3=criteria!$E5+criteria!$F5),DistRevR!L5/(Mwh!L5*1000),(IF(AND(criteria!$G5="COS",L$3&lt;&gt;criteria!$E5+criteria!$F5),K5,(IF(VLOOKUP($A5,criteria!$A$4:$I$24,7,FALSE())="PBR",(K5*(1+exposure!L$5-exposure!L$7)),(IF(VLOOKUP($A5,criteria!$A$4:$I$24,7,FALSE())="MKT",K5,999)))))))))))</f>
        <v>0.0141276721818459</v>
      </c>
      <c r="M5" s="46" t="n">
        <f aca="false">IF(M$3&lt;VLOOKUP($A5,criteria!$A$4:$I$24,$D$2,FALSE()),L5,(IF(AND(criteria!$G5="COS",M$3=criteria!$E5),DistRevR!M5/(Mwh!M5*1000),(IF(AND(criteria!$G5="COS",M$3=criteria!$E5+criteria!$F5),DistRevR!M5/(Mwh!M5*1000),(IF(AND(criteria!$G5="COS",M$3&lt;&gt;criteria!$E5+criteria!$F5),L5,(IF(VLOOKUP($A5,criteria!$A$4:$I$24,7,FALSE())="PBR",(L5*(1+exposure!M$5-exposure!M$7)),(IF(VLOOKUP($A5,criteria!$A$4:$I$24,7,FALSE())="MKT",L5,999)))))))))))</f>
        <v>0.0141276721818459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C6" s="46" t="n">
        <f aca="false">DistRevR!C6/(Mwh!C6*1000)</f>
        <v>0.0285292901413635</v>
      </c>
      <c r="D6" s="46" t="n">
        <f aca="false">IF(D$3&lt;VLOOKUP($A6,criteria!$A$4:$I$24,$D$2,FALSE()),C6,(IF(AND(criteria!$G6="COS",D$3=criteria!$E6),DistRevR!D6/(Mwh!D6*1000),(IF(AND(criteria!$G6="COS",D$3=criteria!$E6+criteria!$F6),DistRevR!D6/(Mwh!D6*1000),(IF(AND(criteria!$G6="COS",D$3&lt;&gt;criteria!$E6+criteria!$F6),C6,(IF(VLOOKUP($A6,criteria!$A$4:$I$24,7,FALSE())="PBR",(C6*(1+exposure!D$5-exposure!D$7)),(IF(VLOOKUP($A6,criteria!$A$4:$I$24,7,FALSE())="MKT",C6,999)))))))))))</f>
        <v>0.0285292901413635</v>
      </c>
      <c r="E6" s="46" t="n">
        <f aca="false">IF(E$3&lt;VLOOKUP($A6,criteria!$A$4:$I$24,$D$2,FALSE()),D6,(IF(AND(criteria!$G6="COS",E$3=criteria!$E6),DistRevR!E6/(Mwh!E6*1000),(IF(AND(criteria!$G6="COS",E$3=criteria!$E6+criteria!$F6),DistRevR!E6/(Mwh!E6*1000),(IF(AND(criteria!$G6="COS",E$3&lt;&gt;criteria!$E6+criteria!$F6),D6,(IF(VLOOKUP($A6,criteria!$A$4:$I$24,7,FALSE())="PBR",(D6*(1+exposure!E$5-exposure!E$7)),(IF(VLOOKUP($A6,criteria!$A$4:$I$24,7,FALSE())="MKT",D6,999)))))))))))</f>
        <v>0.0284074307912944</v>
      </c>
      <c r="F6" s="46" t="n">
        <f aca="false">IF(F$3&lt;VLOOKUP($A6,criteria!$A$4:$I$24,$D$2,FALSE()),E6,(IF(AND(criteria!$G6="COS",F$3=criteria!$E6),DistRevR!F6/(Mwh!F6*1000),(IF(AND(criteria!$G6="COS",F$3=criteria!$E6+criteria!$F6),DistRevR!F6/(Mwh!F6*1000),(IF(AND(criteria!$G6="COS",F$3&lt;&gt;criteria!$E6+criteria!$F6),E6,(IF(VLOOKUP($A6,criteria!$A$4:$I$24,7,FALSE())="PBR",(E6*(1+exposure!F$5-exposure!F$7)),(IF(VLOOKUP($A6,criteria!$A$4:$I$24,7,FALSE())="MKT",E6,999)))))))))))</f>
        <v>0.0284074307912944</v>
      </c>
      <c r="G6" s="46" t="n">
        <f aca="false">IF(G$3&lt;VLOOKUP($A6,criteria!$A$4:$I$24,$D$2,FALSE()),F6,(IF(AND(criteria!$G6="COS",G$3=criteria!$E6),DistRevR!G6/(Mwh!G6*1000),(IF(AND(criteria!$G6="COS",G$3=criteria!$E6+criteria!$F6),DistRevR!G6/(Mwh!G6*1000),(IF(AND(criteria!$G6="COS",G$3&lt;&gt;criteria!$E6+criteria!$F6),F6,(IF(VLOOKUP($A6,criteria!$A$4:$I$24,7,FALSE())="PBR",(F6*(1+exposure!G$5-exposure!G$7)),(IF(VLOOKUP($A6,criteria!$A$4:$I$24,7,FALSE())="MKT",F6,999)))))))))))</f>
        <v>0.0284074307912944</v>
      </c>
      <c r="H6" s="46" t="n">
        <f aca="false">IF(H$3&lt;VLOOKUP($A6,criteria!$A$4:$I$24,$D$2,FALSE()),G6,(IF(AND(criteria!$G6="COS",H$3=criteria!$E6),DistRevR!H6/(Mwh!H6*1000),(IF(AND(criteria!$G6="COS",H$3=criteria!$E6+criteria!$F6),DistRevR!H6/(Mwh!H6*1000),(IF(AND(criteria!$G6="COS",H$3&lt;&gt;criteria!$E6+criteria!$F6),G6,(IF(VLOOKUP($A6,criteria!$A$4:$I$24,7,FALSE())="PBR",(G6*(1+exposure!H$5-exposure!H$7)),(IF(VLOOKUP($A6,criteria!$A$4:$I$24,7,FALSE())="MKT",G6,999)))))))))))</f>
        <v>0.0284074307912944</v>
      </c>
      <c r="I6" s="46" t="n">
        <f aca="false">IF(I$3&lt;VLOOKUP($A6,criteria!$A$4:$I$24,$D$2,FALSE()),H6,(IF(AND(criteria!$G6="COS",I$3=criteria!$E6),DistRevR!I6/(Mwh!I6*1000),(IF(AND(criteria!$G6="COS",I$3=criteria!$E6+criteria!$F6),DistRevR!I6/(Mwh!I6*1000),(IF(AND(criteria!$G6="COS",I$3&lt;&gt;criteria!$E6+criteria!$F6),H6,(IF(VLOOKUP($A6,criteria!$A$4:$I$24,7,FALSE())="PBR",(H6*(1+exposure!I$5-exposure!I$7)),(IF(VLOOKUP($A6,criteria!$A$4:$I$24,7,FALSE())="MKT",H6,999)))))))))))</f>
        <v>0.0278569683969682</v>
      </c>
      <c r="J6" s="46" t="n">
        <f aca="false">IF(J$3&lt;VLOOKUP($A6,criteria!$A$4:$I$24,$D$2,FALSE()),I6,(IF(AND(criteria!$G6="COS",J$3=criteria!$E6),DistRevR!J6/(Mwh!J6*1000),(IF(AND(criteria!$G6="COS",J$3=criteria!$E6+criteria!$F6),DistRevR!J6/(Mwh!J6*1000),(IF(AND(criteria!$G6="COS",J$3&lt;&gt;criteria!$E6+criteria!$F6),I6,(IF(VLOOKUP($A6,criteria!$A$4:$I$24,7,FALSE())="PBR",(I6*(1+exposure!J$5-exposure!J$7)),(IF(VLOOKUP($A6,criteria!$A$4:$I$24,7,FALSE())="MKT",I6,999)))))))))))</f>
        <v>0.0278569683969682</v>
      </c>
      <c r="K6" s="46" t="n">
        <f aca="false">IF(K$3&lt;VLOOKUP($A6,criteria!$A$4:$I$24,$D$2,FALSE()),J6,(IF(AND(criteria!$G6="COS",K$3=criteria!$E6),DistRevR!K6/(Mwh!K6*1000),(IF(AND(criteria!$G6="COS",K$3=criteria!$E6+criteria!$F6),DistRevR!K6/(Mwh!K6*1000),(IF(AND(criteria!$G6="COS",K$3&lt;&gt;criteria!$E6+criteria!$F6),J6,(IF(VLOOKUP($A6,criteria!$A$4:$I$24,7,FALSE())="PBR",(J6*(1+exposure!K$5-exposure!K$7)),(IF(VLOOKUP($A6,criteria!$A$4:$I$24,7,FALSE())="MKT",J6,999)))))))))))</f>
        <v>0.0278569683969682</v>
      </c>
      <c r="L6" s="46" t="n">
        <f aca="false">IF(L$3&lt;VLOOKUP($A6,criteria!$A$4:$I$24,$D$2,FALSE()),K6,(IF(AND(criteria!$G6="COS",L$3=criteria!$E6),DistRevR!L6/(Mwh!L6*1000),(IF(AND(criteria!$G6="COS",L$3=criteria!$E6+criteria!$F6),DistRevR!L6/(Mwh!L6*1000),(IF(AND(criteria!$G6="COS",L$3&lt;&gt;criteria!$E6+criteria!$F6),K6,(IF(VLOOKUP($A6,criteria!$A$4:$I$24,7,FALSE())="PBR",(K6*(1+exposure!L$5-exposure!L$7)),(IF(VLOOKUP($A6,criteria!$A$4:$I$24,7,FALSE())="MKT",K6,999)))))))))))</f>
        <v>0.0278569683969682</v>
      </c>
      <c r="M6" s="46" t="n">
        <f aca="false">IF(M$3&lt;VLOOKUP($A6,criteria!$A$4:$I$24,$D$2,FALSE()),L6,(IF(AND(criteria!$G6="COS",M$3=criteria!$E6),DistRevR!M6/(Mwh!M6*1000),(IF(AND(criteria!$G6="COS",M$3=criteria!$E6+criteria!$F6),DistRevR!M6/(Mwh!M6*1000),(IF(AND(criteria!$G6="COS",M$3&lt;&gt;criteria!$E6+criteria!$F6),L6,(IF(VLOOKUP($A6,criteria!$A$4:$I$24,7,FALSE())="PBR",(L6*(1+exposure!M$5-exposure!M$7)),(IF(VLOOKUP($A6,criteria!$A$4:$I$24,7,FALSE())="MKT",L6,999)))))))))))</f>
        <v>0.0278569683969682</v>
      </c>
    </row>
    <row r="7" customFormat="false" ht="12.75" hidden="false" customHeight="false" outlineLevel="0" collapsed="false">
      <c r="A7" s="0" t="str">
        <f aca="false">raw!A7</f>
        <v>Commonwealth Edison Co.</v>
      </c>
      <c r="C7" s="46" t="n">
        <f aca="false">DistRevR!C7/(Mwh!C7*1000)</f>
        <v>0.018105325844039</v>
      </c>
      <c r="D7" s="46" t="n">
        <f aca="false">IF(D$3&lt;VLOOKUP($A7,criteria!$A$4:$I$24,$D$2,FALSE()),C7,(IF(AND(criteria!$G7="COS",D$3=criteria!$E7),DistRevR!D7/(Mwh!D7*1000),(IF(AND(criteria!$G7="COS",D$3=criteria!$E7+criteria!$F7),DistRevR!D7/(Mwh!D7*1000),(IF(AND(criteria!$G7="COS",D$3&lt;&gt;criteria!$E7+criteria!$F7),C7,(IF(VLOOKUP($A7,criteria!$A$4:$I$24,7,FALSE())="PBR",(C7*(1+exposure!D$5-exposure!D$7)),(IF(VLOOKUP($A7,criteria!$A$4:$I$24,7,FALSE())="MKT",C7,999)))))))))))</f>
        <v>0.018105325844039</v>
      </c>
      <c r="E7" s="46" t="n">
        <f aca="false">IF(E$3&lt;VLOOKUP($A7,criteria!$A$4:$I$24,$D$2,FALSE()),D7,(IF(AND(criteria!$G7="COS",E$3=criteria!$E7),DistRevR!E7/(Mwh!E7*1000),(IF(AND(criteria!$G7="COS",E$3=criteria!$E7+criteria!$F7),DistRevR!E7/(Mwh!E7*1000),(IF(AND(criteria!$G7="COS",E$3&lt;&gt;criteria!$E7+criteria!$F7),D7,(IF(VLOOKUP($A7,criteria!$A$4:$I$24,7,FALSE())="PBR",(D7*(1+exposure!E$5-exposure!E$7)),(IF(VLOOKUP($A7,criteria!$A$4:$I$24,7,FALSE())="MKT",D7,999)))))))))))</f>
        <v>0.018105325844039</v>
      </c>
      <c r="F7" s="46" t="n">
        <f aca="false">IF(F$3&lt;VLOOKUP($A7,criteria!$A$4:$I$24,$D$2,FALSE()),E7,(IF(AND(criteria!$G7="COS",F$3=criteria!$E7),DistRevR!F7/(Mwh!F7*1000),(IF(AND(criteria!$G7="COS",F$3=criteria!$E7+criteria!$F7),DistRevR!F7/(Mwh!F7*1000),(IF(AND(criteria!$G7="COS",F$3&lt;&gt;criteria!$E7+criteria!$F7),E7,(IF(VLOOKUP($A7,criteria!$A$4:$I$24,7,FALSE())="PBR",(E7*(1+exposure!F$5-exposure!F$7)),(IF(VLOOKUP($A7,criteria!$A$4:$I$24,7,FALSE())="MKT",E7,999)))))))))))</f>
        <v>0.018105325844039</v>
      </c>
      <c r="G7" s="46" t="n">
        <f aca="false">IF(G$3&lt;VLOOKUP($A7,criteria!$A$4:$I$24,$D$2,FALSE()),F7,(IF(AND(criteria!$G7="COS",G$3=criteria!$E7),DistRevR!G7/(Mwh!G7*1000),(IF(AND(criteria!$G7="COS",G$3=criteria!$E7+criteria!$F7),DistRevR!G7/(Mwh!G7*1000),(IF(AND(criteria!$G7="COS",G$3&lt;&gt;criteria!$E7+criteria!$F7),F7,(IF(VLOOKUP($A7,criteria!$A$4:$I$24,7,FALSE())="PBR",(F7*(1+exposure!G$5-exposure!G$7)),(IF(VLOOKUP($A7,criteria!$A$4:$I$24,7,FALSE())="MKT",F7,999)))))))))))</f>
        <v>0.018105325844039</v>
      </c>
      <c r="H7" s="46" t="n">
        <f aca="false">IF(H$3&lt;VLOOKUP($A7,criteria!$A$4:$I$24,$D$2,FALSE()),G7,(IF(AND(criteria!$G7="COS",H$3=criteria!$E7),DistRevR!H7/(Mwh!H7*1000),(IF(AND(criteria!$G7="COS",H$3=criteria!$E7+criteria!$F7),DistRevR!H7/(Mwh!H7*1000),(IF(AND(criteria!$G7="COS",H$3&lt;&gt;criteria!$E7+criteria!$F7),G7,(IF(VLOOKUP($A7,criteria!$A$4:$I$24,7,FALSE())="PBR",(G7*(1+exposure!H$5-exposure!H$7)),(IF(VLOOKUP($A7,criteria!$A$4:$I$24,7,FALSE())="MKT",G7,999)))))))))))</f>
        <v>0.018105325844039</v>
      </c>
      <c r="I7" s="46" t="n">
        <f aca="false">IF(I$3&lt;VLOOKUP($A7,criteria!$A$4:$I$24,$D$2,FALSE()),H7,(IF(AND(criteria!$G7="COS",I$3=criteria!$E7),DistRevR!I7/(Mwh!I7*1000),(IF(AND(criteria!$G7="COS",I$3=criteria!$E7+criteria!$F7),DistRevR!I7/(Mwh!I7*1000),(IF(AND(criteria!$G7="COS",I$3&lt;&gt;criteria!$E7+criteria!$F7),H7,(IF(VLOOKUP($A7,criteria!$A$4:$I$24,7,FALSE())="PBR",(H7*(1+exposure!I$5-exposure!I$7)),(IF(VLOOKUP($A7,criteria!$A$4:$I$24,7,FALSE())="MKT",H7,999)))))))))))</f>
        <v>0.018105325844039</v>
      </c>
      <c r="J7" s="46" t="n">
        <f aca="false">IF(J$3&lt;VLOOKUP($A7,criteria!$A$4:$I$24,$D$2,FALSE()),I7,(IF(AND(criteria!$G7="COS",J$3=criteria!$E7),DistRevR!J7/(Mwh!J7*1000),(IF(AND(criteria!$G7="COS",J$3=criteria!$E7+criteria!$F7),DistRevR!J7/(Mwh!J7*1000),(IF(AND(criteria!$G7="COS",J$3&lt;&gt;criteria!$E7+criteria!$F7),I7,(IF(VLOOKUP($A7,criteria!$A$4:$I$24,7,FALSE())="PBR",(I7*(1+exposure!J$5-exposure!J$7)),(IF(VLOOKUP($A7,criteria!$A$4:$I$24,7,FALSE())="MKT",I7,999)))))))))))</f>
        <v>0.018105325844039</v>
      </c>
      <c r="K7" s="46" t="n">
        <f aca="false">IF(K$3&lt;VLOOKUP($A7,criteria!$A$4:$I$24,$D$2,FALSE()),J7,(IF(AND(criteria!$G7="COS",K$3=criteria!$E7),DistRevR!K7/(Mwh!K7*1000),(IF(AND(criteria!$G7="COS",K$3=criteria!$E7+criteria!$F7),DistRevR!K7/(Mwh!K7*1000),(IF(AND(criteria!$G7="COS",K$3&lt;&gt;criteria!$E7+criteria!$F7),J7,(IF(VLOOKUP($A7,criteria!$A$4:$I$24,7,FALSE())="PBR",(J7*(1+exposure!K$5-exposure!K$7)),(IF(VLOOKUP($A7,criteria!$A$4:$I$24,7,FALSE())="MKT",J7,999)))))))))))</f>
        <v>0.018105325844039</v>
      </c>
      <c r="L7" s="46" t="n">
        <f aca="false">IF(L$3&lt;VLOOKUP($A7,criteria!$A$4:$I$24,$D$2,FALSE()),K7,(IF(AND(criteria!$G7="COS",L$3=criteria!$E7),DistRevR!L7/(Mwh!L7*1000),(IF(AND(criteria!$G7="COS",L$3=criteria!$E7+criteria!$F7),DistRevR!L7/(Mwh!L7*1000),(IF(AND(criteria!$G7="COS",L$3&lt;&gt;criteria!$E7+criteria!$F7),K7,(IF(VLOOKUP($A7,criteria!$A$4:$I$24,7,FALSE())="PBR",(K7*(1+exposure!L$5-exposure!L$7)),(IF(VLOOKUP($A7,criteria!$A$4:$I$24,7,FALSE())="MKT",K7,999)))))))))))</f>
        <v>0.018105325844039</v>
      </c>
      <c r="M7" s="46" t="n">
        <f aca="false">IF(M$3&lt;VLOOKUP($A7,criteria!$A$4:$I$24,$D$2,FALSE()),L7,(IF(AND(criteria!$G7="COS",M$3=criteria!$E7),DistRevR!M7/(Mwh!M7*1000),(IF(AND(criteria!$G7="COS",M$3=criteria!$E7+criteria!$F7),DistRevR!M7/(Mwh!M7*1000),(IF(AND(criteria!$G7="COS",M$3&lt;&gt;criteria!$E7+criteria!$F7),L7,(IF(VLOOKUP($A7,criteria!$A$4:$I$24,7,FALSE())="PBR",(L7*(1+exposure!M$5-exposure!M$7)),(IF(VLOOKUP($A7,criteria!$A$4:$I$24,7,FALSE())="MKT",L7,999)))))))))))</f>
        <v>0.018105325844039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C8" s="46" t="n">
        <f aca="false">DistRevR!C8/(Mwh!C8*1000)</f>
        <v>0.0653336431780251</v>
      </c>
      <c r="D8" s="46" t="n">
        <f aca="false">IF(D$3&lt;VLOOKUP($A8,criteria!$A$4:$I$24,$D$2,FALSE()),C8,(IF(AND(criteria!$G8="COS",D$3=criteria!$E8),DistRevR!D8/(Mwh!D8*1000),(IF(AND(criteria!$G8="COS",D$3=criteria!$E8+criteria!$F8),DistRevR!D8/(Mwh!D8*1000),(IF(AND(criteria!$G8="COS",D$3&lt;&gt;criteria!$E8+criteria!$F8),C8,(IF(VLOOKUP($A8,criteria!$A$4:$I$24,7,FALSE())="PBR",(C8*(1+exposure!D$5-exposure!D$7)),(IF(VLOOKUP($A8,criteria!$A$4:$I$24,7,FALSE())="MKT",C8,999)))))))))))</f>
        <v>0.0653336431780251</v>
      </c>
      <c r="E8" s="46" t="n">
        <f aca="false">IF(E$3&lt;VLOOKUP($A8,criteria!$A$4:$I$24,$D$2,FALSE()),D8,(IF(AND(criteria!$G8="COS",E$3=criteria!$E8),DistRevR!E8/(Mwh!E8*1000),(IF(AND(criteria!$G8="COS",E$3=criteria!$E8+criteria!$F8),DistRevR!E8/(Mwh!E8*1000),(IF(AND(criteria!$G8="COS",E$3&lt;&gt;criteria!$E8+criteria!$F8),D8,(IF(VLOOKUP($A8,criteria!$A$4:$I$24,7,FALSE())="PBR",(D8*(1+exposure!E$5-exposure!E$7)),(IF(VLOOKUP($A8,criteria!$A$4:$I$24,7,FALSE())="MKT",D8,999)))))))))))</f>
        <v>0.0647197001417929</v>
      </c>
      <c r="F8" s="46" t="n">
        <f aca="false">IF(F$3&lt;VLOOKUP($A8,criteria!$A$4:$I$24,$D$2,FALSE()),E8,(IF(AND(criteria!$G8="COS",F$3=criteria!$E8),DistRevR!F8/(Mwh!F8*1000),(IF(AND(criteria!$G8="COS",F$3=criteria!$E8+criteria!$F8),DistRevR!F8/(Mwh!F8*1000),(IF(AND(criteria!$G8="COS",F$3&lt;&gt;criteria!$E8+criteria!$F8),E8,(IF(VLOOKUP($A8,criteria!$A$4:$I$24,7,FALSE())="PBR",(E8*(1+exposure!F$5-exposure!F$7)),(IF(VLOOKUP($A8,criteria!$A$4:$I$24,7,FALSE())="MKT",E8,999)))))))))))</f>
        <v>0.0647197001417929</v>
      </c>
      <c r="G8" s="46" t="n">
        <f aca="false">IF(G$3&lt;VLOOKUP($A8,criteria!$A$4:$I$24,$D$2,FALSE()),F8,(IF(AND(criteria!$G8="COS",G$3=criteria!$E8),DistRevR!G8/(Mwh!G8*1000),(IF(AND(criteria!$G8="COS",G$3=criteria!$E8+criteria!$F8),DistRevR!G8/(Mwh!G8*1000),(IF(AND(criteria!$G8="COS",G$3&lt;&gt;criteria!$E8+criteria!$F8),F8,(IF(VLOOKUP($A8,criteria!$A$4:$I$24,7,FALSE())="PBR",(F8*(1+exposure!G$5-exposure!G$7)),(IF(VLOOKUP($A8,criteria!$A$4:$I$24,7,FALSE())="MKT",F8,999)))))))))))</f>
        <v>0.0647197001417929</v>
      </c>
      <c r="H8" s="46" t="n">
        <f aca="false">IF(H$3&lt;VLOOKUP($A8,criteria!$A$4:$I$24,$D$2,FALSE()),G8,(IF(AND(criteria!$G8="COS",H$3=criteria!$E8),DistRevR!H8/(Mwh!H8*1000),(IF(AND(criteria!$G8="COS",H$3=criteria!$E8+criteria!$F8),DistRevR!H8/(Mwh!H8*1000),(IF(AND(criteria!$G8="COS",H$3&lt;&gt;criteria!$E8+criteria!$F8),G8,(IF(VLOOKUP($A8,criteria!$A$4:$I$24,7,FALSE())="PBR",(G8*(1+exposure!H$5-exposure!H$7)),(IF(VLOOKUP($A8,criteria!$A$4:$I$24,7,FALSE())="MKT",G8,999)))))))))))</f>
        <v>0.0647197001417929</v>
      </c>
      <c r="I8" s="46" t="n">
        <f aca="false">IF(I$3&lt;VLOOKUP($A8,criteria!$A$4:$I$24,$D$2,FALSE()),H8,(IF(AND(criteria!$G8="COS",I$3=criteria!$E8),DistRevR!I8/(Mwh!I8*1000),(IF(AND(criteria!$G8="COS",I$3=criteria!$E8+criteria!$F8),DistRevR!I8/(Mwh!I8*1000),(IF(AND(criteria!$G8="COS",I$3&lt;&gt;criteria!$E8+criteria!$F8),H8,(IF(VLOOKUP($A8,criteria!$A$4:$I$24,7,FALSE())="PBR",(H8*(1+exposure!I$5-exposure!I$7)),(IF(VLOOKUP($A8,criteria!$A$4:$I$24,7,FALSE())="MKT",H8,999)))))))))))</f>
        <v>0.062889785193812</v>
      </c>
      <c r="J8" s="46" t="n">
        <f aca="false">IF(J$3&lt;VLOOKUP($A8,criteria!$A$4:$I$24,$D$2,FALSE()),I8,(IF(AND(criteria!$G8="COS",J$3=criteria!$E8),DistRevR!J8/(Mwh!J8*1000),(IF(AND(criteria!$G8="COS",J$3=criteria!$E8+criteria!$F8),DistRevR!J8/(Mwh!J8*1000),(IF(AND(criteria!$G8="COS",J$3&lt;&gt;criteria!$E8+criteria!$F8),I8,(IF(VLOOKUP($A8,criteria!$A$4:$I$24,7,FALSE())="PBR",(I8*(1+exposure!J$5-exposure!J$7)),(IF(VLOOKUP($A8,criteria!$A$4:$I$24,7,FALSE())="MKT",I8,999)))))))))))</f>
        <v>0.062889785193812</v>
      </c>
      <c r="K8" s="46" t="n">
        <f aca="false">IF(K$3&lt;VLOOKUP($A8,criteria!$A$4:$I$24,$D$2,FALSE()),J8,(IF(AND(criteria!$G8="COS",K$3=criteria!$E8),DistRevR!K8/(Mwh!K8*1000),(IF(AND(criteria!$G8="COS",K$3=criteria!$E8+criteria!$F8),DistRevR!K8/(Mwh!K8*1000),(IF(AND(criteria!$G8="COS",K$3&lt;&gt;criteria!$E8+criteria!$F8),J8,(IF(VLOOKUP($A8,criteria!$A$4:$I$24,7,FALSE())="PBR",(J8*(1+exposure!K$5-exposure!K$7)),(IF(VLOOKUP($A8,criteria!$A$4:$I$24,7,FALSE())="MKT",J8,999)))))))))))</f>
        <v>0.062889785193812</v>
      </c>
      <c r="L8" s="46" t="n">
        <f aca="false">IF(L$3&lt;VLOOKUP($A8,criteria!$A$4:$I$24,$D$2,FALSE()),K8,(IF(AND(criteria!$G8="COS",L$3=criteria!$E8),DistRevR!L8/(Mwh!L8*1000),(IF(AND(criteria!$G8="COS",L$3=criteria!$E8+criteria!$F8),DistRevR!L8/(Mwh!L8*1000),(IF(AND(criteria!$G8="COS",L$3&lt;&gt;criteria!$E8+criteria!$F8),K8,(IF(VLOOKUP($A8,criteria!$A$4:$I$24,7,FALSE())="PBR",(K8*(1+exposure!L$5-exposure!L$7)),(IF(VLOOKUP($A8,criteria!$A$4:$I$24,7,FALSE())="MKT",K8,999)))))))))))</f>
        <v>0.062889785193812</v>
      </c>
      <c r="M8" s="46" t="n">
        <f aca="false">IF(M$3&lt;VLOOKUP($A8,criteria!$A$4:$I$24,$D$2,FALSE()),L8,(IF(AND(criteria!$G8="COS",M$3=criteria!$E8),DistRevR!M8/(Mwh!M8*1000),(IF(AND(criteria!$G8="COS",M$3=criteria!$E8+criteria!$F8),DistRevR!M8/(Mwh!M8*1000),(IF(AND(criteria!$G8="COS",M$3&lt;&gt;criteria!$E8+criteria!$F8),L8,(IF(VLOOKUP($A8,criteria!$A$4:$I$24,7,FALSE())="PBR",(L8*(1+exposure!M$5-exposure!M$7)),(IF(VLOOKUP($A8,criteria!$A$4:$I$24,7,FALSE())="MKT",L8,999)))))))))))</f>
        <v>0.062889785193812</v>
      </c>
    </row>
    <row r="9" customFormat="false" ht="12.75" hidden="false" customHeight="false" outlineLevel="0" collapsed="false">
      <c r="A9" s="0" t="str">
        <f aca="false">raw!A9</f>
        <v>Consumers Energy Co.</v>
      </c>
      <c r="C9" s="46" t="n">
        <f aca="false">DistRevR!C9/(Mwh!C9*1000)</f>
        <v>0.0189400601189526</v>
      </c>
      <c r="D9" s="46" t="n">
        <f aca="false">IF(D$3&lt;VLOOKUP($A9,criteria!$A$4:$I$24,$D$2,FALSE()),C9,(IF(AND(criteria!$G9="COS",D$3=criteria!$E9),DistRevR!D9/(Mwh!D9*1000),(IF(AND(criteria!$G9="COS",D$3=criteria!$E9+criteria!$F9),DistRevR!D9/(Mwh!D9*1000),(IF(AND(criteria!$G9="COS",D$3&lt;&gt;criteria!$E9+criteria!$F9),C9,(IF(VLOOKUP($A9,criteria!$A$4:$I$24,7,FALSE())="PBR",(C9*(1+exposure!D$5-exposure!D$7)),(IF(VLOOKUP($A9,criteria!$A$4:$I$24,7,FALSE())="MKT",C9,999)))))))))))</f>
        <v>0.0189400601189526</v>
      </c>
      <c r="E9" s="46" t="n">
        <f aca="false">IF(E$3&lt;VLOOKUP($A9,criteria!$A$4:$I$24,$D$2,FALSE()),D9,(IF(AND(criteria!$G9="COS",E$3=criteria!$E9),DistRevR!E9/(Mwh!E9*1000),(IF(AND(criteria!$G9="COS",E$3=criteria!$E9+criteria!$F9),DistRevR!E9/(Mwh!E9*1000),(IF(AND(criteria!$G9="COS",E$3&lt;&gt;criteria!$E9+criteria!$F9),D9,(IF(VLOOKUP($A9,criteria!$A$4:$I$24,7,FALSE())="PBR",(D9*(1+exposure!E$5-exposure!E$7)),(IF(VLOOKUP($A9,criteria!$A$4:$I$24,7,FALSE())="MKT",D9,999)))))))))))</f>
        <v>0.0188280601443855</v>
      </c>
      <c r="F9" s="46" t="n">
        <f aca="false">IF(F$3&lt;VLOOKUP($A9,criteria!$A$4:$I$24,$D$2,FALSE()),E9,(IF(AND(criteria!$G9="COS",F$3=criteria!$E9),DistRevR!F9/(Mwh!F9*1000),(IF(AND(criteria!$G9="COS",F$3=criteria!$E9+criteria!$F9),DistRevR!F9/(Mwh!F9*1000),(IF(AND(criteria!$G9="COS",F$3&lt;&gt;criteria!$E9+criteria!$F9),E9,(IF(VLOOKUP($A9,criteria!$A$4:$I$24,7,FALSE())="PBR",(E9*(1+exposure!F$5-exposure!F$7)),(IF(VLOOKUP($A9,criteria!$A$4:$I$24,7,FALSE())="MKT",E9,999)))))))))))</f>
        <v>0.0188280601443855</v>
      </c>
      <c r="G9" s="46" t="n">
        <f aca="false">IF(G$3&lt;VLOOKUP($A9,criteria!$A$4:$I$24,$D$2,FALSE()),F9,(IF(AND(criteria!$G9="COS",G$3=criteria!$E9),DistRevR!G9/(Mwh!G9*1000),(IF(AND(criteria!$G9="COS",G$3=criteria!$E9+criteria!$F9),DistRevR!G9/(Mwh!G9*1000),(IF(AND(criteria!$G9="COS",G$3&lt;&gt;criteria!$E9+criteria!$F9),F9,(IF(VLOOKUP($A9,criteria!$A$4:$I$24,7,FALSE())="PBR",(F9*(1+exposure!G$5-exposure!G$7)),(IF(VLOOKUP($A9,criteria!$A$4:$I$24,7,FALSE())="MKT",F9,999)))))))))))</f>
        <v>0.0188280601443855</v>
      </c>
      <c r="H9" s="46" t="n">
        <f aca="false">IF(H$3&lt;VLOOKUP($A9,criteria!$A$4:$I$24,$D$2,FALSE()),G9,(IF(AND(criteria!$G9="COS",H$3=criteria!$E9),DistRevR!H9/(Mwh!H9*1000),(IF(AND(criteria!$G9="COS",H$3=criteria!$E9+criteria!$F9),DistRevR!H9/(Mwh!H9*1000),(IF(AND(criteria!$G9="COS",H$3&lt;&gt;criteria!$E9+criteria!$F9),G9,(IF(VLOOKUP($A9,criteria!$A$4:$I$24,7,FALSE())="PBR",(G9*(1+exposure!H$5-exposure!H$7)),(IF(VLOOKUP($A9,criteria!$A$4:$I$24,7,FALSE())="MKT",G9,999)))))))))))</f>
        <v>0.0188280601443855</v>
      </c>
      <c r="I9" s="46" t="n">
        <f aca="false">IF(I$3&lt;VLOOKUP($A9,criteria!$A$4:$I$24,$D$2,FALSE()),H9,(IF(AND(criteria!$G9="COS",I$3=criteria!$E9),DistRevR!I9/(Mwh!I9*1000),(IF(AND(criteria!$G9="COS",I$3=criteria!$E9+criteria!$F9),DistRevR!I9/(Mwh!I9*1000),(IF(AND(criteria!$G9="COS",I$3&lt;&gt;criteria!$E9+criteria!$F9),H9,(IF(VLOOKUP($A9,criteria!$A$4:$I$24,7,FALSE())="PBR",(H9*(1+exposure!I$5-exposure!I$7)),(IF(VLOOKUP($A9,criteria!$A$4:$I$24,7,FALSE())="MKT",H9,999)))))))))))</f>
        <v>0.0184131130364271</v>
      </c>
      <c r="J9" s="46" t="n">
        <f aca="false">IF(J$3&lt;VLOOKUP($A9,criteria!$A$4:$I$24,$D$2,FALSE()),I9,(IF(AND(criteria!$G9="COS",J$3=criteria!$E9),DistRevR!J9/(Mwh!J9*1000),(IF(AND(criteria!$G9="COS",J$3=criteria!$E9+criteria!$F9),DistRevR!J9/(Mwh!J9*1000),(IF(AND(criteria!$G9="COS",J$3&lt;&gt;criteria!$E9+criteria!$F9),I9,(IF(VLOOKUP($A9,criteria!$A$4:$I$24,7,FALSE())="PBR",(I9*(1+exposure!J$5-exposure!J$7)),(IF(VLOOKUP($A9,criteria!$A$4:$I$24,7,FALSE())="MKT",I9,999)))))))))))</f>
        <v>0.0184131130364271</v>
      </c>
      <c r="K9" s="46" t="n">
        <f aca="false">IF(K$3&lt;VLOOKUP($A9,criteria!$A$4:$I$24,$D$2,FALSE()),J9,(IF(AND(criteria!$G9="COS",K$3=criteria!$E9),DistRevR!K9/(Mwh!K9*1000),(IF(AND(criteria!$G9="COS",K$3=criteria!$E9+criteria!$F9),DistRevR!K9/(Mwh!K9*1000),(IF(AND(criteria!$G9="COS",K$3&lt;&gt;criteria!$E9+criteria!$F9),J9,(IF(VLOOKUP($A9,criteria!$A$4:$I$24,7,FALSE())="PBR",(J9*(1+exposure!K$5-exposure!K$7)),(IF(VLOOKUP($A9,criteria!$A$4:$I$24,7,FALSE())="MKT",J9,999)))))))))))</f>
        <v>0.0184131130364271</v>
      </c>
      <c r="L9" s="46" t="n">
        <f aca="false">IF(L$3&lt;VLOOKUP($A9,criteria!$A$4:$I$24,$D$2,FALSE()),K9,(IF(AND(criteria!$G9="COS",L$3=criteria!$E9),DistRevR!L9/(Mwh!L9*1000),(IF(AND(criteria!$G9="COS",L$3=criteria!$E9+criteria!$F9),DistRevR!L9/(Mwh!L9*1000),(IF(AND(criteria!$G9="COS",L$3&lt;&gt;criteria!$E9+criteria!$F9),K9,(IF(VLOOKUP($A9,criteria!$A$4:$I$24,7,FALSE())="PBR",(K9*(1+exposure!L$5-exposure!L$7)),(IF(VLOOKUP($A9,criteria!$A$4:$I$24,7,FALSE())="MKT",K9,999)))))))))))</f>
        <v>0.0184131130364271</v>
      </c>
      <c r="M9" s="46" t="n">
        <f aca="false">IF(M$3&lt;VLOOKUP($A9,criteria!$A$4:$I$24,$D$2,FALSE()),L9,(IF(AND(criteria!$G9="COS",M$3=criteria!$E9),DistRevR!M9/(Mwh!M9*1000),(IF(AND(criteria!$G9="COS",M$3=criteria!$E9+criteria!$F9),DistRevR!M9/(Mwh!M9*1000),(IF(AND(criteria!$G9="COS",M$3&lt;&gt;criteria!$E9+criteria!$F9),L9,(IF(VLOOKUP($A9,criteria!$A$4:$I$24,7,FALSE())="PBR",(L9*(1+exposure!M$5-exposure!M$7)),(IF(VLOOKUP($A9,criteria!$A$4:$I$24,7,FALSE())="MKT",L9,999)))))))))))</f>
        <v>0.0184131130364271</v>
      </c>
    </row>
    <row r="10" customFormat="false" ht="12.75" hidden="false" customHeight="false" outlineLevel="0" collapsed="false">
      <c r="A10" s="0" t="str">
        <f aca="false">raw!A10</f>
        <v>Duke Energy Corp.</v>
      </c>
      <c r="C10" s="46" t="n">
        <f aca="false">DistRevR!C10/(Mwh!C10*1000)</f>
        <v>0.0168384591800816</v>
      </c>
      <c r="D10" s="46" t="n">
        <f aca="false">IF(D$3&lt;VLOOKUP($A10,criteria!$A$4:$I$24,$D$2,FALSE()),C10,(IF(AND(criteria!$G10="COS",D$3=criteria!$E10),DistRevR!D10/(Mwh!D10*1000),(IF(AND(criteria!$G10="COS",D$3=criteria!$E10+criteria!$F10),DistRevR!D10/(Mwh!D10*1000),(IF(AND(criteria!$G10="COS",D$3&lt;&gt;criteria!$E10+criteria!$F10),C10,(IF(VLOOKUP($A10,criteria!$A$4:$I$24,7,FALSE())="PBR",(C10*(1+exposure!D$5-exposure!D$7)),(IF(VLOOKUP($A10,criteria!$A$4:$I$24,7,FALSE())="MKT",C10,999)))))))))))</f>
        <v>0.0168384591800816</v>
      </c>
      <c r="E10" s="46" t="n">
        <f aca="false">IF(E$3&lt;VLOOKUP($A10,criteria!$A$4:$I$24,$D$2,FALSE()),D10,(IF(AND(criteria!$G10="COS",E$3=criteria!$E10),DistRevR!E10/(Mwh!E10*1000),(IF(AND(criteria!$G10="COS",E$3=criteria!$E10+criteria!$F10),DistRevR!E10/(Mwh!E10*1000),(IF(AND(criteria!$G10="COS",E$3&lt;&gt;criteria!$E10+criteria!$F10),D10,(IF(VLOOKUP($A10,criteria!$A$4:$I$24,7,FALSE())="PBR",(D10*(1+exposure!E$5-exposure!E$7)),(IF(VLOOKUP($A10,criteria!$A$4:$I$24,7,FALSE())="MKT",D10,999)))))))))))</f>
        <v>0.0166589626935075</v>
      </c>
      <c r="F10" s="46" t="n">
        <f aca="false">IF(F$3&lt;VLOOKUP($A10,criteria!$A$4:$I$24,$D$2,FALSE()),E10,(IF(AND(criteria!$G10="COS",F$3=criteria!$E10),DistRevR!F10/(Mwh!F10*1000),(IF(AND(criteria!$G10="COS",F$3=criteria!$E10+criteria!$F10),DistRevR!F10/(Mwh!F10*1000),(IF(AND(criteria!$G10="COS",F$3&lt;&gt;criteria!$E10+criteria!$F10),E10,(IF(VLOOKUP($A10,criteria!$A$4:$I$24,7,FALSE())="PBR",(E10*(1+exposure!F$5-exposure!F$7)),(IF(VLOOKUP($A10,criteria!$A$4:$I$24,7,FALSE())="MKT",E10,999)))))))))))</f>
        <v>0.0166589626935075</v>
      </c>
      <c r="G10" s="46" t="n">
        <f aca="false">IF(G$3&lt;VLOOKUP($A10,criteria!$A$4:$I$24,$D$2,FALSE()),F10,(IF(AND(criteria!$G10="COS",G$3=criteria!$E10),DistRevR!G10/(Mwh!G10*1000),(IF(AND(criteria!$G10="COS",G$3=criteria!$E10+criteria!$F10),DistRevR!G10/(Mwh!G10*1000),(IF(AND(criteria!$G10="COS",G$3&lt;&gt;criteria!$E10+criteria!$F10),F10,(IF(VLOOKUP($A10,criteria!$A$4:$I$24,7,FALSE())="PBR",(F10*(1+exposure!G$5-exposure!G$7)),(IF(VLOOKUP($A10,criteria!$A$4:$I$24,7,FALSE())="MKT",F10,999)))))))))))</f>
        <v>0.0166589626935075</v>
      </c>
      <c r="H10" s="46" t="n">
        <f aca="false">IF(H$3&lt;VLOOKUP($A10,criteria!$A$4:$I$24,$D$2,FALSE()),G10,(IF(AND(criteria!$G10="COS",H$3=criteria!$E10),DistRevR!H10/(Mwh!H10*1000),(IF(AND(criteria!$G10="COS",H$3=criteria!$E10+criteria!$F10),DistRevR!H10/(Mwh!H10*1000),(IF(AND(criteria!$G10="COS",H$3&lt;&gt;criteria!$E10+criteria!$F10),G10,(IF(VLOOKUP($A10,criteria!$A$4:$I$24,7,FALSE())="PBR",(G10*(1+exposure!H$5-exposure!H$7)),(IF(VLOOKUP($A10,criteria!$A$4:$I$24,7,FALSE())="MKT",G10,999)))))))))))</f>
        <v>0.0166589626935075</v>
      </c>
      <c r="I10" s="46" t="n">
        <f aca="false">IF(I$3&lt;VLOOKUP($A10,criteria!$A$4:$I$24,$D$2,FALSE()),H10,(IF(AND(criteria!$G10="COS",I$3=criteria!$E10),DistRevR!I10/(Mwh!I10*1000),(IF(AND(criteria!$G10="COS",I$3=criteria!$E10+criteria!$F10),DistRevR!I10/(Mwh!I10*1000),(IF(AND(criteria!$G10="COS",I$3&lt;&gt;criteria!$E10+criteria!$F10),H10,(IF(VLOOKUP($A10,criteria!$A$4:$I$24,7,FALSE())="PBR",(H10*(1+exposure!I$5-exposure!I$7)),(IF(VLOOKUP($A10,criteria!$A$4:$I$24,7,FALSE())="MKT",H10,999)))))))))))</f>
        <v>0.0161896167423667</v>
      </c>
      <c r="J10" s="46" t="n">
        <f aca="false">IF(J$3&lt;VLOOKUP($A10,criteria!$A$4:$I$24,$D$2,FALSE()),I10,(IF(AND(criteria!$G10="COS",J$3=criteria!$E10),DistRevR!J10/(Mwh!J10*1000),(IF(AND(criteria!$G10="COS",J$3=criteria!$E10+criteria!$F10),DistRevR!J10/(Mwh!J10*1000),(IF(AND(criteria!$G10="COS",J$3&lt;&gt;criteria!$E10+criteria!$F10),I10,(IF(VLOOKUP($A10,criteria!$A$4:$I$24,7,FALSE())="PBR",(I10*(1+exposure!J$5-exposure!J$7)),(IF(VLOOKUP($A10,criteria!$A$4:$I$24,7,FALSE())="MKT",I10,999)))))))))))</f>
        <v>0.0161896167423667</v>
      </c>
      <c r="K10" s="46" t="n">
        <f aca="false">IF(K$3&lt;VLOOKUP($A10,criteria!$A$4:$I$24,$D$2,FALSE()),J10,(IF(AND(criteria!$G10="COS",K$3=criteria!$E10),DistRevR!K10/(Mwh!K10*1000),(IF(AND(criteria!$G10="COS",K$3=criteria!$E10+criteria!$F10),DistRevR!K10/(Mwh!K10*1000),(IF(AND(criteria!$G10="COS",K$3&lt;&gt;criteria!$E10+criteria!$F10),J10,(IF(VLOOKUP($A10,criteria!$A$4:$I$24,7,FALSE())="PBR",(J10*(1+exposure!K$5-exposure!K$7)),(IF(VLOOKUP($A10,criteria!$A$4:$I$24,7,FALSE())="MKT",J10,999)))))))))))</f>
        <v>0.0161896167423667</v>
      </c>
      <c r="L10" s="46" t="n">
        <f aca="false">IF(L$3&lt;VLOOKUP($A10,criteria!$A$4:$I$24,$D$2,FALSE()),K10,(IF(AND(criteria!$G10="COS",L$3=criteria!$E10),DistRevR!L10/(Mwh!L10*1000),(IF(AND(criteria!$G10="COS",L$3=criteria!$E10+criteria!$F10),DistRevR!L10/(Mwh!L10*1000),(IF(AND(criteria!$G10="COS",L$3&lt;&gt;criteria!$E10+criteria!$F10),K10,(IF(VLOOKUP($A10,criteria!$A$4:$I$24,7,FALSE())="PBR",(K10*(1+exposure!L$5-exposure!L$7)),(IF(VLOOKUP($A10,criteria!$A$4:$I$24,7,FALSE())="MKT",K10,999)))))))))))</f>
        <v>0.0161896167423667</v>
      </c>
      <c r="M10" s="46" t="n">
        <f aca="false">IF(M$3&lt;VLOOKUP($A10,criteria!$A$4:$I$24,$D$2,FALSE()),L10,(IF(AND(criteria!$G10="COS",M$3=criteria!$E10),DistRevR!M10/(Mwh!M10*1000),(IF(AND(criteria!$G10="COS",M$3=criteria!$E10+criteria!$F10),DistRevR!M10/(Mwh!M10*1000),(IF(AND(criteria!$G10="COS",M$3&lt;&gt;criteria!$E10+criteria!$F10),L10,(IF(VLOOKUP($A10,criteria!$A$4:$I$24,7,FALSE())="PBR",(L10*(1+exposure!M$5-exposure!M$7)),(IF(VLOOKUP($A10,criteria!$A$4:$I$24,7,FALSE())="MKT",L10,999)))))))))))</f>
        <v>0.0161896167423667</v>
      </c>
    </row>
    <row r="11" customFormat="false" ht="12.75" hidden="false" customHeight="false" outlineLevel="0" collapsed="false">
      <c r="A11" s="0" t="str">
        <f aca="false">raw!A11</f>
        <v>Entergy Mississippi, Inc.</v>
      </c>
      <c r="C11" s="46" t="n">
        <f aca="false">DistRevR!C11/(Mwh!C11*1000)</f>
        <v>0.018702125968952</v>
      </c>
      <c r="D11" s="46" t="n">
        <f aca="false">IF(D$3&lt;VLOOKUP($A11,criteria!$A$4:$I$24,$D$2,FALSE()),C11,(IF(AND(criteria!$G11="COS",D$3=criteria!$E11),DistRevR!D11/(Mwh!D11*1000),(IF(AND(criteria!$G11="COS",D$3=criteria!$E11+criteria!$F11),DistRevR!D11/(Mwh!D11*1000),(IF(AND(criteria!$G11="COS",D$3&lt;&gt;criteria!$E11+criteria!$F11),C11,(IF(VLOOKUP($A11,criteria!$A$4:$I$24,7,FALSE())="PBR",(C11*(1+exposure!D$5-exposure!D$7)),(IF(VLOOKUP($A11,criteria!$A$4:$I$24,7,FALSE())="MKT",C11,999)))))))))))</f>
        <v>0.018702125968952</v>
      </c>
      <c r="E11" s="46" t="n">
        <f aca="false">IF(E$3&lt;VLOOKUP($A11,criteria!$A$4:$I$24,$D$2,FALSE()),D11,(IF(AND(criteria!$G11="COS",E$3=criteria!$E11),DistRevR!E11/(Mwh!E11*1000),(IF(AND(criteria!$G11="COS",E$3=criteria!$E11+criteria!$F11),DistRevR!E11/(Mwh!E11*1000),(IF(AND(criteria!$G11="COS",E$3&lt;&gt;criteria!$E11+criteria!$F11),D11,(IF(VLOOKUP($A11,criteria!$A$4:$I$24,7,FALSE())="PBR",(D11*(1+exposure!E$5-exposure!E$7)),(IF(VLOOKUP($A11,criteria!$A$4:$I$24,7,FALSE())="MKT",D11,999)))))))))))</f>
        <v>0.0186167148602787</v>
      </c>
      <c r="F11" s="46" t="n">
        <f aca="false">IF(F$3&lt;VLOOKUP($A11,criteria!$A$4:$I$24,$D$2,FALSE()),E11,(IF(AND(criteria!$G11="COS",F$3=criteria!$E11),DistRevR!F11/(Mwh!F11*1000),(IF(AND(criteria!$G11="COS",F$3=criteria!$E11+criteria!$F11),DistRevR!F11/(Mwh!F11*1000),(IF(AND(criteria!$G11="COS",F$3&lt;&gt;criteria!$E11+criteria!$F11),E11,(IF(VLOOKUP($A11,criteria!$A$4:$I$24,7,FALSE())="PBR",(E11*(1+exposure!F$5-exposure!F$7)),(IF(VLOOKUP($A11,criteria!$A$4:$I$24,7,FALSE())="MKT",E11,999)))))))))))</f>
        <v>0.0186167148602787</v>
      </c>
      <c r="G11" s="46" t="n">
        <f aca="false">IF(G$3&lt;VLOOKUP($A11,criteria!$A$4:$I$24,$D$2,FALSE()),F11,(IF(AND(criteria!$G11="COS",G$3=criteria!$E11),DistRevR!G11/(Mwh!G11*1000),(IF(AND(criteria!$G11="COS",G$3=criteria!$E11+criteria!$F11),DistRevR!G11/(Mwh!G11*1000),(IF(AND(criteria!$G11="COS",G$3&lt;&gt;criteria!$E11+criteria!$F11),F11,(IF(VLOOKUP($A11,criteria!$A$4:$I$24,7,FALSE())="PBR",(F11*(1+exposure!G$5-exposure!G$7)),(IF(VLOOKUP($A11,criteria!$A$4:$I$24,7,FALSE())="MKT",F11,999)))))))))))</f>
        <v>0.0186167148602787</v>
      </c>
      <c r="H11" s="46" t="n">
        <f aca="false">IF(H$3&lt;VLOOKUP($A11,criteria!$A$4:$I$24,$D$2,FALSE()),G11,(IF(AND(criteria!$G11="COS",H$3=criteria!$E11),DistRevR!H11/(Mwh!H11*1000),(IF(AND(criteria!$G11="COS",H$3=criteria!$E11+criteria!$F11),DistRevR!H11/(Mwh!H11*1000),(IF(AND(criteria!$G11="COS",H$3&lt;&gt;criteria!$E11+criteria!$F11),G11,(IF(VLOOKUP($A11,criteria!$A$4:$I$24,7,FALSE())="PBR",(G11*(1+exposure!H$5-exposure!H$7)),(IF(VLOOKUP($A11,criteria!$A$4:$I$24,7,FALSE())="MKT",G11,999)))))))))))</f>
        <v>0.0186167148602787</v>
      </c>
      <c r="I11" s="46" t="n">
        <f aca="false">IF(I$3&lt;VLOOKUP($A11,criteria!$A$4:$I$24,$D$2,FALSE()),H11,(IF(AND(criteria!$G11="COS",I$3=criteria!$E11),DistRevR!I11/(Mwh!I11*1000),(IF(AND(criteria!$G11="COS",I$3=criteria!$E11+criteria!$F11),DistRevR!I11/(Mwh!I11*1000),(IF(AND(criteria!$G11="COS",I$3&lt;&gt;criteria!$E11+criteria!$F11),H11,(IF(VLOOKUP($A11,criteria!$A$4:$I$24,7,FALSE())="PBR",(H11*(1+exposure!I$5-exposure!I$7)),(IF(VLOOKUP($A11,criteria!$A$4:$I$24,7,FALSE())="MKT",H11,999)))))))))))</f>
        <v>0.0182075283734827</v>
      </c>
      <c r="J11" s="46" t="n">
        <f aca="false">IF(J$3&lt;VLOOKUP($A11,criteria!$A$4:$I$24,$D$2,FALSE()),I11,(IF(AND(criteria!$G11="COS",J$3=criteria!$E11),DistRevR!J11/(Mwh!J11*1000),(IF(AND(criteria!$G11="COS",J$3=criteria!$E11+criteria!$F11),DistRevR!J11/(Mwh!J11*1000),(IF(AND(criteria!$G11="COS",J$3&lt;&gt;criteria!$E11+criteria!$F11),I11,(IF(VLOOKUP($A11,criteria!$A$4:$I$24,7,FALSE())="PBR",(I11*(1+exposure!J$5-exposure!J$7)),(IF(VLOOKUP($A11,criteria!$A$4:$I$24,7,FALSE())="MKT",I11,999)))))))))))</f>
        <v>0.0182075283734827</v>
      </c>
      <c r="K11" s="46" t="n">
        <f aca="false">IF(K$3&lt;VLOOKUP($A11,criteria!$A$4:$I$24,$D$2,FALSE()),J11,(IF(AND(criteria!$G11="COS",K$3=criteria!$E11),DistRevR!K11/(Mwh!K11*1000),(IF(AND(criteria!$G11="COS",K$3=criteria!$E11+criteria!$F11),DistRevR!K11/(Mwh!K11*1000),(IF(AND(criteria!$G11="COS",K$3&lt;&gt;criteria!$E11+criteria!$F11),J11,(IF(VLOOKUP($A11,criteria!$A$4:$I$24,7,FALSE())="PBR",(J11*(1+exposure!K$5-exposure!K$7)),(IF(VLOOKUP($A11,criteria!$A$4:$I$24,7,FALSE())="MKT",J11,999)))))))))))</f>
        <v>0.0182075283734827</v>
      </c>
      <c r="L11" s="46" t="n">
        <f aca="false">IF(L$3&lt;VLOOKUP($A11,criteria!$A$4:$I$24,$D$2,FALSE()),K11,(IF(AND(criteria!$G11="COS",L$3=criteria!$E11),DistRevR!L11/(Mwh!L11*1000),(IF(AND(criteria!$G11="COS",L$3=criteria!$E11+criteria!$F11),DistRevR!L11/(Mwh!L11*1000),(IF(AND(criteria!$G11="COS",L$3&lt;&gt;criteria!$E11+criteria!$F11),K11,(IF(VLOOKUP($A11,criteria!$A$4:$I$24,7,FALSE())="PBR",(K11*(1+exposure!L$5-exposure!L$7)),(IF(VLOOKUP($A11,criteria!$A$4:$I$24,7,FALSE())="MKT",K11,999)))))))))))</f>
        <v>0.0182075283734827</v>
      </c>
      <c r="M11" s="46" t="n">
        <f aca="false">IF(M$3&lt;VLOOKUP($A11,criteria!$A$4:$I$24,$D$2,FALSE()),L11,(IF(AND(criteria!$G11="COS",M$3=criteria!$E11),DistRevR!M11/(Mwh!M11*1000),(IF(AND(criteria!$G11="COS",M$3=criteria!$E11+criteria!$F11),DistRevR!M11/(Mwh!M11*1000),(IF(AND(criteria!$G11="COS",M$3&lt;&gt;criteria!$E11+criteria!$F11),L11,(IF(VLOOKUP($A11,criteria!$A$4:$I$24,7,FALSE())="PBR",(L11*(1+exposure!M$5-exposure!M$7)),(IF(VLOOKUP($A11,criteria!$A$4:$I$24,7,FALSE())="MKT",L11,999)))))))))))</f>
        <v>0.0182075283734827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C12" s="46" t="n">
        <f aca="false">DistRevR!C12/(Mwh!C12*1000)</f>
        <v>0.0242856981633605</v>
      </c>
      <c r="D12" s="46" t="n">
        <f aca="false">IF(D$3&lt;VLOOKUP($A12,criteria!$A$4:$I$24,$D$2,FALSE()),C12,(IF(AND(criteria!$G12="COS",D$3=criteria!$E12),DistRevR!D12/(Mwh!D12*1000),(IF(AND(criteria!$G12="COS",D$3=criteria!$E12+criteria!$F12),DistRevR!D12/(Mwh!D12*1000),(IF(AND(criteria!$G12="COS",D$3&lt;&gt;criteria!$E12+criteria!$F12),C12,(IF(VLOOKUP($A12,criteria!$A$4:$I$24,7,FALSE())="PBR",(C12*(1+exposure!D$5-exposure!D$7)),(IF(VLOOKUP($A12,criteria!$A$4:$I$24,7,FALSE())="MKT",C12,999)))))))))))</f>
        <v>0.0242856981633605</v>
      </c>
      <c r="E12" s="46" t="n">
        <f aca="false">IF(E$3&lt;VLOOKUP($A12,criteria!$A$4:$I$24,$D$2,FALSE()),D12,(IF(AND(criteria!$G12="COS",E$3=criteria!$E12),DistRevR!E12/(Mwh!E12*1000),(IF(AND(criteria!$G12="COS",E$3=criteria!$E12+criteria!$F12),DistRevR!E12/(Mwh!E12*1000),(IF(AND(criteria!$G12="COS",E$3&lt;&gt;criteria!$E12+criteria!$F12),D12,(IF(VLOOKUP($A12,criteria!$A$4:$I$24,7,FALSE())="PBR",(D12*(1+exposure!E$5-exposure!E$7)),(IF(VLOOKUP($A12,criteria!$A$4:$I$24,7,FALSE())="MKT",D12,999)))))))))))</f>
        <v>0.0240842796688115</v>
      </c>
      <c r="F12" s="46" t="n">
        <f aca="false">IF(F$3&lt;VLOOKUP($A12,criteria!$A$4:$I$24,$D$2,FALSE()),E12,(IF(AND(criteria!$G12="COS",F$3=criteria!$E12),DistRevR!F12/(Mwh!F12*1000),(IF(AND(criteria!$G12="COS",F$3=criteria!$E12+criteria!$F12),DistRevR!F12/(Mwh!F12*1000),(IF(AND(criteria!$G12="COS",F$3&lt;&gt;criteria!$E12+criteria!$F12),E12,(IF(VLOOKUP($A12,criteria!$A$4:$I$24,7,FALSE())="PBR",(E12*(1+exposure!F$5-exposure!F$7)),(IF(VLOOKUP($A12,criteria!$A$4:$I$24,7,FALSE())="MKT",E12,999)))))))))))</f>
        <v>0.0240842796688115</v>
      </c>
      <c r="G12" s="46" t="n">
        <f aca="false">IF(G$3&lt;VLOOKUP($A12,criteria!$A$4:$I$24,$D$2,FALSE()),F12,(IF(AND(criteria!$G12="COS",G$3=criteria!$E12),DistRevR!G12/(Mwh!G12*1000),(IF(AND(criteria!$G12="COS",G$3=criteria!$E12+criteria!$F12),DistRevR!G12/(Mwh!G12*1000),(IF(AND(criteria!$G12="COS",G$3&lt;&gt;criteria!$E12+criteria!$F12),F12,(IF(VLOOKUP($A12,criteria!$A$4:$I$24,7,FALSE())="PBR",(F12*(1+exposure!G$5-exposure!G$7)),(IF(VLOOKUP($A12,criteria!$A$4:$I$24,7,FALSE())="MKT",F12,999)))))))))))</f>
        <v>0.0240842796688115</v>
      </c>
      <c r="H12" s="46" t="n">
        <f aca="false">IF(H$3&lt;VLOOKUP($A12,criteria!$A$4:$I$24,$D$2,FALSE()),G12,(IF(AND(criteria!$G12="COS",H$3=criteria!$E12),DistRevR!H12/(Mwh!H12*1000),(IF(AND(criteria!$G12="COS",H$3=criteria!$E12+criteria!$F12),DistRevR!H12/(Mwh!H12*1000),(IF(AND(criteria!$G12="COS",H$3&lt;&gt;criteria!$E12+criteria!$F12),G12,(IF(VLOOKUP($A12,criteria!$A$4:$I$24,7,FALSE())="PBR",(G12*(1+exposure!H$5-exposure!H$7)),(IF(VLOOKUP($A12,criteria!$A$4:$I$24,7,FALSE())="MKT",G12,999)))))))))))</f>
        <v>0.0240842796688115</v>
      </c>
      <c r="I12" s="46" t="n">
        <f aca="false">IF(I$3&lt;VLOOKUP($A12,criteria!$A$4:$I$24,$D$2,FALSE()),H12,(IF(AND(criteria!$G12="COS",I$3=criteria!$E12),DistRevR!I12/(Mwh!I12*1000),(IF(AND(criteria!$G12="COS",I$3=criteria!$E12+criteria!$F12),DistRevR!I12/(Mwh!I12*1000),(IF(AND(criteria!$G12="COS",I$3&lt;&gt;criteria!$E12+criteria!$F12),H12,(IF(VLOOKUP($A12,criteria!$A$4:$I$24,7,FALSE())="PBR",(H12*(1+exposure!I$5-exposure!I$7)),(IF(VLOOKUP($A12,criteria!$A$4:$I$24,7,FALSE())="MKT",H12,999)))))))))))</f>
        <v>0.0234603816845357</v>
      </c>
      <c r="J12" s="46" t="n">
        <f aca="false">IF(J$3&lt;VLOOKUP($A12,criteria!$A$4:$I$24,$D$2,FALSE()),I12,(IF(AND(criteria!$G12="COS",J$3=criteria!$E12),DistRevR!J12/(Mwh!J12*1000),(IF(AND(criteria!$G12="COS",J$3=criteria!$E12+criteria!$F12),DistRevR!J12/(Mwh!J12*1000),(IF(AND(criteria!$G12="COS",J$3&lt;&gt;criteria!$E12+criteria!$F12),I12,(IF(VLOOKUP($A12,criteria!$A$4:$I$24,7,FALSE())="PBR",(I12*(1+exposure!J$5-exposure!J$7)),(IF(VLOOKUP($A12,criteria!$A$4:$I$24,7,FALSE())="MKT",I12,999)))))))))))</f>
        <v>0.0234603816845357</v>
      </c>
      <c r="K12" s="46" t="n">
        <f aca="false">IF(K$3&lt;VLOOKUP($A12,criteria!$A$4:$I$24,$D$2,FALSE()),J12,(IF(AND(criteria!$G12="COS",K$3=criteria!$E12),DistRevR!K12/(Mwh!K12*1000),(IF(AND(criteria!$G12="COS",K$3=criteria!$E12+criteria!$F12),DistRevR!K12/(Mwh!K12*1000),(IF(AND(criteria!$G12="COS",K$3&lt;&gt;criteria!$E12+criteria!$F12),J12,(IF(VLOOKUP($A12,criteria!$A$4:$I$24,7,FALSE())="PBR",(J12*(1+exposure!K$5-exposure!K$7)),(IF(VLOOKUP($A12,criteria!$A$4:$I$24,7,FALSE())="MKT",J12,999)))))))))))</f>
        <v>0.0234603816845357</v>
      </c>
      <c r="L12" s="46" t="n">
        <f aca="false">IF(L$3&lt;VLOOKUP($A12,criteria!$A$4:$I$24,$D$2,FALSE()),K12,(IF(AND(criteria!$G12="COS",L$3=criteria!$E12),DistRevR!L12/(Mwh!L12*1000),(IF(AND(criteria!$G12="COS",L$3=criteria!$E12+criteria!$F12),DistRevR!L12/(Mwh!L12*1000),(IF(AND(criteria!$G12="COS",L$3&lt;&gt;criteria!$E12+criteria!$F12),K12,(IF(VLOOKUP($A12,criteria!$A$4:$I$24,7,FALSE())="PBR",(K12*(1+exposure!L$5-exposure!L$7)),(IF(VLOOKUP($A12,criteria!$A$4:$I$24,7,FALSE())="MKT",K12,999)))))))))))</f>
        <v>0.0234603816845357</v>
      </c>
      <c r="M12" s="46" t="n">
        <f aca="false">IF(M$3&lt;VLOOKUP($A12,criteria!$A$4:$I$24,$D$2,FALSE()),L12,(IF(AND(criteria!$G12="COS",M$3=criteria!$E12),DistRevR!M12/(Mwh!M12*1000),(IF(AND(criteria!$G12="COS",M$3=criteria!$E12+criteria!$F12),DistRevR!M12/(Mwh!M12*1000),(IF(AND(criteria!$G12="COS",M$3&lt;&gt;criteria!$E12+criteria!$F12),L12,(IF(VLOOKUP($A12,criteria!$A$4:$I$24,7,FALSE())="PBR",(L12*(1+exposure!M$5-exposure!M$7)),(IF(VLOOKUP($A12,criteria!$A$4:$I$24,7,FALSE())="MKT",L12,999)))))))))))</f>
        <v>0.0234603816845357</v>
      </c>
    </row>
    <row r="13" customFormat="false" ht="12.75" hidden="false" customHeight="false" outlineLevel="0" collapsed="false">
      <c r="A13" s="0" t="str">
        <f aca="false">raw!A13</f>
        <v>Gulf Power Co.</v>
      </c>
      <c r="C13" s="46" t="n">
        <f aca="false">DistRevR!C13/(Mwh!C13*1000)</f>
        <v>0.0158673208644284</v>
      </c>
      <c r="D13" s="46" t="n">
        <f aca="false">IF(D$3&lt;VLOOKUP($A13,criteria!$A$4:$I$24,$D$2,FALSE()),C13,(IF(AND(criteria!$G13="COS",D$3=criteria!$E13),DistRevR!D13/(Mwh!D13*1000),(IF(AND(criteria!$G13="COS",D$3=criteria!$E13+criteria!$F13),DistRevR!D13/(Mwh!D13*1000),(IF(AND(criteria!$G13="COS",D$3&lt;&gt;criteria!$E13+criteria!$F13),C13,(IF(VLOOKUP($A13,criteria!$A$4:$I$24,7,FALSE())="PBR",(C13*(1+exposure!D$5-exposure!D$7)),(IF(VLOOKUP($A13,criteria!$A$4:$I$24,7,FALSE())="MKT",C13,999)))))))))))</f>
        <v>0.0158673208644284</v>
      </c>
      <c r="E13" s="46" t="n">
        <f aca="false">IF(E$3&lt;VLOOKUP($A13,criteria!$A$4:$I$24,$D$2,FALSE()),D13,(IF(AND(criteria!$G13="COS",E$3=criteria!$E13),DistRevR!E13/(Mwh!E13*1000),(IF(AND(criteria!$G13="COS",E$3=criteria!$E13+criteria!$F13),DistRevR!E13/(Mwh!E13*1000),(IF(AND(criteria!$G13="COS",E$3&lt;&gt;criteria!$E13+criteria!$F13),D13,(IF(VLOOKUP($A13,criteria!$A$4:$I$24,7,FALSE())="PBR",(D13*(1+exposure!E$5-exposure!E$7)),(IF(VLOOKUP($A13,criteria!$A$4:$I$24,7,FALSE())="MKT",D13,999)))))))))))</f>
        <v>0.0157659491721236</v>
      </c>
      <c r="F13" s="46" t="n">
        <f aca="false">IF(F$3&lt;VLOOKUP($A13,criteria!$A$4:$I$24,$D$2,FALSE()),E13,(IF(AND(criteria!$G13="COS",F$3=criteria!$E13),DistRevR!F13/(Mwh!F13*1000),(IF(AND(criteria!$G13="COS",F$3=criteria!$E13+criteria!$F13),DistRevR!F13/(Mwh!F13*1000),(IF(AND(criteria!$G13="COS",F$3&lt;&gt;criteria!$E13+criteria!$F13),E13,(IF(VLOOKUP($A13,criteria!$A$4:$I$24,7,FALSE())="PBR",(E13*(1+exposure!F$5-exposure!F$7)),(IF(VLOOKUP($A13,criteria!$A$4:$I$24,7,FALSE())="MKT",E13,999)))))))))))</f>
        <v>0.0157659491721236</v>
      </c>
      <c r="G13" s="46" t="n">
        <f aca="false">IF(G$3&lt;VLOOKUP($A13,criteria!$A$4:$I$24,$D$2,FALSE()),F13,(IF(AND(criteria!$G13="COS",G$3=criteria!$E13),DistRevR!G13/(Mwh!G13*1000),(IF(AND(criteria!$G13="COS",G$3=criteria!$E13+criteria!$F13),DistRevR!G13/(Mwh!G13*1000),(IF(AND(criteria!$G13="COS",G$3&lt;&gt;criteria!$E13+criteria!$F13),F13,(IF(VLOOKUP($A13,criteria!$A$4:$I$24,7,FALSE())="PBR",(F13*(1+exposure!G$5-exposure!G$7)),(IF(VLOOKUP($A13,criteria!$A$4:$I$24,7,FALSE())="MKT",F13,999)))))))))))</f>
        <v>0.0157659491721236</v>
      </c>
      <c r="H13" s="46" t="n">
        <f aca="false">IF(H$3&lt;VLOOKUP($A13,criteria!$A$4:$I$24,$D$2,FALSE()),G13,(IF(AND(criteria!$G13="COS",H$3=criteria!$E13),DistRevR!H13/(Mwh!H13*1000),(IF(AND(criteria!$G13="COS",H$3=criteria!$E13+criteria!$F13),DistRevR!H13/(Mwh!H13*1000),(IF(AND(criteria!$G13="COS",H$3&lt;&gt;criteria!$E13+criteria!$F13),G13,(IF(VLOOKUP($A13,criteria!$A$4:$I$24,7,FALSE())="PBR",(G13*(1+exposure!H$5-exposure!H$7)),(IF(VLOOKUP($A13,criteria!$A$4:$I$24,7,FALSE())="MKT",G13,999)))))))))))</f>
        <v>0.0157659491721236</v>
      </c>
      <c r="I13" s="46" t="n">
        <f aca="false">IF(I$3&lt;VLOOKUP($A13,criteria!$A$4:$I$24,$D$2,FALSE()),H13,(IF(AND(criteria!$G13="COS",I$3=criteria!$E13),DistRevR!I13/(Mwh!I13*1000),(IF(AND(criteria!$G13="COS",I$3=criteria!$E13+criteria!$F13),DistRevR!I13/(Mwh!I13*1000),(IF(AND(criteria!$G13="COS",I$3&lt;&gt;criteria!$E13+criteria!$F13),H13,(IF(VLOOKUP($A13,criteria!$A$4:$I$24,7,FALSE())="PBR",(H13*(1+exposure!I$5-exposure!I$7)),(IF(VLOOKUP($A13,criteria!$A$4:$I$24,7,FALSE())="MKT",H13,999)))))))))))</f>
        <v>0.0154127195065274</v>
      </c>
      <c r="J13" s="46" t="n">
        <f aca="false">IF(J$3&lt;VLOOKUP($A13,criteria!$A$4:$I$24,$D$2,FALSE()),I13,(IF(AND(criteria!$G13="COS",J$3=criteria!$E13),DistRevR!J13/(Mwh!J13*1000),(IF(AND(criteria!$G13="COS",J$3=criteria!$E13+criteria!$F13),DistRevR!J13/(Mwh!J13*1000),(IF(AND(criteria!$G13="COS",J$3&lt;&gt;criteria!$E13+criteria!$F13),I13,(IF(VLOOKUP($A13,criteria!$A$4:$I$24,7,FALSE())="PBR",(I13*(1+exposure!J$5-exposure!J$7)),(IF(VLOOKUP($A13,criteria!$A$4:$I$24,7,FALSE())="MKT",I13,999)))))))))))</f>
        <v>0.0154127195065274</v>
      </c>
      <c r="K13" s="46" t="n">
        <f aca="false">IF(K$3&lt;VLOOKUP($A13,criteria!$A$4:$I$24,$D$2,FALSE()),J13,(IF(AND(criteria!$G13="COS",K$3=criteria!$E13),DistRevR!K13/(Mwh!K13*1000),(IF(AND(criteria!$G13="COS",K$3=criteria!$E13+criteria!$F13),DistRevR!K13/(Mwh!K13*1000),(IF(AND(criteria!$G13="COS",K$3&lt;&gt;criteria!$E13+criteria!$F13),J13,(IF(VLOOKUP($A13,criteria!$A$4:$I$24,7,FALSE())="PBR",(J13*(1+exposure!K$5-exposure!K$7)),(IF(VLOOKUP($A13,criteria!$A$4:$I$24,7,FALSE())="MKT",J13,999)))))))))))</f>
        <v>0.0154127195065274</v>
      </c>
      <c r="L13" s="46" t="n">
        <f aca="false">IF(L$3&lt;VLOOKUP($A13,criteria!$A$4:$I$24,$D$2,FALSE()),K13,(IF(AND(criteria!$G13="COS",L$3=criteria!$E13),DistRevR!L13/(Mwh!L13*1000),(IF(AND(criteria!$G13="COS",L$3=criteria!$E13+criteria!$F13),DistRevR!L13/(Mwh!L13*1000),(IF(AND(criteria!$G13="COS",L$3&lt;&gt;criteria!$E13+criteria!$F13),K13,(IF(VLOOKUP($A13,criteria!$A$4:$I$24,7,FALSE())="PBR",(K13*(1+exposure!L$5-exposure!L$7)),(IF(VLOOKUP($A13,criteria!$A$4:$I$24,7,FALSE())="MKT",K13,999)))))))))))</f>
        <v>0.0154127195065274</v>
      </c>
      <c r="M13" s="46" t="n">
        <f aca="false">IF(M$3&lt;VLOOKUP($A13,criteria!$A$4:$I$24,$D$2,FALSE()),L13,(IF(AND(criteria!$G13="COS",M$3=criteria!$E13),DistRevR!M13/(Mwh!M13*1000),(IF(AND(criteria!$G13="COS",M$3=criteria!$E13+criteria!$F13),DistRevR!M13/(Mwh!M13*1000),(IF(AND(criteria!$G13="COS",M$3&lt;&gt;criteria!$E13+criteria!$F13),L13,(IF(VLOOKUP($A13,criteria!$A$4:$I$24,7,FALSE())="PBR",(L13*(1+exposure!M$5-exposure!M$7)),(IF(VLOOKUP($A13,criteria!$A$4:$I$24,7,FALSE())="MKT",L13,999)))))))))))</f>
        <v>0.0154127195065274</v>
      </c>
    </row>
    <row r="14" customFormat="false" ht="12.75" hidden="false" customHeight="false" outlineLevel="0" collapsed="false">
      <c r="A14" s="0" t="str">
        <f aca="false">raw!A14</f>
        <v>Illinois Power Co.</v>
      </c>
      <c r="C14" s="46" t="n">
        <f aca="false">DistRevR!C14/(Mwh!C14*1000)</f>
        <v>0.0135217289075656</v>
      </c>
      <c r="D14" s="46" t="n">
        <f aca="false">IF(D$3&lt;VLOOKUP($A14,criteria!$A$4:$I$24,$D$2,FALSE()),C14,(IF(AND(criteria!$G14="COS",D$3=criteria!$E14),DistRevR!D14/(Mwh!D14*1000),(IF(AND(criteria!$G14="COS",D$3=criteria!$E14+criteria!$F14),DistRevR!D14/(Mwh!D14*1000),(IF(AND(criteria!$G14="COS",D$3&lt;&gt;criteria!$E14+criteria!$F14),C14,(IF(VLOOKUP($A14,criteria!$A$4:$I$24,7,FALSE())="PBR",(C14*(1+exposure!D$5-exposure!D$7)),(IF(VLOOKUP($A14,criteria!$A$4:$I$24,7,FALSE())="MKT",C14,999)))))))))))</f>
        <v>0.0135217289075656</v>
      </c>
      <c r="E14" s="46" t="n">
        <f aca="false">IF(E$3&lt;VLOOKUP($A14,criteria!$A$4:$I$24,$D$2,FALSE()),D14,(IF(AND(criteria!$G14="COS",E$3=criteria!$E14),DistRevR!E14/(Mwh!E14*1000),(IF(AND(criteria!$G14="COS",E$3=criteria!$E14+criteria!$F14),DistRevR!E14/(Mwh!E14*1000),(IF(AND(criteria!$G14="COS",E$3&lt;&gt;criteria!$E14+criteria!$F14),D14,(IF(VLOOKUP($A14,criteria!$A$4:$I$24,7,FALSE())="PBR",(D14*(1+exposure!E$5-exposure!E$7)),(IF(VLOOKUP($A14,criteria!$A$4:$I$24,7,FALSE())="MKT",D14,999)))))))))))</f>
        <v>0.0134591197937482</v>
      </c>
      <c r="F14" s="46" t="n">
        <f aca="false">IF(F$3&lt;VLOOKUP($A14,criteria!$A$4:$I$24,$D$2,FALSE()),E14,(IF(AND(criteria!$G14="COS",F$3=criteria!$E14),DistRevR!F14/(Mwh!F14*1000),(IF(AND(criteria!$G14="COS",F$3=criteria!$E14+criteria!$F14),DistRevR!F14/(Mwh!F14*1000),(IF(AND(criteria!$G14="COS",F$3&lt;&gt;criteria!$E14+criteria!$F14),E14,(IF(VLOOKUP($A14,criteria!$A$4:$I$24,7,FALSE())="PBR",(E14*(1+exposure!F$5-exposure!F$7)),(IF(VLOOKUP($A14,criteria!$A$4:$I$24,7,FALSE())="MKT",E14,999)))))))))))</f>
        <v>0.0134591197937482</v>
      </c>
      <c r="G14" s="46" t="n">
        <f aca="false">IF(G$3&lt;VLOOKUP($A14,criteria!$A$4:$I$24,$D$2,FALSE()),F14,(IF(AND(criteria!$G14="COS",G$3=criteria!$E14),DistRevR!G14/(Mwh!G14*1000),(IF(AND(criteria!$G14="COS",G$3=criteria!$E14+criteria!$F14),DistRevR!G14/(Mwh!G14*1000),(IF(AND(criteria!$G14="COS",G$3&lt;&gt;criteria!$E14+criteria!$F14),F14,(IF(VLOOKUP($A14,criteria!$A$4:$I$24,7,FALSE())="PBR",(F14*(1+exposure!G$5-exposure!G$7)),(IF(VLOOKUP($A14,criteria!$A$4:$I$24,7,FALSE())="MKT",F14,999)))))))))))</f>
        <v>0.0134591197937482</v>
      </c>
      <c r="H14" s="46" t="n">
        <f aca="false">IF(H$3&lt;VLOOKUP($A14,criteria!$A$4:$I$24,$D$2,FALSE()),G14,(IF(AND(criteria!$G14="COS",H$3=criteria!$E14),DistRevR!H14/(Mwh!H14*1000),(IF(AND(criteria!$G14="COS",H$3=criteria!$E14+criteria!$F14),DistRevR!H14/(Mwh!H14*1000),(IF(AND(criteria!$G14="COS",H$3&lt;&gt;criteria!$E14+criteria!$F14),G14,(IF(VLOOKUP($A14,criteria!$A$4:$I$24,7,FALSE())="PBR",(G14*(1+exposure!H$5-exposure!H$7)),(IF(VLOOKUP($A14,criteria!$A$4:$I$24,7,FALSE())="MKT",G14,999)))))))))))</f>
        <v>0.0134591197937482</v>
      </c>
      <c r="I14" s="46" t="n">
        <f aca="false">IF(I$3&lt;VLOOKUP($A14,criteria!$A$4:$I$24,$D$2,FALSE()),H14,(IF(AND(criteria!$G14="COS",I$3=criteria!$E14),DistRevR!I14/(Mwh!I14*1000),(IF(AND(criteria!$G14="COS",I$3=criteria!$E14+criteria!$F14),DistRevR!I14/(Mwh!I14*1000),(IF(AND(criteria!$G14="COS",I$3&lt;&gt;criteria!$E14+criteria!$F14),H14,(IF(VLOOKUP($A14,criteria!$A$4:$I$24,7,FALSE())="PBR",(H14*(1+exposure!I$5-exposure!I$7)),(IF(VLOOKUP($A14,criteria!$A$4:$I$24,7,FALSE())="MKT",H14,999)))))))))))</f>
        <v>0.0131876980786651</v>
      </c>
      <c r="J14" s="46" t="n">
        <f aca="false">IF(J$3&lt;VLOOKUP($A14,criteria!$A$4:$I$24,$D$2,FALSE()),I14,(IF(AND(criteria!$G14="COS",J$3=criteria!$E14),DistRevR!J14/(Mwh!J14*1000),(IF(AND(criteria!$G14="COS",J$3=criteria!$E14+criteria!$F14),DistRevR!J14/(Mwh!J14*1000),(IF(AND(criteria!$G14="COS",J$3&lt;&gt;criteria!$E14+criteria!$F14),I14,(IF(VLOOKUP($A14,criteria!$A$4:$I$24,7,FALSE())="PBR",(I14*(1+exposure!J$5-exposure!J$7)),(IF(VLOOKUP($A14,criteria!$A$4:$I$24,7,FALSE())="MKT",I14,999)))))))))))</f>
        <v>0.0131876980786651</v>
      </c>
      <c r="K14" s="46" t="n">
        <f aca="false">IF(K$3&lt;VLOOKUP($A14,criteria!$A$4:$I$24,$D$2,FALSE()),J14,(IF(AND(criteria!$G14="COS",K$3=criteria!$E14),DistRevR!K14/(Mwh!K14*1000),(IF(AND(criteria!$G14="COS",K$3=criteria!$E14+criteria!$F14),DistRevR!K14/(Mwh!K14*1000),(IF(AND(criteria!$G14="COS",K$3&lt;&gt;criteria!$E14+criteria!$F14),J14,(IF(VLOOKUP($A14,criteria!$A$4:$I$24,7,FALSE())="PBR",(J14*(1+exposure!K$5-exposure!K$7)),(IF(VLOOKUP($A14,criteria!$A$4:$I$24,7,FALSE())="MKT",J14,999)))))))))))</f>
        <v>0.0131876980786651</v>
      </c>
      <c r="L14" s="46" t="n">
        <f aca="false">IF(L$3&lt;VLOOKUP($A14,criteria!$A$4:$I$24,$D$2,FALSE()),K14,(IF(AND(criteria!$G14="COS",L$3=criteria!$E14),DistRevR!L14/(Mwh!L14*1000),(IF(AND(criteria!$G14="COS",L$3=criteria!$E14+criteria!$F14),DistRevR!L14/(Mwh!L14*1000),(IF(AND(criteria!$G14="COS",L$3&lt;&gt;criteria!$E14+criteria!$F14),K14,(IF(VLOOKUP($A14,criteria!$A$4:$I$24,7,FALSE())="PBR",(K14*(1+exposure!L$5-exposure!L$7)),(IF(VLOOKUP($A14,criteria!$A$4:$I$24,7,FALSE())="MKT",K14,999)))))))))))</f>
        <v>0.0131876980786651</v>
      </c>
      <c r="M14" s="46" t="n">
        <f aca="false">IF(M$3&lt;VLOOKUP($A14,criteria!$A$4:$I$24,$D$2,FALSE()),L14,(IF(AND(criteria!$G14="COS",M$3=criteria!$E14),DistRevR!M14/(Mwh!M14*1000),(IF(AND(criteria!$G14="COS",M$3=criteria!$E14+criteria!$F14),DistRevR!M14/(Mwh!M14*1000),(IF(AND(criteria!$G14="COS",M$3&lt;&gt;criteria!$E14+criteria!$F14),L14,(IF(VLOOKUP($A14,criteria!$A$4:$I$24,7,FALSE())="PBR",(L14*(1+exposure!M$5-exposure!M$7)),(IF(VLOOKUP($A14,criteria!$A$4:$I$24,7,FALSE())="MKT",L14,999)))))))))))</f>
        <v>0.0131876980786651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C15" s="46" t="n">
        <f aca="false">DistRevR!C15/(Mwh!C15*1000)</f>
        <v>0.0312667367542801</v>
      </c>
      <c r="D15" s="46" t="n">
        <f aca="false">IF(D$3&lt;VLOOKUP($A15,criteria!$A$4:$I$24,$D$2,FALSE()),C15,(IF(AND(criteria!$G15="COS",D$3=criteria!$E15),DistRevR!D15/(Mwh!D15*1000),(IF(AND(criteria!$G15="COS",D$3=criteria!$E15+criteria!$F15),DistRevR!D15/(Mwh!D15*1000),(IF(AND(criteria!$G15="COS",D$3&lt;&gt;criteria!$E15+criteria!$F15),C15,(IF(VLOOKUP($A15,criteria!$A$4:$I$24,7,FALSE())="PBR",(C15*(1+exposure!D$5-exposure!D$7)),(IF(VLOOKUP($A15,criteria!$A$4:$I$24,7,FALSE())="MKT",C15,999)))))))))))</f>
        <v>0.0312667367542801</v>
      </c>
      <c r="E15" s="46" t="n">
        <f aca="false">IF(E$3&lt;VLOOKUP($A15,criteria!$A$4:$I$24,$D$2,FALSE()),D15,(IF(AND(criteria!$G15="COS",E$3=criteria!$E15),DistRevR!E15/(Mwh!E15*1000),(IF(AND(criteria!$G15="COS",E$3=criteria!$E15+criteria!$F15),DistRevR!E15/(Mwh!E15*1000),(IF(AND(criteria!$G15="COS",E$3&lt;&gt;criteria!$E15+criteria!$F15),D15,(IF(VLOOKUP($A15,criteria!$A$4:$I$24,7,FALSE())="PBR",(D15*(1+exposure!E$5-exposure!E$7)),(IF(VLOOKUP($A15,criteria!$A$4:$I$24,7,FALSE())="MKT",D15,999)))))))))))</f>
        <v>0.0311117976932602</v>
      </c>
      <c r="F15" s="46" t="n">
        <f aca="false">IF(F$3&lt;VLOOKUP($A15,criteria!$A$4:$I$24,$D$2,FALSE()),E15,(IF(AND(criteria!$G15="COS",F$3=criteria!$E15),DistRevR!F15/(Mwh!F15*1000),(IF(AND(criteria!$G15="COS",F$3=criteria!$E15+criteria!$F15),DistRevR!F15/(Mwh!F15*1000),(IF(AND(criteria!$G15="COS",F$3&lt;&gt;criteria!$E15+criteria!$F15),E15,(IF(VLOOKUP($A15,criteria!$A$4:$I$24,7,FALSE())="PBR",(E15*(1+exposure!F$5-exposure!F$7)),(IF(VLOOKUP($A15,criteria!$A$4:$I$24,7,FALSE())="MKT",E15,999)))))))))))</f>
        <v>0.0311117976932602</v>
      </c>
      <c r="G15" s="46" t="n">
        <f aca="false">IF(G$3&lt;VLOOKUP($A15,criteria!$A$4:$I$24,$D$2,FALSE()),F15,(IF(AND(criteria!$G15="COS",G$3=criteria!$E15),DistRevR!G15/(Mwh!G15*1000),(IF(AND(criteria!$G15="COS",G$3=criteria!$E15+criteria!$F15),DistRevR!G15/(Mwh!G15*1000),(IF(AND(criteria!$G15="COS",G$3&lt;&gt;criteria!$E15+criteria!$F15),F15,(IF(VLOOKUP($A15,criteria!$A$4:$I$24,7,FALSE())="PBR",(F15*(1+exposure!G$5-exposure!G$7)),(IF(VLOOKUP($A15,criteria!$A$4:$I$24,7,FALSE())="MKT",F15,999)))))))))))</f>
        <v>0.0311117976932602</v>
      </c>
      <c r="H15" s="46" t="n">
        <f aca="false">IF(H$3&lt;VLOOKUP($A15,criteria!$A$4:$I$24,$D$2,FALSE()),G15,(IF(AND(criteria!$G15="COS",H$3=criteria!$E15),DistRevR!H15/(Mwh!H15*1000),(IF(AND(criteria!$G15="COS",H$3=criteria!$E15+criteria!$F15),DistRevR!H15/(Mwh!H15*1000),(IF(AND(criteria!$G15="COS",H$3&lt;&gt;criteria!$E15+criteria!$F15),G15,(IF(VLOOKUP($A15,criteria!$A$4:$I$24,7,FALSE())="PBR",(G15*(1+exposure!H$5-exposure!H$7)),(IF(VLOOKUP($A15,criteria!$A$4:$I$24,7,FALSE())="MKT",G15,999)))))))))))</f>
        <v>0.0311117976932602</v>
      </c>
      <c r="I15" s="46" t="n">
        <f aca="false">IF(I$3&lt;VLOOKUP($A15,criteria!$A$4:$I$24,$D$2,FALSE()),H15,(IF(AND(criteria!$G15="COS",I$3=criteria!$E15),DistRevR!I15/(Mwh!I15*1000),(IF(AND(criteria!$G15="COS",I$3=criteria!$E15+criteria!$F15),DistRevR!I15/(Mwh!I15*1000),(IF(AND(criteria!$G15="COS",I$3&lt;&gt;criteria!$E15+criteria!$F15),H15,(IF(VLOOKUP($A15,criteria!$A$4:$I$24,7,FALSE())="PBR",(H15*(1+exposure!I$5-exposure!I$7)),(IF(VLOOKUP($A15,criteria!$A$4:$I$24,7,FALSE())="MKT",H15,999)))))))))))</f>
        <v>0.0304988378784783</v>
      </c>
      <c r="J15" s="46" t="n">
        <f aca="false">IF(J$3&lt;VLOOKUP($A15,criteria!$A$4:$I$24,$D$2,FALSE()),I15,(IF(AND(criteria!$G15="COS",J$3=criteria!$E15),DistRevR!J15/(Mwh!J15*1000),(IF(AND(criteria!$G15="COS",J$3=criteria!$E15+criteria!$F15),DistRevR!J15/(Mwh!J15*1000),(IF(AND(criteria!$G15="COS",J$3&lt;&gt;criteria!$E15+criteria!$F15),I15,(IF(VLOOKUP($A15,criteria!$A$4:$I$24,7,FALSE())="PBR",(I15*(1+exposure!J$5-exposure!J$7)),(IF(VLOOKUP($A15,criteria!$A$4:$I$24,7,FALSE())="MKT",I15,999)))))))))))</f>
        <v>0.0304988378784783</v>
      </c>
      <c r="K15" s="46" t="n">
        <f aca="false">IF(K$3&lt;VLOOKUP($A15,criteria!$A$4:$I$24,$D$2,FALSE()),J15,(IF(AND(criteria!$G15="COS",K$3=criteria!$E15),DistRevR!K15/(Mwh!K15*1000),(IF(AND(criteria!$G15="COS",K$3=criteria!$E15+criteria!$F15),DistRevR!K15/(Mwh!K15*1000),(IF(AND(criteria!$G15="COS",K$3&lt;&gt;criteria!$E15+criteria!$F15),J15,(IF(VLOOKUP($A15,criteria!$A$4:$I$24,7,FALSE())="PBR",(J15*(1+exposure!K$5-exposure!K$7)),(IF(VLOOKUP($A15,criteria!$A$4:$I$24,7,FALSE())="MKT",J15,999)))))))))))</f>
        <v>0.0304988378784783</v>
      </c>
      <c r="L15" s="46" t="n">
        <f aca="false">IF(L$3&lt;VLOOKUP($A15,criteria!$A$4:$I$24,$D$2,FALSE()),K15,(IF(AND(criteria!$G15="COS",L$3=criteria!$E15),DistRevR!L15/(Mwh!L15*1000),(IF(AND(criteria!$G15="COS",L$3=criteria!$E15+criteria!$F15),DistRevR!L15/(Mwh!L15*1000),(IF(AND(criteria!$G15="COS",L$3&lt;&gt;criteria!$E15+criteria!$F15),K15,(IF(VLOOKUP($A15,criteria!$A$4:$I$24,7,FALSE())="PBR",(K15*(1+exposure!L$5-exposure!L$7)),(IF(VLOOKUP($A15,criteria!$A$4:$I$24,7,FALSE())="MKT",K15,999)))))))))))</f>
        <v>0.0304988378784783</v>
      </c>
      <c r="M15" s="46" t="n">
        <f aca="false">IF(M$3&lt;VLOOKUP($A15,criteria!$A$4:$I$24,$D$2,FALSE()),L15,(IF(AND(criteria!$G15="COS",M$3=criteria!$E15),DistRevR!M15/(Mwh!M15*1000),(IF(AND(criteria!$G15="COS",M$3=criteria!$E15+criteria!$F15),DistRevR!M15/(Mwh!M15*1000),(IF(AND(criteria!$G15="COS",M$3&lt;&gt;criteria!$E15+criteria!$F15),L15,(IF(VLOOKUP($A15,criteria!$A$4:$I$24,7,FALSE())="PBR",(L15*(1+exposure!M$5-exposure!M$7)),(IF(VLOOKUP($A15,criteria!$A$4:$I$24,7,FALSE())="MKT",L15,999)))))))))))</f>
        <v>0.0304988378784783</v>
      </c>
    </row>
    <row r="16" customFormat="false" ht="12.75" hidden="false" customHeight="false" outlineLevel="0" collapsed="false">
      <c r="A16" s="0" t="str">
        <f aca="false">raw!A16</f>
        <v>Kentucky Utilities Co.</v>
      </c>
      <c r="C16" s="46" t="n">
        <f aca="false">DistRevR!C16/(Mwh!C16*1000)</f>
        <v>0.0140582075030893</v>
      </c>
      <c r="D16" s="46" t="n">
        <f aca="false">IF(D$3&lt;VLOOKUP($A16,criteria!$A$4:$I$24,$D$2,FALSE()),C16,(IF(AND(criteria!$G16="COS",D$3=criteria!$E16),DistRevR!D16/(Mwh!D16*1000),(IF(AND(criteria!$G16="COS",D$3=criteria!$E16+criteria!$F16),DistRevR!D16/(Mwh!D16*1000),(IF(AND(criteria!$G16="COS",D$3&lt;&gt;criteria!$E16+criteria!$F16),C16,(IF(VLOOKUP($A16,criteria!$A$4:$I$24,7,FALSE())="PBR",(C16*(1+exposure!D$5-exposure!D$7)),(IF(VLOOKUP($A16,criteria!$A$4:$I$24,7,FALSE())="MKT",C16,999)))))))))))</f>
        <v>0.0140582075030893</v>
      </c>
      <c r="E16" s="46" t="n">
        <f aca="false">IF(E$3&lt;VLOOKUP($A16,criteria!$A$4:$I$24,$D$2,FALSE()),D16,(IF(AND(criteria!$G16="COS",E$3=criteria!$E16),DistRevR!E16/(Mwh!E16*1000),(IF(AND(criteria!$G16="COS",E$3=criteria!$E16+criteria!$F16),DistRevR!E16/(Mwh!E16*1000),(IF(AND(criteria!$G16="COS",E$3&lt;&gt;criteria!$E16+criteria!$F16),D16,(IF(VLOOKUP($A16,criteria!$A$4:$I$24,7,FALSE())="PBR",(D16*(1+exposure!E$5-exposure!E$7)),(IF(VLOOKUP($A16,criteria!$A$4:$I$24,7,FALSE())="MKT",D16,999)))))))))))</f>
        <v>0.0140260595934158</v>
      </c>
      <c r="F16" s="46" t="n">
        <f aca="false">IF(F$3&lt;VLOOKUP($A16,criteria!$A$4:$I$24,$D$2,FALSE()),E16,(IF(AND(criteria!$G16="COS",F$3=criteria!$E16),DistRevR!F16/(Mwh!F16*1000),(IF(AND(criteria!$G16="COS",F$3=criteria!$E16+criteria!$F16),DistRevR!F16/(Mwh!F16*1000),(IF(AND(criteria!$G16="COS",F$3&lt;&gt;criteria!$E16+criteria!$F16),E16,(IF(VLOOKUP($A16,criteria!$A$4:$I$24,7,FALSE())="PBR",(E16*(1+exposure!F$5-exposure!F$7)),(IF(VLOOKUP($A16,criteria!$A$4:$I$24,7,FALSE())="MKT",E16,999)))))))))))</f>
        <v>0.0140260595934158</v>
      </c>
      <c r="G16" s="46" t="n">
        <f aca="false">IF(G$3&lt;VLOOKUP($A16,criteria!$A$4:$I$24,$D$2,FALSE()),F16,(IF(AND(criteria!$G16="COS",G$3=criteria!$E16),DistRevR!G16/(Mwh!G16*1000),(IF(AND(criteria!$G16="COS",G$3=criteria!$E16+criteria!$F16),DistRevR!G16/(Mwh!G16*1000),(IF(AND(criteria!$G16="COS",G$3&lt;&gt;criteria!$E16+criteria!$F16),F16,(IF(VLOOKUP($A16,criteria!$A$4:$I$24,7,FALSE())="PBR",(F16*(1+exposure!G$5-exposure!G$7)),(IF(VLOOKUP($A16,criteria!$A$4:$I$24,7,FALSE())="MKT",F16,999)))))))))))</f>
        <v>0.0140260595934158</v>
      </c>
      <c r="H16" s="46" t="n">
        <f aca="false">IF(H$3&lt;VLOOKUP($A16,criteria!$A$4:$I$24,$D$2,FALSE()),G16,(IF(AND(criteria!$G16="COS",H$3=criteria!$E16),DistRevR!H16/(Mwh!H16*1000),(IF(AND(criteria!$G16="COS",H$3=criteria!$E16+criteria!$F16),DistRevR!H16/(Mwh!H16*1000),(IF(AND(criteria!$G16="COS",H$3&lt;&gt;criteria!$E16+criteria!$F16),G16,(IF(VLOOKUP($A16,criteria!$A$4:$I$24,7,FALSE())="PBR",(G16*(1+exposure!H$5-exposure!H$7)),(IF(VLOOKUP($A16,criteria!$A$4:$I$24,7,FALSE())="MKT",G16,999)))))))))))</f>
        <v>0.0140260595934158</v>
      </c>
      <c r="I16" s="46" t="n">
        <f aca="false">IF(I$3&lt;VLOOKUP($A16,criteria!$A$4:$I$24,$D$2,FALSE()),H16,(IF(AND(criteria!$G16="COS",I$3=criteria!$E16),DistRevR!I16/(Mwh!I16*1000),(IF(AND(criteria!$G16="COS",I$3=criteria!$E16+criteria!$F16),DistRevR!I16/(Mwh!I16*1000),(IF(AND(criteria!$G16="COS",I$3&lt;&gt;criteria!$E16+criteria!$F16),H16,(IF(VLOOKUP($A16,criteria!$A$4:$I$24,7,FALSE())="PBR",(H16*(1+exposure!I$5-exposure!I$7)),(IF(VLOOKUP($A16,criteria!$A$4:$I$24,7,FALSE())="MKT",H16,999)))))))))))</f>
        <v>0.0137981120578188</v>
      </c>
      <c r="J16" s="46" t="n">
        <f aca="false">IF(J$3&lt;VLOOKUP($A16,criteria!$A$4:$I$24,$D$2,FALSE()),I16,(IF(AND(criteria!$G16="COS",J$3=criteria!$E16),DistRevR!J16/(Mwh!J16*1000),(IF(AND(criteria!$G16="COS",J$3=criteria!$E16+criteria!$F16),DistRevR!J16/(Mwh!J16*1000),(IF(AND(criteria!$G16="COS",J$3&lt;&gt;criteria!$E16+criteria!$F16),I16,(IF(VLOOKUP($A16,criteria!$A$4:$I$24,7,FALSE())="PBR",(I16*(1+exposure!J$5-exposure!J$7)),(IF(VLOOKUP($A16,criteria!$A$4:$I$24,7,FALSE())="MKT",I16,999)))))))))))</f>
        <v>0.0137981120578188</v>
      </c>
      <c r="K16" s="46" t="n">
        <f aca="false">IF(K$3&lt;VLOOKUP($A16,criteria!$A$4:$I$24,$D$2,FALSE()),J16,(IF(AND(criteria!$G16="COS",K$3=criteria!$E16),DistRevR!K16/(Mwh!K16*1000),(IF(AND(criteria!$G16="COS",K$3=criteria!$E16+criteria!$F16),DistRevR!K16/(Mwh!K16*1000),(IF(AND(criteria!$G16="COS",K$3&lt;&gt;criteria!$E16+criteria!$F16),J16,(IF(VLOOKUP($A16,criteria!$A$4:$I$24,7,FALSE())="PBR",(J16*(1+exposure!K$5-exposure!K$7)),(IF(VLOOKUP($A16,criteria!$A$4:$I$24,7,FALSE())="MKT",J16,999)))))))))))</f>
        <v>0.0137981120578188</v>
      </c>
      <c r="L16" s="46" t="n">
        <f aca="false">IF(L$3&lt;VLOOKUP($A16,criteria!$A$4:$I$24,$D$2,FALSE()),K16,(IF(AND(criteria!$G16="COS",L$3=criteria!$E16),DistRevR!L16/(Mwh!L16*1000),(IF(AND(criteria!$G16="COS",L$3=criteria!$E16+criteria!$F16),DistRevR!L16/(Mwh!L16*1000),(IF(AND(criteria!$G16="COS",L$3&lt;&gt;criteria!$E16+criteria!$F16),K16,(IF(VLOOKUP($A16,criteria!$A$4:$I$24,7,FALSE())="PBR",(K16*(1+exposure!L$5-exposure!L$7)),(IF(VLOOKUP($A16,criteria!$A$4:$I$24,7,FALSE())="MKT",K16,999)))))))))))</f>
        <v>0.0137981120578188</v>
      </c>
      <c r="M16" s="46" t="n">
        <f aca="false">IF(M$3&lt;VLOOKUP($A16,criteria!$A$4:$I$24,$D$2,FALSE()),L16,(IF(AND(criteria!$G16="COS",M$3=criteria!$E16),DistRevR!M16/(Mwh!M16*1000),(IF(AND(criteria!$G16="COS",M$3=criteria!$E16+criteria!$F16),DistRevR!M16/(Mwh!M16*1000),(IF(AND(criteria!$G16="COS",M$3&lt;&gt;criteria!$E16+criteria!$F16),L16,(IF(VLOOKUP($A16,criteria!$A$4:$I$24,7,FALSE())="PBR",(L16*(1+exposure!M$5-exposure!M$7)),(IF(VLOOKUP($A16,criteria!$A$4:$I$24,7,FALSE())="MKT",L16,999)))))))))))</f>
        <v>0.0137981120578188</v>
      </c>
    </row>
    <row r="17" customFormat="false" ht="12.75" hidden="false" customHeight="false" outlineLevel="0" collapsed="false">
      <c r="A17" s="0" t="str">
        <f aca="false">raw!A17</f>
        <v>Ohio Power Co.</v>
      </c>
      <c r="C17" s="46" t="n">
        <f aca="false">DistRevR!C17/(Mwh!C17*1000)</f>
        <v>0.00839202074821755</v>
      </c>
      <c r="D17" s="46" t="n">
        <f aca="false">IF(D$3&lt;VLOOKUP($A17,criteria!$A$4:$I$24,$D$2,FALSE()),C17,(IF(AND(criteria!$G17="COS",D$3=criteria!$E17),DistRevR!D17/(Mwh!D17*1000),(IF(AND(criteria!$G17="COS",D$3=criteria!$E17+criteria!$F17),DistRevR!D17/(Mwh!D17*1000),(IF(AND(criteria!$G17="COS",D$3&lt;&gt;criteria!$E17+criteria!$F17),C17,(IF(VLOOKUP($A17,criteria!$A$4:$I$24,7,FALSE())="PBR",(C17*(1+exposure!D$5-exposure!D$7)),(IF(VLOOKUP($A17,criteria!$A$4:$I$24,7,FALSE())="MKT",C17,999)))))))))))</f>
        <v>0.00839202074821755</v>
      </c>
      <c r="E17" s="46" t="n">
        <f aca="false">IF(E$3&lt;VLOOKUP($A17,criteria!$A$4:$I$24,$D$2,FALSE()),D17,(IF(AND(criteria!$G17="COS",E$3=criteria!$E17),DistRevR!E17/(Mwh!E17*1000),(IF(AND(criteria!$G17="COS",E$3=criteria!$E17+criteria!$F17),DistRevR!E17/(Mwh!E17*1000),(IF(AND(criteria!$G17="COS",E$3&lt;&gt;criteria!$E17+criteria!$F17),D17,(IF(VLOOKUP($A17,criteria!$A$4:$I$24,7,FALSE())="PBR",(D17*(1+exposure!E$5-exposure!E$7)),(IF(VLOOKUP($A17,criteria!$A$4:$I$24,7,FALSE())="MKT",D17,999)))))))))))</f>
        <v>0.00836474800997715</v>
      </c>
      <c r="F17" s="46" t="n">
        <f aca="false">IF(F$3&lt;VLOOKUP($A17,criteria!$A$4:$I$24,$D$2,FALSE()),E17,(IF(AND(criteria!$G17="COS",F$3=criteria!$E17),DistRevR!F17/(Mwh!F17*1000),(IF(AND(criteria!$G17="COS",F$3=criteria!$E17+criteria!$F17),DistRevR!F17/(Mwh!F17*1000),(IF(AND(criteria!$G17="COS",F$3&lt;&gt;criteria!$E17+criteria!$F17),E17,(IF(VLOOKUP($A17,criteria!$A$4:$I$24,7,FALSE())="PBR",(E17*(1+exposure!F$5-exposure!F$7)),(IF(VLOOKUP($A17,criteria!$A$4:$I$24,7,FALSE())="MKT",E17,999)))))))))))</f>
        <v>0.00836474800997715</v>
      </c>
      <c r="G17" s="46" t="n">
        <f aca="false">IF(G$3&lt;VLOOKUP($A17,criteria!$A$4:$I$24,$D$2,FALSE()),F17,(IF(AND(criteria!$G17="COS",G$3=criteria!$E17),DistRevR!G17/(Mwh!G17*1000),(IF(AND(criteria!$G17="COS",G$3=criteria!$E17+criteria!$F17),DistRevR!G17/(Mwh!G17*1000),(IF(AND(criteria!$G17="COS",G$3&lt;&gt;criteria!$E17+criteria!$F17),F17,(IF(VLOOKUP($A17,criteria!$A$4:$I$24,7,FALSE())="PBR",(F17*(1+exposure!G$5-exposure!G$7)),(IF(VLOOKUP($A17,criteria!$A$4:$I$24,7,FALSE())="MKT",F17,999)))))))))))</f>
        <v>0.00836474800997715</v>
      </c>
      <c r="H17" s="46" t="n">
        <f aca="false">IF(H$3&lt;VLOOKUP($A17,criteria!$A$4:$I$24,$D$2,FALSE()),G17,(IF(AND(criteria!$G17="COS",H$3=criteria!$E17),DistRevR!H17/(Mwh!H17*1000),(IF(AND(criteria!$G17="COS",H$3=criteria!$E17+criteria!$F17),DistRevR!H17/(Mwh!H17*1000),(IF(AND(criteria!$G17="COS",H$3&lt;&gt;criteria!$E17+criteria!$F17),G17,(IF(VLOOKUP($A17,criteria!$A$4:$I$24,7,FALSE())="PBR",(G17*(1+exposure!H$5-exposure!H$7)),(IF(VLOOKUP($A17,criteria!$A$4:$I$24,7,FALSE())="MKT",G17,999)))))))))))</f>
        <v>0.00836474800997715</v>
      </c>
      <c r="I17" s="46" t="n">
        <f aca="false">IF(I$3&lt;VLOOKUP($A17,criteria!$A$4:$I$24,$D$2,FALSE()),H17,(IF(AND(criteria!$G17="COS",I$3=criteria!$E17),DistRevR!I17/(Mwh!I17*1000),(IF(AND(criteria!$G17="COS",I$3=criteria!$E17+criteria!$F17),DistRevR!I17/(Mwh!I17*1000),(IF(AND(criteria!$G17="COS",I$3&lt;&gt;criteria!$E17+criteria!$F17),H17,(IF(VLOOKUP($A17,criteria!$A$4:$I$24,7,FALSE())="PBR",(H17*(1+exposure!I$5-exposure!I$7)),(IF(VLOOKUP($A17,criteria!$A$4:$I$24,7,FALSE())="MKT",H17,999)))))))))))</f>
        <v>0.00821982540096399</v>
      </c>
      <c r="J17" s="46" t="n">
        <f aca="false">IF(J$3&lt;VLOOKUP($A17,criteria!$A$4:$I$24,$D$2,FALSE()),I17,(IF(AND(criteria!$G17="COS",J$3=criteria!$E17),DistRevR!J17/(Mwh!J17*1000),(IF(AND(criteria!$G17="COS",J$3=criteria!$E17+criteria!$F17),DistRevR!J17/(Mwh!J17*1000),(IF(AND(criteria!$G17="COS",J$3&lt;&gt;criteria!$E17+criteria!$F17),I17,(IF(VLOOKUP($A17,criteria!$A$4:$I$24,7,FALSE())="PBR",(I17*(1+exposure!J$5-exposure!J$7)),(IF(VLOOKUP($A17,criteria!$A$4:$I$24,7,FALSE())="MKT",I17,999)))))))))))</f>
        <v>0.00821982540096399</v>
      </c>
      <c r="K17" s="46" t="n">
        <f aca="false">IF(K$3&lt;VLOOKUP($A17,criteria!$A$4:$I$24,$D$2,FALSE()),J17,(IF(AND(criteria!$G17="COS",K$3=criteria!$E17),DistRevR!K17/(Mwh!K17*1000),(IF(AND(criteria!$G17="COS",K$3=criteria!$E17+criteria!$F17),DistRevR!K17/(Mwh!K17*1000),(IF(AND(criteria!$G17="COS",K$3&lt;&gt;criteria!$E17+criteria!$F17),J17,(IF(VLOOKUP($A17,criteria!$A$4:$I$24,7,FALSE())="PBR",(J17*(1+exposure!K$5-exposure!K$7)),(IF(VLOOKUP($A17,criteria!$A$4:$I$24,7,FALSE())="MKT",J17,999)))))))))))</f>
        <v>0.00821982540096399</v>
      </c>
      <c r="L17" s="46" t="n">
        <f aca="false">IF(L$3&lt;VLOOKUP($A17,criteria!$A$4:$I$24,$D$2,FALSE()),K17,(IF(AND(criteria!$G17="COS",L$3=criteria!$E17),DistRevR!L17/(Mwh!L17*1000),(IF(AND(criteria!$G17="COS",L$3=criteria!$E17+criteria!$F17),DistRevR!L17/(Mwh!L17*1000),(IF(AND(criteria!$G17="COS",L$3&lt;&gt;criteria!$E17+criteria!$F17),K17,(IF(VLOOKUP($A17,criteria!$A$4:$I$24,7,FALSE())="PBR",(K17*(1+exposure!L$5-exposure!L$7)),(IF(VLOOKUP($A17,criteria!$A$4:$I$24,7,FALSE())="MKT",K17,999)))))))))))</f>
        <v>0.00821982540096399</v>
      </c>
      <c r="M17" s="46" t="n">
        <f aca="false">IF(M$3&lt;VLOOKUP($A17,criteria!$A$4:$I$24,$D$2,FALSE()),L17,(IF(AND(criteria!$G17="COS",M$3=criteria!$E17),DistRevR!M17/(Mwh!M17*1000),(IF(AND(criteria!$G17="COS",M$3=criteria!$E17+criteria!$F17),DistRevR!M17/(Mwh!M17*1000),(IF(AND(criteria!$G17="COS",M$3&lt;&gt;criteria!$E17+criteria!$F17),L17,(IF(VLOOKUP($A17,criteria!$A$4:$I$24,7,FALSE())="PBR",(L17*(1+exposure!M$5-exposure!M$7)),(IF(VLOOKUP($A17,criteria!$A$4:$I$24,7,FALSE())="MKT",L17,999)))))))))))</f>
        <v>0.00821982540096399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C18" s="46" t="n">
        <f aca="false">DistRevR!C18/(Mwh!C18*1000)</f>
        <v>0.0179892575291082</v>
      </c>
      <c r="D18" s="46" t="n">
        <f aca="false">IF(D$3&lt;VLOOKUP($A18,criteria!$A$4:$I$24,$D$2,FALSE()),C18,(IF(AND(criteria!$G18="COS",D$3=criteria!$E18),DistRevR!D18/(Mwh!D18*1000),(IF(AND(criteria!$G18="COS",D$3=criteria!$E18+criteria!$F18),DistRevR!D18/(Mwh!D18*1000),(IF(AND(criteria!$G18="COS",D$3&lt;&gt;criteria!$E18+criteria!$F18),C18,(IF(VLOOKUP($A18,criteria!$A$4:$I$24,7,FALSE())="PBR",(C18*(1+exposure!D$5-exposure!D$7)),(IF(VLOOKUP($A18,criteria!$A$4:$I$24,7,FALSE())="MKT",C18,999)))))))))))</f>
        <v>0.0179892575291082</v>
      </c>
      <c r="E18" s="46" t="n">
        <f aca="false">IF(E$3&lt;VLOOKUP($A18,criteria!$A$4:$I$24,$D$2,FALSE()),D18,(IF(AND(criteria!$G18="COS",E$3=criteria!$E18),DistRevR!E18/(Mwh!E18*1000),(IF(AND(criteria!$G18="COS",E$3=criteria!$E18+criteria!$F18),DistRevR!E18/(Mwh!E18*1000),(IF(AND(criteria!$G18="COS",E$3&lt;&gt;criteria!$E18+criteria!$F18),D18,(IF(VLOOKUP($A18,criteria!$A$4:$I$24,7,FALSE())="PBR",(D18*(1+exposure!E$5-exposure!E$7)),(IF(VLOOKUP($A18,criteria!$A$4:$I$24,7,FALSE())="MKT",D18,999)))))))))))</f>
        <v>0.0179057175345998</v>
      </c>
      <c r="F18" s="46" t="n">
        <f aca="false">IF(F$3&lt;VLOOKUP($A18,criteria!$A$4:$I$24,$D$2,FALSE()),E18,(IF(AND(criteria!$G18="COS",F$3=criteria!$E18),DistRevR!F18/(Mwh!F18*1000),(IF(AND(criteria!$G18="COS",F$3=criteria!$E18+criteria!$F18),DistRevR!F18/(Mwh!F18*1000),(IF(AND(criteria!$G18="COS",F$3&lt;&gt;criteria!$E18+criteria!$F18),E18,(IF(VLOOKUP($A18,criteria!$A$4:$I$24,7,FALSE())="PBR",(E18*(1+exposure!F$5-exposure!F$7)),(IF(VLOOKUP($A18,criteria!$A$4:$I$24,7,FALSE())="MKT",E18,999)))))))))))</f>
        <v>0.0179057175345998</v>
      </c>
      <c r="G18" s="46" t="n">
        <f aca="false">IF(G$3&lt;VLOOKUP($A18,criteria!$A$4:$I$24,$D$2,FALSE()),F18,(IF(AND(criteria!$G18="COS",G$3=criteria!$E18),DistRevR!G18/(Mwh!G18*1000),(IF(AND(criteria!$G18="COS",G$3=criteria!$E18+criteria!$F18),DistRevR!G18/(Mwh!G18*1000),(IF(AND(criteria!$G18="COS",G$3&lt;&gt;criteria!$E18+criteria!$F18),F18,(IF(VLOOKUP($A18,criteria!$A$4:$I$24,7,FALSE())="PBR",(F18*(1+exposure!G$5-exposure!G$7)),(IF(VLOOKUP($A18,criteria!$A$4:$I$24,7,FALSE())="MKT",F18,999)))))))))))</f>
        <v>0.0179057175345998</v>
      </c>
      <c r="H18" s="46" t="n">
        <f aca="false">IF(H$3&lt;VLOOKUP($A18,criteria!$A$4:$I$24,$D$2,FALSE()),G18,(IF(AND(criteria!$G18="COS",H$3=criteria!$E18),DistRevR!H18/(Mwh!H18*1000),(IF(AND(criteria!$G18="COS",H$3=criteria!$E18+criteria!$F18),DistRevR!H18/(Mwh!H18*1000),(IF(AND(criteria!$G18="COS",H$3&lt;&gt;criteria!$E18+criteria!$F18),G18,(IF(VLOOKUP($A18,criteria!$A$4:$I$24,7,FALSE())="PBR",(G18*(1+exposure!H$5-exposure!H$7)),(IF(VLOOKUP($A18,criteria!$A$4:$I$24,7,FALSE())="MKT",G18,999)))))))))))</f>
        <v>0.0179057175345998</v>
      </c>
      <c r="I18" s="46" t="n">
        <f aca="false">IF(I$3&lt;VLOOKUP($A18,criteria!$A$4:$I$24,$D$2,FALSE()),H18,(IF(AND(criteria!$G18="COS",I$3=criteria!$E18),DistRevR!I18/(Mwh!I18*1000),(IF(AND(criteria!$G18="COS",I$3=criteria!$E18+criteria!$F18),DistRevR!I18/(Mwh!I18*1000),(IF(AND(criteria!$G18="COS",I$3&lt;&gt;criteria!$E18+criteria!$F18),H18,(IF(VLOOKUP($A18,criteria!$A$4:$I$24,7,FALSE())="PBR",(H18*(1+exposure!I$5-exposure!I$7)),(IF(VLOOKUP($A18,criteria!$A$4:$I$24,7,FALSE())="MKT",H18,999)))))))))))</f>
        <v>0.0175631177449261</v>
      </c>
      <c r="J18" s="46" t="n">
        <f aca="false">IF(J$3&lt;VLOOKUP($A18,criteria!$A$4:$I$24,$D$2,FALSE()),I18,(IF(AND(criteria!$G18="COS",J$3=criteria!$E18),DistRevR!J18/(Mwh!J18*1000),(IF(AND(criteria!$G18="COS",J$3=criteria!$E18+criteria!$F18),DistRevR!J18/(Mwh!J18*1000),(IF(AND(criteria!$G18="COS",J$3&lt;&gt;criteria!$E18+criteria!$F18),I18,(IF(VLOOKUP($A18,criteria!$A$4:$I$24,7,FALSE())="PBR",(I18*(1+exposure!J$5-exposure!J$7)),(IF(VLOOKUP($A18,criteria!$A$4:$I$24,7,FALSE())="MKT",I18,999)))))))))))</f>
        <v>0.0175631177449261</v>
      </c>
      <c r="K18" s="46" t="n">
        <f aca="false">IF(K$3&lt;VLOOKUP($A18,criteria!$A$4:$I$24,$D$2,FALSE()),J18,(IF(AND(criteria!$G18="COS",K$3=criteria!$E18),DistRevR!K18/(Mwh!K18*1000),(IF(AND(criteria!$G18="COS",K$3=criteria!$E18+criteria!$F18),DistRevR!K18/(Mwh!K18*1000),(IF(AND(criteria!$G18="COS",K$3&lt;&gt;criteria!$E18+criteria!$F18),J18,(IF(VLOOKUP($A18,criteria!$A$4:$I$24,7,FALSE())="PBR",(J18*(1+exposure!K$5-exposure!K$7)),(IF(VLOOKUP($A18,criteria!$A$4:$I$24,7,FALSE())="MKT",J18,999)))))))))))</f>
        <v>0.0175631177449261</v>
      </c>
      <c r="L18" s="46" t="n">
        <f aca="false">IF(L$3&lt;VLOOKUP($A18,criteria!$A$4:$I$24,$D$2,FALSE()),K18,(IF(AND(criteria!$G18="COS",L$3=criteria!$E18),DistRevR!L18/(Mwh!L18*1000),(IF(AND(criteria!$G18="COS",L$3=criteria!$E18+criteria!$F18),DistRevR!L18/(Mwh!L18*1000),(IF(AND(criteria!$G18="COS",L$3&lt;&gt;criteria!$E18+criteria!$F18),K18,(IF(VLOOKUP($A18,criteria!$A$4:$I$24,7,FALSE())="PBR",(K18*(1+exposure!L$5-exposure!L$7)),(IF(VLOOKUP($A18,criteria!$A$4:$I$24,7,FALSE())="MKT",K18,999)))))))))))</f>
        <v>0.0175631177449261</v>
      </c>
      <c r="M18" s="46" t="n">
        <f aca="false">IF(M$3&lt;VLOOKUP($A18,criteria!$A$4:$I$24,$D$2,FALSE()),L18,(IF(AND(criteria!$G18="COS",M$3=criteria!$E18),DistRevR!M18/(Mwh!M18*1000),(IF(AND(criteria!$G18="COS",M$3=criteria!$E18+criteria!$F18),DistRevR!M18/(Mwh!M18*1000),(IF(AND(criteria!$G18="COS",M$3&lt;&gt;criteria!$E18+criteria!$F18),L18,(IF(VLOOKUP($A18,criteria!$A$4:$I$24,7,FALSE())="PBR",(L18*(1+exposure!M$5-exposure!M$7)),(IF(VLOOKUP($A18,criteria!$A$4:$I$24,7,FALSE())="MKT",L18,999)))))))))))</f>
        <v>0.0175631177449261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C19" s="46" t="n">
        <f aca="false">DistRevR!C19/(Mwh!C19*1000)</f>
        <v>0.039135963817907</v>
      </c>
      <c r="D19" s="46" t="n">
        <f aca="false">IF(D$3&lt;VLOOKUP($A19,criteria!$A$4:$I$24,$D$2,FALSE()),C19,(IF(AND(criteria!$G19="COS",D$3=criteria!$E19),DistRevR!D19/(Mwh!D19*1000),(IF(AND(criteria!$G19="COS",D$3=criteria!$E19+criteria!$F19),DistRevR!D19/(Mwh!D19*1000),(IF(AND(criteria!$G19="COS",D$3&lt;&gt;criteria!$E19+criteria!$F19),C19,(IF(VLOOKUP($A19,criteria!$A$4:$I$24,7,FALSE())="PBR",(C19*(1+exposure!D$5-exposure!D$7)),(IF(VLOOKUP($A19,criteria!$A$4:$I$24,7,FALSE())="MKT",C19,999)))))))))))</f>
        <v>0.0391120543005991</v>
      </c>
      <c r="E19" s="46" t="n">
        <f aca="false">IF(E$3&lt;VLOOKUP($A19,criteria!$A$4:$I$24,$D$2,FALSE()),D19,(IF(AND(criteria!$G19="COS",E$3=criteria!$E19),DistRevR!E19/(Mwh!E19*1000),(IF(AND(criteria!$G19="COS",E$3=criteria!$E19+criteria!$F19),DistRevR!E19/(Mwh!E19*1000),(IF(AND(criteria!$G19="COS",E$3&lt;&gt;criteria!$E19+criteria!$F19),D19,(IF(VLOOKUP($A19,criteria!$A$4:$I$24,7,FALSE())="PBR",(D19*(1+exposure!E$5-exposure!E$7)),(IF(VLOOKUP($A19,criteria!$A$4:$I$24,7,FALSE())="MKT",D19,999)))))))))))</f>
        <v>0.0391120543005991</v>
      </c>
      <c r="F19" s="46" t="n">
        <f aca="false">IF(F$3&lt;VLOOKUP($A19,criteria!$A$4:$I$24,$D$2,FALSE()),E19,(IF(AND(criteria!$G19="COS",F$3=criteria!$E19),DistRevR!F19/(Mwh!F19*1000),(IF(AND(criteria!$G19="COS",F$3=criteria!$E19+criteria!$F19),DistRevR!F19/(Mwh!F19*1000),(IF(AND(criteria!$G19="COS",F$3&lt;&gt;criteria!$E19+criteria!$F19),E19,(IF(VLOOKUP($A19,criteria!$A$4:$I$24,7,FALSE())="PBR",(E19*(1+exposure!F$5-exposure!F$7)),(IF(VLOOKUP($A19,criteria!$A$4:$I$24,7,FALSE())="MKT",E19,999)))))))))))</f>
        <v>0.0391120543005991</v>
      </c>
      <c r="G19" s="46" t="n">
        <f aca="false">IF(G$3&lt;VLOOKUP($A19,criteria!$A$4:$I$24,$D$2,FALSE()),F19,(IF(AND(criteria!$G19="COS",G$3=criteria!$E19),DistRevR!G19/(Mwh!G19*1000),(IF(AND(criteria!$G19="COS",G$3=criteria!$E19+criteria!$F19),DistRevR!G19/(Mwh!G19*1000),(IF(AND(criteria!$G19="COS",G$3&lt;&gt;criteria!$E19+criteria!$F19),F19,(IF(VLOOKUP($A19,criteria!$A$4:$I$24,7,FALSE())="PBR",(F19*(1+exposure!G$5-exposure!G$7)),(IF(VLOOKUP($A19,criteria!$A$4:$I$24,7,FALSE())="MKT",F19,999)))))))))))</f>
        <v>0.0391120543005991</v>
      </c>
      <c r="H19" s="46" t="n">
        <f aca="false">IF(H$3&lt;VLOOKUP($A19,criteria!$A$4:$I$24,$D$2,FALSE()),G19,(IF(AND(criteria!$G19="COS",H$3=criteria!$E19),DistRevR!H19/(Mwh!H19*1000),(IF(AND(criteria!$G19="COS",H$3=criteria!$E19+criteria!$F19),DistRevR!H19/(Mwh!H19*1000),(IF(AND(criteria!$G19="COS",H$3&lt;&gt;criteria!$E19+criteria!$F19),G19,(IF(VLOOKUP($A19,criteria!$A$4:$I$24,7,FALSE())="PBR",(G19*(1+exposure!H$5-exposure!H$7)),(IF(VLOOKUP($A19,criteria!$A$4:$I$24,7,FALSE())="MKT",G19,999)))))))))))</f>
        <v>0.0385479098466711</v>
      </c>
      <c r="I19" s="46" t="n">
        <f aca="false">IF(I$3&lt;VLOOKUP($A19,criteria!$A$4:$I$24,$D$2,FALSE()),H19,(IF(AND(criteria!$G19="COS",I$3=criteria!$E19),DistRevR!I19/(Mwh!I19*1000),(IF(AND(criteria!$G19="COS",I$3=criteria!$E19+criteria!$F19),DistRevR!I19/(Mwh!I19*1000),(IF(AND(criteria!$G19="COS",I$3&lt;&gt;criteria!$E19+criteria!$F19),H19,(IF(VLOOKUP($A19,criteria!$A$4:$I$24,7,FALSE())="PBR",(H19*(1+exposure!I$5-exposure!I$7)),(IF(VLOOKUP($A19,criteria!$A$4:$I$24,7,FALSE())="MKT",H19,999)))))))))))</f>
        <v>0.0385479098466711</v>
      </c>
      <c r="J19" s="46" t="n">
        <f aca="false">IF(J$3&lt;VLOOKUP($A19,criteria!$A$4:$I$24,$D$2,FALSE()),I19,(IF(AND(criteria!$G19="COS",J$3=criteria!$E19),DistRevR!J19/(Mwh!J19*1000),(IF(AND(criteria!$G19="COS",J$3=criteria!$E19+criteria!$F19),DistRevR!J19/(Mwh!J19*1000),(IF(AND(criteria!$G19="COS",J$3&lt;&gt;criteria!$E19+criteria!$F19),I19,(IF(VLOOKUP($A19,criteria!$A$4:$I$24,7,FALSE())="PBR",(I19*(1+exposure!J$5-exposure!J$7)),(IF(VLOOKUP($A19,criteria!$A$4:$I$24,7,FALSE())="MKT",I19,999)))))))))))</f>
        <v>0.0385479098466711</v>
      </c>
      <c r="K19" s="46" t="n">
        <f aca="false">IF(K$3&lt;VLOOKUP($A19,criteria!$A$4:$I$24,$D$2,FALSE()),J19,(IF(AND(criteria!$G19="COS",K$3=criteria!$E19),DistRevR!K19/(Mwh!K19*1000),(IF(AND(criteria!$G19="COS",K$3=criteria!$E19+criteria!$F19),DistRevR!K19/(Mwh!K19*1000),(IF(AND(criteria!$G19="COS",K$3&lt;&gt;criteria!$E19+criteria!$F19),J19,(IF(VLOOKUP($A19,criteria!$A$4:$I$24,7,FALSE())="PBR",(J19*(1+exposure!K$5-exposure!K$7)),(IF(VLOOKUP($A19,criteria!$A$4:$I$24,7,FALSE())="MKT",J19,999)))))))))))</f>
        <v>0.0385479098466711</v>
      </c>
      <c r="L19" s="46" t="n">
        <f aca="false">IF(L$3&lt;VLOOKUP($A19,criteria!$A$4:$I$24,$D$2,FALSE()),K19,(IF(AND(criteria!$G19="COS",L$3=criteria!$E19),DistRevR!L19/(Mwh!L19*1000),(IF(AND(criteria!$G19="COS",L$3=criteria!$E19+criteria!$F19),DistRevR!L19/(Mwh!L19*1000),(IF(AND(criteria!$G19="COS",L$3&lt;&gt;criteria!$E19+criteria!$F19),K19,(IF(VLOOKUP($A19,criteria!$A$4:$I$24,7,FALSE())="PBR",(K19*(1+exposure!L$5-exposure!L$7)),(IF(VLOOKUP($A19,criteria!$A$4:$I$24,7,FALSE())="MKT",K19,999)))))))))))</f>
        <v>0.0385479098466711</v>
      </c>
      <c r="M19" s="46" t="n">
        <f aca="false">IF(M$3&lt;VLOOKUP($A19,criteria!$A$4:$I$24,$D$2,FALSE()),L19,(IF(AND(criteria!$G19="COS",M$3=criteria!$E19),DistRevR!M19/(Mwh!M19*1000),(IF(AND(criteria!$G19="COS",M$3=criteria!$E19+criteria!$F19),DistRevR!M19/(Mwh!M19*1000),(IF(AND(criteria!$G19="COS",M$3&lt;&gt;criteria!$E19+criteria!$F19),L19,(IF(VLOOKUP($A19,criteria!$A$4:$I$24,7,FALSE())="PBR",(L19*(1+exposure!M$5-exposure!M$7)),(IF(VLOOKUP($A19,criteria!$A$4:$I$24,7,FALSE())="MKT",L19,999)))))))))))</f>
        <v>0.0385479098466711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C20" s="46" t="n">
        <f aca="false">DistRevR!C20/(Mwh!C20*1000)</f>
        <v>0.0233186707310018</v>
      </c>
      <c r="D20" s="46" t="n">
        <f aca="false">IF(D$3&lt;VLOOKUP($A20,criteria!$A$4:$I$24,$D$2,FALSE()),C20,(IF(AND(criteria!$G20="COS",D$3=criteria!$E20),DistRevR!D20/(Mwh!D20*1000),(IF(AND(criteria!$G20="COS",D$3=criteria!$E20+criteria!$F20),DistRevR!D20/(Mwh!D20*1000),(IF(AND(criteria!$G20="COS",D$3&lt;&gt;criteria!$E20+criteria!$F20),C20,(IF(VLOOKUP($A20,criteria!$A$4:$I$24,7,FALSE())="PBR",(C20*(1+exposure!D$5-exposure!D$7)),(IF(VLOOKUP($A20,criteria!$A$4:$I$24,7,FALSE())="MKT",C20,999)))))))))))</f>
        <v>0.0233186707310018</v>
      </c>
      <c r="E20" s="46" t="n">
        <f aca="false">IF(E$3&lt;VLOOKUP($A20,criteria!$A$4:$I$24,$D$2,FALSE()),D20,(IF(AND(criteria!$G20="COS",E$3=criteria!$E20),DistRevR!E20/(Mwh!E20*1000),(IF(AND(criteria!$G20="COS",E$3=criteria!$E20+criteria!$F20),DistRevR!E20/(Mwh!E20*1000),(IF(AND(criteria!$G20="COS",E$3&lt;&gt;criteria!$E20+criteria!$F20),D20,(IF(VLOOKUP($A20,criteria!$A$4:$I$24,7,FALSE())="PBR",(D20*(1+exposure!E$5-exposure!E$7)),(IF(VLOOKUP($A20,criteria!$A$4:$I$24,7,FALSE())="MKT",D20,999)))))))))))</f>
        <v>0.0231964933121377</v>
      </c>
      <c r="F20" s="46" t="n">
        <f aca="false">IF(F$3&lt;VLOOKUP($A20,criteria!$A$4:$I$24,$D$2,FALSE()),E20,(IF(AND(criteria!$G20="COS",F$3=criteria!$E20),DistRevR!F20/(Mwh!F20*1000),(IF(AND(criteria!$G20="COS",F$3=criteria!$E20+criteria!$F20),DistRevR!F20/(Mwh!F20*1000),(IF(AND(criteria!$G20="COS",F$3&lt;&gt;criteria!$E20+criteria!$F20),E20,(IF(VLOOKUP($A20,criteria!$A$4:$I$24,7,FALSE())="PBR",(E20*(1+exposure!F$5-exposure!F$7)),(IF(VLOOKUP($A20,criteria!$A$4:$I$24,7,FALSE())="MKT",E20,999)))))))))))</f>
        <v>0.0231964933121377</v>
      </c>
      <c r="G20" s="46" t="n">
        <f aca="false">IF(G$3&lt;VLOOKUP($A20,criteria!$A$4:$I$24,$D$2,FALSE()),F20,(IF(AND(criteria!$G20="COS",G$3=criteria!$E20),DistRevR!G20/(Mwh!G20*1000),(IF(AND(criteria!$G20="COS",G$3=criteria!$E20+criteria!$F20),DistRevR!G20/(Mwh!G20*1000),(IF(AND(criteria!$G20="COS",G$3&lt;&gt;criteria!$E20+criteria!$F20),F20,(IF(VLOOKUP($A20,criteria!$A$4:$I$24,7,FALSE())="PBR",(F20*(1+exposure!G$5-exposure!G$7)),(IF(VLOOKUP($A20,criteria!$A$4:$I$24,7,FALSE())="MKT",F20,999)))))))))))</f>
        <v>0.0231964933121377</v>
      </c>
      <c r="H20" s="46" t="n">
        <f aca="false">IF(H$3&lt;VLOOKUP($A20,criteria!$A$4:$I$24,$D$2,FALSE()),G20,(IF(AND(criteria!$G20="COS",H$3=criteria!$E20),DistRevR!H20/(Mwh!H20*1000),(IF(AND(criteria!$G20="COS",H$3=criteria!$E20+criteria!$F20),DistRevR!H20/(Mwh!H20*1000),(IF(AND(criteria!$G20="COS",H$3&lt;&gt;criteria!$E20+criteria!$F20),G20,(IF(VLOOKUP($A20,criteria!$A$4:$I$24,7,FALSE())="PBR",(G20*(1+exposure!H$5-exposure!H$7)),(IF(VLOOKUP($A20,criteria!$A$4:$I$24,7,FALSE())="MKT",G20,999)))))))))))</f>
        <v>0.0231964933121377</v>
      </c>
      <c r="I20" s="46" t="n">
        <f aca="false">IF(I$3&lt;VLOOKUP($A20,criteria!$A$4:$I$24,$D$2,FALSE()),H20,(IF(AND(criteria!$G20="COS",I$3=criteria!$E20),DistRevR!I20/(Mwh!I20*1000),(IF(AND(criteria!$G20="COS",I$3=criteria!$E20+criteria!$F20),DistRevR!I20/(Mwh!I20*1000),(IF(AND(criteria!$G20="COS",I$3&lt;&gt;criteria!$E20+criteria!$F20),H20,(IF(VLOOKUP($A20,criteria!$A$4:$I$24,7,FALSE())="PBR",(H20*(1+exposure!I$5-exposure!I$7)),(IF(VLOOKUP($A20,criteria!$A$4:$I$24,7,FALSE())="MKT",H20,999)))))))))))</f>
        <v>0.0227327791886987</v>
      </c>
      <c r="J20" s="46" t="n">
        <f aca="false">IF(J$3&lt;VLOOKUP($A20,criteria!$A$4:$I$24,$D$2,FALSE()),I20,(IF(AND(criteria!$G20="COS",J$3=criteria!$E20),DistRevR!J20/(Mwh!J20*1000),(IF(AND(criteria!$G20="COS",J$3=criteria!$E20+criteria!$F20),DistRevR!J20/(Mwh!J20*1000),(IF(AND(criteria!$G20="COS",J$3&lt;&gt;criteria!$E20+criteria!$F20),I20,(IF(VLOOKUP($A20,criteria!$A$4:$I$24,7,FALSE())="PBR",(I20*(1+exposure!J$5-exposure!J$7)),(IF(VLOOKUP($A20,criteria!$A$4:$I$24,7,FALSE())="MKT",I20,999)))))))))))</f>
        <v>0.0227327791886987</v>
      </c>
      <c r="K20" s="46" t="n">
        <f aca="false">IF(K$3&lt;VLOOKUP($A20,criteria!$A$4:$I$24,$D$2,FALSE()),J20,(IF(AND(criteria!$G20="COS",K$3=criteria!$E20),DistRevR!K20/(Mwh!K20*1000),(IF(AND(criteria!$G20="COS",K$3=criteria!$E20+criteria!$F20),DistRevR!K20/(Mwh!K20*1000),(IF(AND(criteria!$G20="COS",K$3&lt;&gt;criteria!$E20+criteria!$F20),J20,(IF(VLOOKUP($A20,criteria!$A$4:$I$24,7,FALSE())="PBR",(J20*(1+exposure!K$5-exposure!K$7)),(IF(VLOOKUP($A20,criteria!$A$4:$I$24,7,FALSE())="MKT",J20,999)))))))))))</f>
        <v>0.0227327791886987</v>
      </c>
      <c r="L20" s="46" t="n">
        <f aca="false">IF(L$3&lt;VLOOKUP($A20,criteria!$A$4:$I$24,$D$2,FALSE()),K20,(IF(AND(criteria!$G20="COS",L$3=criteria!$E20),DistRevR!L20/(Mwh!L20*1000),(IF(AND(criteria!$G20="COS",L$3=criteria!$E20+criteria!$F20),DistRevR!L20/(Mwh!L20*1000),(IF(AND(criteria!$G20="COS",L$3&lt;&gt;criteria!$E20+criteria!$F20),K20,(IF(VLOOKUP($A20,criteria!$A$4:$I$24,7,FALSE())="PBR",(K20*(1+exposure!L$5-exposure!L$7)),(IF(VLOOKUP($A20,criteria!$A$4:$I$24,7,FALSE())="MKT",K20,999)))))))))))</f>
        <v>0.0227327791886987</v>
      </c>
      <c r="M20" s="46" t="n">
        <f aca="false">IF(M$3&lt;VLOOKUP($A20,criteria!$A$4:$I$24,$D$2,FALSE()),L20,(IF(AND(criteria!$G20="COS",M$3=criteria!$E20),DistRevR!M20/(Mwh!M20*1000),(IF(AND(criteria!$G20="COS",M$3=criteria!$E20+criteria!$F20),DistRevR!M20/(Mwh!M20*1000),(IF(AND(criteria!$G20="COS",M$3&lt;&gt;criteria!$E20+criteria!$F20),L20,(IF(VLOOKUP($A20,criteria!$A$4:$I$24,7,FALSE())="PBR",(L20*(1+exposure!M$5-exposure!M$7)),(IF(VLOOKUP($A20,criteria!$A$4:$I$24,7,FALSE())="MKT",L20,999)))))))))))</f>
        <v>0.0227327791886987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C21" s="46" t="n">
        <f aca="false">DistRevR!C21/(Mwh!C21*1000)</f>
        <v>0.0346993879105722</v>
      </c>
      <c r="D21" s="46" t="n">
        <f aca="false">IF(D$3&lt;VLOOKUP($A21,criteria!$A$4:$I$24,$D$2,FALSE()),C21,(IF(AND(criteria!$G21="COS",D$3=criteria!$E21),DistRevR!D21/(Mwh!D21*1000),(IF(AND(criteria!$G21="COS",D$3=criteria!$E21+criteria!$F21),DistRevR!D21/(Mwh!D21*1000),(IF(AND(criteria!$G21="COS",D$3&lt;&gt;criteria!$E21+criteria!$F21),C21,(IF(VLOOKUP($A21,criteria!$A$4:$I$24,7,FALSE())="PBR",(C21*(1+exposure!D$5-exposure!D$7)),(IF(VLOOKUP($A21,criteria!$A$4:$I$24,7,FALSE())="MKT",C21,999)))))))))))</f>
        <v>0.0354280750566942</v>
      </c>
      <c r="E21" s="46" t="n">
        <f aca="false">IF(E$3&lt;VLOOKUP($A21,criteria!$A$4:$I$24,$D$2,FALSE()),D21,(IF(AND(criteria!$G21="COS",E$3=criteria!$E21),DistRevR!E21/(Mwh!E21*1000),(IF(AND(criteria!$G21="COS",E$3=criteria!$E21+criteria!$F21),DistRevR!E21/(Mwh!E21*1000),(IF(AND(criteria!$G21="COS",E$3&lt;&gt;criteria!$E21+criteria!$F21),D21,(IF(VLOOKUP($A21,criteria!$A$4:$I$24,7,FALSE())="PBR",(D21*(1+exposure!E$5-exposure!E$7)),(IF(VLOOKUP($A21,criteria!$A$4:$I$24,7,FALSE())="MKT",D21,999)))))))))))</f>
        <v>0.036136636557828</v>
      </c>
      <c r="F21" s="46" t="n">
        <f aca="false">IF(F$3&lt;VLOOKUP($A21,criteria!$A$4:$I$24,$D$2,FALSE()),E21,(IF(AND(criteria!$G21="COS",F$3=criteria!$E21),DistRevR!F21/(Mwh!F21*1000),(IF(AND(criteria!$G21="COS",F$3=criteria!$E21+criteria!$F21),DistRevR!F21/(Mwh!F21*1000),(IF(AND(criteria!$G21="COS",F$3&lt;&gt;criteria!$E21+criteria!$F21),E21,(IF(VLOOKUP($A21,criteria!$A$4:$I$24,7,FALSE())="PBR",(E21*(1+exposure!F$5-exposure!F$7)),(IF(VLOOKUP($A21,criteria!$A$4:$I$24,7,FALSE())="MKT",E21,999)))))))))))</f>
        <v>0.0368232326524268</v>
      </c>
      <c r="G21" s="46" t="n">
        <f aca="false">IF(G$3&lt;VLOOKUP($A21,criteria!$A$4:$I$24,$D$2,FALSE()),F21,(IF(AND(criteria!$G21="COS",G$3=criteria!$E21),DistRevR!G21/(Mwh!G21*1000),(IF(AND(criteria!$G21="COS",G$3=criteria!$E21+criteria!$F21),DistRevR!G21/(Mwh!G21*1000),(IF(AND(criteria!$G21="COS",G$3&lt;&gt;criteria!$E21+criteria!$F21),F21,(IF(VLOOKUP($A21,criteria!$A$4:$I$24,7,FALSE())="PBR",(F21*(1+exposure!G$5-exposure!G$7)),(IF(VLOOKUP($A21,criteria!$A$4:$I$24,7,FALSE())="MKT",F21,999)))))))))))</f>
        <v>0.0375044624564967</v>
      </c>
      <c r="H21" s="46" t="n">
        <f aca="false">IF(H$3&lt;VLOOKUP($A21,criteria!$A$4:$I$24,$D$2,FALSE()),G21,(IF(AND(criteria!$G21="COS",H$3=criteria!$E21),DistRevR!H21/(Mwh!H21*1000),(IF(AND(criteria!$G21="COS",H$3=criteria!$E21+criteria!$F21),DistRevR!H21/(Mwh!H21*1000),(IF(AND(criteria!$G21="COS",H$3&lt;&gt;criteria!$E21+criteria!$F21),G21,(IF(VLOOKUP($A21,criteria!$A$4:$I$24,7,FALSE())="PBR",(G21*(1+exposure!H$5-exposure!H$7)),(IF(VLOOKUP($A21,criteria!$A$4:$I$24,7,FALSE())="MKT",G21,999)))))))))))</f>
        <v>0.0381795427807136</v>
      </c>
      <c r="I21" s="46" t="n">
        <f aca="false">IF(I$3&lt;VLOOKUP($A21,criteria!$A$4:$I$24,$D$2,FALSE()),H21,(IF(AND(criteria!$G21="COS",I$3=criteria!$E21),DistRevR!I21/(Mwh!I21*1000),(IF(AND(criteria!$G21="COS",I$3=criteria!$E21+criteria!$F21),DistRevR!I21/(Mwh!I21*1000),(IF(AND(criteria!$G21="COS",I$3&lt;&gt;criteria!$E21+criteria!$F21),H21,(IF(VLOOKUP($A21,criteria!$A$4:$I$24,7,FALSE())="PBR",(H21*(1+exposure!I$5-exposure!I$7)),(IF(VLOOKUP($A21,criteria!$A$4:$I$24,7,FALSE())="MKT",H21,999)))))))))))</f>
        <v>0.0388362309165419</v>
      </c>
      <c r="J21" s="46" t="n">
        <f aca="false">IF(J$3&lt;VLOOKUP($A21,criteria!$A$4:$I$24,$D$2,FALSE()),I21,(IF(AND(criteria!$G21="COS",J$3=criteria!$E21),DistRevR!J21/(Mwh!J21*1000),(IF(AND(criteria!$G21="COS",J$3=criteria!$E21+criteria!$F21),DistRevR!J21/(Mwh!J21*1000),(IF(AND(criteria!$G21="COS",J$3&lt;&gt;criteria!$E21+criteria!$F21),I21,(IF(VLOOKUP($A21,criteria!$A$4:$I$24,7,FALSE())="PBR",(I21*(1+exposure!J$5-exposure!J$7)),(IF(VLOOKUP($A21,criteria!$A$4:$I$24,7,FALSE())="MKT",I21,999)))))))))))</f>
        <v>0.0394847959728481</v>
      </c>
      <c r="K21" s="46" t="n">
        <f aca="false">IF(K$3&lt;VLOOKUP($A21,criteria!$A$4:$I$24,$D$2,FALSE()),J21,(IF(AND(criteria!$G21="COS",K$3=criteria!$E21),DistRevR!K21/(Mwh!K21*1000),(IF(AND(criteria!$G21="COS",K$3=criteria!$E21+criteria!$F21),DistRevR!K21/(Mwh!K21*1000),(IF(AND(criteria!$G21="COS",K$3&lt;&gt;criteria!$E21+criteria!$F21),J21,(IF(VLOOKUP($A21,criteria!$A$4:$I$24,7,FALSE())="PBR",(J21*(1+exposure!K$5-exposure!K$7)),(IF(VLOOKUP($A21,criteria!$A$4:$I$24,7,FALSE())="MKT",J21,999)))))))))))</f>
        <v>0.0401244496676083</v>
      </c>
      <c r="L21" s="46" t="n">
        <f aca="false">IF(L$3&lt;VLOOKUP($A21,criteria!$A$4:$I$24,$D$2,FALSE()),K21,(IF(AND(criteria!$G21="COS",L$3=criteria!$E21),DistRevR!L21/(Mwh!L21*1000),(IF(AND(criteria!$G21="COS",L$3=criteria!$E21+criteria!$F21),DistRevR!L21/(Mwh!L21*1000),(IF(AND(criteria!$G21="COS",L$3&lt;&gt;criteria!$E21+criteria!$F21),K21,(IF(VLOOKUP($A21,criteria!$A$4:$I$24,7,FALSE())="PBR",(K21*(1+exposure!L$5-exposure!L$7)),(IF(VLOOKUP($A21,criteria!$A$4:$I$24,7,FALSE())="MKT",K21,999)))))))))))</f>
        <v>0.0407584159723565</v>
      </c>
      <c r="M21" s="46" t="n">
        <f aca="false">IF(M$3&lt;VLOOKUP($A21,criteria!$A$4:$I$24,$D$2,FALSE()),L21,(IF(AND(criteria!$G21="COS",M$3=criteria!$E21),DistRevR!M21/(Mwh!M21*1000),(IF(AND(criteria!$G21="COS",M$3=criteria!$E21+criteria!$F21),DistRevR!M21/(Mwh!M21*1000),(IF(AND(criteria!$G21="COS",M$3&lt;&gt;criteria!$E21+criteria!$F21),L21,(IF(VLOOKUP($A21,criteria!$A$4:$I$24,7,FALSE())="PBR",(L21*(1+exposure!M$5-exposure!M$7)),(IF(VLOOKUP($A21,criteria!$A$4:$I$24,7,FALSE())="MKT",L21,999)))))))))))</f>
        <v>0.0413860955783308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C22" s="46" t="n">
        <f aca="false">DistRevR!C22/(Mwh!C22*1000)</f>
        <v>0.0281176768552687</v>
      </c>
      <c r="D22" s="46" t="n">
        <f aca="false">IF(D$3&lt;VLOOKUP($A22,criteria!$A$4:$I$24,$D$2,FALSE()),C22,(IF(AND(criteria!$G22="COS",D$3=criteria!$E22),DistRevR!D22/(Mwh!D22*1000),(IF(AND(criteria!$G22="COS",D$3=criteria!$E22+criteria!$F22),DistRevR!D22/(Mwh!D22*1000),(IF(AND(criteria!$G22="COS",D$3&lt;&gt;criteria!$E22+criteria!$F22),C22,(IF(VLOOKUP($A22,criteria!$A$4:$I$24,7,FALSE())="PBR",(C22*(1+exposure!D$5-exposure!D$7)),(IF(VLOOKUP($A22,criteria!$A$4:$I$24,7,FALSE())="MKT",C22,999)))))))))))</f>
        <v>0.0281176768552687</v>
      </c>
      <c r="E22" s="46" t="n">
        <f aca="false">IF(E$3&lt;VLOOKUP($A22,criteria!$A$4:$I$24,$D$2,FALSE()),D22,(IF(AND(criteria!$G22="COS",E$3=criteria!$E22),DistRevR!E22/(Mwh!E22*1000),(IF(AND(criteria!$G22="COS",E$3=criteria!$E22+criteria!$F22),DistRevR!E22/(Mwh!E22*1000),(IF(AND(criteria!$G22="COS",E$3&lt;&gt;criteria!$E22+criteria!$F22),D22,(IF(VLOOKUP($A22,criteria!$A$4:$I$24,7,FALSE())="PBR",(D22*(1+exposure!E$5-exposure!E$7)),(IF(VLOOKUP($A22,criteria!$A$4:$I$24,7,FALSE())="MKT",D22,999)))))))))))</f>
        <v>0.0278348366786367</v>
      </c>
      <c r="F22" s="46" t="n">
        <f aca="false">IF(F$3&lt;VLOOKUP($A22,criteria!$A$4:$I$24,$D$2,FALSE()),E22,(IF(AND(criteria!$G22="COS",F$3=criteria!$E22),DistRevR!F22/(Mwh!F22*1000),(IF(AND(criteria!$G22="COS",F$3=criteria!$E22+criteria!$F22),DistRevR!F22/(Mwh!F22*1000),(IF(AND(criteria!$G22="COS",F$3&lt;&gt;criteria!$E22+criteria!$F22),E22,(IF(VLOOKUP($A22,criteria!$A$4:$I$24,7,FALSE())="PBR",(E22*(1+exposure!F$5-exposure!F$7)),(IF(VLOOKUP($A22,criteria!$A$4:$I$24,7,FALSE())="MKT",E22,999)))))))))))</f>
        <v>0.0278348366786367</v>
      </c>
      <c r="G22" s="46" t="n">
        <f aca="false">IF(G$3&lt;VLOOKUP($A22,criteria!$A$4:$I$24,$D$2,FALSE()),F22,(IF(AND(criteria!$G22="COS",G$3=criteria!$E22),DistRevR!G22/(Mwh!G22*1000),(IF(AND(criteria!$G22="COS",G$3=criteria!$E22+criteria!$F22),DistRevR!G22/(Mwh!G22*1000),(IF(AND(criteria!$G22="COS",G$3&lt;&gt;criteria!$E22+criteria!$F22),F22,(IF(VLOOKUP($A22,criteria!$A$4:$I$24,7,FALSE())="PBR",(F22*(1+exposure!G$5-exposure!G$7)),(IF(VLOOKUP($A22,criteria!$A$4:$I$24,7,FALSE())="MKT",F22,999)))))))))))</f>
        <v>0.0278348366786367</v>
      </c>
      <c r="H22" s="46" t="n">
        <f aca="false">IF(H$3&lt;VLOOKUP($A22,criteria!$A$4:$I$24,$D$2,FALSE()),G22,(IF(AND(criteria!$G22="COS",H$3=criteria!$E22),DistRevR!H22/(Mwh!H22*1000),(IF(AND(criteria!$G22="COS",H$3=criteria!$E22+criteria!$F22),DistRevR!H22/(Mwh!H22*1000),(IF(AND(criteria!$G22="COS",H$3&lt;&gt;criteria!$E22+criteria!$F22),G22,(IF(VLOOKUP($A22,criteria!$A$4:$I$24,7,FALSE())="PBR",(G22*(1+exposure!H$5-exposure!H$7)),(IF(VLOOKUP($A22,criteria!$A$4:$I$24,7,FALSE())="MKT",G22,999)))))))))))</f>
        <v>0.0278348366786367</v>
      </c>
      <c r="I22" s="46" t="n">
        <f aca="false">IF(I$3&lt;VLOOKUP($A22,criteria!$A$4:$I$24,$D$2,FALSE()),H22,(IF(AND(criteria!$G22="COS",I$3=criteria!$E22),DistRevR!I22/(Mwh!I22*1000),(IF(AND(criteria!$G22="COS",I$3=criteria!$E22+criteria!$F22),DistRevR!I22/(Mwh!I22*1000),(IF(AND(criteria!$G22="COS",I$3&lt;&gt;criteria!$E22+criteria!$F22),H22,(IF(VLOOKUP($A22,criteria!$A$4:$I$24,7,FALSE())="PBR",(H22*(1+exposure!I$5-exposure!I$7)),(IF(VLOOKUP($A22,criteria!$A$4:$I$24,7,FALSE())="MKT",H22,999)))))))))))</f>
        <v>0.0270220929807182</v>
      </c>
      <c r="J22" s="46" t="n">
        <f aca="false">IF(J$3&lt;VLOOKUP($A22,criteria!$A$4:$I$24,$D$2,FALSE()),I22,(IF(AND(criteria!$G22="COS",J$3=criteria!$E22),DistRevR!J22/(Mwh!J22*1000),(IF(AND(criteria!$G22="COS",J$3=criteria!$E22+criteria!$F22),DistRevR!J22/(Mwh!J22*1000),(IF(AND(criteria!$G22="COS",J$3&lt;&gt;criteria!$E22+criteria!$F22),I22,(IF(VLOOKUP($A22,criteria!$A$4:$I$24,7,FALSE())="PBR",(I22*(1+exposure!J$5-exposure!J$7)),(IF(VLOOKUP($A22,criteria!$A$4:$I$24,7,FALSE())="MKT",I22,999)))))))))))</f>
        <v>0.0270220929807182</v>
      </c>
      <c r="K22" s="46" t="n">
        <f aca="false">IF(K$3&lt;VLOOKUP($A22,criteria!$A$4:$I$24,$D$2,FALSE()),J22,(IF(AND(criteria!$G22="COS",K$3=criteria!$E22),DistRevR!K22/(Mwh!K22*1000),(IF(AND(criteria!$G22="COS",K$3=criteria!$E22+criteria!$F22),DistRevR!K22/(Mwh!K22*1000),(IF(AND(criteria!$G22="COS",K$3&lt;&gt;criteria!$E22+criteria!$F22),J22,(IF(VLOOKUP($A22,criteria!$A$4:$I$24,7,FALSE())="PBR",(J22*(1+exposure!K$5-exposure!K$7)),(IF(VLOOKUP($A22,criteria!$A$4:$I$24,7,FALSE())="MKT",J22,999)))))))))))</f>
        <v>0.0270220929807182</v>
      </c>
      <c r="L22" s="46" t="n">
        <f aca="false">IF(L$3&lt;VLOOKUP($A22,criteria!$A$4:$I$24,$D$2,FALSE()),K22,(IF(AND(criteria!$G22="COS",L$3=criteria!$E22),DistRevR!L22/(Mwh!L22*1000),(IF(AND(criteria!$G22="COS",L$3=criteria!$E22+criteria!$F22),DistRevR!L22/(Mwh!L22*1000),(IF(AND(criteria!$G22="COS",L$3&lt;&gt;criteria!$E22+criteria!$F22),K22,(IF(VLOOKUP($A22,criteria!$A$4:$I$24,7,FALSE())="PBR",(K22*(1+exposure!L$5-exposure!L$7)),(IF(VLOOKUP($A22,criteria!$A$4:$I$24,7,FALSE())="MKT",K22,999)))))))))))</f>
        <v>0.0270220929807182</v>
      </c>
      <c r="M22" s="46" t="n">
        <f aca="false">IF(M$3&lt;VLOOKUP($A22,criteria!$A$4:$I$24,$D$2,FALSE()),L22,(IF(AND(criteria!$G22="COS",M$3=criteria!$E22),DistRevR!M22/(Mwh!M22*1000),(IF(AND(criteria!$G22="COS",M$3=criteria!$E22+criteria!$F22),DistRevR!M22/(Mwh!M22*1000),(IF(AND(criteria!$G22="COS",M$3&lt;&gt;criteria!$E22+criteria!$F22),L22,(IF(VLOOKUP($A22,criteria!$A$4:$I$24,7,FALSE())="PBR",(L22*(1+exposure!M$5-exposure!M$7)),(IF(VLOOKUP($A22,criteria!$A$4:$I$24,7,FALSE())="MKT",L22,999)))))))))))</f>
        <v>0.0270220929807182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C23" s="46" t="n">
        <f aca="false">DistRevR!C23/(Mwh!C23*1000)</f>
        <v>0.00741645025804337</v>
      </c>
      <c r="D23" s="46" t="n">
        <f aca="false">IF(D$3&lt;VLOOKUP($A23,criteria!$A$4:$I$24,$D$2,FALSE()),C23,(IF(AND(criteria!$G23="COS",D$3=criteria!$E23),DistRevR!D23/(Mwh!D23*1000),(IF(AND(criteria!$G23="COS",D$3=criteria!$E23+criteria!$F23),DistRevR!D23/(Mwh!D23*1000),(IF(AND(criteria!$G23="COS",D$3&lt;&gt;criteria!$E23+criteria!$F23),C23,(IF(VLOOKUP($A23,criteria!$A$4:$I$24,7,FALSE())="PBR",(C23*(1+exposure!D$5-exposure!D$7)),(IF(VLOOKUP($A23,criteria!$A$4:$I$24,7,FALSE())="MKT",C23,999)))))))))))</f>
        <v>0.00741645025804337</v>
      </c>
      <c r="E23" s="46" t="n">
        <f aca="false">IF(E$3&lt;VLOOKUP($A23,criteria!$A$4:$I$24,$D$2,FALSE()),D23,(IF(AND(criteria!$G23="COS",E$3=criteria!$E23),DistRevR!E23/(Mwh!E23*1000),(IF(AND(criteria!$G23="COS",E$3=criteria!$E23+criteria!$F23),DistRevR!E23/(Mwh!E23*1000),(IF(AND(criteria!$G23="COS",E$3&lt;&gt;criteria!$E23+criteria!$F23),D23,(IF(VLOOKUP($A23,criteria!$A$4:$I$24,7,FALSE())="PBR",(D23*(1+exposure!E$5-exposure!E$7)),(IF(VLOOKUP($A23,criteria!$A$4:$I$24,7,FALSE())="MKT",D23,999)))))))))))</f>
        <v>0.00737824006602641</v>
      </c>
      <c r="F23" s="46" t="n">
        <f aca="false">IF(F$3&lt;VLOOKUP($A23,criteria!$A$4:$I$24,$D$2,FALSE()),E23,(IF(AND(criteria!$G23="COS",F$3=criteria!$E23),DistRevR!F23/(Mwh!F23*1000),(IF(AND(criteria!$G23="COS",F$3=criteria!$E23+criteria!$F23),DistRevR!F23/(Mwh!F23*1000),(IF(AND(criteria!$G23="COS",F$3&lt;&gt;criteria!$E23+criteria!$F23),E23,(IF(VLOOKUP($A23,criteria!$A$4:$I$24,7,FALSE())="PBR",(E23*(1+exposure!F$5-exposure!F$7)),(IF(VLOOKUP($A23,criteria!$A$4:$I$24,7,FALSE())="MKT",E23,999)))))))))))</f>
        <v>0.00737824006602641</v>
      </c>
      <c r="G23" s="46" t="n">
        <f aca="false">IF(G$3&lt;VLOOKUP($A23,criteria!$A$4:$I$24,$D$2,FALSE()),F23,(IF(AND(criteria!$G23="COS",G$3=criteria!$E23),DistRevR!G23/(Mwh!G23*1000),(IF(AND(criteria!$G23="COS",G$3=criteria!$E23+criteria!$F23),DistRevR!G23/(Mwh!G23*1000),(IF(AND(criteria!$G23="COS",G$3&lt;&gt;criteria!$E23+criteria!$F23),F23,(IF(VLOOKUP($A23,criteria!$A$4:$I$24,7,FALSE())="PBR",(F23*(1+exposure!G$5-exposure!G$7)),(IF(VLOOKUP($A23,criteria!$A$4:$I$24,7,FALSE())="MKT",F23,999)))))))))))</f>
        <v>0.00737824006602641</v>
      </c>
      <c r="H23" s="46" t="n">
        <f aca="false">IF(H$3&lt;VLOOKUP($A23,criteria!$A$4:$I$24,$D$2,FALSE()),G23,(IF(AND(criteria!$G23="COS",H$3=criteria!$E23),DistRevR!H23/(Mwh!H23*1000),(IF(AND(criteria!$G23="COS",H$3=criteria!$E23+criteria!$F23),DistRevR!H23/(Mwh!H23*1000),(IF(AND(criteria!$G23="COS",H$3&lt;&gt;criteria!$E23+criteria!$F23),G23,(IF(VLOOKUP($A23,criteria!$A$4:$I$24,7,FALSE())="PBR",(G23*(1+exposure!H$5-exposure!H$7)),(IF(VLOOKUP($A23,criteria!$A$4:$I$24,7,FALSE())="MKT",G23,999)))))))))))</f>
        <v>0.00737824006602641</v>
      </c>
      <c r="I23" s="46" t="n">
        <f aca="false">IF(I$3&lt;VLOOKUP($A23,criteria!$A$4:$I$24,$D$2,FALSE()),H23,(IF(AND(criteria!$G23="COS",I$3=criteria!$E23),DistRevR!I23/(Mwh!I23*1000),(IF(AND(criteria!$G23="COS",I$3=criteria!$E23+criteria!$F23),DistRevR!I23/(Mwh!I23*1000),(IF(AND(criteria!$G23="COS",I$3&lt;&gt;criteria!$E23+criteria!$F23),H23,(IF(VLOOKUP($A23,criteria!$A$4:$I$24,7,FALSE())="PBR",(H23*(1+exposure!I$5-exposure!I$7)),(IF(VLOOKUP($A23,criteria!$A$4:$I$24,7,FALSE())="MKT",H23,999)))))))))))</f>
        <v>0.00722781734797354</v>
      </c>
      <c r="J23" s="46" t="n">
        <f aca="false">IF(J$3&lt;VLOOKUP($A23,criteria!$A$4:$I$24,$D$2,FALSE()),I23,(IF(AND(criteria!$G23="COS",J$3=criteria!$E23),DistRevR!J23/(Mwh!J23*1000),(IF(AND(criteria!$G23="COS",J$3=criteria!$E23+criteria!$F23),DistRevR!J23/(Mwh!J23*1000),(IF(AND(criteria!$G23="COS",J$3&lt;&gt;criteria!$E23+criteria!$F23),I23,(IF(VLOOKUP($A23,criteria!$A$4:$I$24,7,FALSE())="PBR",(I23*(1+exposure!J$5-exposure!J$7)),(IF(VLOOKUP($A23,criteria!$A$4:$I$24,7,FALSE())="MKT",I23,999)))))))))))</f>
        <v>0.00722781734797354</v>
      </c>
      <c r="K23" s="46" t="n">
        <f aca="false">IF(K$3&lt;VLOOKUP($A23,criteria!$A$4:$I$24,$D$2,FALSE()),J23,(IF(AND(criteria!$G23="COS",K$3=criteria!$E23),DistRevR!K23/(Mwh!K23*1000),(IF(AND(criteria!$G23="COS",K$3=criteria!$E23+criteria!$F23),DistRevR!K23/(Mwh!K23*1000),(IF(AND(criteria!$G23="COS",K$3&lt;&gt;criteria!$E23+criteria!$F23),J23,(IF(VLOOKUP($A23,criteria!$A$4:$I$24,7,FALSE())="PBR",(J23*(1+exposure!K$5-exposure!K$7)),(IF(VLOOKUP($A23,criteria!$A$4:$I$24,7,FALSE())="MKT",J23,999)))))))))))</f>
        <v>0.00722781734797354</v>
      </c>
      <c r="L23" s="46" t="n">
        <f aca="false">IF(L$3&lt;VLOOKUP($A23,criteria!$A$4:$I$24,$D$2,FALSE()),K23,(IF(AND(criteria!$G23="COS",L$3=criteria!$E23),DistRevR!L23/(Mwh!L23*1000),(IF(AND(criteria!$G23="COS",L$3=criteria!$E23+criteria!$F23),DistRevR!L23/(Mwh!L23*1000),(IF(AND(criteria!$G23="COS",L$3&lt;&gt;criteria!$E23+criteria!$F23),K23,(IF(VLOOKUP($A23,criteria!$A$4:$I$24,7,FALSE())="PBR",(K23*(1+exposure!L$5-exposure!L$7)),(IF(VLOOKUP($A23,criteria!$A$4:$I$24,7,FALSE())="MKT",K23,999)))))))))))</f>
        <v>0.00722781734797354</v>
      </c>
      <c r="M23" s="46" t="n">
        <f aca="false">IF(M$3&lt;VLOOKUP($A23,criteria!$A$4:$I$24,$D$2,FALSE()),L23,(IF(AND(criteria!$G23="COS",M$3=criteria!$E23),DistRevR!M23/(Mwh!M23*1000),(IF(AND(criteria!$G23="COS",M$3=criteria!$E23+criteria!$F23),DistRevR!M23/(Mwh!M23*1000),(IF(AND(criteria!$G23="COS",M$3&lt;&gt;criteria!$E23+criteria!$F23),L23,(IF(VLOOKUP($A23,criteria!$A$4:$I$24,7,FALSE())="PBR",(L23*(1+exposure!M$5-exposure!M$7)),(IF(VLOOKUP($A23,criteria!$A$4:$I$24,7,FALSE())="MKT",L23,999)))))))))))</f>
        <v>0.00722781734797354</v>
      </c>
    </row>
    <row r="24" customFormat="false" ht="12.75" hidden="false" customHeight="false" outlineLevel="0" collapsed="false">
      <c r="A24" s="0" t="str">
        <f aca="false">raw!A24</f>
        <v>TXU Electric Co.</v>
      </c>
      <c r="C24" s="46" t="n">
        <f aca="false">DistRevR!C24/(Mwh!C24*1000)</f>
        <v>0.0139822553199359</v>
      </c>
      <c r="D24" s="46" t="n">
        <f aca="false">IF(D$3&lt;VLOOKUP($A24,criteria!$A$4:$I$24,$D$2,FALSE()),C24,(IF(AND(criteria!$G24="COS",D$3=criteria!$E24),DistRevR!D24/(Mwh!D24*1000),(IF(AND(criteria!$G24="COS",D$3=criteria!$E24+criteria!$F24),DistRevR!D24/(Mwh!D24*1000),(IF(AND(criteria!$G24="COS",D$3&lt;&gt;criteria!$E24+criteria!$F24),C24,(IF(VLOOKUP($A24,criteria!$A$4:$I$24,7,FALSE())="PBR",(C24*(1+exposure!D$5-exposure!D$7)),(IF(VLOOKUP($A24,criteria!$A$4:$I$24,7,FALSE())="MKT",C24,999)))))))))))</f>
        <v>0.0139822553199359</v>
      </c>
      <c r="E24" s="46" t="n">
        <f aca="false">IF(E$3&lt;VLOOKUP($A24,criteria!$A$4:$I$24,$D$2,FALSE()),D24,(IF(AND(criteria!$G24="COS",E$3=criteria!$E24),DistRevR!E24/(Mwh!E24*1000),(IF(AND(criteria!$G24="COS",E$3=criteria!$E24+criteria!$F24),DistRevR!E24/(Mwh!E24*1000),(IF(AND(criteria!$G24="COS",E$3&lt;&gt;criteria!$E24+criteria!$F24),D24,(IF(VLOOKUP($A24,criteria!$A$4:$I$24,7,FALSE())="PBR",(D24*(1+exposure!E$5-exposure!E$7)),(IF(VLOOKUP($A24,criteria!$A$4:$I$24,7,FALSE())="MKT",D24,999)))))))))))</f>
        <v>0.0139321860267053</v>
      </c>
      <c r="F24" s="46" t="n">
        <f aca="false">IF(F$3&lt;VLOOKUP($A24,criteria!$A$4:$I$24,$D$2,FALSE()),E24,(IF(AND(criteria!$G24="COS",F$3=criteria!$E24),DistRevR!F24/(Mwh!F24*1000),(IF(AND(criteria!$G24="COS",F$3=criteria!$E24+criteria!$F24),DistRevR!F24/(Mwh!F24*1000),(IF(AND(criteria!$G24="COS",F$3&lt;&gt;criteria!$E24+criteria!$F24),E24,(IF(VLOOKUP($A24,criteria!$A$4:$I$24,7,FALSE())="PBR",(E24*(1+exposure!F$5-exposure!F$7)),(IF(VLOOKUP($A24,criteria!$A$4:$I$24,7,FALSE())="MKT",E24,999)))))))))))</f>
        <v>0.0139321860267053</v>
      </c>
      <c r="G24" s="46" t="n">
        <f aca="false">IF(G$3&lt;VLOOKUP($A24,criteria!$A$4:$I$24,$D$2,FALSE()),F24,(IF(AND(criteria!$G24="COS",G$3=criteria!$E24),DistRevR!G24/(Mwh!G24*1000),(IF(AND(criteria!$G24="COS",G$3=criteria!$E24+criteria!$F24),DistRevR!G24/(Mwh!G24*1000),(IF(AND(criteria!$G24="COS",G$3&lt;&gt;criteria!$E24+criteria!$F24),F24,(IF(VLOOKUP($A24,criteria!$A$4:$I$24,7,FALSE())="PBR",(F24*(1+exposure!G$5-exposure!G$7)),(IF(VLOOKUP($A24,criteria!$A$4:$I$24,7,FALSE())="MKT",F24,999)))))))))))</f>
        <v>0.0139321860267053</v>
      </c>
      <c r="H24" s="46" t="n">
        <f aca="false">IF(H$3&lt;VLOOKUP($A24,criteria!$A$4:$I$24,$D$2,FALSE()),G24,(IF(AND(criteria!$G24="COS",H$3=criteria!$E24),DistRevR!H24/(Mwh!H24*1000),(IF(AND(criteria!$G24="COS",H$3=criteria!$E24+criteria!$F24),DistRevR!H24/(Mwh!H24*1000),(IF(AND(criteria!$G24="COS",H$3&lt;&gt;criteria!$E24+criteria!$F24),G24,(IF(VLOOKUP($A24,criteria!$A$4:$I$24,7,FALSE())="PBR",(G24*(1+exposure!H$5-exposure!H$7)),(IF(VLOOKUP($A24,criteria!$A$4:$I$24,7,FALSE())="MKT",G24,999)))))))))))</f>
        <v>0.0139321860267053</v>
      </c>
      <c r="I24" s="46" t="n">
        <f aca="false">IF(I$3&lt;VLOOKUP($A24,criteria!$A$4:$I$24,$D$2,FALSE()),H24,(IF(AND(criteria!$G24="COS",I$3=criteria!$E24),DistRevR!I24/(Mwh!I24*1000),(IF(AND(criteria!$G24="COS",I$3=criteria!$E24+criteria!$F24),DistRevR!I24/(Mwh!I24*1000),(IF(AND(criteria!$G24="COS",I$3&lt;&gt;criteria!$E24+criteria!$F24),H24,(IF(VLOOKUP($A24,criteria!$A$4:$I$24,7,FALSE())="PBR",(H24*(1+exposure!I$5-exposure!I$7)),(IF(VLOOKUP($A24,criteria!$A$4:$I$24,7,FALSE())="MKT",H24,999)))))))))))</f>
        <v>0.0136987912028053</v>
      </c>
      <c r="J24" s="46" t="n">
        <f aca="false">IF(J$3&lt;VLOOKUP($A24,criteria!$A$4:$I$24,$D$2,FALSE()),I24,(IF(AND(criteria!$G24="COS",J$3=criteria!$E24),DistRevR!J24/(Mwh!J24*1000),(IF(AND(criteria!$G24="COS",J$3=criteria!$E24+criteria!$F24),DistRevR!J24/(Mwh!J24*1000),(IF(AND(criteria!$G24="COS",J$3&lt;&gt;criteria!$E24+criteria!$F24),I24,(IF(VLOOKUP($A24,criteria!$A$4:$I$24,7,FALSE())="PBR",(I24*(1+exposure!J$5-exposure!J$7)),(IF(VLOOKUP($A24,criteria!$A$4:$I$24,7,FALSE())="MKT",I24,999)))))))))))</f>
        <v>0.0136987912028053</v>
      </c>
      <c r="K24" s="46" t="n">
        <f aca="false">IF(K$3&lt;VLOOKUP($A24,criteria!$A$4:$I$24,$D$2,FALSE()),J24,(IF(AND(criteria!$G24="COS",K$3=criteria!$E24),DistRevR!K24/(Mwh!K24*1000),(IF(AND(criteria!$G24="COS",K$3=criteria!$E24+criteria!$F24),DistRevR!K24/(Mwh!K24*1000),(IF(AND(criteria!$G24="COS",K$3&lt;&gt;criteria!$E24+criteria!$F24),J24,(IF(VLOOKUP($A24,criteria!$A$4:$I$24,7,FALSE())="PBR",(J24*(1+exposure!K$5-exposure!K$7)),(IF(VLOOKUP($A24,criteria!$A$4:$I$24,7,FALSE())="MKT",J24,999)))))))))))</f>
        <v>0.0136987912028053</v>
      </c>
      <c r="L24" s="46" t="n">
        <f aca="false">IF(L$3&lt;VLOOKUP($A24,criteria!$A$4:$I$24,$D$2,FALSE()),K24,(IF(AND(criteria!$G24="COS",L$3=criteria!$E24),DistRevR!L24/(Mwh!L24*1000),(IF(AND(criteria!$G24="COS",L$3=criteria!$E24+criteria!$F24),DistRevR!L24/(Mwh!L24*1000),(IF(AND(criteria!$G24="COS",L$3&lt;&gt;criteria!$E24+criteria!$F24),K24,(IF(VLOOKUP($A24,criteria!$A$4:$I$24,7,FALSE())="PBR",(K24*(1+exposure!L$5-exposure!L$7)),(IF(VLOOKUP($A24,criteria!$A$4:$I$24,7,FALSE())="MKT",K24,999)))))))))))</f>
        <v>0.0136987912028053</v>
      </c>
      <c r="M24" s="46" t="n">
        <f aca="false">IF(M$3&lt;VLOOKUP($A24,criteria!$A$4:$I$24,$D$2,FALSE()),L24,(IF(AND(criteria!$G24="COS",M$3=criteria!$E24),DistRevR!M24/(Mwh!M24*1000),(IF(AND(criteria!$G24="COS",M$3=criteria!$E24+criteria!$F24),DistRevR!M24/(Mwh!M24*1000),(IF(AND(criteria!$G24="COS",M$3&lt;&gt;criteria!$E24+criteria!$F24),L24,(IF(VLOOKUP($A24,criteria!$A$4:$I$24,7,FALSE())="PBR",(L24*(1+exposure!M$5-exposure!M$7)),(IF(VLOOKUP($A24,criteria!$A$4:$I$24,7,FALSE())="MKT",L24,999)))))))))))</f>
        <v>0.0136987912028053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13" min="3" style="0" width="14.85"/>
  </cols>
  <sheetData>
    <row r="1" customFormat="false" ht="12.75" hidden="false" customHeight="false" outlineLevel="0" collapsed="false">
      <c r="A1" s="0" t="s">
        <v>224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C4" s="37" t="n">
        <f aca="false">((('TO&amp;M'!C4/('DO&amp;M'!C4+'TO&amp;M'!C4))*'A&amp;GO&amp;M'!C4)+Trans_rrb!C4+'TO&amp;M'!C4+TransDepr!C4+'PayTO&amp;M'!C4+TransTax!C4)/(1-raw!$BH4/100)</f>
        <v>1652386443.47562</v>
      </c>
      <c r="D4" s="37" t="n">
        <f aca="false">((('TO&amp;M'!D4/('DO&amp;M'!D4+'TO&amp;M'!D4))*'A&amp;GO&amp;M'!D4)+Trans_rrb!D4+'TO&amp;M'!D4+TransDepr!D4+'PayTO&amp;M'!D4+TransTax!D4)/(1-raw!$BH4/100)</f>
        <v>1675956613.51568</v>
      </c>
      <c r="E4" s="37" t="n">
        <f aca="false">((('TO&amp;M'!E4/('DO&amp;M'!E4+'TO&amp;M'!E4))*'A&amp;GO&amp;M'!E4)+Trans_rrb!E4+'TO&amp;M'!E4+TransDepr!E4+'PayTO&amp;M'!E4+TransTax!E4)/(1-raw!$BH4/100)</f>
        <v>1695871463.08991</v>
      </c>
      <c r="F4" s="37" t="n">
        <f aca="false">((('TO&amp;M'!F4/('DO&amp;M'!F4+'TO&amp;M'!F4))*'A&amp;GO&amp;M'!F4)+Trans_rrb!F4+'TO&amp;M'!F4+TransDepr!F4+'PayTO&amp;M'!F4+TransTax!F4)/(1-raw!$BH4/100)</f>
        <v>1715685007.75048</v>
      </c>
      <c r="G4" s="37" t="n">
        <f aca="false">((('TO&amp;M'!G4/('DO&amp;M'!G4+'TO&amp;M'!G4))*'A&amp;GO&amp;M'!G4)+Trans_rrb!G4+'TO&amp;M'!G4+TransDepr!G4+'PayTO&amp;M'!G4+TransTax!G4)/(1-raw!$BH4/100)</f>
        <v>1735018703.26181</v>
      </c>
      <c r="H4" s="37" t="n">
        <f aca="false">((('TO&amp;M'!H4/('DO&amp;M'!H4+'TO&amp;M'!H4))*'A&amp;GO&amp;M'!H4)+Trans_rrb!H4+'TO&amp;M'!H4+TransDepr!H4+'PayTO&amp;M'!H4+TransTax!H4)/(1-raw!$BH4/100)</f>
        <v>1752315523.7263</v>
      </c>
      <c r="I4" s="37" t="n">
        <f aca="false">((('TO&amp;M'!I4/('DO&amp;M'!I4+'TO&amp;M'!I4))*'A&amp;GO&amp;M'!I4)+Trans_rrb!I4+'TO&amp;M'!I4+TransDepr!I4+'PayTO&amp;M'!I4+TransTax!I4)/(1-raw!$BH4/100)</f>
        <v>1768671618.90999</v>
      </c>
      <c r="J4" s="37" t="n">
        <f aca="false">((('TO&amp;M'!J4/('DO&amp;M'!J4+'TO&amp;M'!J4))*'A&amp;GO&amp;M'!J4)+Trans_rrb!J4+'TO&amp;M'!J4+TransDepr!J4+'PayTO&amp;M'!J4+TransTax!J4)/(1-raw!$BH4/100)</f>
        <v>1783792844.53909</v>
      </c>
      <c r="K4" s="37" t="n">
        <f aca="false">((('TO&amp;M'!K4/('DO&amp;M'!K4+'TO&amp;M'!K4))*'A&amp;GO&amp;M'!K4)+Trans_rrb!K4+'TO&amp;M'!K4+TransDepr!K4+'PayTO&amp;M'!K4+TransTax!K4)/(1-raw!$BH4/100)</f>
        <v>1798411817.40993</v>
      </c>
      <c r="L4" s="37" t="n">
        <f aca="false">((('TO&amp;M'!L4/('DO&amp;M'!L4+'TO&amp;M'!L4))*'A&amp;GO&amp;M'!L4)+Trans_rrb!L4+'TO&amp;M'!L4+TransDepr!L4+'PayTO&amp;M'!L4+TransTax!L4)/(1-raw!$BH4/100)</f>
        <v>1812349377.49499</v>
      </c>
      <c r="M4" s="37" t="n">
        <f aca="false">((('TO&amp;M'!M4/('DO&amp;M'!M4+'TO&amp;M'!M4))*'A&amp;GO&amp;M'!M4)+Trans_rrb!M4+'TO&amp;M'!M4+TransDepr!M4+'PayTO&amp;M'!M4+TransTax!M4)/(1-raw!$BH4/100)</f>
        <v>1825225631.31848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C5" s="37" t="n">
        <f aca="false">((('TO&amp;M'!C5/('DO&amp;M'!C5+'TO&amp;M'!C5))*'A&amp;GO&amp;M'!C5)+Trans_rrb!C5+'TO&amp;M'!C5+TransDepr!C5+'PayTO&amp;M'!C5+TransTax!C5)/(1-raw!$BH5/100)</f>
        <v>1924547698.08984</v>
      </c>
      <c r="D5" s="37" t="n">
        <f aca="false">((('TO&amp;M'!D5/('DO&amp;M'!D5+'TO&amp;M'!D5))*'A&amp;GO&amp;M'!D5)+Trans_rrb!D5+'TO&amp;M'!D5+TransDepr!D5+'PayTO&amp;M'!D5+TransTax!D5)/(1-raw!$BH5/100)</f>
        <v>1942607749.69091</v>
      </c>
      <c r="E5" s="37" t="n">
        <f aca="false">((('TO&amp;M'!E5/('DO&amp;M'!E5+'TO&amp;M'!E5))*'A&amp;GO&amp;M'!E5)+Trans_rrb!E5+'TO&amp;M'!E5+TransDepr!E5+'PayTO&amp;M'!E5+TransTax!E5)/(1-raw!$BH5/100)</f>
        <v>1955516722.6983</v>
      </c>
      <c r="F5" s="37" t="n">
        <f aca="false">((('TO&amp;M'!F5/('DO&amp;M'!F5+'TO&amp;M'!F5))*'A&amp;GO&amp;M'!F5)+Trans_rrb!F5+'TO&amp;M'!F5+TransDepr!F5+'PayTO&amp;M'!F5+TransTax!F5)/(1-raw!$BH5/100)</f>
        <v>1970502982.08849</v>
      </c>
      <c r="G5" s="37" t="n">
        <f aca="false">((('TO&amp;M'!G5/('DO&amp;M'!G5+'TO&amp;M'!G5))*'A&amp;GO&amp;M'!G5)+Trans_rrb!G5+'TO&amp;M'!G5+TransDepr!G5+'PayTO&amp;M'!G5+TransTax!G5)/(1-raw!$BH5/100)</f>
        <v>1986159253.15</v>
      </c>
      <c r="H5" s="37" t="n">
        <f aca="false">((('TO&amp;M'!H5/('DO&amp;M'!H5+'TO&amp;M'!H5))*'A&amp;GO&amp;M'!H5)+Trans_rrb!H5+'TO&amp;M'!H5+TransDepr!H5+'PayTO&amp;M'!H5+TransTax!H5)/(1-raw!$BH5/100)</f>
        <v>1998521446.24843</v>
      </c>
      <c r="I5" s="37" t="n">
        <f aca="false">((('TO&amp;M'!I5/('DO&amp;M'!I5+'TO&amp;M'!I5))*'A&amp;GO&amp;M'!I5)+Trans_rrb!I5+'TO&amp;M'!I5+TransDepr!I5+'PayTO&amp;M'!I5+TransTax!I5)/(1-raw!$BH5/100)</f>
        <v>2010661300.51662</v>
      </c>
      <c r="J5" s="37" t="n">
        <f aca="false">((('TO&amp;M'!J5/('DO&amp;M'!J5+'TO&amp;M'!J5))*'A&amp;GO&amp;M'!J5)+Trans_rrb!J5+'TO&amp;M'!J5+TransDepr!J5+'PayTO&amp;M'!J5+TransTax!J5)/(1-raw!$BH5/100)</f>
        <v>2021780470.9917</v>
      </c>
      <c r="K5" s="37" t="n">
        <f aca="false">((('TO&amp;M'!K5/('DO&amp;M'!K5+'TO&amp;M'!K5))*'A&amp;GO&amp;M'!K5)+Trans_rrb!K5+'TO&amp;M'!K5+TransDepr!K5+'PayTO&amp;M'!K5+TransTax!K5)/(1-raw!$BH5/100)</f>
        <v>2033029150.24626</v>
      </c>
      <c r="L5" s="37" t="n">
        <f aca="false">((('TO&amp;M'!L5/('DO&amp;M'!L5+'TO&amp;M'!L5))*'A&amp;GO&amp;M'!L5)+Trans_rrb!L5+'TO&amp;M'!L5+TransDepr!L5+'PayTO&amp;M'!L5+TransTax!L5)/(1-raw!$BH5/100)</f>
        <v>2043717636.25016</v>
      </c>
      <c r="M5" s="37" t="n">
        <f aca="false">((('TO&amp;M'!M5/('DO&amp;M'!M5+'TO&amp;M'!M5))*'A&amp;GO&amp;M'!M5)+Trans_rrb!M5+'TO&amp;M'!M5+TransDepr!M5+'PayTO&amp;M'!M5+TransTax!M5)/(1-raw!$BH5/100)</f>
        <v>2053529897.4457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C6" s="37" t="n">
        <f aca="false">((('TO&amp;M'!C6/('DO&amp;M'!C6+'TO&amp;M'!C6))*'A&amp;GO&amp;M'!C6)+Trans_rrb!C6+'TO&amp;M'!C6+TransDepr!C6+'PayTO&amp;M'!C6+TransTax!C6)/(1-raw!$BH6/100)</f>
        <v>486686151.344656</v>
      </c>
      <c r="D6" s="37" t="n">
        <f aca="false">((('TO&amp;M'!D6/('DO&amp;M'!D6+'TO&amp;M'!D6))*'A&amp;GO&amp;M'!D6)+Trans_rrb!D6+'TO&amp;M'!D6+TransDepr!D6+'PayTO&amp;M'!D6+TransTax!D6)/(1-raw!$BH6/100)</f>
        <v>494227414.537313</v>
      </c>
      <c r="E6" s="37" t="n">
        <f aca="false">((('TO&amp;M'!E6/('DO&amp;M'!E6+'TO&amp;M'!E6))*'A&amp;GO&amp;M'!E6)+Trans_rrb!E6+'TO&amp;M'!E6+TransDepr!E6+'PayTO&amp;M'!E6+TransTax!E6)/(1-raw!$BH6/100)</f>
        <v>500707175.840503</v>
      </c>
      <c r="F6" s="37" t="n">
        <f aca="false">((('TO&amp;M'!F6/('DO&amp;M'!F6+'TO&amp;M'!F6))*'A&amp;GO&amp;M'!F6)+Trans_rrb!F6+'TO&amp;M'!F6+TransDepr!F6+'PayTO&amp;M'!F6+TransTax!F6)/(1-raw!$BH6/100)</f>
        <v>507150344.577054</v>
      </c>
      <c r="G6" s="37" t="n">
        <f aca="false">((('TO&amp;M'!G6/('DO&amp;M'!G6+'TO&amp;M'!G6))*'A&amp;GO&amp;M'!G6)+Trans_rrb!G6+'TO&amp;M'!G6+TransDepr!G6+'PayTO&amp;M'!G6+TransTax!G6)/(1-raw!$BH6/100)</f>
        <v>513459532.237512</v>
      </c>
      <c r="H6" s="37" t="n">
        <f aca="false">((('TO&amp;M'!H6/('DO&amp;M'!H6+'TO&amp;M'!H6))*'A&amp;GO&amp;M'!H6)+Trans_rrb!H6+'TO&amp;M'!H6+TransDepr!H6+'PayTO&amp;M'!H6+TransTax!H6)/(1-raw!$BH6/100)</f>
        <v>519177235.230307</v>
      </c>
      <c r="I6" s="37" t="n">
        <f aca="false">((('TO&amp;M'!I6/('DO&amp;M'!I6+'TO&amp;M'!I6))*'A&amp;GO&amp;M'!I6)+Trans_rrb!I6+'TO&amp;M'!I6+TransDepr!I6+'PayTO&amp;M'!I6+TransTax!I6)/(1-raw!$BH6/100)</f>
        <v>524616163.654289</v>
      </c>
      <c r="J6" s="37" t="n">
        <f aca="false">((('TO&amp;M'!J6/('DO&amp;M'!J6+'TO&amp;M'!J6))*'A&amp;GO&amp;M'!J6)+Trans_rrb!J6+'TO&amp;M'!J6+TransDepr!J6+'PayTO&amp;M'!J6+TransTax!J6)/(1-raw!$BH6/100)</f>
        <v>529698366.479979</v>
      </c>
      <c r="K6" s="37" t="n">
        <f aca="false">((('TO&amp;M'!K6/('DO&amp;M'!K6+'TO&amp;M'!K6))*'A&amp;GO&amp;M'!K6)+Trans_rrb!K6+'TO&amp;M'!K6+TransDepr!K6+'PayTO&amp;M'!K6+TransTax!K6)/(1-raw!$BH6/100)</f>
        <v>534633996.344146</v>
      </c>
      <c r="L6" s="37" t="n">
        <f aca="false">((('TO&amp;M'!L6/('DO&amp;M'!L6+'TO&amp;M'!L6))*'A&amp;GO&amp;M'!L6)+Trans_rrb!L6+'TO&amp;M'!L6+TransDepr!L6+'PayTO&amp;M'!L6+TransTax!L6)/(1-raw!$BH6/100)</f>
        <v>539371168.646322</v>
      </c>
      <c r="M6" s="37" t="n">
        <f aca="false">((('TO&amp;M'!M6/('DO&amp;M'!M6+'TO&amp;M'!M6))*'A&amp;GO&amp;M'!M6)+Trans_rrb!M6+'TO&amp;M'!M6+TransDepr!M6+'PayTO&amp;M'!M6+TransTax!M6)/(1-raw!$BH6/100)</f>
        <v>543802040.406102</v>
      </c>
    </row>
    <row r="7" customFormat="false" ht="12.75" hidden="false" customHeight="false" outlineLevel="0" collapsed="false">
      <c r="A7" s="0" t="str">
        <f aca="false">raw!A7</f>
        <v>Commonwealth Edison Co.</v>
      </c>
      <c r="C7" s="37" t="n">
        <f aca="false">((('TO&amp;M'!C7/('DO&amp;M'!C7+'TO&amp;M'!C7))*'A&amp;GO&amp;M'!C7)+Trans_rrb!C7+'TO&amp;M'!C7+TransDepr!C7+'PayTO&amp;M'!C7+TransTax!C7)/(1-raw!$BH7/100)</f>
        <v>4296250589.63113</v>
      </c>
      <c r="D7" s="37" t="n">
        <f aca="false">((('TO&amp;M'!D7/('DO&amp;M'!D7+'TO&amp;M'!D7))*'A&amp;GO&amp;M'!D7)+Trans_rrb!D7+'TO&amp;M'!D7+TransDepr!D7+'PayTO&amp;M'!D7+TransTax!D7)/(1-raw!$BH7/100)</f>
        <v>4345471808.20483</v>
      </c>
      <c r="E7" s="37" t="n">
        <f aca="false">((('TO&amp;M'!E7/('DO&amp;M'!E7+'TO&amp;M'!E7))*'A&amp;GO&amp;M'!E7)+Trans_rrb!E7+'TO&amp;M'!E7+TransDepr!E7+'PayTO&amp;M'!E7+TransTax!E7)/(1-raw!$BH7/100)</f>
        <v>4383145483.55239</v>
      </c>
      <c r="F7" s="37" t="n">
        <f aca="false">((('TO&amp;M'!F7/('DO&amp;M'!F7+'TO&amp;M'!F7))*'A&amp;GO&amp;M'!F7)+Trans_rrb!F7+'TO&amp;M'!F7+TransDepr!F7+'PayTO&amp;M'!F7+TransTax!F7)/(1-raw!$BH7/100)</f>
        <v>4425291352.46746</v>
      </c>
      <c r="G7" s="37" t="n">
        <f aca="false">((('TO&amp;M'!G7/('DO&amp;M'!G7+'TO&amp;M'!G7))*'A&amp;GO&amp;M'!G7)+Trans_rrb!G7+'TO&amp;M'!G7+TransDepr!G7+'PayTO&amp;M'!G7+TransTax!G7)/(1-raw!$BH7/100)</f>
        <v>4468896087.72627</v>
      </c>
      <c r="H7" s="37" t="n">
        <f aca="false">((('TO&amp;M'!H7/('DO&amp;M'!H7+'TO&amp;M'!H7))*'A&amp;GO&amp;M'!H7)+Trans_rrb!H7+'TO&amp;M'!H7+TransDepr!H7+'PayTO&amp;M'!H7+TransTax!H7)/(1-raw!$BH7/100)</f>
        <v>4505123050.99328</v>
      </c>
      <c r="I7" s="37" t="n">
        <f aca="false">((('TO&amp;M'!I7/('DO&amp;M'!I7+'TO&amp;M'!I7))*'A&amp;GO&amp;M'!I7)+Trans_rrb!I7+'TO&amp;M'!I7+TransDepr!I7+'PayTO&amp;M'!I7+TransTax!I7)/(1-raw!$BH7/100)</f>
        <v>4540769064.33911</v>
      </c>
      <c r="J7" s="37" t="n">
        <f aca="false">((('TO&amp;M'!J7/('DO&amp;M'!J7+'TO&amp;M'!J7))*'A&amp;GO&amp;M'!J7)+Trans_rrb!J7+'TO&amp;M'!J7+TransDepr!J7+'PayTO&amp;M'!J7+TransTax!J7)/(1-raw!$BH7/100)</f>
        <v>4574090793.63321</v>
      </c>
      <c r="K7" s="37" t="n">
        <f aca="false">((('TO&amp;M'!K7/('DO&amp;M'!K7+'TO&amp;M'!K7))*'A&amp;GO&amp;M'!K7)+Trans_rrb!K7+'TO&amp;M'!K7+TransDepr!K7+'PayTO&amp;M'!K7+TransTax!K7)/(1-raw!$BH7/100)</f>
        <v>4607675030.88763</v>
      </c>
      <c r="L7" s="37" t="n">
        <f aca="false">((('TO&amp;M'!L7/('DO&amp;M'!L7+'TO&amp;M'!L7))*'A&amp;GO&amp;M'!L7)+Trans_rrb!L7+'TO&amp;M'!L7+TransDepr!L7+'PayTO&amp;M'!L7+TransTax!L7)/(1-raw!$BH7/100)</f>
        <v>4639986495.89137</v>
      </c>
      <c r="M7" s="37" t="n">
        <f aca="false">((('TO&amp;M'!M7/('DO&amp;M'!M7+'TO&amp;M'!M7))*'A&amp;GO&amp;M'!M7)+Trans_rrb!M7+'TO&amp;M'!M7+TransDepr!M7+'PayTO&amp;M'!M7+TransTax!M7)/(1-raw!$BH7/100)</f>
        <v>4670312519.64934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C8" s="37" t="n">
        <f aca="false">((('TO&amp;M'!C8/('DO&amp;M'!C8+'TO&amp;M'!C8))*'A&amp;GO&amp;M'!C8)+Trans_rrb!C8+'TO&amp;M'!C8+TransDepr!C8+'PayTO&amp;M'!C8+TransTax!C8)/(1-raw!$BH8/100)</f>
        <v>6274365067.38092</v>
      </c>
      <c r="D8" s="37" t="n">
        <f aca="false">((('TO&amp;M'!D8/('DO&amp;M'!D8+'TO&amp;M'!D8))*'A&amp;GO&amp;M'!D8)+Trans_rrb!D8+'TO&amp;M'!D8+TransDepr!D8+'PayTO&amp;M'!D8+TransTax!D8)/(1-raw!$BH8/100)</f>
        <v>6352146055.13076</v>
      </c>
      <c r="E8" s="37" t="n">
        <f aca="false">((('TO&amp;M'!E8/('DO&amp;M'!E8+'TO&amp;M'!E8))*'A&amp;GO&amp;M'!E8)+Trans_rrb!E8+'TO&amp;M'!E8+TransDepr!E8+'PayTO&amp;M'!E8+TransTax!E8)/(1-raw!$BH8/100)</f>
        <v>6414075656.92945</v>
      </c>
      <c r="F8" s="37" t="n">
        <f aca="false">((('TO&amp;M'!F8/('DO&amp;M'!F8+'TO&amp;M'!F8))*'A&amp;GO&amp;M'!F8)+Trans_rrb!F8+'TO&amp;M'!F8+TransDepr!F8+'PayTO&amp;M'!F8+TransTax!F8)/(1-raw!$BH8/100)</f>
        <v>6477079600.67795</v>
      </c>
      <c r="G8" s="37" t="n">
        <f aca="false">((('TO&amp;M'!G8/('DO&amp;M'!G8+'TO&amp;M'!G8))*'A&amp;GO&amp;M'!G8)+Trans_rrb!G8+'TO&amp;M'!G8+TransDepr!G8+'PayTO&amp;M'!G8+TransTax!G8)/(1-raw!$BH8/100)</f>
        <v>6538658568.85672</v>
      </c>
      <c r="H8" s="37" t="n">
        <f aca="false">((('TO&amp;M'!H8/('DO&amp;M'!H8+'TO&amp;M'!H8))*'A&amp;GO&amp;M'!H8)+Trans_rrb!H8+'TO&amp;M'!H8+TransDepr!H8+'PayTO&amp;M'!H8+TransTax!H8)/(1-raw!$BH8/100)</f>
        <v>6591130617.62369</v>
      </c>
      <c r="I8" s="37" t="n">
        <f aca="false">((('TO&amp;M'!I8/('DO&amp;M'!I8+'TO&amp;M'!I8))*'A&amp;GO&amp;M'!I8)+Trans_rrb!I8+'TO&amp;M'!I8+TransDepr!I8+'PayTO&amp;M'!I8+TransTax!I8)/(1-raw!$BH8/100)</f>
        <v>6640346971.75489</v>
      </c>
      <c r="J8" s="37" t="n">
        <f aca="false">((('TO&amp;M'!J8/('DO&amp;M'!J8+'TO&amp;M'!J8))*'A&amp;GO&amp;M'!J8)+Trans_rrb!J8+'TO&amp;M'!J8+TransDepr!J8+'PayTO&amp;M'!J8+TransTax!J8)/(1-raw!$BH8/100)</f>
        <v>6684582817.74996</v>
      </c>
      <c r="K8" s="37" t="n">
        <f aca="false">((('TO&amp;M'!K8/('DO&amp;M'!K8+'TO&amp;M'!K8))*'A&amp;GO&amp;M'!K8)+Trans_rrb!K8+'TO&amp;M'!K8+TransDepr!K8+'PayTO&amp;M'!K8+TransTax!K8)/(1-raw!$BH8/100)</f>
        <v>6727179160.86327</v>
      </c>
      <c r="L8" s="37" t="n">
        <f aca="false">((('TO&amp;M'!L8/('DO&amp;M'!L8+'TO&amp;M'!L8))*'A&amp;GO&amp;M'!L8)+Trans_rrb!L8+'TO&amp;M'!L8+TransDepr!L8+'PayTO&amp;M'!L8+TransTax!L8)/(1-raw!$BH8/100)</f>
        <v>6767081495.72179</v>
      </c>
      <c r="M8" s="37" t="n">
        <f aca="false">((('TO&amp;M'!M8/('DO&amp;M'!M8+'TO&amp;M'!M8))*'A&amp;GO&amp;M'!M8)+Trans_rrb!M8+'TO&amp;M'!M8+TransDepr!M8+'PayTO&amp;M'!M8+TransTax!M8)/(1-raw!$BH8/100)</f>
        <v>6802706715.63757</v>
      </c>
    </row>
    <row r="9" customFormat="false" ht="12.75" hidden="false" customHeight="false" outlineLevel="0" collapsed="false">
      <c r="A9" s="0" t="str">
        <f aca="false">raw!A9</f>
        <v>Consumers Energy Co.</v>
      </c>
      <c r="C9" s="37" t="n">
        <f aca="false">((('TO&amp;M'!C9/('DO&amp;M'!C9+'TO&amp;M'!C9))*'A&amp;GO&amp;M'!C9)+Trans_rrb!C9+'TO&amp;M'!C9+TransDepr!C9+'PayTO&amp;M'!C9+TransTax!C9)/(1-raw!$BH9/100)</f>
        <v>1507217060.43026</v>
      </c>
      <c r="D9" s="37" t="n">
        <f aca="false">((('TO&amp;M'!D9/('DO&amp;M'!D9+'TO&amp;M'!D9))*'A&amp;GO&amp;M'!D9)+Trans_rrb!D9+'TO&amp;M'!D9+TransDepr!D9+'PayTO&amp;M'!D9+TransTax!D9)/(1-raw!$BH9/100)</f>
        <v>1521819967.837</v>
      </c>
      <c r="E9" s="37" t="n">
        <f aca="false">((('TO&amp;M'!E9/('DO&amp;M'!E9+'TO&amp;M'!E9))*'A&amp;GO&amp;M'!E9)+Trans_rrb!E9+'TO&amp;M'!E9+TransDepr!E9+'PayTO&amp;M'!E9+TransTax!E9)/(1-raw!$BH9/100)</f>
        <v>1532293369.8515</v>
      </c>
      <c r="F9" s="37" t="n">
        <f aca="false">((('TO&amp;M'!F9/('DO&amp;M'!F9+'TO&amp;M'!F9))*'A&amp;GO&amp;M'!F9)+Trans_rrb!F9+'TO&amp;M'!F9+TransDepr!F9+'PayTO&amp;M'!F9+TransTax!F9)/(1-raw!$BH9/100)</f>
        <v>1544394427.75323</v>
      </c>
      <c r="G9" s="37" t="n">
        <f aca="false">((('TO&amp;M'!G9/('DO&amp;M'!G9+'TO&amp;M'!G9))*'A&amp;GO&amp;M'!G9)+Trans_rrb!G9+'TO&amp;M'!G9+TransDepr!G9+'PayTO&amp;M'!G9+TransTax!G9)/(1-raw!$BH9/100)</f>
        <v>1557004850.28651</v>
      </c>
      <c r="H9" s="37" t="n">
        <f aca="false">((('TO&amp;M'!H9/('DO&amp;M'!H9+'TO&amp;M'!H9))*'A&amp;GO&amp;M'!H9)+Trans_rrb!H9+'TO&amp;M'!H9+TransDepr!H9+'PayTO&amp;M'!H9+TransTax!H9)/(1-raw!$BH9/100)</f>
        <v>1566980478.41885</v>
      </c>
      <c r="I9" s="37" t="n">
        <f aca="false">((('TO&amp;M'!I9/('DO&amp;M'!I9+'TO&amp;M'!I9))*'A&amp;GO&amp;M'!I9)+Trans_rrb!I9+'TO&amp;M'!I9+TransDepr!I9+'PayTO&amp;M'!I9+TransTax!I9)/(1-raw!$BH9/100)</f>
        <v>1576760988.7015</v>
      </c>
      <c r="J9" s="37" t="n">
        <f aca="false">((('TO&amp;M'!J9/('DO&amp;M'!J9+'TO&amp;M'!J9))*'A&amp;GO&amp;M'!J9)+Trans_rrb!J9+'TO&amp;M'!J9+TransDepr!J9+'PayTO&amp;M'!J9+TransTax!J9)/(1-raw!$BH9/100)</f>
        <v>1585708358.15738</v>
      </c>
      <c r="K9" s="37" t="n">
        <f aca="false">((('TO&amp;M'!K9/('DO&amp;M'!K9+'TO&amp;M'!K9))*'A&amp;GO&amp;M'!K9)+Trans_rrb!K9+'TO&amp;M'!K9+TransDepr!K9+'PayTO&amp;M'!K9+TransTax!K9)/(1-raw!$BH9/100)</f>
        <v>1594745225.34784</v>
      </c>
      <c r="L9" s="37" t="n">
        <f aca="false">((('TO&amp;M'!L9/('DO&amp;M'!L9+'TO&amp;M'!L9))*'A&amp;GO&amp;M'!L9)+Trans_rrb!L9+'TO&amp;M'!L9+TransDepr!L9+'PayTO&amp;M'!L9+TransTax!L9)/(1-raw!$BH9/100)</f>
        <v>1603325660.58564</v>
      </c>
      <c r="M9" s="37" t="n">
        <f aca="false">((('TO&amp;M'!M9/('DO&amp;M'!M9+'TO&amp;M'!M9))*'A&amp;GO&amp;M'!M9)+Trans_rrb!M9+'TO&amp;M'!M9+TransDepr!M9+'PayTO&amp;M'!M9+TransTax!M9)/(1-raw!$BH9/100)</f>
        <v>1611191000.91525</v>
      </c>
    </row>
    <row r="10" customFormat="false" ht="12.75" hidden="false" customHeight="false" outlineLevel="0" collapsed="false">
      <c r="A10" s="0" t="str">
        <f aca="false">raw!A10</f>
        <v>Duke Energy Corp.</v>
      </c>
      <c r="C10" s="37" t="n">
        <f aca="false">((('TO&amp;M'!C10/('DO&amp;M'!C10+'TO&amp;M'!C10))*'A&amp;GO&amp;M'!C10)+Trans_rrb!C10+'TO&amp;M'!C10+TransDepr!C10+'PayTO&amp;M'!C10+TransTax!C10)/(1-raw!$BH10/100)</f>
        <v>3432588801.117</v>
      </c>
      <c r="D10" s="37" t="n">
        <f aca="false">((('TO&amp;M'!D10/('DO&amp;M'!D10+'TO&amp;M'!D10))*'A&amp;GO&amp;M'!D10)+Trans_rrb!D10+'TO&amp;M'!D10+TransDepr!D10+'PayTO&amp;M'!D10+TransTax!D10)/(1-raw!$BH10/100)</f>
        <v>3465441569.87088</v>
      </c>
      <c r="E10" s="37" t="n">
        <f aca="false">((('TO&amp;M'!E10/('DO&amp;M'!E10+'TO&amp;M'!E10))*'A&amp;GO&amp;M'!E10)+Trans_rrb!E10+'TO&amp;M'!E10+TransDepr!E10+'PayTO&amp;M'!E10+TransTax!E10)/(1-raw!$BH10/100)</f>
        <v>3490159864.05468</v>
      </c>
      <c r="F10" s="37" t="n">
        <f aca="false">((('TO&amp;M'!F10/('DO&amp;M'!F10+'TO&amp;M'!F10))*'A&amp;GO&amp;M'!F10)+Trans_rrb!F10+'TO&amp;M'!F10+TransDepr!F10+'PayTO&amp;M'!F10+TransTax!F10)/(1-raw!$BH10/100)</f>
        <v>3517342340.84665</v>
      </c>
      <c r="G10" s="37" t="n">
        <f aca="false">((('TO&amp;M'!G10/('DO&amp;M'!G10+'TO&amp;M'!G10))*'A&amp;GO&amp;M'!G10)+Trans_rrb!G10+'TO&amp;M'!G10+TransDepr!G10+'PayTO&amp;M'!G10+TransTax!G10)/(1-raw!$BH10/100)</f>
        <v>3545146584.32515</v>
      </c>
      <c r="H10" s="37" t="n">
        <f aca="false">((('TO&amp;M'!H10/('DO&amp;M'!H10+'TO&amp;M'!H10))*'A&amp;GO&amp;M'!H10)+Trans_rrb!H10+'TO&amp;M'!H10+TransDepr!H10+'PayTO&amp;M'!H10+TransTax!H10)/(1-raw!$BH10/100)</f>
        <v>3567954473.08427</v>
      </c>
      <c r="I10" s="37" t="n">
        <f aca="false">((('TO&amp;M'!I10/('DO&amp;M'!I10+'TO&amp;M'!I10))*'A&amp;GO&amp;M'!I10)+Trans_rrb!I10+'TO&amp;M'!I10+TransDepr!I10+'PayTO&amp;M'!I10+TransTax!I10)/(1-raw!$BH10/100)</f>
        <v>3589978446.33491</v>
      </c>
      <c r="J10" s="37" t="n">
        <f aca="false">((('TO&amp;M'!J10/('DO&amp;M'!J10+'TO&amp;M'!J10))*'A&amp;GO&amp;M'!J10)+Trans_rrb!J10+'TO&amp;M'!J10+TransDepr!J10+'PayTO&amp;M'!J10+TransTax!J10)/(1-raw!$BH10/100)</f>
        <v>3610169325.90486</v>
      </c>
      <c r="K10" s="37" t="n">
        <f aca="false">((('TO&amp;M'!K10/('DO&amp;M'!K10+'TO&amp;M'!K10))*'A&amp;GO&amp;M'!K10)+Trans_rrb!K10+'TO&amp;M'!K10+TransDepr!K10+'PayTO&amp;M'!K10+TransTax!K10)/(1-raw!$BH10/100)</f>
        <v>3630254846.85713</v>
      </c>
      <c r="L10" s="37" t="n">
        <f aca="false">((('TO&amp;M'!L10/('DO&amp;M'!L10+'TO&amp;M'!L10))*'A&amp;GO&amp;M'!L10)+Trans_rrb!L10+'TO&amp;M'!L10+TransDepr!L10+'PayTO&amp;M'!L10+TransTax!L10)/(1-raw!$BH10/100)</f>
        <v>3649328801.2178</v>
      </c>
      <c r="M10" s="37" t="n">
        <f aca="false">((('TO&amp;M'!M10/('DO&amp;M'!M10+'TO&amp;M'!M10))*'A&amp;GO&amp;M'!M10)+Trans_rrb!M10+'TO&amp;M'!M10+TransDepr!M10+'PayTO&amp;M'!M10+TransTax!M10)/(1-raw!$BH10/100)</f>
        <v>3666825909.10522</v>
      </c>
    </row>
    <row r="11" customFormat="false" ht="12.75" hidden="false" customHeight="false" outlineLevel="0" collapsed="false">
      <c r="A11" s="0" t="str">
        <f aca="false">raw!A11</f>
        <v>Entergy Mississippi, Inc.</v>
      </c>
      <c r="C11" s="37" t="n">
        <f aca="false">((('TO&amp;M'!C11/('DO&amp;M'!C11+'TO&amp;M'!C11))*'A&amp;GO&amp;M'!C11)+Trans_rrb!C11+'TO&amp;M'!C11+TransDepr!C11+'PayTO&amp;M'!C11+TransTax!C11)/(1-raw!$BH11/100)</f>
        <v>622378408.077836</v>
      </c>
      <c r="D11" s="37" t="n">
        <f aca="false">((('TO&amp;M'!D11/('DO&amp;M'!D11+'TO&amp;M'!D11))*'A&amp;GO&amp;M'!D11)+Trans_rrb!D11+'TO&amp;M'!D11+TransDepr!D11+'PayTO&amp;M'!D11+TransTax!D11)/(1-raw!$BH11/100)</f>
        <v>627295554.731935</v>
      </c>
      <c r="E11" s="37" t="n">
        <f aca="false">((('TO&amp;M'!E11/('DO&amp;M'!E11+'TO&amp;M'!E11))*'A&amp;GO&amp;M'!E11)+Trans_rrb!E11+'TO&amp;M'!E11+TransDepr!E11+'PayTO&amp;M'!E11+TransTax!E11)/(1-raw!$BH11/100)</f>
        <v>630495229.208102</v>
      </c>
      <c r="F11" s="37" t="n">
        <f aca="false">((('TO&amp;M'!F11/('DO&amp;M'!F11+'TO&amp;M'!F11))*'A&amp;GO&amp;M'!F11)+Trans_rrb!F11+'TO&amp;M'!F11+TransDepr!F11+'PayTO&amp;M'!F11+TransTax!F11)/(1-raw!$BH11/100)</f>
        <v>634481725.071868</v>
      </c>
      <c r="G11" s="37" t="n">
        <f aca="false">((('TO&amp;M'!G11/('DO&amp;M'!G11+'TO&amp;M'!G11))*'A&amp;GO&amp;M'!G11)+Trans_rrb!G11+'TO&amp;M'!G11+TransDepr!G11+'PayTO&amp;M'!G11+TransTax!G11)/(1-raw!$BH11/100)</f>
        <v>638747198.649635</v>
      </c>
      <c r="H11" s="37" t="n">
        <f aca="false">((('TO&amp;M'!H11/('DO&amp;M'!H11+'TO&amp;M'!H11))*'A&amp;GO&amp;M'!H11)+Trans_rrb!H11+'TO&amp;M'!H11+TransDepr!H11+'PayTO&amp;M'!H11+TransTax!H11)/(1-raw!$BH11/100)</f>
        <v>641900371.027003</v>
      </c>
      <c r="I11" s="37" t="n">
        <f aca="false">((('TO&amp;M'!I11/('DO&amp;M'!I11+'TO&amp;M'!I11))*'A&amp;GO&amp;M'!I11)+Trans_rrb!I11+'TO&amp;M'!I11+TransDepr!I11+'PayTO&amp;M'!I11+TransTax!I11)/(1-raw!$BH11/100)</f>
        <v>645025066.308257</v>
      </c>
      <c r="J11" s="37" t="n">
        <f aca="false">((('TO&amp;M'!J11/('DO&amp;M'!J11+'TO&amp;M'!J11))*'A&amp;GO&amp;M'!J11)+Trans_rrb!J11+'TO&amp;M'!J11+TransDepr!J11+'PayTO&amp;M'!J11+TransTax!J11)/(1-raw!$BH11/100)</f>
        <v>647840482.92033</v>
      </c>
      <c r="K11" s="37" t="n">
        <f aca="false">((('TO&amp;M'!K11/('DO&amp;M'!K11+'TO&amp;M'!K11))*'A&amp;GO&amp;M'!K11)+Trans_rrb!K11+'TO&amp;M'!K11+TransDepr!K11+'PayTO&amp;M'!K11+TransTax!K11)/(1-raw!$BH11/100)</f>
        <v>650732738.750466</v>
      </c>
      <c r="L11" s="37" t="n">
        <f aca="false">((('TO&amp;M'!L11/('DO&amp;M'!L11+'TO&amp;M'!L11))*'A&amp;GO&amp;M'!L11)+Trans_rrb!L11+'TO&amp;M'!L11+TransDepr!L11+'PayTO&amp;M'!L11+TransTax!L11)/(1-raw!$BH11/100)</f>
        <v>653455654.643779</v>
      </c>
      <c r="M11" s="37" t="n">
        <f aca="false">((('TO&amp;M'!M11/('DO&amp;M'!M11+'TO&amp;M'!M11))*'A&amp;GO&amp;M'!M11)+Trans_rrb!M11+'TO&amp;M'!M11+TransDepr!M11+'PayTO&amp;M'!M11+TransTax!M11)/(1-raw!$BH11/100)</f>
        <v>655912621.28604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C12" s="37" t="n">
        <f aca="false">((('TO&amp;M'!C12/('DO&amp;M'!C12+'TO&amp;M'!C12))*'A&amp;GO&amp;M'!C12)+Trans_rrb!C12+'TO&amp;M'!C12+TransDepr!C12+'PayTO&amp;M'!C12+TransTax!C12)/(1-raw!$BH12/100)</f>
        <v>3818290420.31087</v>
      </c>
      <c r="D12" s="37" t="n">
        <f aca="false">((('TO&amp;M'!D12/('DO&amp;M'!D12+'TO&amp;M'!D12))*'A&amp;GO&amp;M'!D12)+Trans_rrb!D12+'TO&amp;M'!D12+TransDepr!D12+'PayTO&amp;M'!D12+TransTax!D12)/(1-raw!$BH12/100)</f>
        <v>3847175043.0246</v>
      </c>
      <c r="E12" s="37" t="n">
        <f aca="false">((('TO&amp;M'!E12/('DO&amp;M'!E12+'TO&amp;M'!E12))*'A&amp;GO&amp;M'!E12)+Trans_rrb!E12+'TO&amp;M'!E12+TransDepr!E12+'PayTO&amp;M'!E12+TransTax!E12)/(1-raw!$BH12/100)</f>
        <v>3866733777.05973</v>
      </c>
      <c r="F12" s="37" t="n">
        <f aca="false">((('TO&amp;M'!F12/('DO&amp;M'!F12+'TO&amp;M'!F12))*'A&amp;GO&amp;M'!F12)+Trans_rrb!F12+'TO&amp;M'!F12+TransDepr!F12+'PayTO&amp;M'!F12+TransTax!F12)/(1-raw!$BH12/100)</f>
        <v>3889829866.64794</v>
      </c>
      <c r="G12" s="37" t="n">
        <f aca="false">((('TO&amp;M'!G12/('DO&amp;M'!G12+'TO&amp;M'!G12))*'A&amp;GO&amp;M'!G12)+Trans_rrb!G12+'TO&amp;M'!G12+TransDepr!G12+'PayTO&amp;M'!G12+TransTax!G12)/(1-raw!$BH12/100)</f>
        <v>3914037131.16192</v>
      </c>
      <c r="H12" s="37" t="n">
        <f aca="false">((('TO&amp;M'!H12/('DO&amp;M'!H12+'TO&amp;M'!H12))*'A&amp;GO&amp;M'!H12)+Trans_rrb!H12+'TO&amp;M'!H12+TransDepr!H12+'PayTO&amp;M'!H12+TransTax!H12)/(1-raw!$BH12/100)</f>
        <v>3932411230.2907</v>
      </c>
      <c r="I12" s="37" t="n">
        <f aca="false">((('TO&amp;M'!I12/('DO&amp;M'!I12+'TO&amp;M'!I12))*'A&amp;GO&amp;M'!I12)+Trans_rrb!I12+'TO&amp;M'!I12+TransDepr!I12+'PayTO&amp;M'!I12+TransTax!I12)/(1-raw!$BH12/100)</f>
        <v>3950246004.84222</v>
      </c>
      <c r="J12" s="37" t="n">
        <f aca="false">((('TO&amp;M'!J12/('DO&amp;M'!J12+'TO&amp;M'!J12))*'A&amp;GO&amp;M'!J12)+Trans_rrb!J12+'TO&amp;M'!J12+TransDepr!J12+'PayTO&amp;M'!J12+TransTax!J12)/(1-raw!$BH12/100)</f>
        <v>3966203247.64051</v>
      </c>
      <c r="K12" s="37" t="n">
        <f aca="false">((('TO&amp;M'!K12/('DO&amp;M'!K12+'TO&amp;M'!K12))*'A&amp;GO&amp;M'!K12)+Trans_rrb!K12+'TO&amp;M'!K12+TransDepr!K12+'PayTO&amp;M'!K12+TransTax!K12)/(1-raw!$BH12/100)</f>
        <v>3982301509.56558</v>
      </c>
      <c r="L12" s="37" t="n">
        <f aca="false">((('TO&amp;M'!L12/('DO&amp;M'!L12+'TO&amp;M'!L12))*'A&amp;GO&amp;M'!L12)+Trans_rrb!L12+'TO&amp;M'!L12+TransDepr!L12+'PayTO&amp;M'!L12+TransTax!L12)/(1-raw!$BH12/100)</f>
        <v>3997377492.42927</v>
      </c>
      <c r="M12" s="37" t="n">
        <f aca="false">((('TO&amp;M'!M12/('DO&amp;M'!M12+'TO&amp;M'!M12))*'A&amp;GO&amp;M'!M12)+Trans_rrb!M12+'TO&amp;M'!M12+TransDepr!M12+'PayTO&amp;M'!M12+TransTax!M12)/(1-raw!$BH12/100)</f>
        <v>4010837147.63185</v>
      </c>
    </row>
    <row r="13" customFormat="false" ht="12.75" hidden="false" customHeight="false" outlineLevel="0" collapsed="false">
      <c r="A13" s="0" t="str">
        <f aca="false">raw!A13</f>
        <v>Gulf Power Co.</v>
      </c>
      <c r="C13" s="37" t="n">
        <f aca="false">((('TO&amp;M'!C13/('DO&amp;M'!C13+'TO&amp;M'!C13))*'A&amp;GO&amp;M'!C13)+Trans_rrb!C13+'TO&amp;M'!C13+TransDepr!C13+'PayTO&amp;M'!C13+TransTax!C13)/(1-raw!$BH13/100)</f>
        <v>412784753.441655</v>
      </c>
      <c r="D13" s="37" t="n">
        <f aca="false">((('TO&amp;M'!D13/('DO&amp;M'!D13+'TO&amp;M'!D13))*'A&amp;GO&amp;M'!D13)+Trans_rrb!D13+'TO&amp;M'!D13+TransDepr!D13+'PayTO&amp;M'!D13+TransTax!D13)/(1-raw!$BH13/100)</f>
        <v>417833886.805285</v>
      </c>
      <c r="E13" s="37" t="n">
        <f aca="false">((('TO&amp;M'!E13/('DO&amp;M'!E13+'TO&amp;M'!E13))*'A&amp;GO&amp;M'!E13)+Trans_rrb!E13+'TO&amp;M'!E13+TransDepr!E13+'PayTO&amp;M'!E13+TransTax!E13)/(1-raw!$BH13/100)</f>
        <v>421886231.538439</v>
      </c>
      <c r="F13" s="37" t="n">
        <f aca="false">((('TO&amp;M'!F13/('DO&amp;M'!F13+'TO&amp;M'!F13))*'A&amp;GO&amp;M'!F13)+Trans_rrb!F13+'TO&amp;M'!F13+TransDepr!F13+'PayTO&amp;M'!F13+TransTax!F13)/(1-raw!$BH13/100)</f>
        <v>426099926.374145</v>
      </c>
      <c r="G13" s="37" t="n">
        <f aca="false">((('TO&amp;M'!G13/('DO&amp;M'!G13+'TO&amp;M'!G13))*'A&amp;GO&amp;M'!G13)+Trans_rrb!G13+'TO&amp;M'!G13+TransDepr!G13+'PayTO&amp;M'!G13+TransTax!G13)/(1-raw!$BH13/100)</f>
        <v>430296942.491052</v>
      </c>
      <c r="H13" s="37" t="n">
        <f aca="false">((('TO&amp;M'!H13/('DO&amp;M'!H13+'TO&amp;M'!H13))*'A&amp;GO&amp;M'!H13)+Trans_rrb!H13+'TO&amp;M'!H13+TransDepr!H13+'PayTO&amp;M'!H13+TransTax!H13)/(1-raw!$BH13/100)</f>
        <v>433903216.88508</v>
      </c>
      <c r="I13" s="37" t="n">
        <f aca="false">((('TO&amp;M'!I13/('DO&amp;M'!I13+'TO&amp;M'!I13))*'A&amp;GO&amp;M'!I13)+Trans_rrb!I13+'TO&amp;M'!I13+TransDepr!I13+'PayTO&amp;M'!I13+TransTax!I13)/(1-raw!$BH13/100)</f>
        <v>437346650.17865</v>
      </c>
      <c r="J13" s="37" t="n">
        <f aca="false">((('TO&amp;M'!J13/('DO&amp;M'!J13+'TO&amp;M'!J13))*'A&amp;GO&amp;M'!J13)+Trans_rrb!J13+'TO&amp;M'!J13+TransDepr!J13+'PayTO&amp;M'!J13+TransTax!J13)/(1-raw!$BH13/100)</f>
        <v>440514638.048471</v>
      </c>
      <c r="K13" s="37" t="n">
        <f aca="false">((('TO&amp;M'!K13/('DO&amp;M'!K13+'TO&amp;M'!K13))*'A&amp;GO&amp;M'!K13)+Trans_rrb!K13+'TO&amp;M'!K13+TransDepr!K13+'PayTO&amp;M'!K13+TransTax!K13)/(1-raw!$BH13/100)</f>
        <v>443616519.014005</v>
      </c>
      <c r="L13" s="37" t="n">
        <f aca="false">((('TO&amp;M'!L13/('DO&amp;M'!L13+'TO&amp;M'!L13))*'A&amp;GO&amp;M'!L13)+Trans_rrb!L13+'TO&amp;M'!L13+TransDepr!L13+'PayTO&amp;M'!L13+TransTax!L13)/(1-raw!$BH13/100)</f>
        <v>446566693.574893</v>
      </c>
      <c r="M13" s="37" t="n">
        <f aca="false">((('TO&amp;M'!M13/('DO&amp;M'!M13+'TO&amp;M'!M13))*'A&amp;GO&amp;M'!M13)+Trans_rrb!M13+'TO&amp;M'!M13+TransDepr!M13+'PayTO&amp;M'!M13+TransTax!M13)/(1-raw!$BH13/100)</f>
        <v>449280123.233268</v>
      </c>
    </row>
    <row r="14" customFormat="false" ht="12.75" hidden="false" customHeight="false" outlineLevel="0" collapsed="false">
      <c r="A14" s="0" t="str">
        <f aca="false">raw!A14</f>
        <v>Illinois Power Co.</v>
      </c>
      <c r="C14" s="37" t="n">
        <f aca="false">((('TO&amp;M'!C14/('DO&amp;M'!C14+'TO&amp;M'!C14))*'A&amp;GO&amp;M'!C14)+Trans_rrb!C14+'TO&amp;M'!C14+TransDepr!C14+'PayTO&amp;M'!C14+TransTax!C14)/(1-raw!$BH14/100)</f>
        <v>588167003.360475</v>
      </c>
      <c r="D14" s="37" t="n">
        <f aca="false">((('TO&amp;M'!D14/('DO&amp;M'!D14+'TO&amp;M'!D14))*'A&amp;GO&amp;M'!D14)+Trans_rrb!D14+'TO&amp;M'!D14+TransDepr!D14+'PayTO&amp;M'!D14+TransTax!D14)/(1-raw!$BH14/100)</f>
        <v>595439679.691013</v>
      </c>
      <c r="E14" s="37" t="n">
        <f aca="false">((('TO&amp;M'!E14/('DO&amp;M'!E14+'TO&amp;M'!E14))*'A&amp;GO&amp;M'!E14)+Trans_rrb!E14+'TO&amp;M'!E14+TransDepr!E14+'PayTO&amp;M'!E14+TransTax!E14)/(1-raw!$BH14/100)</f>
        <v>601191537.515218</v>
      </c>
      <c r="F14" s="37" t="n">
        <f aca="false">((('TO&amp;M'!F14/('DO&amp;M'!F14+'TO&amp;M'!F14))*'A&amp;GO&amp;M'!F14)+Trans_rrb!F14+'TO&amp;M'!F14+TransDepr!F14+'PayTO&amp;M'!F14+TransTax!F14)/(1-raw!$BH14/100)</f>
        <v>607311475.251069</v>
      </c>
      <c r="G14" s="37" t="n">
        <f aca="false">((('TO&amp;M'!G14/('DO&amp;M'!G14+'TO&amp;M'!G14))*'A&amp;GO&amp;M'!G14)+Trans_rrb!G14+'TO&amp;M'!G14+TransDepr!G14+'PayTO&amp;M'!G14+TransTax!G14)/(1-raw!$BH14/100)</f>
        <v>613479083.733975</v>
      </c>
      <c r="H14" s="37" t="n">
        <f aca="false">((('TO&amp;M'!H14/('DO&amp;M'!H14+'TO&amp;M'!H14))*'A&amp;GO&amp;M'!H14)+Trans_rrb!H14+'TO&amp;M'!H14+TransDepr!H14+'PayTO&amp;M'!H14+TransTax!H14)/(1-raw!$BH14/100)</f>
        <v>618717872.582143</v>
      </c>
      <c r="I14" s="37" t="n">
        <f aca="false">((('TO&amp;M'!I14/('DO&amp;M'!I14+'TO&amp;M'!I14))*'A&amp;GO&amp;M'!I14)+Trans_rrb!I14+'TO&amp;M'!I14+TransDepr!I14+'PayTO&amp;M'!I14+TransTax!I14)/(1-raw!$BH14/100)</f>
        <v>623771190.714745</v>
      </c>
      <c r="J14" s="37" t="n">
        <f aca="false">((('TO&amp;M'!J14/('DO&amp;M'!J14+'TO&amp;M'!J14))*'A&amp;GO&amp;M'!J14)+Trans_rrb!J14+'TO&amp;M'!J14+TransDepr!J14+'PayTO&amp;M'!J14+TransTax!J14)/(1-raw!$BH14/100)</f>
        <v>628442087.087971</v>
      </c>
      <c r="K14" s="37" t="n">
        <f aca="false">((('TO&amp;M'!K14/('DO&amp;M'!K14+'TO&amp;M'!K14))*'A&amp;GO&amp;M'!K14)+Trans_rrb!K14+'TO&amp;M'!K14+TransDepr!K14+'PayTO&amp;M'!K14+TransTax!K14)/(1-raw!$BH14/100)</f>
        <v>633060374.672309</v>
      </c>
      <c r="L14" s="37" t="n">
        <f aca="false">((('TO&amp;M'!L14/('DO&amp;M'!L14+'TO&amp;M'!L14))*'A&amp;GO&amp;M'!L14)+Trans_rrb!L14+'TO&amp;M'!L14+TransDepr!L14+'PayTO&amp;M'!L14+TransTax!L14)/(1-raw!$BH14/100)</f>
        <v>637468914.077833</v>
      </c>
      <c r="M14" s="37" t="n">
        <f aca="false">((('TO&amp;M'!M14/('DO&amp;M'!M14+'TO&amp;M'!M14))*'A&amp;GO&amp;M'!M14)+Trans_rrb!M14+'TO&amp;M'!M14+TransDepr!M14+'PayTO&amp;M'!M14+TransTax!M14)/(1-raw!$BH14/100)</f>
        <v>641549548.516538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C15" s="37" t="n">
        <f aca="false">((('TO&amp;M'!C15/('DO&amp;M'!C15+'TO&amp;M'!C15))*'A&amp;GO&amp;M'!C15)+Trans_rrb!C15+'TO&amp;M'!C15+TransDepr!C15+'PayTO&amp;M'!C15+TransTax!C15)/(1-raw!$BH15/100)</f>
        <v>1998920622.61733</v>
      </c>
      <c r="D15" s="37" t="n">
        <f aca="false">((('TO&amp;M'!D15/('DO&amp;M'!D15+'TO&amp;M'!D15))*'A&amp;GO&amp;M'!D15)+Trans_rrb!D15+'TO&amp;M'!D15+TransDepr!D15+'PayTO&amp;M'!D15+TransTax!D15)/(1-raw!$BH15/100)</f>
        <v>2026394329.35902</v>
      </c>
      <c r="E15" s="37" t="n">
        <f aca="false">((('TO&amp;M'!E15/('DO&amp;M'!E15+'TO&amp;M'!E15))*'A&amp;GO&amp;M'!E15)+Trans_rrb!E15+'TO&amp;M'!E15+TransDepr!E15+'PayTO&amp;M'!E15+TransTax!E15)/(1-raw!$BH15/100)</f>
        <v>2048811064.27533</v>
      </c>
      <c r="F15" s="37" t="n">
        <f aca="false">((('TO&amp;M'!F15/('DO&amp;M'!F15+'TO&amp;M'!F15))*'A&amp;GO&amp;M'!F15)+Trans_rrb!F15+'TO&amp;M'!F15+TransDepr!F15+'PayTO&amp;M'!F15+TransTax!F15)/(1-raw!$BH15/100)</f>
        <v>2071944902.02085</v>
      </c>
      <c r="G15" s="37" t="n">
        <f aca="false">((('TO&amp;M'!G15/('DO&amp;M'!G15+'TO&amp;M'!G15))*'A&amp;GO&amp;M'!G15)+Trans_rrb!G15+'TO&amp;M'!G15+TransDepr!G15+'PayTO&amp;M'!G15+TransTax!G15)/(1-raw!$BH15/100)</f>
        <v>2094912241.6477</v>
      </c>
      <c r="H15" s="37" t="n">
        <f aca="false">((('TO&amp;M'!H15/('DO&amp;M'!H15+'TO&amp;M'!H15))*'A&amp;GO&amp;M'!H15)+Trans_rrb!H15+'TO&amp;M'!H15+TransDepr!H15+'PayTO&amp;M'!H15+TransTax!H15)/(1-raw!$BH15/100)</f>
        <v>2114881956.78037</v>
      </c>
      <c r="I15" s="37" t="n">
        <f aca="false">((('TO&amp;M'!I15/('DO&amp;M'!I15+'TO&amp;M'!I15))*'A&amp;GO&amp;M'!I15)+Trans_rrb!I15+'TO&amp;M'!I15+TransDepr!I15+'PayTO&amp;M'!I15+TransTax!I15)/(1-raw!$BH15/100)</f>
        <v>2133991522.9327</v>
      </c>
      <c r="J15" s="37" t="n">
        <f aca="false">((('TO&amp;M'!J15/('DO&amp;M'!J15+'TO&amp;M'!J15))*'A&amp;GO&amp;M'!J15)+Trans_rrb!J15+'TO&amp;M'!J15+TransDepr!J15+'PayTO&amp;M'!J15+TransTax!J15)/(1-raw!$BH15/100)</f>
        <v>2151655271.83009</v>
      </c>
      <c r="K15" s="37" t="n">
        <f aca="false">((('TO&amp;M'!K15/('DO&amp;M'!K15+'TO&amp;M'!K15))*'A&amp;GO&amp;M'!K15)+Trans_rrb!K15+'TO&amp;M'!K15+TransDepr!K15+'PayTO&amp;M'!K15+TransTax!K15)/(1-raw!$BH15/100)</f>
        <v>2168954739.48067</v>
      </c>
      <c r="L15" s="37" t="n">
        <f aca="false">((('TO&amp;M'!L15/('DO&amp;M'!L15+'TO&amp;M'!L15))*'A&amp;GO&amp;M'!L15)+Trans_rrb!L15+'TO&amp;M'!L15+TransDepr!L15+'PayTO&amp;M'!L15+TransTax!L15)/(1-raw!$BH15/100)</f>
        <v>2185464408.17793</v>
      </c>
      <c r="M15" s="37" t="n">
        <f aca="false">((('TO&amp;M'!M15/('DO&amp;M'!M15+'TO&amp;M'!M15))*'A&amp;GO&amp;M'!M15)+Trans_rrb!M15+'TO&amp;M'!M15+TransDepr!M15+'PayTO&amp;M'!M15+TransTax!M15)/(1-raw!$BH15/100)</f>
        <v>2200735183.42113</v>
      </c>
    </row>
    <row r="16" customFormat="false" ht="12.75" hidden="false" customHeight="false" outlineLevel="0" collapsed="false">
      <c r="A16" s="0" t="str">
        <f aca="false">raw!A16</f>
        <v>Kentucky Utilities Co.</v>
      </c>
      <c r="C16" s="37" t="n">
        <f aca="false">((('TO&amp;M'!C16/('DO&amp;M'!C16+'TO&amp;M'!C16))*'A&amp;GO&amp;M'!C16)+Trans_rrb!C16+'TO&amp;M'!C16+TransDepr!C16+'PayTO&amp;M'!C16+TransTax!C16)/(1-raw!$BH16/100)</f>
        <v>710606344.622329</v>
      </c>
      <c r="D16" s="37" t="n">
        <f aca="false">((('TO&amp;M'!D16/('DO&amp;M'!D16+'TO&amp;M'!D16))*'A&amp;GO&amp;M'!D16)+Trans_rrb!D16+'TO&amp;M'!D16+TransDepr!D16+'PayTO&amp;M'!D16+TransTax!D16)/(1-raw!$BH16/100)</f>
        <v>719151403.705576</v>
      </c>
      <c r="E16" s="37" t="n">
        <f aca="false">((('TO&amp;M'!E16/('DO&amp;M'!E16+'TO&amp;M'!E16))*'A&amp;GO&amp;M'!E16)+Trans_rrb!E16+'TO&amp;M'!E16+TransDepr!E16+'PayTO&amp;M'!E16+TransTax!E16)/(1-raw!$BH16/100)</f>
        <v>725882554.859729</v>
      </c>
      <c r="F16" s="37" t="n">
        <f aca="false">((('TO&amp;M'!F16/('DO&amp;M'!F16+'TO&amp;M'!F16))*'A&amp;GO&amp;M'!F16)+Trans_rrb!F16+'TO&amp;M'!F16+TransDepr!F16+'PayTO&amp;M'!F16+TransTax!F16)/(1-raw!$BH16/100)</f>
        <v>733189600.68261</v>
      </c>
      <c r="G16" s="37" t="n">
        <f aca="false">((('TO&amp;M'!G16/('DO&amp;M'!G16+'TO&amp;M'!G16))*'A&amp;GO&amp;M'!G16)+Trans_rrb!G16+'TO&amp;M'!G16+TransDepr!G16+'PayTO&amp;M'!G16+TransTax!G16)/(1-raw!$BH16/100)</f>
        <v>740647252.598063</v>
      </c>
      <c r="H16" s="37" t="n">
        <f aca="false">((('TO&amp;M'!H16/('DO&amp;M'!H16+'TO&amp;M'!H16))*'A&amp;GO&amp;M'!H16)+Trans_rrb!H16+'TO&amp;M'!H16+TransDepr!H16+'PayTO&amp;M'!H16+TransTax!H16)/(1-raw!$BH16/100)</f>
        <v>746969860.557991</v>
      </c>
      <c r="I16" s="37" t="n">
        <f aca="false">((('TO&amp;M'!I16/('DO&amp;M'!I16+'TO&amp;M'!I16))*'A&amp;GO&amp;M'!I16)+Trans_rrb!I16+'TO&amp;M'!I16+TransDepr!I16+'PayTO&amp;M'!I16+TransTax!I16)/(1-raw!$BH16/100)</f>
        <v>753138465.012253</v>
      </c>
      <c r="J16" s="37" t="n">
        <f aca="false">((('TO&amp;M'!J16/('DO&amp;M'!J16+'TO&amp;M'!J16))*'A&amp;GO&amp;M'!J16)+Trans_rrb!J16+'TO&amp;M'!J16+TransDepr!J16+'PayTO&amp;M'!J16+TransTax!J16)/(1-raw!$BH16/100)</f>
        <v>758899981.853696</v>
      </c>
      <c r="K16" s="37" t="n">
        <f aca="false">((('TO&amp;M'!K16/('DO&amp;M'!K16+'TO&amp;M'!K16))*'A&amp;GO&amp;M'!K16)+Trans_rrb!K16+'TO&amp;M'!K16+TransDepr!K16+'PayTO&amp;M'!K16+TransTax!K16)/(1-raw!$BH16/100)</f>
        <v>764654325.944876</v>
      </c>
      <c r="L16" s="37" t="n">
        <f aca="false">((('TO&amp;M'!L16/('DO&amp;M'!L16+'TO&amp;M'!L16))*'A&amp;GO&amp;M'!L16)+Trans_rrb!L16+'TO&amp;M'!L16+TransDepr!L16+'PayTO&amp;M'!L16+TransTax!L16)/(1-raw!$BH16/100)</f>
        <v>770185335.520574</v>
      </c>
      <c r="M16" s="37" t="n">
        <f aca="false">((('TO&amp;M'!M16/('DO&amp;M'!M16+'TO&amp;M'!M16))*'A&amp;GO&amp;M'!M16)+Trans_rrb!M16+'TO&amp;M'!M16+TransDepr!M16+'PayTO&amp;M'!M16+TransTax!M16)/(1-raw!$BH16/100)</f>
        <v>775368175.343447</v>
      </c>
    </row>
    <row r="17" customFormat="false" ht="12.75" hidden="false" customHeight="false" outlineLevel="0" collapsed="false">
      <c r="A17" s="0" t="str">
        <f aca="false">raw!A17</f>
        <v>Ohio Power Co.</v>
      </c>
      <c r="C17" s="37" t="n">
        <f aca="false">((('TO&amp;M'!C17/('DO&amp;M'!C17+'TO&amp;M'!C17))*'A&amp;GO&amp;M'!C17)+Trans_rrb!C17+'TO&amp;M'!C17+TransDepr!C17+'PayTO&amp;M'!C17+TransTax!C17)/(1-raw!$BH17/100)</f>
        <v>2470520901.19051</v>
      </c>
      <c r="D17" s="37" t="n">
        <f aca="false">((('TO&amp;M'!D17/('DO&amp;M'!D17+'TO&amp;M'!D17))*'A&amp;GO&amp;M'!D17)+Trans_rrb!D17+'TO&amp;M'!D17+TransDepr!D17+'PayTO&amp;M'!D17+TransTax!D17)/(1-raw!$BH17/100)</f>
        <v>2505588008.22802</v>
      </c>
      <c r="E17" s="37" t="n">
        <f aca="false">((('TO&amp;M'!E17/('DO&amp;M'!E17+'TO&amp;M'!E17))*'A&amp;GO&amp;M'!E17)+Trans_rrb!E17+'TO&amp;M'!E17+TransDepr!E17+'PayTO&amp;M'!E17+TransTax!E17)/(1-raw!$BH17/100)</f>
        <v>2534460562.89323</v>
      </c>
      <c r="F17" s="37" t="n">
        <f aca="false">((('TO&amp;M'!F17/('DO&amp;M'!F17+'TO&amp;M'!F17))*'A&amp;GO&amp;M'!F17)+Trans_rrb!F17+'TO&amp;M'!F17+TransDepr!F17+'PayTO&amp;M'!F17+TransTax!F17)/(1-raw!$BH17/100)</f>
        <v>2564282805.89726</v>
      </c>
      <c r="G17" s="37" t="n">
        <f aca="false">((('TO&amp;M'!G17/('DO&amp;M'!G17+'TO&amp;M'!G17))*'A&amp;GO&amp;M'!G17)+Trans_rrb!G17+'TO&amp;M'!G17+TransDepr!G17+'PayTO&amp;M'!G17+TransTax!G17)/(1-raw!$BH17/100)</f>
        <v>2593966267.57767</v>
      </c>
      <c r="H17" s="37" t="n">
        <f aca="false">((('TO&amp;M'!H17/('DO&amp;M'!H17+'TO&amp;M'!H17))*'A&amp;GO&amp;M'!H17)+Trans_rrb!H17+'TO&amp;M'!H17+TransDepr!H17+'PayTO&amp;M'!H17+TransTax!H17)/(1-raw!$BH17/100)</f>
        <v>2619961590.24683</v>
      </c>
      <c r="I17" s="37" t="n">
        <f aca="false">((('TO&amp;M'!I17/('DO&amp;M'!I17+'TO&amp;M'!I17))*'A&amp;GO&amp;M'!I17)+Trans_rrb!I17+'TO&amp;M'!I17+TransDepr!I17+'PayTO&amp;M'!I17+TransTax!I17)/(1-raw!$BH17/100)</f>
        <v>2644939495.14517</v>
      </c>
      <c r="J17" s="37" t="n">
        <f aca="false">((('TO&amp;M'!J17/('DO&amp;M'!J17+'TO&amp;M'!J17))*'A&amp;GO&amp;M'!J17)+Trans_rrb!J17+'TO&amp;M'!J17+TransDepr!J17+'PayTO&amp;M'!J17+TransTax!J17)/(1-raw!$BH17/100)</f>
        <v>2668178936.97962</v>
      </c>
      <c r="K17" s="37" t="n">
        <f aca="false">((('TO&amp;M'!K17/('DO&amp;M'!K17+'TO&amp;M'!K17))*'A&amp;GO&amp;M'!K17)+Trans_rrb!K17+'TO&amp;M'!K17+TransDepr!K17+'PayTO&amp;M'!K17+TransTax!K17)/(1-raw!$BH17/100)</f>
        <v>2691010158.97046</v>
      </c>
      <c r="L17" s="37" t="n">
        <f aca="false">((('TO&amp;M'!L17/('DO&amp;M'!L17+'TO&amp;M'!L17))*'A&amp;GO&amp;M'!L17)+Trans_rrb!L17+'TO&amp;M'!L17+TransDepr!L17+'PayTO&amp;M'!L17+TransTax!L17)/(1-raw!$BH17/100)</f>
        <v>2712893246.01697</v>
      </c>
      <c r="M17" s="37" t="n">
        <f aca="false">((('TO&amp;M'!M17/('DO&amp;M'!M17+'TO&amp;M'!M17))*'A&amp;GO&amp;M'!M17)+Trans_rrb!M17+'TO&amp;M'!M17+TransDepr!M17+'PayTO&amp;M'!M17+TransTax!M17)/(1-raw!$BH17/100)</f>
        <v>2733289209.28244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C18" s="37" t="n">
        <f aca="false">((('TO&amp;M'!C18/('DO&amp;M'!C18+'TO&amp;M'!C18))*'A&amp;GO&amp;M'!C18)+Trans_rrb!C18+'TO&amp;M'!C18+TransDepr!C18+'PayTO&amp;M'!C18+TransTax!C18)/(1-raw!$BH18/100)</f>
        <v>1075753632.59126</v>
      </c>
      <c r="D18" s="37" t="n">
        <f aca="false">((('TO&amp;M'!D18/('DO&amp;M'!D18+'TO&amp;M'!D18))*'A&amp;GO&amp;M'!D18)+Trans_rrb!D18+'TO&amp;M'!D18+TransDepr!D18+'PayTO&amp;M'!D18+TransTax!D18)/(1-raw!$BH18/100)</f>
        <v>1089895606.80613</v>
      </c>
      <c r="E18" s="37" t="n">
        <f aca="false">((('TO&amp;M'!E18/('DO&amp;M'!E18+'TO&amp;M'!E18))*'A&amp;GO&amp;M'!E18)+Trans_rrb!E18+'TO&amp;M'!E18+TransDepr!E18+'PayTO&amp;M'!E18+TransTax!E18)/(1-raw!$BH18/100)</f>
        <v>1101332452.46231</v>
      </c>
      <c r="F18" s="37" t="n">
        <f aca="false">((('TO&amp;M'!F18/('DO&amp;M'!F18+'TO&amp;M'!F18))*'A&amp;GO&amp;M'!F18)+Trans_rrb!F18+'TO&amp;M'!F18+TransDepr!F18+'PayTO&amp;M'!F18+TransTax!F18)/(1-raw!$BH18/100)</f>
        <v>1113354958.57936</v>
      </c>
      <c r="G18" s="37" t="n">
        <f aca="false">((('TO&amp;M'!G18/('DO&amp;M'!G18+'TO&amp;M'!G18))*'A&amp;GO&amp;M'!G18)+Trans_rrb!G18+'TO&amp;M'!G18+TransDepr!G18+'PayTO&amp;M'!G18+TransTax!G18)/(1-raw!$BH18/100)</f>
        <v>1125430432.64226</v>
      </c>
      <c r="H18" s="37" t="n">
        <f aca="false">((('TO&amp;M'!H18/('DO&amp;M'!H18+'TO&amp;M'!H18))*'A&amp;GO&amp;M'!H18)+Trans_rrb!H18+'TO&amp;M'!H18+TransDepr!H18+'PayTO&amp;M'!H18+TransTax!H18)/(1-raw!$BH18/100)</f>
        <v>1135865750.91432</v>
      </c>
      <c r="I18" s="37" t="n">
        <f aca="false">((('TO&amp;M'!I18/('DO&amp;M'!I18+'TO&amp;M'!I18))*'A&amp;GO&amp;M'!I18)+Trans_rrb!I18+'TO&amp;M'!I18+TransDepr!I18+'PayTO&amp;M'!I18+TransTax!I18)/(1-raw!$BH18/100)</f>
        <v>1145935762.45216</v>
      </c>
      <c r="J18" s="37" t="n">
        <f aca="false">((('TO&amp;M'!J18/('DO&amp;M'!J18+'TO&amp;M'!J18))*'A&amp;GO&amp;M'!J18)+Trans_rrb!J18+'TO&amp;M'!J18+TransDepr!J18+'PayTO&amp;M'!J18+TransTax!J18)/(1-raw!$BH18/100)</f>
        <v>1155307502.50373</v>
      </c>
      <c r="K18" s="37" t="n">
        <f aca="false">((('TO&amp;M'!K18/('DO&amp;M'!K18+'TO&amp;M'!K18))*'A&amp;GO&amp;M'!K18)+Trans_rrb!K18+'TO&amp;M'!K18+TransDepr!K18+'PayTO&amp;M'!K18+TransTax!K18)/(1-raw!$BH18/100)</f>
        <v>1164562913.22152</v>
      </c>
      <c r="L18" s="37" t="n">
        <f aca="false">((('TO&amp;M'!L18/('DO&amp;M'!L18+'TO&amp;M'!L18))*'A&amp;GO&amp;M'!L18)+Trans_rrb!L18+'TO&amp;M'!L18+TransDepr!L18+'PayTO&amp;M'!L18+TransTax!L18)/(1-raw!$BH18/100)</f>
        <v>1173434464.4162</v>
      </c>
      <c r="M18" s="37" t="n">
        <f aca="false">((('TO&amp;M'!M18/('DO&amp;M'!M18+'TO&amp;M'!M18))*'A&amp;GO&amp;M'!M18)+Trans_rrb!M18+'TO&amp;M'!M18+TransDepr!M18+'PayTO&amp;M'!M18+TransTax!M18)/(1-raw!$BH18/100)</f>
        <v>1181707806.59804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C19" s="37" t="n">
        <f aca="false">((('TO&amp;M'!C19/('DO&amp;M'!C19+'TO&amp;M'!C19))*'A&amp;GO&amp;M'!C19)+Trans_rrb!C19+'TO&amp;M'!C19+TransDepr!C19+'PayTO&amp;M'!C19+TransTax!C19)/(1-raw!$BH19/100)</f>
        <v>5875836693.42802</v>
      </c>
      <c r="D19" s="37" t="n">
        <f aca="false">((('TO&amp;M'!D19/('DO&amp;M'!D19+'TO&amp;M'!D19))*'A&amp;GO&amp;M'!D19)+Trans_rrb!D19+'TO&amp;M'!D19+TransDepr!D19+'PayTO&amp;M'!D19+TransTax!D19)/(1-raw!$BH19/100)</f>
        <v>5935251250.35712</v>
      </c>
      <c r="E19" s="37" t="n">
        <f aca="false">((('TO&amp;M'!E19/('DO&amp;M'!E19+'TO&amp;M'!E19))*'A&amp;GO&amp;M'!E19)+Trans_rrb!E19+'TO&amp;M'!E19+TransDepr!E19+'PayTO&amp;M'!E19+TransTax!E19)/(1-raw!$BH19/100)</f>
        <v>5980129828.69124</v>
      </c>
      <c r="F19" s="37" t="n">
        <f aca="false">((('TO&amp;M'!F19/('DO&amp;M'!F19+'TO&amp;M'!F19))*'A&amp;GO&amp;M'!F19)+Trans_rrb!F19+'TO&amp;M'!F19+TransDepr!F19+'PayTO&amp;M'!F19+TransTax!F19)/(1-raw!$BH19/100)</f>
        <v>6028594595.05222</v>
      </c>
      <c r="G19" s="37" t="n">
        <f aca="false">((('TO&amp;M'!G19/('DO&amp;M'!G19+'TO&amp;M'!G19))*'A&amp;GO&amp;M'!G19)+Trans_rrb!G19+'TO&amp;M'!G19+TransDepr!G19+'PayTO&amp;M'!G19+TransTax!G19)/(1-raw!$BH19/100)</f>
        <v>6077556440.3662</v>
      </c>
      <c r="H19" s="37" t="n">
        <f aca="false">((('TO&amp;M'!H19/('DO&amp;M'!H19+'TO&amp;M'!H19))*'A&amp;GO&amp;M'!H19)+Trans_rrb!H19+'TO&amp;M'!H19+TransDepr!H19+'PayTO&amp;M'!H19+TransTax!H19)/(1-raw!$BH19/100)</f>
        <v>6117741211.5946</v>
      </c>
      <c r="I19" s="37" t="n">
        <f aca="false">((('TO&amp;M'!I19/('DO&amp;M'!I19+'TO&amp;M'!I19))*'A&amp;GO&amp;M'!I19)+Trans_rrb!I19+'TO&amp;M'!I19+TransDepr!I19+'PayTO&amp;M'!I19+TransTax!I19)/(1-raw!$BH19/100)</f>
        <v>6156155490.38774</v>
      </c>
      <c r="J19" s="37" t="n">
        <f aca="false">((('TO&amp;M'!J19/('DO&amp;M'!J19+'TO&amp;M'!J19))*'A&amp;GO&amp;M'!J19)+Trans_rrb!J19+'TO&amp;M'!J19+TransDepr!J19+'PayTO&amp;M'!J19+TransTax!J19)/(1-raw!$BH19/100)</f>
        <v>6190971881.53624</v>
      </c>
      <c r="K19" s="37" t="n">
        <f aca="false">((('TO&amp;M'!K19/('DO&amp;M'!K19+'TO&amp;M'!K19))*'A&amp;GO&amp;M'!K19)+Trans_rrb!K19+'TO&amp;M'!K19+TransDepr!K19+'PayTO&amp;M'!K19+TransTax!K19)/(1-raw!$BH19/100)</f>
        <v>6225280907.51907</v>
      </c>
      <c r="L19" s="37" t="n">
        <f aca="false">((('TO&amp;M'!L19/('DO&amp;M'!L19+'TO&amp;M'!L19))*'A&amp;GO&amp;M'!L19)+Trans_rrb!L19+'TO&amp;M'!L19+TransDepr!L19+'PayTO&amp;M'!L19+TransTax!L19)/(1-raw!$BH19/100)</f>
        <v>6257626588.53102</v>
      </c>
      <c r="M19" s="37" t="n">
        <f aca="false">((('TO&amp;M'!M19/('DO&amp;M'!M19+'TO&amp;M'!M19))*'A&amp;GO&amp;M'!M19)+Trans_rrb!M19+'TO&amp;M'!M19+TransDepr!M19+'PayTO&amp;M'!M19+TransTax!M19)/(1-raw!$BH19/100)</f>
        <v>6286878236.18471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C20" s="37" t="n">
        <f aca="false">((('TO&amp;M'!C20/('DO&amp;M'!C20+'TO&amp;M'!C20))*'A&amp;GO&amp;M'!C20)+Trans_rrb!C20+'TO&amp;M'!C20+TransDepr!C20+'PayTO&amp;M'!C20+TransTax!C20)/(1-raw!$BH20/100)</f>
        <v>2520960974.70488</v>
      </c>
      <c r="D20" s="37" t="n">
        <f aca="false">((('TO&amp;M'!D20/('DO&amp;M'!D20+'TO&amp;M'!D20))*'A&amp;GO&amp;M'!D20)+Trans_rrb!D20+'TO&amp;M'!D20+TransDepr!D20+'PayTO&amp;M'!D20+TransTax!D20)/(1-raw!$BH20/100)</f>
        <v>2549657547.2996</v>
      </c>
      <c r="E20" s="37" t="n">
        <f aca="false">((('TO&amp;M'!E20/('DO&amp;M'!E20+'TO&amp;M'!E20))*'A&amp;GO&amp;M'!E20)+Trans_rrb!E20+'TO&amp;M'!E20+TransDepr!E20+'PayTO&amp;M'!E20+TransTax!E20)/(1-raw!$BH20/100)</f>
        <v>2571991877.84783</v>
      </c>
      <c r="F20" s="37" t="n">
        <f aca="false">((('TO&amp;M'!F20/('DO&amp;M'!F20+'TO&amp;M'!F20))*'A&amp;GO&amp;M'!F20)+Trans_rrb!F20+'TO&amp;M'!F20+TransDepr!F20+'PayTO&amp;M'!F20+TransTax!F20)/(1-raw!$BH20/100)</f>
        <v>2596338554.05709</v>
      </c>
      <c r="G20" s="37" t="n">
        <f aca="false">((('TO&amp;M'!G20/('DO&amp;M'!G20+'TO&amp;M'!G20))*'A&amp;GO&amp;M'!G20)+Trans_rrb!G20+'TO&amp;M'!G20+TransDepr!G20+'PayTO&amp;M'!G20+TransTax!G20)/(1-raw!$BH20/100)</f>
        <v>2621219137.8461</v>
      </c>
      <c r="H20" s="37" t="n">
        <f aca="false">((('TO&amp;M'!H20/('DO&amp;M'!H20+'TO&amp;M'!H20))*'A&amp;GO&amp;M'!H20)+Trans_rrb!H20+'TO&amp;M'!H20+TransDepr!H20+'PayTO&amp;M'!H20+TransTax!H20)/(1-raw!$BH20/100)</f>
        <v>2642133000.74905</v>
      </c>
      <c r="I20" s="37" t="n">
        <f aca="false">((('TO&amp;M'!I20/('DO&amp;M'!I20+'TO&amp;M'!I20))*'A&amp;GO&amp;M'!I20)+Trans_rrb!I20+'TO&amp;M'!I20+TransDepr!I20+'PayTO&amp;M'!I20+TransTax!I20)/(1-raw!$BH20/100)</f>
        <v>2662488724.47878</v>
      </c>
      <c r="J20" s="37" t="n">
        <f aca="false">((('TO&amp;M'!J20/('DO&amp;M'!J20+'TO&amp;M'!J20))*'A&amp;GO&amp;M'!J20)+Trans_rrb!J20+'TO&amp;M'!J20+TransDepr!J20+'PayTO&amp;M'!J20+TransTax!J20)/(1-raw!$BH20/100)</f>
        <v>2681423060.53024</v>
      </c>
      <c r="K20" s="37" t="n">
        <f aca="false">((('TO&amp;M'!K20/('DO&amp;M'!K20+'TO&amp;M'!K20))*'A&amp;GO&amp;M'!K20)+Trans_rrb!K20+'TO&amp;M'!K20+TransDepr!K20+'PayTO&amp;M'!K20+TransTax!K20)/(1-raw!$BH20/100)</f>
        <v>2700317600.06584</v>
      </c>
      <c r="L20" s="37" t="n">
        <f aca="false">((('TO&amp;M'!L20/('DO&amp;M'!L20+'TO&amp;M'!L20))*'A&amp;GO&amp;M'!L20)+Trans_rrb!L20+'TO&amp;M'!L20+TransDepr!L20+'PayTO&amp;M'!L20+TransTax!L20)/(1-raw!$BH20/100)</f>
        <v>2718424728.39324</v>
      </c>
      <c r="M20" s="37" t="n">
        <f aca="false">((('TO&amp;M'!M20/('DO&amp;M'!M20+'TO&amp;M'!M20))*'A&amp;GO&amp;M'!M20)+Trans_rrb!M20+'TO&amp;M'!M20+TransDepr!M20+'PayTO&amp;M'!M20+TransTax!M20)/(1-raw!$BH20/100)</f>
        <v>2735312426.81908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C21" s="37" t="n">
        <f aca="false">((('TO&amp;M'!C21/('DO&amp;M'!C21+'TO&amp;M'!C21))*'A&amp;GO&amp;M'!C21)+Trans_rrb!C21+'TO&amp;M'!C21+TransDepr!C21+'PayTO&amp;M'!C21+TransTax!C21)/(1-raw!$BH21/100)</f>
        <v>1925907766.17338</v>
      </c>
      <c r="D21" s="37" t="n">
        <f aca="false">((('TO&amp;M'!D21/('DO&amp;M'!D21+'TO&amp;M'!D21))*'A&amp;GO&amp;M'!D21)+Trans_rrb!D21+'TO&amp;M'!D21+TransDepr!D21+'PayTO&amp;M'!D21+TransTax!D21)/(1-raw!$BH21/100)</f>
        <v>1949198446.78649</v>
      </c>
      <c r="E21" s="37" t="n">
        <f aca="false">((('TO&amp;M'!E21/('DO&amp;M'!E21+'TO&amp;M'!E21))*'A&amp;GO&amp;M'!E21)+Trans_rrb!E21+'TO&amp;M'!E21+TransDepr!E21+'PayTO&amp;M'!E21+TransTax!E21)/(1-raw!$BH21/100)</f>
        <v>1967522069.70214</v>
      </c>
      <c r="F21" s="37" t="n">
        <f aca="false">((('TO&amp;M'!F21/('DO&amp;M'!F21+'TO&amp;M'!F21))*'A&amp;GO&amp;M'!F21)+Trans_rrb!F21+'TO&amp;M'!F21+TransDepr!F21+'PayTO&amp;M'!F21+TransTax!F21)/(1-raw!$BH21/100)</f>
        <v>1986666533.1606</v>
      </c>
      <c r="G21" s="37" t="n">
        <f aca="false">((('TO&amp;M'!G21/('DO&amp;M'!G21+'TO&amp;M'!G21))*'A&amp;GO&amp;M'!G21)+Trans_rrb!G21+'TO&amp;M'!G21+TransDepr!G21+'PayTO&amp;M'!G21+TransTax!G21)/(1-raw!$BH21/100)</f>
        <v>2005686857.05066</v>
      </c>
      <c r="H21" s="37" t="n">
        <f aca="false">((('TO&amp;M'!H21/('DO&amp;M'!H21+'TO&amp;M'!H21))*'A&amp;GO&amp;M'!H21)+Trans_rrb!H21+'TO&amp;M'!H21+TransDepr!H21+'PayTO&amp;M'!H21+TransTax!H21)/(1-raw!$BH21/100)</f>
        <v>2021751031.93751</v>
      </c>
      <c r="I21" s="37" t="n">
        <f aca="false">((('TO&amp;M'!I21/('DO&amp;M'!I21+'TO&amp;M'!I21))*'A&amp;GO&amp;M'!I21)+Trans_rrb!I21+'TO&amp;M'!I21+TransDepr!I21+'PayTO&amp;M'!I21+TransTax!I21)/(1-raw!$BH21/100)</f>
        <v>2037029297.01185</v>
      </c>
      <c r="J21" s="37" t="n">
        <f aca="false">((('TO&amp;M'!J21/('DO&amp;M'!J21+'TO&amp;M'!J21))*'A&amp;GO&amp;M'!J21)+Trans_rrb!J21+'TO&amp;M'!J21+TransDepr!J21+'PayTO&amp;M'!J21+TransTax!J21)/(1-raw!$BH21/100)</f>
        <v>2050914004.13235</v>
      </c>
      <c r="K21" s="37" t="n">
        <f aca="false">((('TO&amp;M'!K21/('DO&amp;M'!K21+'TO&amp;M'!K21))*'A&amp;GO&amp;M'!K21)+Trans_rrb!K21+'TO&amp;M'!K21+TransDepr!K21+'PayTO&amp;M'!K21+TransTax!K21)/(1-raw!$BH21/100)</f>
        <v>2064472327.26336</v>
      </c>
      <c r="L21" s="37" t="n">
        <f aca="false">((('TO&amp;M'!L21/('DO&amp;M'!L21+'TO&amp;M'!L21))*'A&amp;GO&amp;M'!L21)+Trans_rrb!L21+'TO&amp;M'!L21+TransDepr!L21+'PayTO&amp;M'!L21+TransTax!L21)/(1-raw!$BH21/100)</f>
        <v>2077272134.10127</v>
      </c>
      <c r="M21" s="37" t="n">
        <f aca="false">((('TO&amp;M'!M21/('DO&amp;M'!M21+'TO&amp;M'!M21))*'A&amp;GO&amp;M'!M21)+Trans_rrb!M21+'TO&amp;M'!M21+TransDepr!M21+'PayTO&amp;M'!M21+TransTax!M21)/(1-raw!$BH21/100)</f>
        <v>2088875646.58662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C22" s="37" t="n">
        <f aca="false">((('TO&amp;M'!C22/('DO&amp;M'!C22+'TO&amp;M'!C22))*'A&amp;GO&amp;M'!C22)+Trans_rrb!C22+'TO&amp;M'!C22+TransDepr!C22+'PayTO&amp;M'!C22+TransTax!C22)/(1-raw!$BH22/100)</f>
        <v>7717111649.88621</v>
      </c>
      <c r="D22" s="37" t="n">
        <f aca="false">((('TO&amp;M'!D22/('DO&amp;M'!D22+'TO&amp;M'!D22))*'A&amp;GO&amp;M'!D22)+Trans_rrb!D22+'TO&amp;M'!D22+TransDepr!D22+'PayTO&amp;M'!D22+TransTax!D22)/(1-raw!$BH22/100)</f>
        <v>7791312204.09711</v>
      </c>
      <c r="E22" s="37" t="n">
        <f aca="false">((('TO&amp;M'!E22/('DO&amp;M'!E22+'TO&amp;M'!E22))*'A&amp;GO&amp;M'!E22)+Trans_rrb!E22+'TO&amp;M'!E22+TransDepr!E22+'PayTO&amp;M'!E22+TransTax!E22)/(1-raw!$BH22/100)</f>
        <v>7846617878.61025</v>
      </c>
      <c r="F22" s="37" t="n">
        <f aca="false">((('TO&amp;M'!F22/('DO&amp;M'!F22+'TO&amp;M'!F22))*'A&amp;GO&amp;M'!F22)+Trans_rrb!F22+'TO&amp;M'!F22+TransDepr!F22+'PayTO&amp;M'!F22+TransTax!F22)/(1-raw!$BH22/100)</f>
        <v>7906285968.50487</v>
      </c>
      <c r="G22" s="37" t="n">
        <f aca="false">((('TO&amp;M'!G22/('DO&amp;M'!G22+'TO&amp;M'!G22))*'A&amp;GO&amp;M'!G22)+Trans_rrb!G22+'TO&amp;M'!G22+TransDepr!G22+'PayTO&amp;M'!G22+TransTax!G22)/(1-raw!$BH22/100)</f>
        <v>7966382498.90858</v>
      </c>
      <c r="H22" s="37" t="n">
        <f aca="false">((('TO&amp;M'!H22/('DO&amp;M'!H22+'TO&amp;M'!H22))*'A&amp;GO&amp;M'!H22)+Trans_rrb!H22+'TO&amp;M'!H22+TransDepr!H22+'PayTO&amp;M'!H22+TransTax!H22)/(1-raw!$BH22/100)</f>
        <v>8015182679.40273</v>
      </c>
      <c r="I22" s="37" t="n">
        <f aca="false">((('TO&amp;M'!I22/('DO&amp;M'!I22+'TO&amp;M'!I22))*'A&amp;GO&amp;M'!I22)+Trans_rrb!I22+'TO&amp;M'!I22+TransDepr!I22+'PayTO&amp;M'!I22+TransTax!I22)/(1-raw!$BH22/100)</f>
        <v>8061541501.78777</v>
      </c>
      <c r="J22" s="37" t="n">
        <f aca="false">((('TO&amp;M'!J22/('DO&amp;M'!J22+'TO&amp;M'!J22))*'A&amp;GO&amp;M'!J22)+Trans_rrb!J22+'TO&amp;M'!J22+TransDepr!J22+'PayTO&amp;M'!J22+TransTax!J22)/(1-raw!$BH22/100)</f>
        <v>8103125868.14013</v>
      </c>
      <c r="K22" s="37" t="n">
        <f aca="false">((('TO&amp;M'!K22/('DO&amp;M'!K22+'TO&amp;M'!K22))*'A&amp;GO&amp;M'!K22)+Trans_rrb!K22+'TO&amp;M'!K22+TransDepr!K22+'PayTO&amp;M'!K22+TransTax!K22)/(1-raw!$BH22/100)</f>
        <v>8143935958.96375</v>
      </c>
      <c r="L22" s="37" t="n">
        <f aca="false">((('TO&amp;M'!L22/('DO&amp;M'!L22+'TO&amp;M'!L22))*'A&amp;GO&amp;M'!L22)+Trans_rrb!L22+'TO&amp;M'!L22+TransDepr!L22+'PayTO&amp;M'!L22+TransTax!L22)/(1-raw!$BH22/100)</f>
        <v>8182163570.43647</v>
      </c>
      <c r="M22" s="37" t="n">
        <f aca="false">((('TO&amp;M'!M22/('DO&amp;M'!M22+'TO&amp;M'!M22))*'A&amp;GO&amp;M'!M22)+Trans_rrb!M22+'TO&amp;M'!M22+TransDepr!M22+'PayTO&amp;M'!M22+TransTax!M22)/(1-raw!$BH22/100)</f>
        <v>8216285236.52024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C23" s="37" t="n">
        <f aca="false">((('TO&amp;M'!C23/('DO&amp;M'!C23+'TO&amp;M'!C23))*'A&amp;GO&amp;M'!C23)+Trans_rrb!C23+'TO&amp;M'!C23+TransDepr!C23+'PayTO&amp;M'!C23+TransTax!C23)/(1-raw!$BH23/100)</f>
        <v>639639311.483725</v>
      </c>
      <c r="D23" s="37" t="n">
        <f aca="false">((('TO&amp;M'!D23/('DO&amp;M'!D23+'TO&amp;M'!D23))*'A&amp;GO&amp;M'!D23)+Trans_rrb!D23+'TO&amp;M'!D23+TransDepr!D23+'PayTO&amp;M'!D23+TransTax!D23)/(1-raw!$BH23/100)</f>
        <v>645220301.130798</v>
      </c>
      <c r="E23" s="37" t="n">
        <f aca="false">((('TO&amp;M'!E23/('DO&amp;M'!E23+'TO&amp;M'!E23))*'A&amp;GO&amp;M'!E23)+Trans_rrb!E23+'TO&amp;M'!E23+TransDepr!E23+'PayTO&amp;M'!E23+TransTax!E23)/(1-raw!$BH23/100)</f>
        <v>649095767.900054</v>
      </c>
      <c r="F23" s="37" t="n">
        <f aca="false">((('TO&amp;M'!F23/('DO&amp;M'!F23+'TO&amp;M'!F23))*'A&amp;GO&amp;M'!F23)+Trans_rrb!F23+'TO&amp;M'!F23+TransDepr!F23+'PayTO&amp;M'!F23+TransTax!F23)/(1-raw!$BH23/100)</f>
        <v>653850564.37463</v>
      </c>
      <c r="G23" s="37" t="n">
        <f aca="false">((('TO&amp;M'!G23/('DO&amp;M'!G23+'TO&amp;M'!G23))*'A&amp;GO&amp;M'!G23)+Trans_rrb!G23+'TO&amp;M'!G23+TransDepr!G23+'PayTO&amp;M'!G23+TransTax!G23)/(1-raw!$BH23/100)</f>
        <v>658961021.907115</v>
      </c>
      <c r="H23" s="37" t="n">
        <f aca="false">((('TO&amp;M'!H23/('DO&amp;M'!H23+'TO&amp;M'!H23))*'A&amp;GO&amp;M'!H23)+Trans_rrb!H23+'TO&amp;M'!H23+TransDepr!H23+'PayTO&amp;M'!H23+TransTax!H23)/(1-raw!$BH23/100)</f>
        <v>662944642.675001</v>
      </c>
      <c r="I23" s="37" t="n">
        <f aca="false">((('TO&amp;M'!I23/('DO&amp;M'!I23+'TO&amp;M'!I23))*'A&amp;GO&amp;M'!I23)+Trans_rrb!I23+'TO&amp;M'!I23+TransDepr!I23+'PayTO&amp;M'!I23+TransTax!I23)/(1-raw!$BH23/100)</f>
        <v>666945597.18762</v>
      </c>
      <c r="J23" s="37" t="n">
        <f aca="false">((('TO&amp;M'!J23/('DO&amp;M'!J23+'TO&amp;M'!J23))*'A&amp;GO&amp;M'!J23)+Trans_rrb!J23+'TO&amp;M'!J23+TransDepr!J23+'PayTO&amp;M'!J23+TransTax!J23)/(1-raw!$BH23/100)</f>
        <v>670679116.784566</v>
      </c>
      <c r="K23" s="37" t="n">
        <f aca="false">((('TO&amp;M'!K23/('DO&amp;M'!K23+'TO&amp;M'!K23))*'A&amp;GO&amp;M'!K23)+Trans_rrb!K23+'TO&amp;M'!K23+TransDepr!K23+'PayTO&amp;M'!K23+TransTax!K23)/(1-raw!$BH23/100)</f>
        <v>674530851.723899</v>
      </c>
      <c r="L23" s="37" t="n">
        <f aca="false">((('TO&amp;M'!L23/('DO&amp;M'!L23+'TO&amp;M'!L23))*'A&amp;GO&amp;M'!L23)+Trans_rrb!L23+'TO&amp;M'!L23+TransDepr!L23+'PayTO&amp;M'!L23+TransTax!L23)/(1-raw!$BH23/100)</f>
        <v>678233781.602127</v>
      </c>
      <c r="M23" s="37" t="n">
        <f aca="false">((('TO&amp;M'!M23/('DO&amp;M'!M23+'TO&amp;M'!M23))*'A&amp;GO&amp;M'!M23)+Trans_rrb!M23+'TO&amp;M'!M23+TransDepr!M23+'PayTO&amp;M'!M23+TransTax!M23)/(1-raw!$BH23/100)</f>
        <v>681707551.884215</v>
      </c>
    </row>
    <row r="24" customFormat="false" ht="12.75" hidden="false" customHeight="false" outlineLevel="0" collapsed="false">
      <c r="A24" s="0" t="str">
        <f aca="false">raw!A24</f>
        <v>TXU Electric Co.</v>
      </c>
      <c r="C24" s="37" t="n">
        <f aca="false">((('TO&amp;M'!C24/('DO&amp;M'!C24+'TO&amp;M'!C24))*'A&amp;GO&amp;M'!C24)+Trans_rrb!C24+'TO&amp;M'!C24+TransDepr!C24+'PayTO&amp;M'!C24+TransTax!C24)/(1-raw!$BH24/100)</f>
        <v>4472247509.37</v>
      </c>
      <c r="D24" s="37" t="n">
        <f aca="false">((('TO&amp;M'!D24/('DO&amp;M'!D24+'TO&amp;M'!D24))*'A&amp;GO&amp;M'!D24)+Trans_rrb!D24+'TO&amp;M'!D24+TransDepr!D24+'PayTO&amp;M'!D24+TransTax!D24)/(1-raw!$BH24/100)</f>
        <v>4538883392.3453</v>
      </c>
      <c r="E24" s="37" t="n">
        <f aca="false">((('TO&amp;M'!E24/('DO&amp;M'!E24+'TO&amp;M'!E24))*'A&amp;GO&amp;M'!E24)+Trans_rrb!E24+'TO&amp;M'!E24+TransDepr!E24+'PayTO&amp;M'!E24+TransTax!E24)/(1-raw!$BH24/100)</f>
        <v>4594261155.96787</v>
      </c>
      <c r="F24" s="37" t="n">
        <f aca="false">((('TO&amp;M'!F24/('DO&amp;M'!F24+'TO&amp;M'!F24))*'A&amp;GO&amp;M'!F24)+Trans_rrb!F24+'TO&amp;M'!F24+TransDepr!F24+'PayTO&amp;M'!F24+TransTax!F24)/(1-raw!$BH24/100)</f>
        <v>4650641916.03489</v>
      </c>
      <c r="G24" s="37" t="n">
        <f aca="false">((('TO&amp;M'!G24/('DO&amp;M'!G24+'TO&amp;M'!G24))*'A&amp;GO&amp;M'!G24)+Trans_rrb!G24+'TO&amp;M'!G24+TransDepr!G24+'PayTO&amp;M'!G24+TransTax!G24)/(1-raw!$BH24/100)</f>
        <v>4706283180.7245</v>
      </c>
      <c r="H24" s="37" t="n">
        <f aca="false">((('TO&amp;M'!H24/('DO&amp;M'!H24+'TO&amp;M'!H24))*'A&amp;GO&amp;M'!H24)+Trans_rrb!H24+'TO&amp;M'!H24+TransDepr!H24+'PayTO&amp;M'!H24+TransTax!H24)/(1-raw!$BH24/100)</f>
        <v>4755352789.70701</v>
      </c>
      <c r="I24" s="37" t="n">
        <f aca="false">((('TO&amp;M'!I24/('DO&amp;M'!I24+'TO&amp;M'!I24))*'A&amp;GO&amp;M'!I24)+Trans_rrb!I24+'TO&amp;M'!I24+TransDepr!I24+'PayTO&amp;M'!I24+TransTax!I24)/(1-raw!$BH24/100)</f>
        <v>4802228694.47895</v>
      </c>
      <c r="J24" s="37" t="n">
        <f aca="false">((('TO&amp;M'!J24/('DO&amp;M'!J24+'TO&amp;M'!J24))*'A&amp;GO&amp;M'!J24)+Trans_rrb!J24+'TO&amp;M'!J24+TransDepr!J24+'PayTO&amp;M'!J24+TransTax!J24)/(1-raw!$BH24/100)</f>
        <v>4845686130.13072</v>
      </c>
      <c r="K24" s="37" t="n">
        <f aca="false">((('TO&amp;M'!K24/('DO&amp;M'!K24+'TO&amp;M'!K24))*'A&amp;GO&amp;M'!K24)+Trans_rrb!K24+'TO&amp;M'!K24+TransDepr!K24+'PayTO&amp;M'!K24+TransTax!K24)/(1-raw!$BH24/100)</f>
        <v>4888123872.15237</v>
      </c>
      <c r="L24" s="37" t="n">
        <f aca="false">((('TO&amp;M'!L24/('DO&amp;M'!L24+'TO&amp;M'!L24))*'A&amp;GO&amp;M'!L24)+Trans_rrb!L24+'TO&amp;M'!L24+TransDepr!L24+'PayTO&amp;M'!L24+TransTax!L24)/(1-raw!$BH24/100)</f>
        <v>4928702351.88021</v>
      </c>
      <c r="M24" s="37" t="n">
        <f aca="false">((('TO&amp;M'!M24/('DO&amp;M'!M24+'TO&amp;M'!M24))*'A&amp;GO&amp;M'!M24)+Trans_rrb!M24+'TO&amp;M'!M24+TransDepr!M24+'PayTO&amp;M'!M24+TransTax!M24)/(1-raw!$BH24/100)</f>
        <v>4966355991.82907</v>
      </c>
    </row>
    <row r="28" customFormat="false" ht="12.75" hidden="false" customHeight="false" outlineLevel="0" collapsed="false">
      <c r="C28" s="44" t="n">
        <f aca="false">C19/DistRevR!C19</f>
        <v>0.202634342318845</v>
      </c>
    </row>
    <row r="32" customFormat="false" ht="12.75" hidden="false" customHeight="false" outlineLevel="0" collapsed="false">
      <c r="C3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3" min="3" style="0" width="15.13"/>
    <col collapsed="false" customWidth="true" hidden="false" outlineLevel="0" max="13" min="4" style="0" width="14.85"/>
  </cols>
  <sheetData>
    <row r="1" customFormat="false" ht="12.75" hidden="false" customHeight="false" outlineLevel="0" collapsed="false">
      <c r="A1" s="0" t="s">
        <v>225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C4" s="37" t="n">
        <f aca="false">((('DO&amp;M'!C4/('DO&amp;M'!C4+'TO&amp;M'!C4))*'A&amp;GO&amp;M'!C4)+Dist_rrb!C4+'DO&amp;M'!C4+'CustO&amp;M'!C4+DistDepr!C4+'PayDO&amp;M'!C4+DistTax!C4)/(1-raw!$BH4/100)</f>
        <v>6565860598.93473</v>
      </c>
      <c r="D4" s="37" t="n">
        <f aca="false">((('DO&amp;M'!D4/('DO&amp;M'!D4+'TO&amp;M'!D4))*'A&amp;GO&amp;M'!D4)+Dist_rrb!D4+'DO&amp;M'!D4+'CustO&amp;M'!D4+DistDepr!D4+'PayDO&amp;M'!D4+DistTax!D4)/(1-raw!$BH4/100)</f>
        <v>6686125014.36293</v>
      </c>
      <c r="E4" s="37" t="n">
        <f aca="false">((('DO&amp;M'!E4/('DO&amp;M'!E4+'TO&amp;M'!E4))*'A&amp;GO&amp;M'!E4)+Dist_rrb!E4+'DO&amp;M'!E4+'CustO&amp;M'!E4+DistDepr!E4+'PayDO&amp;M'!E4+DistTax!E4)/(1-raw!$BH4/100)</f>
        <v>6792101486.25754</v>
      </c>
      <c r="F4" s="37" t="n">
        <f aca="false">((('DO&amp;M'!F4/('DO&amp;M'!F4+'TO&amp;M'!F4))*'A&amp;GO&amp;M'!F4)+Dist_rrb!F4+'DO&amp;M'!F4+'CustO&amp;M'!F4+DistDepr!F4+'PayDO&amp;M'!F4+DistTax!F4)/(1-raw!$BH4/100)</f>
        <v>6897759831.48918</v>
      </c>
      <c r="G4" s="37" t="n">
        <f aca="false">((('DO&amp;M'!G4/('DO&amp;M'!G4+'TO&amp;M'!G4))*'A&amp;GO&amp;M'!G4)+Dist_rrb!G4+'DO&amp;M'!G4+'CustO&amp;M'!G4+DistDepr!G4+'PayDO&amp;M'!G4+DistTax!G4)/(1-raw!$BH4/100)</f>
        <v>7001788402.50454</v>
      </c>
      <c r="H4" s="37" t="n">
        <f aca="false">((('DO&amp;M'!H4/('DO&amp;M'!H4+'TO&amp;M'!H4))*'A&amp;GO&amp;M'!H4)+Dist_rrb!H4+'DO&amp;M'!H4+'CustO&amp;M'!H4+DistDepr!H4+'PayDO&amp;M'!H4+DistTax!H4)/(1-raw!$BH4/100)</f>
        <v>7097862247.42295</v>
      </c>
      <c r="I4" s="37" t="n">
        <f aca="false">((('DO&amp;M'!I4/('DO&amp;M'!I4+'TO&amp;M'!I4))*'A&amp;GO&amp;M'!I4)+Dist_rrb!I4+'DO&amp;M'!I4+'CustO&amp;M'!I4+DistDepr!I4+'PayDO&amp;M'!I4+DistTax!I4)/(1-raw!$BH4/100)</f>
        <v>7190426170.91629</v>
      </c>
      <c r="J4" s="37" t="n">
        <f aca="false">((('DO&amp;M'!J4/('DO&amp;M'!J4+'TO&amp;M'!J4))*'A&amp;GO&amp;M'!J4)+Dist_rrb!J4+'DO&amp;M'!J4+'CustO&amp;M'!J4+DistDepr!J4+'PayDO&amp;M'!J4+DistTax!J4)/(1-raw!$BH4/100)</f>
        <v>7278302022.02505</v>
      </c>
      <c r="K4" s="37" t="n">
        <f aca="false">((('DO&amp;M'!K4/('DO&amp;M'!K4+'TO&amp;M'!K4))*'A&amp;GO&amp;M'!K4)+Dist_rrb!K4+'DO&amp;M'!K4+'CustO&amp;M'!K4+DistDepr!K4+'PayDO&amp;M'!K4+DistTax!K4)/(1-raw!$BH4/100)</f>
        <v>7364501798.37773</v>
      </c>
      <c r="L4" s="37" t="n">
        <f aca="false">((('DO&amp;M'!L4/('DO&amp;M'!L4+'TO&amp;M'!L4))*'A&amp;GO&amp;M'!L4)+Dist_rrb!L4+'DO&amp;M'!L4+'CustO&amp;M'!L4+DistDepr!L4+'PayDO&amp;M'!L4+DistTax!L4)/(1-raw!$BH4/100)</f>
        <v>7448249586.56067</v>
      </c>
      <c r="M4" s="37" t="n">
        <f aca="false">((('DO&amp;M'!M4/('DO&amp;M'!M4+'TO&amp;M'!M4))*'A&amp;GO&amp;M'!M4)+Dist_rrb!M4+'DO&amp;M'!M4+'CustO&amp;M'!M4+DistDepr!M4+'PayDO&amp;M'!M4+DistTax!M4)/(1-raw!$BH4/100)</f>
        <v>7528046754.33053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C5" s="37" t="n">
        <f aca="false">((('DO&amp;M'!C5/('DO&amp;M'!C5+'TO&amp;M'!C5))*'A&amp;GO&amp;M'!C5)+Dist_rrb!C5+'DO&amp;M'!C5+'CustO&amp;M'!C5+DistDepr!C5+'PayDO&amp;M'!C5+DistTax!C5)/(1-raw!$BH5/100)</f>
        <v>6396021148.38886</v>
      </c>
      <c r="D5" s="37" t="n">
        <f aca="false">((('DO&amp;M'!D5/('DO&amp;M'!D5+'TO&amp;M'!D5))*'A&amp;GO&amp;M'!D5)+Dist_rrb!D5+'DO&amp;M'!D5+'CustO&amp;M'!D5+DistDepr!D5+'PayDO&amp;M'!D5+DistTax!D5)/(1-raw!$BH5/100)</f>
        <v>6511380161.68535</v>
      </c>
      <c r="E5" s="37" t="n">
        <f aca="false">((('DO&amp;M'!E5/('DO&amp;M'!E5+'TO&amp;M'!E5))*'A&amp;GO&amp;M'!E5)+Dist_rrb!E5+'DO&amp;M'!E5+'CustO&amp;M'!E5+DistDepr!E5+'PayDO&amp;M'!E5+DistTax!E5)/(1-raw!$BH5/100)</f>
        <v>6611134793.22591</v>
      </c>
      <c r="F5" s="37" t="n">
        <f aca="false">((('DO&amp;M'!F5/('DO&amp;M'!F5+'TO&amp;M'!F5))*'A&amp;GO&amp;M'!F5)+Dist_rrb!F5+'DO&amp;M'!F5+'CustO&amp;M'!F5+DistDepr!F5+'PayDO&amp;M'!F5+DistTax!F5)/(1-raw!$BH5/100)</f>
        <v>6713336387.34255</v>
      </c>
      <c r="G5" s="37" t="n">
        <f aca="false">((('DO&amp;M'!G5/('DO&amp;M'!G5+'TO&amp;M'!G5))*'A&amp;GO&amp;M'!G5)+Dist_rrb!G5+'DO&amp;M'!G5+'CustO&amp;M'!G5+DistDepr!G5+'PayDO&amp;M'!G5+DistTax!G5)/(1-raw!$BH5/100)</f>
        <v>6815445636.97318</v>
      </c>
      <c r="H5" s="37" t="n">
        <f aca="false">((('DO&amp;M'!H5/('DO&amp;M'!H5+'TO&amp;M'!H5))*'A&amp;GO&amp;M'!H5)+Dist_rrb!H5+'DO&amp;M'!H5+'CustO&amp;M'!H5+DistDepr!H5+'PayDO&amp;M'!H5+DistTax!H5)/(1-raw!$BH5/100)</f>
        <v>6908374726.29055</v>
      </c>
      <c r="I5" s="37" t="n">
        <f aca="false">((('DO&amp;M'!I5/('DO&amp;M'!I5+'TO&amp;M'!I5))*'A&amp;GO&amp;M'!I5)+Dist_rrb!I5+'DO&amp;M'!I5+'CustO&amp;M'!I5+DistDepr!I5+'PayDO&amp;M'!I5+DistTax!I5)/(1-raw!$BH5/100)</f>
        <v>6998952870.76181</v>
      </c>
      <c r="J5" s="37" t="n">
        <f aca="false">((('DO&amp;M'!J5/('DO&amp;M'!J5+'TO&amp;M'!J5))*'A&amp;GO&amp;M'!J5)+Dist_rrb!J5+'DO&amp;M'!J5+'CustO&amp;M'!J5+DistDepr!J5+'PayDO&amp;M'!J5+DistTax!J5)/(1-raw!$BH5/100)</f>
        <v>7085334939.02499</v>
      </c>
      <c r="K5" s="37" t="n">
        <f aca="false">((('DO&amp;M'!K5/('DO&amp;M'!K5+'TO&amp;M'!K5))*'A&amp;GO&amp;M'!K5)+Dist_rrb!K5+'DO&amp;M'!K5+'CustO&amp;M'!K5+DistDepr!K5+'PayDO&amp;M'!K5+DistTax!K5)/(1-raw!$BH5/100)</f>
        <v>7171058782.11581</v>
      </c>
      <c r="L5" s="37" t="n">
        <f aca="false">((('DO&amp;M'!L5/('DO&amp;M'!L5+'TO&amp;M'!L5))*'A&amp;GO&amp;M'!L5)+Dist_rrb!L5+'DO&amp;M'!L5+'CustO&amp;M'!L5+DistDepr!L5+'PayDO&amp;M'!L5+DistTax!L5)/(1-raw!$BH5/100)</f>
        <v>7254715449.6669</v>
      </c>
      <c r="M5" s="37" t="n">
        <f aca="false">((('DO&amp;M'!M5/('DO&amp;M'!M5+'TO&amp;M'!M5))*'A&amp;GO&amp;M'!M5)+Dist_rrb!M5+'DO&amp;M'!M5+'CustO&amp;M'!M5+DistDepr!M5+'PayDO&amp;M'!M5+DistTax!M5)/(1-raw!$BH5/100)</f>
        <v>7334894695.95081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C6" s="37" t="n">
        <f aca="false">((('DO&amp;M'!C6/('DO&amp;M'!C6+'TO&amp;M'!C6))*'A&amp;GO&amp;M'!C6)+Dist_rrb!C6+'DO&amp;M'!C6+'CustO&amp;M'!C6+DistDepr!C6+'PayDO&amp;M'!C6+DistTax!C6)/(1-raw!$BH6/100)</f>
        <v>1498596651.91425</v>
      </c>
      <c r="D6" s="37" t="n">
        <f aca="false">((('DO&amp;M'!D6/('DO&amp;M'!D6+'TO&amp;M'!D6))*'A&amp;GO&amp;M'!D6)+Dist_rrb!D6+'DO&amp;M'!D6+'CustO&amp;M'!D6+DistDepr!D6+'PayDO&amp;M'!D6+DistTax!D6)/(1-raw!$BH6/100)</f>
        <v>1527138667.79835</v>
      </c>
      <c r="E6" s="37" t="n">
        <f aca="false">((('DO&amp;M'!E6/('DO&amp;M'!E6+'TO&amp;M'!E6))*'A&amp;GO&amp;M'!E6)+Dist_rrb!E6+'DO&amp;M'!E6+'CustO&amp;M'!E6+DistDepr!E6+'PayDO&amp;M'!E6+DistTax!E6)/(1-raw!$BH6/100)</f>
        <v>1552480282.30137</v>
      </c>
      <c r="F6" s="37" t="n">
        <f aca="false">((('DO&amp;M'!F6/('DO&amp;M'!F6+'TO&amp;M'!F6))*'A&amp;GO&amp;M'!F6)+Dist_rrb!F6+'DO&amp;M'!F6+'CustO&amp;M'!F6+DistDepr!F6+'PayDO&amp;M'!F6+DistTax!F6)/(1-raw!$BH6/100)</f>
        <v>1577695125.1138</v>
      </c>
      <c r="G6" s="37" t="n">
        <f aca="false">((('DO&amp;M'!G6/('DO&amp;M'!G6+'TO&amp;M'!G6))*'A&amp;GO&amp;M'!G6)+Dist_rrb!G6+'DO&amp;M'!G6+'CustO&amp;M'!G6+DistDepr!G6+'PayDO&amp;M'!G6+DistTax!G6)/(1-raw!$BH6/100)</f>
        <v>1602542233.98218</v>
      </c>
      <c r="H6" s="37" t="n">
        <f aca="false">((('DO&amp;M'!H6/('DO&amp;M'!H6+'TO&amp;M'!H6))*'A&amp;GO&amp;M'!H6)+Dist_rrb!H6+'DO&amp;M'!H6+'CustO&amp;M'!H6+DistDepr!H6+'PayDO&amp;M'!H6+DistTax!H6)/(1-raw!$BH6/100)</f>
        <v>1625624931.83692</v>
      </c>
      <c r="I6" s="37" t="n">
        <f aca="false">((('DO&amp;M'!I6/('DO&amp;M'!I6+'TO&amp;M'!I6))*'A&amp;GO&amp;M'!I6)+Dist_rrb!I6+'DO&amp;M'!I6+'CustO&amp;M'!I6+DistDepr!I6+'PayDO&amp;M'!I6+DistTax!I6)/(1-raw!$BH6/100)</f>
        <v>1647891730.15931</v>
      </c>
      <c r="J6" s="37" t="n">
        <f aca="false">((('DO&amp;M'!J6/('DO&amp;M'!J6+'TO&amp;M'!J6))*'A&amp;GO&amp;M'!J6)+Dist_rrb!J6+'DO&amp;M'!J6+'CustO&amp;M'!J6+DistDepr!J6+'PayDO&amp;M'!J6+DistTax!J6)/(1-raw!$BH6/100)</f>
        <v>1669108235.76952</v>
      </c>
      <c r="K6" s="37" t="n">
        <f aca="false">((('DO&amp;M'!K6/('DO&amp;M'!K6+'TO&amp;M'!K6))*'A&amp;GO&amp;M'!K6)+Dist_rrb!K6+'DO&amp;M'!K6+'CustO&amp;M'!K6+DistDepr!K6+'PayDO&amp;M'!K6+DistTax!K6)/(1-raw!$BH6/100)</f>
        <v>1689941216.50536</v>
      </c>
      <c r="L6" s="37" t="n">
        <f aca="false">((('DO&amp;M'!L6/('DO&amp;M'!L6+'TO&amp;M'!L6))*'A&amp;GO&amp;M'!L6)+Dist_rrb!L6+'DO&amp;M'!L6+'CustO&amp;M'!L6+DistDepr!L6+'PayDO&amp;M'!L6+DistTax!L6)/(1-raw!$BH6/100)</f>
        <v>1710227327.83535</v>
      </c>
      <c r="M6" s="37" t="n">
        <f aca="false">((('DO&amp;M'!M6/('DO&amp;M'!M6+'TO&amp;M'!M6))*'A&amp;GO&amp;M'!M6)+Dist_rrb!M6+'DO&amp;M'!M6+'CustO&amp;M'!M6+DistDepr!M6+'PayDO&amp;M'!M6+DistTax!M6)/(1-raw!$BH6/100)</f>
        <v>1729631895.71849</v>
      </c>
    </row>
    <row r="7" customFormat="false" ht="12.75" hidden="false" customHeight="false" outlineLevel="0" collapsed="false">
      <c r="A7" s="0" t="str">
        <f aca="false">raw!A7</f>
        <v>Commonwealth Edison Co.</v>
      </c>
      <c r="C7" s="37" t="n">
        <f aca="false">((('DO&amp;M'!C7/('DO&amp;M'!C7+'TO&amp;M'!C7))*'A&amp;GO&amp;M'!C7)+Dist_rrb!C7+'DO&amp;M'!C7+'CustO&amp;M'!C7+DistDepr!C7+'PayDO&amp;M'!C7+DistTax!C7)/(1-raw!$BH7/100)</f>
        <v>15286264689.9077</v>
      </c>
      <c r="D7" s="37" t="n">
        <f aca="false">((('DO&amp;M'!D7/('DO&amp;M'!D7+'TO&amp;M'!D7))*'A&amp;GO&amp;M'!D7)+Dist_rrb!D7+'DO&amp;M'!D7+'CustO&amp;M'!D7+DistDepr!D7+'PayDO&amp;M'!D7+DistTax!D7)/(1-raw!$BH7/100)</f>
        <v>15591044169.1153</v>
      </c>
      <c r="E7" s="37" t="n">
        <f aca="false">((('DO&amp;M'!E7/('DO&amp;M'!E7+'TO&amp;M'!E7))*'A&amp;GO&amp;M'!E7)+Dist_rrb!E7+'DO&amp;M'!E7+'CustO&amp;M'!E7+DistDepr!E7+'PayDO&amp;M'!E7+DistTax!E7)/(1-raw!$BH7/100)</f>
        <v>15861342358.6813</v>
      </c>
      <c r="F7" s="37" t="n">
        <f aca="false">((('DO&amp;M'!F7/('DO&amp;M'!F7+'TO&amp;M'!F7))*'A&amp;GO&amp;M'!F7)+Dist_rrb!F7+'DO&amp;M'!F7+'CustO&amp;M'!F7+DistDepr!F7+'PayDO&amp;M'!F7+DistTax!F7)/(1-raw!$BH7/100)</f>
        <v>16129549852.1646</v>
      </c>
      <c r="G7" s="37" t="n">
        <f aca="false">((('DO&amp;M'!G7/('DO&amp;M'!G7+'TO&amp;M'!G7))*'A&amp;GO&amp;M'!G7)+Dist_rrb!G7+'DO&amp;M'!G7+'CustO&amp;M'!G7+DistDepr!G7+'PayDO&amp;M'!G7+DistTax!G7)/(1-raw!$BH7/100)</f>
        <v>16393089528.4399</v>
      </c>
      <c r="H7" s="37" t="n">
        <f aca="false">((('DO&amp;M'!H7/('DO&amp;M'!H7+'TO&amp;M'!H7))*'A&amp;GO&amp;M'!H7)+Dist_rrb!H7+'DO&amp;M'!H7+'CustO&amp;M'!H7+DistDepr!H7+'PayDO&amp;M'!H7+DistTax!H7)/(1-raw!$BH7/100)</f>
        <v>16637830348.9114</v>
      </c>
      <c r="I7" s="37" t="n">
        <f aca="false">((('DO&amp;M'!I7/('DO&amp;M'!I7+'TO&amp;M'!I7))*'A&amp;GO&amp;M'!I7)+Dist_rrb!I7+'DO&amp;M'!I7+'CustO&amp;M'!I7+DistDepr!I7+'PayDO&amp;M'!I7+DistTax!I7)/(1-raw!$BH7/100)</f>
        <v>16873646217.7276</v>
      </c>
      <c r="J7" s="37" t="n">
        <f aca="false">((('DO&amp;M'!J7/('DO&amp;M'!J7+'TO&amp;M'!J7))*'A&amp;GO&amp;M'!J7)+Dist_rrb!J7+'DO&amp;M'!J7+'CustO&amp;M'!J7+DistDepr!J7+'PayDO&amp;M'!J7+DistTax!J7)/(1-raw!$BH7/100)</f>
        <v>17097829255.8832</v>
      </c>
      <c r="K7" s="37" t="n">
        <f aca="false">((('DO&amp;M'!K7/('DO&amp;M'!K7+'TO&amp;M'!K7))*'A&amp;GO&amp;M'!K7)+Dist_rrb!K7+'DO&amp;M'!K7+'CustO&amp;M'!K7+DistDepr!K7+'PayDO&amp;M'!K7+DistTax!K7)/(1-raw!$BH7/100)</f>
        <v>17317772159.6263</v>
      </c>
      <c r="L7" s="37" t="n">
        <f aca="false">((('DO&amp;M'!L7/('DO&amp;M'!L7+'TO&amp;M'!L7))*'A&amp;GO&amp;M'!L7)+Dist_rrb!L7+'DO&amp;M'!L7+'CustO&amp;M'!L7+DistDepr!L7+'PayDO&amp;M'!L7+DistTax!L7)/(1-raw!$BH7/100)</f>
        <v>17531856711.0664</v>
      </c>
      <c r="M7" s="37" t="n">
        <f aca="false">((('DO&amp;M'!M7/('DO&amp;M'!M7+'TO&amp;M'!M7))*'A&amp;GO&amp;M'!M7)+Dist_rrb!M7+'DO&amp;M'!M7+'CustO&amp;M'!M7+DistDepr!M7+'PayDO&amp;M'!M7+DistTax!M7)/(1-raw!$BH7/100)</f>
        <v>17736245059.1013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C8" s="37" t="n">
        <f aca="false">((('DO&amp;M'!C8/('DO&amp;M'!C8+'TO&amp;M'!C8))*'A&amp;GO&amp;M'!C8)+Dist_rrb!C8+'DO&amp;M'!C8+'CustO&amp;M'!C8+DistDepr!C8+'PayDO&amp;M'!C8+DistTax!C8)/(1-raw!$BH8/100)</f>
        <v>24375455615.2235</v>
      </c>
      <c r="D8" s="37" t="n">
        <f aca="false">((('DO&amp;M'!D8/('DO&amp;M'!D8+'TO&amp;M'!D8))*'A&amp;GO&amp;M'!D8)+Dist_rrb!D8+'DO&amp;M'!D8+'CustO&amp;M'!D8+DistDepr!D8+'PayDO&amp;M'!D8+DistTax!D8)/(1-raw!$BH8/100)</f>
        <v>24779701473.5178</v>
      </c>
      <c r="E8" s="37" t="n">
        <f aca="false">((('DO&amp;M'!E8/('DO&amp;M'!E8+'TO&amp;M'!E8))*'A&amp;GO&amp;M'!E8)+Dist_rrb!E8+'DO&amp;M'!E8+'CustO&amp;M'!E8+DistDepr!E8+'PayDO&amp;M'!E8+DistTax!E8)/(1-raw!$BH8/100)</f>
        <v>25121912913.4631</v>
      </c>
      <c r="F8" s="37" t="n">
        <f aca="false">((('DO&amp;M'!F8/('DO&amp;M'!F8+'TO&amp;M'!F8))*'A&amp;GO&amp;M'!F8)+Dist_rrb!F8+'DO&amp;M'!F8+'CustO&amp;M'!F8+DistDepr!F8+'PayDO&amp;M'!F8+DistTax!F8)/(1-raw!$BH8/100)</f>
        <v>25470803372.7104</v>
      </c>
      <c r="G8" s="37" t="n">
        <f aca="false">((('DO&amp;M'!G8/('DO&amp;M'!G8+'TO&amp;M'!G8))*'A&amp;GO&amp;M'!G8)+Dist_rrb!G8+'DO&amp;M'!G8+'CustO&amp;M'!G8+DistDepr!G8+'PayDO&amp;M'!G8+DistTax!G8)/(1-raw!$BH8/100)</f>
        <v>25816366177.3272</v>
      </c>
      <c r="H8" s="37" t="n">
        <f aca="false">((('DO&amp;M'!H8/('DO&amp;M'!H8+'TO&amp;M'!H8))*'A&amp;GO&amp;M'!H8)+Dist_rrb!H8+'DO&amp;M'!H8+'CustO&amp;M'!H8+DistDepr!H8+'PayDO&amp;M'!H8+DistTax!H8)/(1-raw!$BH8/100)</f>
        <v>26125655230.4771</v>
      </c>
      <c r="I8" s="37" t="n">
        <f aca="false">((('DO&amp;M'!I8/('DO&amp;M'!I8+'TO&amp;M'!I8))*'A&amp;GO&amp;M'!I8)+Dist_rrb!I8+'DO&amp;M'!I8+'CustO&amp;M'!I8+DistDepr!I8+'PayDO&amp;M'!I8+DistTax!I8)/(1-raw!$BH8/100)</f>
        <v>26423905513.1316</v>
      </c>
      <c r="J8" s="37" t="n">
        <f aca="false">((('DO&amp;M'!J8/('DO&amp;M'!J8+'TO&amp;M'!J8))*'A&amp;GO&amp;M'!J8)+Dist_rrb!J8+'DO&amp;M'!J8+'CustO&amp;M'!J8+DistDepr!J8+'PayDO&amp;M'!J8+DistTax!J8)/(1-raw!$BH8/100)</f>
        <v>26703803638.8722</v>
      </c>
      <c r="K8" s="37" t="n">
        <f aca="false">((('DO&amp;M'!K8/('DO&amp;M'!K8+'TO&amp;M'!K8))*'A&amp;GO&amp;M'!K8)+Dist_rrb!K8+'DO&amp;M'!K8+'CustO&amp;M'!K8+DistDepr!K8+'PayDO&amp;M'!K8+DistTax!K8)/(1-raw!$BH8/100)</f>
        <v>26979153469.3219</v>
      </c>
      <c r="L8" s="37" t="n">
        <f aca="false">((('DO&amp;M'!L8/('DO&amp;M'!L8+'TO&amp;M'!L8))*'A&amp;GO&amp;M'!L8)+Dist_rrb!L8+'DO&amp;M'!L8+'CustO&amp;M'!L8+DistDepr!L8+'PayDO&amp;M'!L8+DistTax!L8)/(1-raw!$BH8/100)</f>
        <v>27245007997.4705</v>
      </c>
      <c r="M8" s="37" t="n">
        <f aca="false">((('DO&amp;M'!M8/('DO&amp;M'!M8+'TO&amp;M'!M8))*'A&amp;GO&amp;M'!M8)+Dist_rrb!M8+'DO&amp;M'!M8+'CustO&amp;M'!M8+DistDepr!M8+'PayDO&amp;M'!M8+DistTax!M8)/(1-raw!$BH8/100)</f>
        <v>27495377782.5739</v>
      </c>
    </row>
    <row r="9" customFormat="false" ht="12.75" hidden="false" customHeight="false" outlineLevel="0" collapsed="false">
      <c r="A9" s="0" t="str">
        <f aca="false">raw!A9</f>
        <v>Consumers Energy Co.</v>
      </c>
      <c r="C9" s="37" t="n">
        <f aca="false">((('DO&amp;M'!C9/('DO&amp;M'!C9+'TO&amp;M'!C9))*'A&amp;GO&amp;M'!C9)+Dist_rrb!C9+'DO&amp;M'!C9+'CustO&amp;M'!C9+DistDepr!C9+'PayDO&amp;M'!C9+DistTax!C9)/(1-raw!$BH9/100)</f>
        <v>6302001395.41775</v>
      </c>
      <c r="D9" s="37" t="n">
        <f aca="false">((('DO&amp;M'!D9/('DO&amp;M'!D9+'TO&amp;M'!D9))*'A&amp;GO&amp;M'!D9)+Dist_rrb!D9+'DO&amp;M'!D9+'CustO&amp;M'!D9+DistDepr!D9+'PayDO&amp;M'!D9+DistTax!D9)/(1-raw!$BH9/100)</f>
        <v>6417596578.94467</v>
      </c>
      <c r="E9" s="37" t="n">
        <f aca="false">((('DO&amp;M'!E9/('DO&amp;M'!E9+'TO&amp;M'!E9))*'A&amp;GO&amp;M'!E9)+Dist_rrb!E9+'DO&amp;M'!E9+'CustO&amp;M'!E9+DistDepr!E9+'PayDO&amp;M'!E9+DistTax!E9)/(1-raw!$BH9/100)</f>
        <v>6517830501.28946</v>
      </c>
      <c r="F9" s="37" t="n">
        <f aca="false">((('DO&amp;M'!F9/('DO&amp;M'!F9+'TO&amp;M'!F9))*'A&amp;GO&amp;M'!F9)+Dist_rrb!F9+'DO&amp;M'!F9+'CustO&amp;M'!F9+DistDepr!F9+'PayDO&amp;M'!F9+DistTax!F9)/(1-raw!$BH9/100)</f>
        <v>6619157989.5007</v>
      </c>
      <c r="G9" s="37" t="n">
        <f aca="false">((('DO&amp;M'!G9/('DO&amp;M'!G9+'TO&amp;M'!G9))*'A&amp;GO&amp;M'!G9)+Dist_rrb!G9+'DO&amp;M'!G9+'CustO&amp;M'!G9+DistDepr!G9+'PayDO&amp;M'!G9+DistTax!G9)/(1-raw!$BH9/100)</f>
        <v>6719517740.89704</v>
      </c>
      <c r="H9" s="37" t="n">
        <f aca="false">((('DO&amp;M'!H9/('DO&amp;M'!H9+'TO&amp;M'!H9))*'A&amp;GO&amp;M'!H9)+Dist_rrb!H9+'DO&amp;M'!H9+'CustO&amp;M'!H9+DistDepr!H9+'PayDO&amp;M'!H9+DistTax!H9)/(1-raw!$BH9/100)</f>
        <v>6811064301.59295</v>
      </c>
      <c r="I9" s="37" t="n">
        <f aca="false">((('DO&amp;M'!I9/('DO&amp;M'!I9+'TO&amp;M'!I9))*'A&amp;GO&amp;M'!I9)+Dist_rrb!I9+'DO&amp;M'!I9+'CustO&amp;M'!I9+DistDepr!I9+'PayDO&amp;M'!I9+DistTax!I9)/(1-raw!$BH9/100)</f>
        <v>6899623482.89337</v>
      </c>
      <c r="J9" s="37" t="n">
        <f aca="false">((('DO&amp;M'!J9/('DO&amp;M'!J9+'TO&amp;M'!J9))*'A&amp;GO&amp;M'!J9)+Dist_rrb!J9+'DO&amp;M'!J9+'CustO&amp;M'!J9+DistDepr!J9+'PayDO&amp;M'!J9+DistTax!J9)/(1-raw!$BH9/100)</f>
        <v>6983576781.34337</v>
      </c>
      <c r="K9" s="37" t="n">
        <f aca="false">((('DO&amp;M'!K9/('DO&amp;M'!K9+'TO&amp;M'!K9))*'A&amp;GO&amp;M'!K9)+Dist_rrb!K9+'DO&amp;M'!K9+'CustO&amp;M'!K9+DistDepr!K9+'PayDO&amp;M'!K9+DistTax!K9)/(1-raw!$BH9/100)</f>
        <v>7066322069.88229</v>
      </c>
      <c r="L9" s="37" t="n">
        <f aca="false">((('DO&amp;M'!L9/('DO&amp;M'!L9+'TO&amp;M'!L9))*'A&amp;GO&amp;M'!L9)+Dist_rrb!L9+'DO&amp;M'!L9+'CustO&amp;M'!L9+DistDepr!L9+'PayDO&amp;M'!L9+DistTax!L9)/(1-raw!$BH9/100)</f>
        <v>7146737109.33672</v>
      </c>
      <c r="M9" s="37" t="n">
        <f aca="false">((('DO&amp;M'!M9/('DO&amp;M'!M9+'TO&amp;M'!M9))*'A&amp;GO&amp;M'!M9)+Dist_rrb!M9+'DO&amp;M'!M9+'CustO&amp;M'!M9+DistDepr!M9+'PayDO&amp;M'!M9+DistTax!M9)/(1-raw!$BH9/100)</f>
        <v>7223301929.70147</v>
      </c>
    </row>
    <row r="10" customFormat="false" ht="12.75" hidden="false" customHeight="false" outlineLevel="0" collapsed="false">
      <c r="A10" s="0" t="str">
        <f aca="false">raw!A10</f>
        <v>Duke Energy Corp.</v>
      </c>
      <c r="C10" s="37" t="n">
        <f aca="false">((('DO&amp;M'!C10/('DO&amp;M'!C10+'TO&amp;M'!C10))*'A&amp;GO&amp;M'!C10)+Dist_rrb!C10+'DO&amp;M'!C10+'CustO&amp;M'!C10+DistDepr!C10+'PayDO&amp;M'!C10+DistTax!C10)/(1-raw!$BH10/100)</f>
        <v>12036812326.9423</v>
      </c>
      <c r="D10" s="37" t="n">
        <f aca="false">((('DO&amp;M'!D10/('DO&amp;M'!D10+'TO&amp;M'!D10))*'A&amp;GO&amp;M'!D10)+Dist_rrb!D10+'DO&amp;M'!D10+'CustO&amp;M'!D10+DistDepr!D10+'PayDO&amp;M'!D10+DistTax!D10)/(1-raw!$BH10/100)</f>
        <v>12227163884.7843</v>
      </c>
      <c r="E10" s="37" t="n">
        <f aca="false">((('DO&amp;M'!E10/('DO&amp;M'!E10+'TO&amp;M'!E10))*'A&amp;GO&amp;M'!E10)+Dist_rrb!E10+'DO&amp;M'!E10+'CustO&amp;M'!E10+DistDepr!E10+'PayDO&amp;M'!E10+DistTax!E10)/(1-raw!$BH10/100)</f>
        <v>12389604410.6693</v>
      </c>
      <c r="F10" s="37" t="n">
        <f aca="false">((('DO&amp;M'!F10/('DO&amp;M'!F10+'TO&amp;M'!F10))*'A&amp;GO&amp;M'!F10)+Dist_rrb!F10+'DO&amp;M'!F10+'CustO&amp;M'!F10+DistDepr!F10+'PayDO&amp;M'!F10+DistTax!F10)/(1-raw!$BH10/100)</f>
        <v>12558720101.6013</v>
      </c>
      <c r="G10" s="37" t="n">
        <f aca="false">((('DO&amp;M'!G10/('DO&amp;M'!G10+'TO&amp;M'!G10))*'A&amp;GO&amp;M'!G10)+Dist_rrb!G10+'DO&amp;M'!G10+'CustO&amp;M'!G10+DistDepr!G10+'PayDO&amp;M'!G10+DistTax!G10)/(1-raw!$BH10/100)</f>
        <v>12729251202.4194</v>
      </c>
      <c r="H10" s="37" t="n">
        <f aca="false">((('DO&amp;M'!H10/('DO&amp;M'!H10+'TO&amp;M'!H10))*'A&amp;GO&amp;M'!H10)+Dist_rrb!H10+'DO&amp;M'!H10+'CustO&amp;M'!H10+DistDepr!H10+'PayDO&amp;M'!H10+DistTax!H10)/(1-raw!$BH10/100)</f>
        <v>12882819183.4762</v>
      </c>
      <c r="I10" s="37" t="n">
        <f aca="false">((('DO&amp;M'!I10/('DO&amp;M'!I10+'TO&amp;M'!I10))*'A&amp;GO&amp;M'!I10)+Dist_rrb!I10+'DO&amp;M'!I10+'CustO&amp;M'!I10+DistDepr!I10+'PayDO&amp;M'!I10+DistTax!I10)/(1-raw!$BH10/100)</f>
        <v>13033070340.1553</v>
      </c>
      <c r="J10" s="37" t="n">
        <f aca="false">((('DO&amp;M'!J10/('DO&amp;M'!J10+'TO&amp;M'!J10))*'A&amp;GO&amp;M'!J10)+Dist_rrb!J10+'DO&amp;M'!J10+'CustO&amp;M'!J10+DistDepr!J10+'PayDO&amp;M'!J10+DistTax!J10)/(1-raw!$BH10/100)</f>
        <v>13176592097.0435</v>
      </c>
      <c r="K10" s="37" t="n">
        <f aca="false">((('DO&amp;M'!K10/('DO&amp;M'!K10+'TO&amp;M'!K10))*'A&amp;GO&amp;M'!K10)+Dist_rrb!K10+'DO&amp;M'!K10+'CustO&amp;M'!K10+DistDepr!K10+'PayDO&amp;M'!K10+DistTax!K10)/(1-raw!$BH10/100)</f>
        <v>13319562325.8292</v>
      </c>
      <c r="L10" s="37" t="n">
        <f aca="false">((('DO&amp;M'!L10/('DO&amp;M'!L10+'TO&amp;M'!L10))*'A&amp;GO&amp;M'!L10)+Dist_rrb!L10+'DO&amp;M'!L10+'CustO&amp;M'!L10+DistDepr!L10+'PayDO&amp;M'!L10+DistTax!L10)/(1-raw!$BH10/100)</f>
        <v>13459016360.9684</v>
      </c>
      <c r="M10" s="37" t="n">
        <f aca="false">((('DO&amp;M'!M10/('DO&amp;M'!M10+'TO&amp;M'!M10))*'A&amp;GO&amp;M'!M10)+Dist_rrb!M10+'DO&amp;M'!M10+'CustO&amp;M'!M10+DistDepr!M10+'PayDO&amp;M'!M10+DistTax!M10)/(1-raw!$BH10/100)</f>
        <v>13592822112.0054</v>
      </c>
    </row>
    <row r="11" customFormat="false" ht="12.75" hidden="false" customHeight="false" outlineLevel="0" collapsed="false">
      <c r="A11" s="0" t="str">
        <f aca="false">raw!A11</f>
        <v>Entergy Mississippi, Inc.</v>
      </c>
      <c r="C11" s="37" t="n">
        <f aca="false">((('DO&amp;M'!C11/('DO&amp;M'!C11+'TO&amp;M'!C11))*'A&amp;GO&amp;M'!C11)+Dist_rrb!C11+'DO&amp;M'!C11+'CustO&amp;M'!C11+DistDepr!C11+'PayDO&amp;M'!C11+DistTax!C11)/(1-raw!$BH11/100)</f>
        <v>2181065495.1779</v>
      </c>
      <c r="D11" s="37" t="n">
        <f aca="false">((('DO&amp;M'!D11/('DO&amp;M'!D11+'TO&amp;M'!D11))*'A&amp;GO&amp;M'!D11)+Dist_rrb!D11+'DO&amp;M'!D11+'CustO&amp;M'!D11+DistDepr!D11+'PayDO&amp;M'!D11+DistTax!D11)/(1-raw!$BH11/100)</f>
        <v>2222435172.61984</v>
      </c>
      <c r="E11" s="37" t="n">
        <f aca="false">((('DO&amp;M'!E11/('DO&amp;M'!E11+'TO&amp;M'!E11))*'A&amp;GO&amp;M'!E11)+Dist_rrb!E11+'DO&amp;M'!E11+'CustO&amp;M'!E11+DistDepr!E11+'PayDO&amp;M'!E11+DistTax!E11)/(1-raw!$BH11/100)</f>
        <v>2258817375.72671</v>
      </c>
      <c r="F11" s="37" t="n">
        <f aca="false">((('DO&amp;M'!F11/('DO&amp;M'!F11+'TO&amp;M'!F11))*'A&amp;GO&amp;M'!F11)+Dist_rrb!F11+'DO&amp;M'!F11+'CustO&amp;M'!F11+DistDepr!F11+'PayDO&amp;M'!F11+DistTax!F11)/(1-raw!$BH11/100)</f>
        <v>2294431786.78942</v>
      </c>
      <c r="G11" s="37" t="n">
        <f aca="false">((('DO&amp;M'!G11/('DO&amp;M'!G11+'TO&amp;M'!G11))*'A&amp;GO&amp;M'!G11)+Dist_rrb!G11+'DO&amp;M'!G11+'CustO&amp;M'!G11+DistDepr!G11+'PayDO&amp;M'!G11+DistTax!G11)/(1-raw!$BH11/100)</f>
        <v>2329007640.68062</v>
      </c>
      <c r="H11" s="37" t="n">
        <f aca="false">((('DO&amp;M'!H11/('DO&amp;M'!H11+'TO&amp;M'!H11))*'A&amp;GO&amp;M'!H11)+Dist_rrb!H11+'DO&amp;M'!H11+'CustO&amp;M'!H11+DistDepr!H11+'PayDO&amp;M'!H11+DistTax!H11)/(1-raw!$BH11/100)</f>
        <v>2360916508.22072</v>
      </c>
      <c r="I11" s="37" t="n">
        <f aca="false">((('DO&amp;M'!I11/('DO&amp;M'!I11+'TO&amp;M'!I11))*'A&amp;GO&amp;M'!I11)+Dist_rrb!I11+'DO&amp;M'!I11+'CustO&amp;M'!I11+DistDepr!I11+'PayDO&amp;M'!I11+DistTax!I11)/(1-raw!$BH11/100)</f>
        <v>2391276276.46458</v>
      </c>
      <c r="J11" s="37" t="n">
        <f aca="false">((('DO&amp;M'!J11/('DO&amp;M'!J11+'TO&amp;M'!J11))*'A&amp;GO&amp;M'!J11)+Dist_rrb!J11+'DO&amp;M'!J11+'CustO&amp;M'!J11+DistDepr!J11+'PayDO&amp;M'!J11+DistTax!J11)/(1-raw!$BH11/100)</f>
        <v>2419747033.77865</v>
      </c>
      <c r="K11" s="37" t="n">
        <f aca="false">((('DO&amp;M'!K11/('DO&amp;M'!K11+'TO&amp;M'!K11))*'A&amp;GO&amp;M'!K11)+Dist_rrb!K11+'DO&amp;M'!K11+'CustO&amp;M'!K11+DistDepr!K11+'PayDO&amp;M'!K11+DistTax!K11)/(1-raw!$BH11/100)</f>
        <v>2447353164.85454</v>
      </c>
      <c r="L11" s="37" t="n">
        <f aca="false">((('DO&amp;M'!L11/('DO&amp;M'!L11+'TO&amp;M'!L11))*'A&amp;GO&amp;M'!L11)+Dist_rrb!L11+'DO&amp;M'!L11+'CustO&amp;M'!L11+DistDepr!L11+'PayDO&amp;M'!L11+DistTax!L11)/(1-raw!$BH11/100)</f>
        <v>2473955662.31163</v>
      </c>
      <c r="M11" s="37" t="n">
        <f aca="false">((('DO&amp;M'!M11/('DO&amp;M'!M11+'TO&amp;M'!M11))*'A&amp;GO&amp;M'!M11)+Dist_rrb!M11+'DO&amp;M'!M11+'CustO&amp;M'!M11+DistDepr!M11+'PayDO&amp;M'!M11+DistTax!M11)/(1-raw!$BH11/100)</f>
        <v>2498954263.43885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C12" s="37" t="n">
        <f aca="false">((('DO&amp;M'!C12/('DO&amp;M'!C12+'TO&amp;M'!C12))*'A&amp;GO&amp;M'!C12)+Dist_rrb!C12+'DO&amp;M'!C12+'CustO&amp;M'!C12+DistDepr!C12+'PayDO&amp;M'!C12+DistTax!C12)/(1-raw!$BH12/100)</f>
        <v>17951186241.4598</v>
      </c>
      <c r="D12" s="37" t="n">
        <f aca="false">((('DO&amp;M'!D12/('DO&amp;M'!D12+'TO&amp;M'!D12))*'A&amp;GO&amp;M'!D12)+Dist_rrb!D12+'DO&amp;M'!D12+'CustO&amp;M'!D12+DistDepr!D12+'PayDO&amp;M'!D12+DistTax!D12)/(1-raw!$BH12/100)</f>
        <v>18256460387.7605</v>
      </c>
      <c r="E12" s="37" t="n">
        <f aca="false">((('DO&amp;M'!E12/('DO&amp;M'!E12+'TO&amp;M'!E12))*'A&amp;GO&amp;M'!E12)+Dist_rrb!E12+'DO&amp;M'!E12+'CustO&amp;M'!E12+DistDepr!E12+'PayDO&amp;M'!E12+DistTax!E12)/(1-raw!$BH12/100)</f>
        <v>18521517435.8808</v>
      </c>
      <c r="F12" s="37" t="n">
        <f aca="false">((('DO&amp;M'!F12/('DO&amp;M'!F12+'TO&amp;M'!F12))*'A&amp;GO&amp;M'!F12)+Dist_rrb!F12+'DO&amp;M'!F12+'CustO&amp;M'!F12+DistDepr!F12+'PayDO&amp;M'!F12+DistTax!F12)/(1-raw!$BH12/100)</f>
        <v>18788978097.7842</v>
      </c>
      <c r="G12" s="37" t="n">
        <f aca="false">((('DO&amp;M'!G12/('DO&amp;M'!G12+'TO&amp;M'!G12))*'A&amp;GO&amp;M'!G12)+Dist_rrb!G12+'DO&amp;M'!G12+'CustO&amp;M'!G12+DistDepr!G12+'PayDO&amp;M'!G12+DistTax!G12)/(1-raw!$BH12/100)</f>
        <v>19053850739.1232</v>
      </c>
      <c r="H12" s="37" t="n">
        <f aca="false">((('DO&amp;M'!H12/('DO&amp;M'!H12+'TO&amp;M'!H12))*'A&amp;GO&amp;M'!H12)+Dist_rrb!H12+'DO&amp;M'!H12+'CustO&amp;M'!H12+DistDepr!H12+'PayDO&amp;M'!H12+DistTax!H12)/(1-raw!$BH12/100)</f>
        <v>19295589134.62</v>
      </c>
      <c r="I12" s="37" t="n">
        <f aca="false">((('DO&amp;M'!I12/('DO&amp;M'!I12+'TO&amp;M'!I12))*'A&amp;GO&amp;M'!I12)+Dist_rrb!I12+'DO&amp;M'!I12+'CustO&amp;M'!I12+DistDepr!I12+'PayDO&amp;M'!I12+DistTax!I12)/(1-raw!$BH12/100)</f>
        <v>19528939668.1824</v>
      </c>
      <c r="J12" s="37" t="n">
        <f aca="false">((('DO&amp;M'!J12/('DO&amp;M'!J12+'TO&amp;M'!J12))*'A&amp;GO&amp;M'!J12)+Dist_rrb!J12+'DO&amp;M'!J12+'CustO&amp;M'!J12+DistDepr!J12+'PayDO&amp;M'!J12+DistTax!J12)/(1-raw!$BH12/100)</f>
        <v>19750108753.6256</v>
      </c>
      <c r="K12" s="37" t="n">
        <f aca="false">((('DO&amp;M'!K12/('DO&amp;M'!K12+'TO&amp;M'!K12))*'A&amp;GO&amp;M'!K12)+Dist_rrb!K12+'DO&amp;M'!K12+'CustO&amp;M'!K12+DistDepr!K12+'PayDO&amp;M'!K12+DistTax!K12)/(1-raw!$BH12/100)</f>
        <v>19967607861.3442</v>
      </c>
      <c r="L12" s="37" t="n">
        <f aca="false">((('DO&amp;M'!L12/('DO&amp;M'!L12+'TO&amp;M'!L12))*'A&amp;GO&amp;M'!L12)+Dist_rrb!L12+'DO&amp;M'!L12+'CustO&amp;M'!L12+DistDepr!L12+'PayDO&amp;M'!L12+DistTax!L12)/(1-raw!$BH12/100)</f>
        <v>20178599591.5164</v>
      </c>
      <c r="M12" s="37" t="n">
        <f aca="false">((('DO&amp;M'!M12/('DO&amp;M'!M12+'TO&amp;M'!M12))*'A&amp;GO&amp;M'!M12)+Dist_rrb!M12+'DO&amp;M'!M12+'CustO&amp;M'!M12+DistDepr!M12+'PayDO&amp;M'!M12+DistTax!M12)/(1-raw!$BH12/100)</f>
        <v>20379273100.8592</v>
      </c>
    </row>
    <row r="13" customFormat="false" ht="12.75" hidden="false" customHeight="false" outlineLevel="0" collapsed="false">
      <c r="A13" s="0" t="str">
        <f aca="false">raw!A13</f>
        <v>Gulf Power Co.</v>
      </c>
      <c r="C13" s="37" t="n">
        <f aca="false">((('DO&amp;M'!C13/('DO&amp;M'!C13+'TO&amp;M'!C13))*'A&amp;GO&amp;M'!C13)+Dist_rrb!C13+'DO&amp;M'!C13+'CustO&amp;M'!C13+DistDepr!C13+'PayDO&amp;M'!C13+DistTax!C13)/(1-raw!$BH13/100)</f>
        <v>1629727638.85061</v>
      </c>
      <c r="D13" s="37" t="n">
        <f aca="false">((('DO&amp;M'!D13/('DO&amp;M'!D13+'TO&amp;M'!D13))*'A&amp;GO&amp;M'!D13)+Dist_rrb!D13+'DO&amp;M'!D13+'CustO&amp;M'!D13+DistDepr!D13+'PayDO&amp;M'!D13+DistTax!D13)/(1-raw!$BH13/100)</f>
        <v>1659132196.93451</v>
      </c>
      <c r="E13" s="37" t="n">
        <f aca="false">((('DO&amp;M'!E13/('DO&amp;M'!E13+'TO&amp;M'!E13))*'A&amp;GO&amp;M'!E13)+Dist_rrb!E13+'DO&amp;M'!E13+'CustO&amp;M'!E13+DistDepr!E13+'PayDO&amp;M'!E13+DistTax!E13)/(1-raw!$BH13/100)</f>
        <v>1684736141.21216</v>
      </c>
      <c r="F13" s="37" t="n">
        <f aca="false">((('DO&amp;M'!F13/('DO&amp;M'!F13+'TO&amp;M'!F13))*'A&amp;GO&amp;M'!F13)+Dist_rrb!F13+'DO&amp;M'!F13+'CustO&amp;M'!F13+DistDepr!F13+'PayDO&amp;M'!F13+DistTax!F13)/(1-raw!$BH13/100)</f>
        <v>1710659473.61498</v>
      </c>
      <c r="G13" s="37" t="n">
        <f aca="false">((('DO&amp;M'!G13/('DO&amp;M'!G13+'TO&amp;M'!G13))*'A&amp;GO&amp;M'!G13)+Dist_rrb!G13+'DO&amp;M'!G13+'CustO&amp;M'!G13+DistDepr!G13+'PayDO&amp;M'!G13+DistTax!G13)/(1-raw!$BH13/100)</f>
        <v>1736394149.1218</v>
      </c>
      <c r="H13" s="37" t="n">
        <f aca="false">((('DO&amp;M'!H13/('DO&amp;M'!H13+'TO&amp;M'!H13))*'A&amp;GO&amp;M'!H13)+Dist_rrb!H13+'DO&amp;M'!H13+'CustO&amp;M'!H13+DistDepr!H13+'PayDO&amp;M'!H13+DistTax!H13)/(1-raw!$BH13/100)</f>
        <v>1759936927.63152</v>
      </c>
      <c r="I13" s="37" t="n">
        <f aca="false">((('DO&amp;M'!I13/('DO&amp;M'!I13+'TO&amp;M'!I13))*'A&amp;GO&amp;M'!I13)+Dist_rrb!I13+'DO&amp;M'!I13+'CustO&amp;M'!I13+DistDepr!I13+'PayDO&amp;M'!I13+DistTax!I13)/(1-raw!$BH13/100)</f>
        <v>1782755283.7349</v>
      </c>
      <c r="J13" s="37" t="n">
        <f aca="false">((('DO&amp;M'!J13/('DO&amp;M'!J13+'TO&amp;M'!J13))*'A&amp;GO&amp;M'!J13)+Dist_rrb!J13+'DO&amp;M'!J13+'CustO&amp;M'!J13+DistDepr!J13+'PayDO&amp;M'!J13+DistTax!J13)/(1-raw!$BH13/100)</f>
        <v>1804458337.30412</v>
      </c>
      <c r="K13" s="37" t="n">
        <f aca="false">((('DO&amp;M'!K13/('DO&amp;M'!K13+'TO&amp;M'!K13))*'A&amp;GO&amp;M'!K13)+Dist_rrb!K13+'DO&amp;M'!K13+'CustO&amp;M'!K13+DistDepr!K13+'PayDO&amp;M'!K13+DistTax!K13)/(1-raw!$BH13/100)</f>
        <v>1825878600.49379</v>
      </c>
      <c r="L13" s="37" t="n">
        <f aca="false">((('DO&amp;M'!L13/('DO&amp;M'!L13+'TO&amp;M'!L13))*'A&amp;GO&amp;M'!L13)+Dist_rrb!L13+'DO&amp;M'!L13+'CustO&amp;M'!L13+DistDepr!L13+'PayDO&amp;M'!L13+DistTax!L13)/(1-raw!$BH13/100)</f>
        <v>1846727831.33771</v>
      </c>
      <c r="M13" s="37" t="n">
        <f aca="false">((('DO&amp;M'!M13/('DO&amp;M'!M13+'TO&amp;M'!M13))*'A&amp;GO&amp;M'!M13)+Dist_rrb!M13+'DO&amp;M'!M13+'CustO&amp;M'!M13+DistDepr!M13+'PayDO&amp;M'!M13+DistTax!M13)/(1-raw!$BH13/100)</f>
        <v>1866643121.49013</v>
      </c>
    </row>
    <row r="14" customFormat="false" ht="12.75" hidden="false" customHeight="false" outlineLevel="0" collapsed="false">
      <c r="A14" s="0" t="str">
        <f aca="false">raw!A14</f>
        <v>Illinois Power Co.</v>
      </c>
      <c r="C14" s="37" t="n">
        <f aca="false">((('DO&amp;M'!C14/('DO&amp;M'!C14+'TO&amp;M'!C14))*'A&amp;GO&amp;M'!C14)+Dist_rrb!C14+'DO&amp;M'!C14+'CustO&amp;M'!C14+DistDepr!C14+'PayDO&amp;M'!C14+DistTax!C14)/(1-raw!$BH14/100)</f>
        <v>2890573846.97947</v>
      </c>
      <c r="D14" s="37" t="n">
        <f aca="false">((('DO&amp;M'!D14/('DO&amp;M'!D14+'TO&amp;M'!D14))*'A&amp;GO&amp;M'!D14)+Dist_rrb!D14+'DO&amp;M'!D14+'CustO&amp;M'!D14+DistDepr!D14+'PayDO&amp;M'!D14+DistTax!D14)/(1-raw!$BH14/100)</f>
        <v>2945425448.22478</v>
      </c>
      <c r="E14" s="37" t="n">
        <f aca="false">((('DO&amp;M'!E14/('DO&amp;M'!E14+'TO&amp;M'!E14))*'A&amp;GO&amp;M'!E14)+Dist_rrb!E14+'DO&amp;M'!E14+'CustO&amp;M'!E14+DistDepr!E14+'PayDO&amp;M'!E14+DistTax!E14)/(1-raw!$BH14/100)</f>
        <v>2993428205.43931</v>
      </c>
      <c r="F14" s="37" t="n">
        <f aca="false">((('DO&amp;M'!F14/('DO&amp;M'!F14+'TO&amp;M'!F14))*'A&amp;GO&amp;M'!F14)+Dist_rrb!F14+'DO&amp;M'!F14+'CustO&amp;M'!F14+DistDepr!F14+'PayDO&amp;M'!F14+DistTax!F14)/(1-raw!$BH14/100)</f>
        <v>3041560431.64932</v>
      </c>
      <c r="G14" s="37" t="n">
        <f aca="false">((('DO&amp;M'!G14/('DO&amp;M'!G14+'TO&amp;M'!G14))*'A&amp;GO&amp;M'!G14)+Dist_rrb!G14+'DO&amp;M'!G14+'CustO&amp;M'!G14+DistDepr!G14+'PayDO&amp;M'!G14+DistTax!G14)/(1-raw!$BH14/100)</f>
        <v>3089057006.14804</v>
      </c>
      <c r="H14" s="37" t="n">
        <f aca="false">((('DO&amp;M'!H14/('DO&amp;M'!H14+'TO&amp;M'!H14))*'A&amp;GO&amp;M'!H14)+Dist_rrb!H14+'DO&amp;M'!H14+'CustO&amp;M'!H14+DistDepr!H14+'PayDO&amp;M'!H14+DistTax!H14)/(1-raw!$BH14/100)</f>
        <v>3132701190.70796</v>
      </c>
      <c r="I14" s="37" t="n">
        <f aca="false">((('DO&amp;M'!I14/('DO&amp;M'!I14+'TO&amp;M'!I14))*'A&amp;GO&amp;M'!I14)+Dist_rrb!I14+'DO&amp;M'!I14+'CustO&amp;M'!I14+DistDepr!I14+'PayDO&amp;M'!I14+DistTax!I14)/(1-raw!$BH14/100)</f>
        <v>3174840199.61479</v>
      </c>
      <c r="J14" s="37" t="n">
        <f aca="false">((('DO&amp;M'!J14/('DO&amp;M'!J14+'TO&amp;M'!J14))*'A&amp;GO&amp;M'!J14)+Dist_rrb!J14+'DO&amp;M'!J14+'CustO&amp;M'!J14+DistDepr!J14+'PayDO&amp;M'!J14+DistTax!J14)/(1-raw!$BH14/100)</f>
        <v>3214819775.74143</v>
      </c>
      <c r="K14" s="37" t="n">
        <f aca="false">((('DO&amp;M'!K14/('DO&amp;M'!K14+'TO&amp;M'!K14))*'A&amp;GO&amp;M'!K14)+Dist_rrb!K14+'DO&amp;M'!K14+'CustO&amp;M'!K14+DistDepr!K14+'PayDO&amp;M'!K14+DistTax!K14)/(1-raw!$BH14/100)</f>
        <v>3254138603.95516</v>
      </c>
      <c r="L14" s="37" t="n">
        <f aca="false">((('DO&amp;M'!L14/('DO&amp;M'!L14+'TO&amp;M'!L14))*'A&amp;GO&amp;M'!L14)+Dist_rrb!L14+'DO&amp;M'!L14+'CustO&amp;M'!L14+DistDepr!L14+'PayDO&amp;M'!L14+DistTax!L14)/(1-raw!$BH14/100)</f>
        <v>3292367542.2338</v>
      </c>
      <c r="M14" s="37" t="n">
        <f aca="false">((('DO&amp;M'!M14/('DO&amp;M'!M14+'TO&amp;M'!M14))*'A&amp;GO&amp;M'!M14)+Dist_rrb!M14+'DO&amp;M'!M14+'CustO&amp;M'!M14+DistDepr!M14+'PayDO&amp;M'!M14+DistTax!M14)/(1-raw!$BH14/100)</f>
        <v>3328793010.87694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C15" s="37" t="n">
        <f aca="false">((('DO&amp;M'!C15/('DO&amp;M'!C15+'TO&amp;M'!C15))*'A&amp;GO&amp;M'!C15)+Dist_rrb!C15+'DO&amp;M'!C15+'CustO&amp;M'!C15+DistDepr!C15+'PayDO&amp;M'!C15+DistTax!C15)/(1-raw!$BH15/100)</f>
        <v>5776309247.3926</v>
      </c>
      <c r="D15" s="37" t="n">
        <f aca="false">((('DO&amp;M'!D15/('DO&amp;M'!D15+'TO&amp;M'!D15))*'A&amp;GO&amp;M'!D15)+Dist_rrb!D15+'DO&amp;M'!D15+'CustO&amp;M'!D15+DistDepr!D15+'PayDO&amp;M'!D15+DistTax!D15)/(1-raw!$BH15/100)</f>
        <v>5885133706.14829</v>
      </c>
      <c r="E15" s="37" t="n">
        <f aca="false">((('DO&amp;M'!E15/('DO&amp;M'!E15+'TO&amp;M'!E15))*'A&amp;GO&amp;M'!E15)+Dist_rrb!E15+'DO&amp;M'!E15+'CustO&amp;M'!E15+DistDepr!E15+'PayDO&amp;M'!E15+DistTax!E15)/(1-raw!$BH15/100)</f>
        <v>5979891835.93402</v>
      </c>
      <c r="F15" s="37" t="n">
        <f aca="false">((('DO&amp;M'!F15/('DO&amp;M'!F15+'TO&amp;M'!F15))*'A&amp;GO&amp;M'!F15)+Dist_rrb!F15+'DO&amp;M'!F15+'CustO&amp;M'!F15+DistDepr!F15+'PayDO&amp;M'!F15+DistTax!F15)/(1-raw!$BH15/100)</f>
        <v>6076242109.16277</v>
      </c>
      <c r="G15" s="37" t="n">
        <f aca="false">((('DO&amp;M'!G15/('DO&amp;M'!G15+'TO&amp;M'!G15))*'A&amp;GO&amp;M'!G15)+Dist_rrb!G15+'DO&amp;M'!G15+'CustO&amp;M'!G15+DistDepr!G15+'PayDO&amp;M'!G15+DistTax!G15)/(1-raw!$BH15/100)</f>
        <v>6172133305.41843</v>
      </c>
      <c r="H15" s="37" t="n">
        <f aca="false">((('DO&amp;M'!H15/('DO&amp;M'!H15+'TO&amp;M'!H15))*'A&amp;GO&amp;M'!H15)+Dist_rrb!H15+'DO&amp;M'!H15+'CustO&amp;M'!H15+DistDepr!H15+'PayDO&amp;M'!H15+DistTax!H15)/(1-raw!$BH15/100)</f>
        <v>6259907282.18821</v>
      </c>
      <c r="I15" s="37" t="n">
        <f aca="false">((('DO&amp;M'!I15/('DO&amp;M'!I15+'TO&amp;M'!I15))*'A&amp;GO&amp;M'!I15)+Dist_rrb!I15+'DO&amp;M'!I15+'CustO&amp;M'!I15+DistDepr!I15+'PayDO&amp;M'!I15+DistTax!I15)/(1-raw!$BH15/100)</f>
        <v>6345300597.8272</v>
      </c>
      <c r="J15" s="37" t="n">
        <f aca="false">((('DO&amp;M'!J15/('DO&amp;M'!J15+'TO&amp;M'!J15))*'A&amp;GO&amp;M'!J15)+Dist_rrb!J15+'DO&amp;M'!J15+'CustO&amp;M'!J15+DistDepr!J15+'PayDO&amp;M'!J15+DistTax!J15)/(1-raw!$BH15/100)</f>
        <v>6426732087.45322</v>
      </c>
      <c r="K15" s="37" t="n">
        <f aca="false">((('DO&amp;M'!K15/('DO&amp;M'!K15+'TO&amp;M'!K15))*'A&amp;GO&amp;M'!K15)+Dist_rrb!K15+'DO&amp;M'!K15+'CustO&amp;M'!K15+DistDepr!K15+'PayDO&amp;M'!K15+DistTax!K15)/(1-raw!$BH15/100)</f>
        <v>6507396301.10391</v>
      </c>
      <c r="L15" s="37" t="n">
        <f aca="false">((('DO&amp;M'!L15/('DO&amp;M'!L15+'TO&amp;M'!L15))*'A&amp;GO&amp;M'!L15)+Dist_rrb!L15+'DO&amp;M'!L15+'CustO&amp;M'!L15+DistDepr!L15+'PayDO&amp;M'!L15+DistTax!L15)/(1-raw!$BH15/100)</f>
        <v>6586150154.09656</v>
      </c>
      <c r="M15" s="37" t="n">
        <f aca="false">((('DO&amp;M'!M15/('DO&amp;M'!M15+'TO&amp;M'!M15))*'A&amp;GO&amp;M'!M15)+Dist_rrb!M15+'DO&amp;M'!M15+'CustO&amp;M'!M15+DistDepr!M15+'PayDO&amp;M'!M15+DistTax!M15)/(1-raw!$BH15/100)</f>
        <v>6661638768.73325</v>
      </c>
    </row>
    <row r="16" customFormat="false" ht="12.75" hidden="false" customHeight="false" outlineLevel="0" collapsed="false">
      <c r="A16" s="0" t="str">
        <f aca="false">raw!A16</f>
        <v>Kentucky Utilities Co.</v>
      </c>
      <c r="C16" s="37" t="n">
        <f aca="false">((('DO&amp;M'!C16/('DO&amp;M'!C16+'TO&amp;M'!C16))*'A&amp;GO&amp;M'!C16)+Dist_rrb!C16+'DO&amp;M'!C16+'CustO&amp;M'!C16+DistDepr!C16+'PayDO&amp;M'!C16+DistTax!C16)/(1-raw!$BH16/100)</f>
        <v>2294855494.72734</v>
      </c>
      <c r="D16" s="37" t="n">
        <f aca="false">((('DO&amp;M'!D16/('DO&amp;M'!D16+'TO&amp;M'!D16))*'A&amp;GO&amp;M'!D16)+Dist_rrb!D16+'DO&amp;M'!D16+'CustO&amp;M'!D16+DistDepr!D16+'PayDO&amp;M'!D16+DistTax!D16)/(1-raw!$BH16/100)</f>
        <v>2341021400.81065</v>
      </c>
      <c r="E16" s="37" t="n">
        <f aca="false">((('DO&amp;M'!E16/('DO&amp;M'!E16+'TO&amp;M'!E16))*'A&amp;GO&amp;M'!E16)+Dist_rrb!E16+'DO&amp;M'!E16+'CustO&amp;M'!E16+DistDepr!E16+'PayDO&amp;M'!E16+DistTax!E16)/(1-raw!$BH16/100)</f>
        <v>2382107834.80242</v>
      </c>
      <c r="F16" s="37" t="n">
        <f aca="false">((('DO&amp;M'!F16/('DO&amp;M'!F16+'TO&amp;M'!F16))*'A&amp;GO&amp;M'!F16)+Dist_rrb!F16+'DO&amp;M'!F16+'CustO&amp;M'!F16+DistDepr!F16+'PayDO&amp;M'!F16+DistTax!F16)/(1-raw!$BH16/100)</f>
        <v>2422920579.451</v>
      </c>
      <c r="G16" s="37" t="n">
        <f aca="false">((('DO&amp;M'!G16/('DO&amp;M'!G16+'TO&amp;M'!G16))*'A&amp;GO&amp;M'!G16)+Dist_rrb!G16+'DO&amp;M'!G16+'CustO&amp;M'!G16+DistDepr!G16+'PayDO&amp;M'!G16+DistTax!G16)/(1-raw!$BH16/100)</f>
        <v>2463078666.18623</v>
      </c>
      <c r="H16" s="37" t="n">
        <f aca="false">((('DO&amp;M'!H16/('DO&amp;M'!H16+'TO&amp;M'!H16))*'A&amp;GO&amp;M'!H16)+Dist_rrb!H16+'DO&amp;M'!H16+'CustO&amp;M'!H16+DistDepr!H16+'PayDO&amp;M'!H16+DistTax!H16)/(1-raw!$BH16/100)</f>
        <v>2500467790.3016</v>
      </c>
      <c r="I16" s="37" t="n">
        <f aca="false">((('DO&amp;M'!I16/('DO&amp;M'!I16+'TO&amp;M'!I16))*'A&amp;GO&amp;M'!I16)+Dist_rrb!I16+'DO&amp;M'!I16+'CustO&amp;M'!I16+DistDepr!I16+'PayDO&amp;M'!I16+DistTax!I16)/(1-raw!$BH16/100)</f>
        <v>2536565565.00585</v>
      </c>
      <c r="J16" s="37" t="n">
        <f aca="false">((('DO&amp;M'!J16/('DO&amp;M'!J16+'TO&amp;M'!J16))*'A&amp;GO&amp;M'!J16)+Dist_rrb!J16+'DO&amp;M'!J16+'CustO&amp;M'!J16+DistDepr!J16+'PayDO&amp;M'!J16+DistTax!J16)/(1-raw!$BH16/100)</f>
        <v>2570969699.04258</v>
      </c>
      <c r="K16" s="37" t="n">
        <f aca="false">((('DO&amp;M'!K16/('DO&amp;M'!K16+'TO&amp;M'!K16))*'A&amp;GO&amp;M'!K16)+Dist_rrb!K16+'DO&amp;M'!K16+'CustO&amp;M'!K16+DistDepr!K16+'PayDO&amp;M'!K16+DistTax!K16)/(1-raw!$BH16/100)</f>
        <v>2604776435.23458</v>
      </c>
      <c r="L16" s="37" t="n">
        <f aca="false">((('DO&amp;M'!L16/('DO&amp;M'!L16+'TO&amp;M'!L16))*'A&amp;GO&amp;M'!L16)+Dist_rrb!L16+'DO&amp;M'!L16+'CustO&amp;M'!L16+DistDepr!L16+'PayDO&amp;M'!L16+DistTax!L16)/(1-raw!$BH16/100)</f>
        <v>2637739937.48777</v>
      </c>
      <c r="M16" s="37" t="n">
        <f aca="false">((('DO&amp;M'!M16/('DO&amp;M'!M16+'TO&amp;M'!M16))*'A&amp;GO&amp;M'!M16)+Dist_rrb!M16+'DO&amp;M'!M16+'CustO&amp;M'!M16+DistDepr!M16+'PayDO&amp;M'!M16+DistTax!M16)/(1-raw!$BH16/100)</f>
        <v>2669296742.61521</v>
      </c>
    </row>
    <row r="17" customFormat="false" ht="12.75" hidden="false" customHeight="false" outlineLevel="0" collapsed="false">
      <c r="A17" s="0" t="str">
        <f aca="false">raw!A17</f>
        <v>Ohio Power Co.</v>
      </c>
      <c r="C17" s="37" t="n">
        <f aca="false">((('DO&amp;M'!C17/('DO&amp;M'!C17+'TO&amp;M'!C17))*'A&amp;GO&amp;M'!C17)+Dist_rrb!C17+'DO&amp;M'!C17+'CustO&amp;M'!C17+DistDepr!C17+'PayDO&amp;M'!C17+DistTax!C17)/(1-raw!$BH17/100)</f>
        <v>3717078564.03401</v>
      </c>
      <c r="D17" s="37" t="n">
        <f aca="false">((('DO&amp;M'!D17/('DO&amp;M'!D17+'TO&amp;M'!D17))*'A&amp;GO&amp;M'!D17)+Dist_rrb!D17+'DO&amp;M'!D17+'CustO&amp;M'!D17+DistDepr!D17+'PayDO&amp;M'!D17+DistTax!D17)/(1-raw!$BH17/100)</f>
        <v>3790226498.64972</v>
      </c>
      <c r="E17" s="37" t="n">
        <f aca="false">((('DO&amp;M'!E17/('DO&amp;M'!E17+'TO&amp;M'!E17))*'A&amp;GO&amp;M'!E17)+Dist_rrb!E17+'DO&amp;M'!E17+'CustO&amp;M'!E17+DistDepr!E17+'PayDO&amp;M'!E17+DistTax!E17)/(1-raw!$BH17/100)</f>
        <v>3854680592.7963</v>
      </c>
      <c r="F17" s="37" t="n">
        <f aca="false">((('DO&amp;M'!F17/('DO&amp;M'!F17+'TO&amp;M'!F17))*'A&amp;GO&amp;M'!F17)+Dist_rrb!F17+'DO&amp;M'!F17+'CustO&amp;M'!F17+DistDepr!F17+'PayDO&amp;M'!F17+DistTax!F17)/(1-raw!$BH17/100)</f>
        <v>3919437108.34611</v>
      </c>
      <c r="G17" s="37" t="n">
        <f aca="false">((('DO&amp;M'!G17/('DO&amp;M'!G17+'TO&amp;M'!G17))*'A&amp;GO&amp;M'!G17)+Dist_rrb!G17+'DO&amp;M'!G17+'CustO&amp;M'!G17+DistDepr!G17+'PayDO&amp;M'!G17+DistTax!G17)/(1-raw!$BH17/100)</f>
        <v>3983516868.5207</v>
      </c>
      <c r="H17" s="37" t="n">
        <f aca="false">((('DO&amp;M'!H17/('DO&amp;M'!H17+'TO&amp;M'!H17))*'A&amp;GO&amp;M'!H17)+Dist_rrb!H17+'DO&amp;M'!H17+'CustO&amp;M'!H17+DistDepr!H17+'PayDO&amp;M'!H17+DistTax!H17)/(1-raw!$BH17/100)</f>
        <v>4042729085.02899</v>
      </c>
      <c r="I17" s="37" t="n">
        <f aca="false">((('DO&amp;M'!I17/('DO&amp;M'!I17+'TO&amp;M'!I17))*'A&amp;GO&amp;M'!I17)+Dist_rrb!I17+'DO&amp;M'!I17+'CustO&amp;M'!I17+DistDepr!I17+'PayDO&amp;M'!I17+DistTax!I17)/(1-raw!$BH17/100)</f>
        <v>4100141215.37154</v>
      </c>
      <c r="J17" s="37" t="n">
        <f aca="false">((('DO&amp;M'!J17/('DO&amp;M'!J17+'TO&amp;M'!J17))*'A&amp;GO&amp;M'!J17)+Dist_rrb!J17+'DO&amp;M'!J17+'CustO&amp;M'!J17+DistDepr!J17+'PayDO&amp;M'!J17+DistTax!J17)/(1-raw!$BH17/100)</f>
        <v>4154902890.12616</v>
      </c>
      <c r="K17" s="37" t="n">
        <f aca="false">((('DO&amp;M'!K17/('DO&amp;M'!K17+'TO&amp;M'!K17))*'A&amp;GO&amp;M'!K17)+Dist_rrb!K17+'DO&amp;M'!K17+'CustO&amp;M'!K17+DistDepr!K17+'PayDO&amp;M'!K17+DistTax!K17)/(1-raw!$BH17/100)</f>
        <v>4208957529.37249</v>
      </c>
      <c r="L17" s="37" t="n">
        <f aca="false">((('DO&amp;M'!L17/('DO&amp;M'!L17+'TO&amp;M'!L17))*'A&amp;GO&amp;M'!L17)+Dist_rrb!L17+'DO&amp;M'!L17+'CustO&amp;M'!L17+DistDepr!L17+'PayDO&amp;M'!L17+DistTax!L17)/(1-raw!$BH17/100)</f>
        <v>4261736074.12698</v>
      </c>
      <c r="M17" s="37" t="n">
        <f aca="false">((('DO&amp;M'!M17/('DO&amp;M'!M17+'TO&amp;M'!M17))*'A&amp;GO&amp;M'!M17)+Dist_rrb!M17+'DO&amp;M'!M17+'CustO&amp;M'!M17+DistDepr!M17+'PayDO&amp;M'!M17+DistTax!M17)/(1-raw!$BH17/100)</f>
        <v>4312331835.70012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C18" s="37" t="n">
        <f aca="false">((('DO&amp;M'!C18/('DO&amp;M'!C18+'TO&amp;M'!C18))*'A&amp;GO&amp;M'!C18)+Dist_rrb!C18+'DO&amp;M'!C18+'CustO&amp;M'!C18+DistDepr!C18+'PayDO&amp;M'!C18+DistTax!C18)/(1-raw!$BH18/100)</f>
        <v>7854403799.66593</v>
      </c>
      <c r="D18" s="37" t="n">
        <f aca="false">((('DO&amp;M'!D18/('DO&amp;M'!D18+'TO&amp;M'!D18))*'A&amp;GO&amp;M'!D18)+Dist_rrb!D18+'DO&amp;M'!D18+'CustO&amp;M'!D18+DistDepr!D18+'PayDO&amp;M'!D18+DistTax!D18)/(1-raw!$BH18/100)</f>
        <v>8003323790.70755</v>
      </c>
      <c r="E18" s="37" t="n">
        <f aca="false">((('DO&amp;M'!E18/('DO&amp;M'!E18+'TO&amp;M'!E18))*'A&amp;GO&amp;M'!E18)+Dist_rrb!E18+'DO&amp;M'!E18+'CustO&amp;M'!E18+DistDepr!E18+'PayDO&amp;M'!E18+DistTax!E18)/(1-raw!$BH18/100)</f>
        <v>8133773199.40313</v>
      </c>
      <c r="F18" s="37" t="n">
        <f aca="false">((('DO&amp;M'!F18/('DO&amp;M'!F18+'TO&amp;M'!F18))*'A&amp;GO&amp;M'!F18)+Dist_rrb!F18+'DO&amp;M'!F18+'CustO&amp;M'!F18+DistDepr!F18+'PayDO&amp;M'!F18+DistTax!F18)/(1-raw!$BH18/100)</f>
        <v>8265951262.00375</v>
      </c>
      <c r="G18" s="37" t="n">
        <f aca="false">((('DO&amp;M'!G18/('DO&amp;M'!G18+'TO&amp;M'!G18))*'A&amp;GO&amp;M'!G18)+Dist_rrb!G18+'DO&amp;M'!G18+'CustO&amp;M'!G18+DistDepr!G18+'PayDO&amp;M'!G18+DistTax!G18)/(1-raw!$BH18/100)</f>
        <v>8397409191.85848</v>
      </c>
      <c r="H18" s="37" t="n">
        <f aca="false">((('DO&amp;M'!H18/('DO&amp;M'!H18+'TO&amp;M'!H18))*'A&amp;GO&amp;M'!H18)+Dist_rrb!H18+'DO&amp;M'!H18+'CustO&amp;M'!H18+DistDepr!H18+'PayDO&amp;M'!H18+DistTax!H18)/(1-raw!$BH18/100)</f>
        <v>8518278675.62753</v>
      </c>
      <c r="I18" s="37" t="n">
        <f aca="false">((('DO&amp;M'!I18/('DO&amp;M'!I18+'TO&amp;M'!I18))*'A&amp;GO&amp;M'!I18)+Dist_rrb!I18+'DO&amp;M'!I18+'CustO&amp;M'!I18+DistDepr!I18+'PayDO&amp;M'!I18+DistTax!I18)/(1-raw!$BH18/100)</f>
        <v>8635801063.16295</v>
      </c>
      <c r="J18" s="37" t="n">
        <f aca="false">((('DO&amp;M'!J18/('DO&amp;M'!J18+'TO&amp;M'!J18))*'A&amp;GO&amp;M'!J18)+Dist_rrb!J18+'DO&amp;M'!J18+'CustO&amp;M'!J18+DistDepr!J18+'PayDO&amp;M'!J18+DistTax!J18)/(1-raw!$BH18/100)</f>
        <v>8748050008.33477</v>
      </c>
      <c r="K18" s="37" t="n">
        <f aca="false">((('DO&amp;M'!K18/('DO&amp;M'!K18+'TO&amp;M'!K18))*'A&amp;GO&amp;M'!K18)+Dist_rrb!K18+'DO&amp;M'!K18+'CustO&amp;M'!K18+DistDepr!K18+'PayDO&amp;M'!K18+DistTax!K18)/(1-raw!$BH18/100)</f>
        <v>8859151427.31245</v>
      </c>
      <c r="L18" s="37" t="n">
        <f aca="false">((('DO&amp;M'!L18/('DO&amp;M'!L18+'TO&amp;M'!L18))*'A&amp;GO&amp;M'!L18)+Dist_rrb!L18+'DO&amp;M'!L18+'CustO&amp;M'!L18+DistDepr!L18+'PayDO&amp;M'!L18+DistTax!L18)/(1-raw!$BH18/100)</f>
        <v>8967674772.7007</v>
      </c>
      <c r="M18" s="37" t="n">
        <f aca="false">((('DO&amp;M'!M18/('DO&amp;M'!M18+'TO&amp;M'!M18))*'A&amp;GO&amp;M'!M18)+Dist_rrb!M18+'DO&amp;M'!M18+'CustO&amp;M'!M18+DistDepr!M18+'PayDO&amp;M'!M18+DistTax!M18)/(1-raw!$BH18/100)</f>
        <v>9071842431.49886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C19" s="37" t="n">
        <f aca="false">((('DO&amp;M'!C19/('DO&amp;M'!C19+'TO&amp;M'!C19))*'A&amp;GO&amp;M'!C19)+Dist_rrb!C19+'DO&amp;M'!C19+'CustO&amp;M'!C19+DistDepr!C19+'PayDO&amp;M'!C19+DistTax!C19)/(1-raw!$BH19/100)</f>
        <v>28997240182.4287</v>
      </c>
      <c r="D19" s="37" t="n">
        <f aca="false">((('DO&amp;M'!D19/('DO&amp;M'!D19+'TO&amp;M'!D19))*'A&amp;GO&amp;M'!D19)+Dist_rrb!D19+'DO&amp;M'!D19+'CustO&amp;M'!D19+DistDepr!D19+'PayDO&amp;M'!D19+DistTax!D19)/(1-raw!$BH19/100)</f>
        <v>29472176683.9127</v>
      </c>
      <c r="E19" s="37" t="n">
        <f aca="false">((('DO&amp;M'!E19/('DO&amp;M'!E19+'TO&amp;M'!E19))*'A&amp;GO&amp;M'!E19)+Dist_rrb!E19+'DO&amp;M'!E19+'CustO&amp;M'!E19+DistDepr!E19+'PayDO&amp;M'!E19+DistTax!E19)/(1-raw!$BH19/100)</f>
        <v>29877493856.2298</v>
      </c>
      <c r="F19" s="37" t="n">
        <f aca="false">((('DO&amp;M'!F19/('DO&amp;M'!F19+'TO&amp;M'!F19))*'A&amp;GO&amp;M'!F19)+Dist_rrb!F19+'DO&amp;M'!F19+'CustO&amp;M'!F19+DistDepr!F19+'PayDO&amp;M'!F19+DistTax!F19)/(1-raw!$BH19/100)</f>
        <v>30291238899.9525</v>
      </c>
      <c r="G19" s="37" t="n">
        <f aca="false">((('DO&amp;M'!G19/('DO&amp;M'!G19+'TO&amp;M'!G19))*'A&amp;GO&amp;M'!G19)+Dist_rrb!G19+'DO&amp;M'!G19+'CustO&amp;M'!G19+DistDepr!G19+'PayDO&amp;M'!G19+DistTax!G19)/(1-raw!$BH19/100)</f>
        <v>30702670160.3195</v>
      </c>
      <c r="H19" s="37" t="n">
        <f aca="false">((('DO&amp;M'!H19/('DO&amp;M'!H19+'TO&amp;M'!H19))*'A&amp;GO&amp;M'!H19)+Dist_rrb!H19+'DO&amp;M'!H19+'CustO&amp;M'!H19+DistDepr!H19+'PayDO&amp;M'!H19+DistTax!H19)/(1-raw!$BH19/100)</f>
        <v>31073217947.8593</v>
      </c>
      <c r="I19" s="37" t="n">
        <f aca="false">((('DO&amp;M'!I19/('DO&amp;M'!I19+'TO&amp;M'!I19))*'A&amp;GO&amp;M'!I19)+Dist_rrb!I19+'DO&amp;M'!I19+'CustO&amp;M'!I19+DistDepr!I19+'PayDO&amp;M'!I19+DistTax!I19)/(1-raw!$BH19/100)</f>
        <v>31431465678.6642</v>
      </c>
      <c r="J19" s="37" t="n">
        <f aca="false">((('DO&amp;M'!J19/('DO&amp;M'!J19+'TO&amp;M'!J19))*'A&amp;GO&amp;M'!J19)+Dist_rrb!J19+'DO&amp;M'!J19+'CustO&amp;M'!J19+DistDepr!J19+'PayDO&amp;M'!J19+DistTax!J19)/(1-raw!$BH19/100)</f>
        <v>31769802836.6154</v>
      </c>
      <c r="K19" s="37" t="n">
        <f aca="false">((('DO&amp;M'!K19/('DO&amp;M'!K19+'TO&amp;M'!K19))*'A&amp;GO&amp;M'!K19)+Dist_rrb!K19+'DO&amp;M'!K19+'CustO&amp;M'!K19+DistDepr!K19+'PayDO&amp;M'!K19+DistTax!K19)/(1-raw!$BH19/100)</f>
        <v>32103319349.9383</v>
      </c>
      <c r="L19" s="37" t="n">
        <f aca="false">((('DO&amp;M'!L19/('DO&amp;M'!L19+'TO&amp;M'!L19))*'A&amp;GO&amp;M'!L19)+Dist_rrb!L19+'DO&amp;M'!L19+'CustO&amp;M'!L19+DistDepr!L19+'PayDO&amp;M'!L19+DistTax!L19)/(1-raw!$BH19/100)</f>
        <v>32426280145.4678</v>
      </c>
      <c r="M19" s="37" t="n">
        <f aca="false">((('DO&amp;M'!M19/('DO&amp;M'!M19+'TO&amp;M'!M19))*'A&amp;GO&amp;M'!M19)+Dist_rrb!M19+'DO&amp;M'!M19+'CustO&amp;M'!M19+DistDepr!M19+'PayDO&amp;M'!M19+DistTax!M19)/(1-raw!$BH19/100)</f>
        <v>32732384110.4808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C20" s="37" t="n">
        <f aca="false">((('DO&amp;M'!C20/('DO&amp;M'!C20+'TO&amp;M'!C20))*'A&amp;GO&amp;M'!C20)+Dist_rrb!C20+'DO&amp;M'!C20+'CustO&amp;M'!C20+DistDepr!C20+'PayDO&amp;M'!C20+DistTax!C20)/(1-raw!$BH20/100)</f>
        <v>9368293198.67765</v>
      </c>
      <c r="D20" s="37" t="n">
        <f aca="false">((('DO&amp;M'!D20/('DO&amp;M'!D20+'TO&amp;M'!D20))*'A&amp;GO&amp;M'!D20)+Dist_rrb!D20+'DO&amp;M'!D20+'CustO&amp;M'!D20+DistDepr!D20+'PayDO&amp;M'!D20+DistTax!D20)/(1-raw!$BH20/100)</f>
        <v>9542725482.08592</v>
      </c>
      <c r="E20" s="37" t="n">
        <f aca="false">((('DO&amp;M'!E20/('DO&amp;M'!E20+'TO&amp;M'!E20))*'A&amp;GO&amp;M'!E20)+Dist_rrb!E20+'DO&amp;M'!E20+'CustO&amp;M'!E20+DistDepr!E20+'PayDO&amp;M'!E20+DistTax!E20)/(1-raw!$BH20/100)</f>
        <v>9695704346.90643</v>
      </c>
      <c r="F20" s="37" t="n">
        <f aca="false">((('DO&amp;M'!F20/('DO&amp;M'!F20+'TO&amp;M'!F20))*'A&amp;GO&amp;M'!F20)+Dist_rrb!F20+'DO&amp;M'!F20+'CustO&amp;M'!F20+DistDepr!F20+'PayDO&amp;M'!F20+DistTax!F20)/(1-raw!$BH20/100)</f>
        <v>9850759829.19947</v>
      </c>
      <c r="G20" s="37" t="n">
        <f aca="false">((('DO&amp;M'!G20/('DO&amp;M'!G20+'TO&amp;M'!G20))*'A&amp;GO&amp;M'!G20)+Dist_rrb!G20+'DO&amp;M'!G20+'CustO&amp;M'!G20+DistDepr!G20+'PayDO&amp;M'!G20+DistTax!G20)/(1-raw!$BH20/100)</f>
        <v>10005097934.9682</v>
      </c>
      <c r="H20" s="37" t="n">
        <f aca="false">((('DO&amp;M'!H20/('DO&amp;M'!H20+'TO&amp;M'!H20))*'A&amp;GO&amp;M'!H20)+Dist_rrb!H20+'DO&amp;M'!H20+'CustO&amp;M'!H20+DistDepr!H20+'PayDO&amp;M'!H20+DistTax!H20)/(1-raw!$BH20/100)</f>
        <v>10147083685.4712</v>
      </c>
      <c r="I20" s="37" t="n">
        <f aca="false">((('DO&amp;M'!I20/('DO&amp;M'!I20+'TO&amp;M'!I20))*'A&amp;GO&amp;M'!I20)+Dist_rrb!I20+'DO&amp;M'!I20+'CustO&amp;M'!I20+DistDepr!I20+'PayDO&amp;M'!I20+DistTax!I20)/(1-raw!$BH20/100)</f>
        <v>10285140964.9016</v>
      </c>
      <c r="J20" s="37" t="n">
        <f aca="false">((('DO&amp;M'!J20/('DO&amp;M'!J20+'TO&amp;M'!J20))*'A&amp;GO&amp;M'!J20)+Dist_rrb!J20+'DO&amp;M'!J20+'CustO&amp;M'!J20+DistDepr!J20+'PayDO&amp;M'!J20+DistTax!J20)/(1-raw!$BH20/100)</f>
        <v>10417110436.7964</v>
      </c>
      <c r="K20" s="37" t="n">
        <f aca="false">((('DO&amp;M'!K20/('DO&amp;M'!K20+'TO&amp;M'!K20))*'A&amp;GO&amp;M'!K20)+Dist_rrb!K20+'DO&amp;M'!K20+'CustO&amp;M'!K20+DistDepr!K20+'PayDO&amp;M'!K20+DistTax!K20)/(1-raw!$BH20/100)</f>
        <v>10547711276.5511</v>
      </c>
      <c r="L20" s="37" t="n">
        <f aca="false">((('DO&amp;M'!L20/('DO&amp;M'!L20+'TO&amp;M'!L20))*'A&amp;GO&amp;M'!L20)+Dist_rrb!L20+'DO&amp;M'!L20+'CustO&amp;M'!L20+DistDepr!L20+'PayDO&amp;M'!L20+DistTax!L20)/(1-raw!$BH20/100)</f>
        <v>10675262472.4725</v>
      </c>
      <c r="M20" s="37" t="n">
        <f aca="false">((('DO&amp;M'!M20/('DO&amp;M'!M20+'TO&amp;M'!M20))*'A&amp;GO&amp;M'!M20)+Dist_rrb!M20+'DO&amp;M'!M20+'CustO&amp;M'!M20+DistDepr!M20+'PayDO&amp;M'!M20+DistTax!M20)/(1-raw!$BH20/100)</f>
        <v>10797759020.4137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C21" s="37" t="n">
        <f aca="false">((('DO&amp;M'!C21/('DO&amp;M'!C21+'TO&amp;M'!C21))*'A&amp;GO&amp;M'!C21)+Dist_rrb!C21+'DO&amp;M'!C21+'CustO&amp;M'!C21+DistDepr!C21+'PayDO&amp;M'!C21+DistTax!C21)/(1-raw!$BH21/100)</f>
        <v>5495703839.21567</v>
      </c>
      <c r="D21" s="37" t="n">
        <f aca="false">((('DO&amp;M'!D21/('DO&amp;M'!D21+'TO&amp;M'!D21))*'A&amp;GO&amp;M'!D21)+Dist_rrb!D21+'DO&amp;M'!D21+'CustO&amp;M'!D21+DistDepr!D21+'PayDO&amp;M'!D21+DistTax!D21)/(1-raw!$BH21/100)</f>
        <v>5589357080.76835</v>
      </c>
      <c r="E21" s="37" t="n">
        <f aca="false">((('DO&amp;M'!E21/('DO&amp;M'!E21+'TO&amp;M'!E21))*'A&amp;GO&amp;M'!E21)+Dist_rrb!E21+'DO&amp;M'!E21+'CustO&amp;M'!E21+DistDepr!E21+'PayDO&amp;M'!E21+DistTax!E21)/(1-raw!$BH21/100)</f>
        <v>5668823186.92472</v>
      </c>
      <c r="F21" s="37" t="n">
        <f aca="false">((('DO&amp;M'!F21/('DO&amp;M'!F21+'TO&amp;M'!F21))*'A&amp;GO&amp;M'!F21)+Dist_rrb!F21+'DO&amp;M'!F21+'CustO&amp;M'!F21+DistDepr!F21+'PayDO&amp;M'!F21+DistTax!F21)/(1-raw!$BH21/100)</f>
        <v>5751623962.0764</v>
      </c>
      <c r="G21" s="37" t="n">
        <f aca="false">((('DO&amp;M'!G21/('DO&amp;M'!G21+'TO&amp;M'!G21))*'A&amp;GO&amp;M'!G21)+Dist_rrb!G21+'DO&amp;M'!G21+'CustO&amp;M'!G21+DistDepr!G21+'PayDO&amp;M'!G21+DistTax!G21)/(1-raw!$BH21/100)</f>
        <v>5834931845.60626</v>
      </c>
      <c r="H21" s="37" t="n">
        <f aca="false">((('DO&amp;M'!H21/('DO&amp;M'!H21+'TO&amp;M'!H21))*'A&amp;GO&amp;M'!H21)+Dist_rrb!H21+'DO&amp;M'!H21+'CustO&amp;M'!H21+DistDepr!H21+'PayDO&amp;M'!H21+DistTax!H21)/(1-raw!$BH21/100)</f>
        <v>5909670528.25914</v>
      </c>
      <c r="I21" s="37" t="n">
        <f aca="false">((('DO&amp;M'!I21/('DO&amp;M'!I21+'TO&amp;M'!I21))*'A&amp;GO&amp;M'!I21)+Dist_rrb!I21+'DO&amp;M'!I21+'CustO&amp;M'!I21+DistDepr!I21+'PayDO&amp;M'!I21+DistTax!I21)/(1-raw!$BH21/100)</f>
        <v>5982839031.88081</v>
      </c>
      <c r="J21" s="37" t="n">
        <f aca="false">((('DO&amp;M'!J21/('DO&amp;M'!J21+'TO&amp;M'!J21))*'A&amp;GO&amp;M'!J21)+Dist_rrb!J21+'DO&amp;M'!J21+'CustO&amp;M'!J21+DistDepr!J21+'PayDO&amp;M'!J21+DistTax!J21)/(1-raw!$BH21/100)</f>
        <v>6052509683.34332</v>
      </c>
      <c r="K21" s="37" t="n">
        <f aca="false">((('DO&amp;M'!K21/('DO&amp;M'!K21+'TO&amp;M'!K21))*'A&amp;GO&amp;M'!K21)+Dist_rrb!K21+'DO&amp;M'!K21+'CustO&amp;M'!K21+DistDepr!K21+'PayDO&amp;M'!K21+DistTax!K21)/(1-raw!$BH21/100)</f>
        <v>6121980409.18737</v>
      </c>
      <c r="L21" s="37" t="n">
        <f aca="false">((('DO&amp;M'!L21/('DO&amp;M'!L21+'TO&amp;M'!L21))*'A&amp;GO&amp;M'!L21)+Dist_rrb!L21+'DO&amp;M'!L21+'CustO&amp;M'!L21+DistDepr!L21+'PayDO&amp;M'!L21+DistTax!L21)/(1-raw!$BH21/100)</f>
        <v>6189753191.46434</v>
      </c>
      <c r="M21" s="37" t="n">
        <f aca="false">((('DO&amp;M'!M21/('DO&amp;M'!M21+'TO&amp;M'!M21))*'A&amp;GO&amp;M'!M21)+Dist_rrb!M21+'DO&amp;M'!M21+'CustO&amp;M'!M21+DistDepr!M21+'PayDO&amp;M'!M21+DistTax!M21)/(1-raw!$BH21/100)</f>
        <v>6254634259.96528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C22" s="37" t="n">
        <f aca="false">((('DO&amp;M'!C22/('DO&amp;M'!C22+'TO&amp;M'!C22))*'A&amp;GO&amp;M'!C22)+Dist_rrb!C22+'DO&amp;M'!C22+'CustO&amp;M'!C22+DistDepr!C22+'PayDO&amp;M'!C22+DistTax!C22)/(1-raw!$BH22/100)</f>
        <v>20902934820.5934</v>
      </c>
      <c r="D22" s="37" t="n">
        <f aca="false">((('DO&amp;M'!D22/('DO&amp;M'!D22+'TO&amp;M'!D22))*'A&amp;GO&amp;M'!D22)+Dist_rrb!D22+'DO&amp;M'!D22+'CustO&amp;M'!D22+DistDepr!D22+'PayDO&amp;M'!D22+DistTax!D22)/(1-raw!$BH22/100)</f>
        <v>21240827406.7012</v>
      </c>
      <c r="E22" s="37" t="n">
        <f aca="false">((('DO&amp;M'!E22/('DO&amp;M'!E22+'TO&amp;M'!E22))*'A&amp;GO&amp;M'!E22)+Dist_rrb!E22+'DO&amp;M'!E22+'CustO&amp;M'!E22+DistDepr!E22+'PayDO&amp;M'!E22+DistTax!E22)/(1-raw!$BH22/100)</f>
        <v>21528652702.5482</v>
      </c>
      <c r="F22" s="37" t="n">
        <f aca="false">((('DO&amp;M'!F22/('DO&amp;M'!F22+'TO&amp;M'!F22))*'A&amp;GO&amp;M'!F22)+Dist_rrb!F22+'DO&amp;M'!F22+'CustO&amp;M'!F22+DistDepr!F22+'PayDO&amp;M'!F22+DistTax!F22)/(1-raw!$BH22/100)</f>
        <v>21821189739.51</v>
      </c>
      <c r="G22" s="37" t="n">
        <f aca="false">((('DO&amp;M'!G22/('DO&amp;M'!G22+'TO&amp;M'!G22))*'A&amp;GO&amp;M'!G22)+Dist_rrb!G22+'DO&amp;M'!G22+'CustO&amp;M'!G22+DistDepr!G22+'PayDO&amp;M'!G22+DistTax!G22)/(1-raw!$BH22/100)</f>
        <v>22111077746.5143</v>
      </c>
      <c r="H22" s="37" t="n">
        <f aca="false">((('DO&amp;M'!H22/('DO&amp;M'!H22+'TO&amp;M'!H22))*'A&amp;GO&amp;M'!H22)+Dist_rrb!H22+'DO&amp;M'!H22+'CustO&amp;M'!H22+DistDepr!H22+'PayDO&amp;M'!H22+DistTax!H22)/(1-raw!$BH22/100)</f>
        <v>22371756764.6083</v>
      </c>
      <c r="I22" s="37" t="n">
        <f aca="false">((('DO&amp;M'!I22/('DO&amp;M'!I22+'TO&amp;M'!I22))*'A&amp;GO&amp;M'!I22)+Dist_rrb!I22+'DO&amp;M'!I22+'CustO&amp;M'!I22+DistDepr!I22+'PayDO&amp;M'!I22+DistTax!I22)/(1-raw!$BH22/100)</f>
        <v>22622877584.0314</v>
      </c>
      <c r="J22" s="37" t="n">
        <f aca="false">((('DO&amp;M'!J22/('DO&amp;M'!J22+'TO&amp;M'!J22))*'A&amp;GO&amp;M'!J22)+Dist_rrb!J22+'DO&amp;M'!J22+'CustO&amp;M'!J22+DistDepr!J22+'PayDO&amp;M'!J22+DistTax!J22)/(1-raw!$BH22/100)</f>
        <v>22859135616.6631</v>
      </c>
      <c r="K22" s="37" t="n">
        <f aca="false">((('DO&amp;M'!K22/('DO&amp;M'!K22+'TO&amp;M'!K22))*'A&amp;GO&amp;M'!K22)+Dist_rrb!K22+'DO&amp;M'!K22+'CustO&amp;M'!K22+DistDepr!K22+'PayDO&amp;M'!K22+DistTax!K22)/(1-raw!$BH22/100)</f>
        <v>23091280430.1349</v>
      </c>
      <c r="L22" s="37" t="n">
        <f aca="false">((('DO&amp;M'!L22/('DO&amp;M'!L22+'TO&amp;M'!L22))*'A&amp;GO&amp;M'!L22)+Dist_rrb!L22+'DO&amp;M'!L22+'CustO&amp;M'!L22+DistDepr!L22+'PayDO&amp;M'!L22+DistTax!L22)/(1-raw!$BH22/100)</f>
        <v>23315462065.0547</v>
      </c>
      <c r="M22" s="37" t="n">
        <f aca="false">((('DO&amp;M'!M22/('DO&amp;M'!M22+'TO&amp;M'!M22))*'A&amp;GO&amp;M'!M22)+Dist_rrb!M22+'DO&amp;M'!M22+'CustO&amp;M'!M22+DistDepr!M22+'PayDO&amp;M'!M22+DistTax!M22)/(1-raw!$BH22/100)</f>
        <v>23527012712.6728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C23" s="37" t="n">
        <f aca="false">((('DO&amp;M'!C23/('DO&amp;M'!C23+'TO&amp;M'!C23))*'A&amp;GO&amp;M'!C23)+Dist_rrb!C23+'DO&amp;M'!C23+'CustO&amp;M'!C23+DistDepr!C23+'PayDO&amp;M'!C23+DistTax!C23)/(1-raw!$BH23/100)</f>
        <v>1428037059.61569</v>
      </c>
      <c r="D23" s="37" t="n">
        <f aca="false">((('DO&amp;M'!D23/('DO&amp;M'!D23+'TO&amp;M'!D23))*'A&amp;GO&amp;M'!D23)+Dist_rrb!D23+'DO&amp;M'!D23+'CustO&amp;M'!D23+DistDepr!D23+'PayDO&amp;M'!D23+DistTax!D23)/(1-raw!$BH23/100)</f>
        <v>1454612846.7851</v>
      </c>
      <c r="E23" s="37" t="n">
        <f aca="false">((('DO&amp;M'!E23/('DO&amp;M'!E23+'TO&amp;M'!E23))*'A&amp;GO&amp;M'!E23)+Dist_rrb!E23+'DO&amp;M'!E23+'CustO&amp;M'!E23+DistDepr!E23+'PayDO&amp;M'!E23+DistTax!E23)/(1-raw!$BH23/100)</f>
        <v>1478075148.84887</v>
      </c>
      <c r="F23" s="37" t="n">
        <f aca="false">((('DO&amp;M'!F23/('DO&amp;M'!F23+'TO&amp;M'!F23))*'A&amp;GO&amp;M'!F23)+Dist_rrb!F23+'DO&amp;M'!F23+'CustO&amp;M'!F23+DistDepr!F23+'PayDO&amp;M'!F23+DistTax!F23)/(1-raw!$BH23/100)</f>
        <v>1501607955.23247</v>
      </c>
      <c r="G23" s="37" t="n">
        <f aca="false">((('DO&amp;M'!G23/('DO&amp;M'!G23+'TO&amp;M'!G23))*'A&amp;GO&amp;M'!G23)+Dist_rrb!G23+'DO&amp;M'!G23+'CustO&amp;M'!G23+DistDepr!G23+'PayDO&amp;M'!G23+DistTax!G23)/(1-raw!$BH23/100)</f>
        <v>1524904242.78545</v>
      </c>
      <c r="H23" s="37" t="n">
        <f aca="false">((('DO&amp;M'!H23/('DO&amp;M'!H23+'TO&amp;M'!H23))*'A&amp;GO&amp;M'!H23)+Dist_rrb!H23+'DO&amp;M'!H23+'CustO&amp;M'!H23+DistDepr!H23+'PayDO&amp;M'!H23+DistTax!H23)/(1-raw!$BH23/100)</f>
        <v>1546449623.45359</v>
      </c>
      <c r="I23" s="37" t="n">
        <f aca="false">((('DO&amp;M'!I23/('DO&amp;M'!I23+'TO&amp;M'!I23))*'A&amp;GO&amp;M'!I23)+Dist_rrb!I23+'DO&amp;M'!I23+'CustO&amp;M'!I23+DistDepr!I23+'PayDO&amp;M'!I23+DistTax!I23)/(1-raw!$BH23/100)</f>
        <v>1567298036.66045</v>
      </c>
      <c r="J23" s="37" t="n">
        <f aca="false">((('DO&amp;M'!J23/('DO&amp;M'!J23+'TO&amp;M'!J23))*'A&amp;GO&amp;M'!J23)+Dist_rrb!J23+'DO&amp;M'!J23+'CustO&amp;M'!J23+DistDepr!J23+'PayDO&amp;M'!J23+DistTax!J23)/(1-raw!$BH23/100)</f>
        <v>1587190290.28684</v>
      </c>
      <c r="K23" s="37" t="n">
        <f aca="false">((('DO&amp;M'!K23/('DO&amp;M'!K23+'TO&amp;M'!K23))*'A&amp;GO&amp;M'!K23)+Dist_rrb!K23+'DO&amp;M'!K23+'CustO&amp;M'!K23+DistDepr!K23+'PayDO&amp;M'!K23+DistTax!K23)/(1-raw!$BH23/100)</f>
        <v>1606785077.73586</v>
      </c>
      <c r="L23" s="37" t="n">
        <f aca="false">((('DO&amp;M'!L23/('DO&amp;M'!L23+'TO&amp;M'!L23))*'A&amp;GO&amp;M'!L23)+Dist_rrb!L23+'DO&amp;M'!L23+'CustO&amp;M'!L23+DistDepr!L23+'PayDO&amp;M'!L23+DistTax!L23)/(1-raw!$BH23/100)</f>
        <v>1625885819.30251</v>
      </c>
      <c r="M23" s="37" t="n">
        <f aca="false">((('DO&amp;M'!M23/('DO&amp;M'!M23+'TO&amp;M'!M23))*'A&amp;GO&amp;M'!M23)+Dist_rrb!M23+'DO&amp;M'!M23+'CustO&amp;M'!M23+DistDepr!M23+'PayDO&amp;M'!M23+DistTax!M23)/(1-raw!$BH23/100)</f>
        <v>1644186228.85342</v>
      </c>
    </row>
    <row r="24" customFormat="false" ht="12.75" hidden="false" customHeight="false" outlineLevel="0" collapsed="false">
      <c r="A24" s="0" t="str">
        <f aca="false">raw!A24</f>
        <v>TXU Electric Co.</v>
      </c>
      <c r="C24" s="37" t="n">
        <f aca="false">((('DO&amp;M'!C24/('DO&amp;M'!C24+'TO&amp;M'!C24))*'A&amp;GO&amp;M'!C24)+Dist_rrb!C24+'DO&amp;M'!C24+'CustO&amp;M'!C24+DistDepr!C24+'PayDO&amp;M'!C24+DistTax!C24)/(1-raw!$BH24/100)</f>
        <v>11925155254.181</v>
      </c>
      <c r="D24" s="37" t="n">
        <f aca="false">((('DO&amp;M'!D24/('DO&amp;M'!D24+'TO&amp;M'!D24))*'A&amp;GO&amp;M'!D24)+Dist_rrb!D24+'DO&amp;M'!D24+'CustO&amp;M'!D24+DistDepr!D24+'PayDO&amp;M'!D24+DistTax!D24)/(1-raw!$BH24/100)</f>
        <v>12158529069.9621</v>
      </c>
      <c r="E24" s="37" t="n">
        <f aca="false">((('DO&amp;M'!E24/('DO&amp;M'!E24+'TO&amp;M'!E24))*'A&amp;GO&amp;M'!E24)+Dist_rrb!E24+'DO&amp;M'!E24+'CustO&amp;M'!E24+DistDepr!E24+'PayDO&amp;M'!E24+DistTax!E24)/(1-raw!$BH24/100)</f>
        <v>12362503336.6854</v>
      </c>
      <c r="F24" s="37" t="n">
        <f aca="false">((('DO&amp;M'!F24/('DO&amp;M'!F24+'TO&amp;M'!F24))*'A&amp;GO&amp;M'!F24)+Dist_rrb!F24+'DO&amp;M'!F24+'CustO&amp;M'!F24+DistDepr!F24+'PayDO&amp;M'!F24+DistTax!F24)/(1-raw!$BH24/100)</f>
        <v>12570933093.7266</v>
      </c>
      <c r="G24" s="37" t="n">
        <f aca="false">((('DO&amp;M'!G24/('DO&amp;M'!G24+'TO&amp;M'!G24))*'A&amp;GO&amp;M'!G24)+Dist_rrb!G24+'DO&amp;M'!G24+'CustO&amp;M'!G24+DistDepr!G24+'PayDO&amp;M'!G24+DistTax!G24)/(1-raw!$BH24/100)</f>
        <v>12779214893.4223</v>
      </c>
      <c r="H24" s="37" t="n">
        <f aca="false">((('DO&amp;M'!H24/('DO&amp;M'!H24+'TO&amp;M'!H24))*'A&amp;GO&amp;M'!H24)+Dist_rrb!H24+'DO&amp;M'!H24+'CustO&amp;M'!H24+DistDepr!H24+'PayDO&amp;M'!H24+DistTax!H24)/(1-raw!$BH24/100)</f>
        <v>12970441630.5932</v>
      </c>
      <c r="I24" s="37" t="n">
        <f aca="false">((('DO&amp;M'!I24/('DO&amp;M'!I24+'TO&amp;M'!I24))*'A&amp;GO&amp;M'!I24)+Dist_rrb!I24+'DO&amp;M'!I24+'CustO&amp;M'!I24+DistDepr!I24+'PayDO&amp;M'!I24+DistTax!I24)/(1-raw!$BH24/100)</f>
        <v>13157400377.9659</v>
      </c>
      <c r="J24" s="37" t="n">
        <f aca="false">((('DO&amp;M'!J24/('DO&amp;M'!J24+'TO&amp;M'!J24))*'A&amp;GO&amp;M'!J24)+Dist_rrb!J24+'DO&amp;M'!J24+'CustO&amp;M'!J24+DistDepr!J24+'PayDO&amp;M'!J24+DistTax!J24)/(1-raw!$BH24/100)</f>
        <v>13336568136.1374</v>
      </c>
      <c r="K24" s="37" t="n">
        <f aca="false">((('DO&amp;M'!K24/('DO&amp;M'!K24+'TO&amp;M'!K24))*'A&amp;GO&amp;M'!K24)+Dist_rrb!K24+'DO&amp;M'!K24+'CustO&amp;M'!K24+DistDepr!K24+'PayDO&amp;M'!K24+DistTax!K24)/(1-raw!$BH24/100)</f>
        <v>13514815932.684</v>
      </c>
      <c r="L24" s="37" t="n">
        <f aca="false">((('DO&amp;M'!L24/('DO&amp;M'!L24+'TO&amp;M'!L24))*'A&amp;GO&amp;M'!L24)+Dist_rrb!L24+'DO&amp;M'!L24+'CustO&amp;M'!L24+DistDepr!L24+'PayDO&amp;M'!L24+DistTax!L24)/(1-raw!$BH24/100)</f>
        <v>13689525427.617</v>
      </c>
      <c r="M24" s="37" t="n">
        <f aca="false">((('DO&amp;M'!M24/('DO&amp;M'!M24+'TO&amp;M'!M24))*'A&amp;GO&amp;M'!M24)+Dist_rrb!M24+'DO&amp;M'!M24+'CustO&amp;M'!M24+DistDepr!M24+'PayDO&amp;M'!M24+DistTax!M24)/(1-raw!$BH24/100)</f>
        <v>13857921882.1402</v>
      </c>
    </row>
    <row r="31" customFormat="false" ht="12.75" hidden="false" customHeight="false" outlineLevel="0" collapsed="false">
      <c r="C3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13" min="3" style="0" width="13.85"/>
  </cols>
  <sheetData>
    <row r="1" customFormat="false" ht="12.75" hidden="false" customHeight="false" outlineLevel="0" collapsed="false">
      <c r="A1" s="0" t="s">
        <v>226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/>
      <c r="C4" s="37" t="n">
        <f aca="false">WACC!C4*Transbase!C4</f>
        <v>210313281.398884</v>
      </c>
      <c r="D4" s="37" t="n">
        <f aca="false">WACC!D4*Transbase!D4</f>
        <v>209491829.298486</v>
      </c>
      <c r="E4" s="37" t="n">
        <f aca="false">WACC!E4*Transbase!E4</f>
        <v>207816976.573186</v>
      </c>
      <c r="F4" s="37" t="n">
        <f aca="false">WACC!F4*Transbase!F4</f>
        <v>207001979.448249</v>
      </c>
      <c r="G4" s="37" t="n">
        <f aca="false">WACC!G4*Transbase!G4</f>
        <v>206615718.248004</v>
      </c>
      <c r="H4" s="37" t="n">
        <f aca="false">WACC!H4*Transbase!H4</f>
        <v>205591986.644796</v>
      </c>
      <c r="I4" s="37" t="n">
        <f aca="false">WACC!I4*Transbase!I4</f>
        <v>204783817.85009</v>
      </c>
      <c r="J4" s="37" t="n">
        <f aca="false">WACC!J4*Transbase!J4</f>
        <v>203978044.722523</v>
      </c>
      <c r="K4" s="37" t="n">
        <f aca="false">WACC!K4*Transbase!K4</f>
        <v>203386235.322388</v>
      </c>
      <c r="L4" s="37" t="n">
        <f aca="false">WACC!L4*Transbase!L4</f>
        <v>202796019.518675</v>
      </c>
      <c r="M4" s="37" t="n">
        <f aca="false">WACC!M4*Transbase!M4</f>
        <v>202207393.102762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/>
      <c r="C5" s="37" t="n">
        <f aca="false">WACC!C5*Transbase!C5</f>
        <v>502519070.200083</v>
      </c>
      <c r="D5" s="37" t="n">
        <f aca="false">WACC!D5*Transbase!D5</f>
        <v>501518187.727722</v>
      </c>
      <c r="E5" s="37" t="n">
        <f aca="false">WACC!E5*Transbase!E5</f>
        <v>498495892.393765</v>
      </c>
      <c r="F5" s="37" t="n">
        <f aca="false">WACC!F5*Transbase!F5</f>
        <v>497494892.274342</v>
      </c>
      <c r="G5" s="37" t="n">
        <f aca="false">WACC!G5*Transbase!G5</f>
        <v>497504579.226627</v>
      </c>
      <c r="H5" s="37" t="n">
        <f aca="false">WACC!H5*Transbase!H5</f>
        <v>495998147.543162</v>
      </c>
      <c r="I5" s="37" t="n">
        <f aca="false">WACC!I5*Transbase!I5</f>
        <v>494997039.819771</v>
      </c>
      <c r="J5" s="37" t="n">
        <f aca="false">WACC!J5*Transbase!J5</f>
        <v>493995892.945891</v>
      </c>
      <c r="K5" s="37" t="n">
        <f aca="false">WACC!K5*Transbase!K5</f>
        <v>493500109.391526</v>
      </c>
      <c r="L5" s="37" t="n">
        <f aca="false">WACC!L5*Transbase!L5</f>
        <v>493004306.366182</v>
      </c>
      <c r="M5" s="37" t="n">
        <f aca="false">WACC!M5*Transbase!M5</f>
        <v>492508483.869217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/>
      <c r="C6" s="37" t="n">
        <f aca="false">WACC!C6*Transbase!C6</f>
        <v>62909492.3957333</v>
      </c>
      <c r="D6" s="37" t="n">
        <f aca="false">WACC!D6*Transbase!D6</f>
        <v>62793557.3924616</v>
      </c>
      <c r="E6" s="37" t="n">
        <f aca="false">WACC!E6*Transbase!E6</f>
        <v>62427433.21488</v>
      </c>
      <c r="F6" s="37" t="n">
        <f aca="false">WACC!F6*Transbase!F6</f>
        <v>62311392.4747409</v>
      </c>
      <c r="G6" s="37" t="n">
        <f aca="false">WACC!G6*Transbase!G6</f>
        <v>62320430.5000281</v>
      </c>
      <c r="H6" s="37" t="n">
        <f aca="false">WACC!H6*Transbase!H6</f>
        <v>62141772.5754611</v>
      </c>
      <c r="I6" s="37" t="n">
        <f aca="false">WACC!I6*Transbase!I6</f>
        <v>62025636.64382</v>
      </c>
      <c r="J6" s="37" t="n">
        <f aca="false">WACC!J6*Transbase!J6</f>
        <v>61909465.9400675</v>
      </c>
      <c r="K6" s="37" t="n">
        <f aca="false">WACC!K6*Transbase!K6</f>
        <v>61855853.5158619</v>
      </c>
      <c r="L6" s="37" t="n">
        <f aca="false">WACC!L6*Transbase!L6</f>
        <v>61802224.4615676</v>
      </c>
      <c r="M6" s="37" t="n">
        <f aca="false">WACC!M6*Transbase!M6</f>
        <v>61748578.7728044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/>
      <c r="C7" s="37" t="n">
        <f aca="false">WACC!C7*Transbase!C7</f>
        <v>1092763863.20711</v>
      </c>
      <c r="D7" s="37" t="n">
        <f aca="false">WACC!D7*Transbase!D7</f>
        <v>1093506751.7666</v>
      </c>
      <c r="E7" s="37" t="n">
        <f aca="false">WACC!E7*Transbase!E7</f>
        <v>1089656577.04292</v>
      </c>
      <c r="F7" s="37" t="n">
        <f aca="false">WACC!F7*Transbase!F7</f>
        <v>1090379903.42945</v>
      </c>
      <c r="G7" s="37" t="n">
        <f aca="false">WACC!G7*Transbase!G7</f>
        <v>1093407326.70172</v>
      </c>
      <c r="H7" s="37" t="n">
        <f aca="false">WACC!H7*Transbase!H7</f>
        <v>1092973039.97678</v>
      </c>
      <c r="I7" s="37" t="n">
        <f aca="false">WACC!I7*Transbase!I7</f>
        <v>1093689002.94661</v>
      </c>
      <c r="J7" s="37" t="n">
        <f aca="false">WACC!J7*Transbase!J7</f>
        <v>1094401388.80002</v>
      </c>
      <c r="K7" s="37" t="n">
        <f aca="false">WACC!K7*Transbase!K7</f>
        <v>1096276839.82556</v>
      </c>
      <c r="L7" s="37" t="n">
        <f aca="false">WACC!L7*Transbase!L7</f>
        <v>1098155139.94901</v>
      </c>
      <c r="M7" s="37" t="n">
        <f aca="false">WACC!M7*Transbase!M7</f>
        <v>1100036287.95847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/>
      <c r="C8" s="37" t="n">
        <f aca="false">WACC!C8*Transbase!C8</f>
        <v>1075048297.13027</v>
      </c>
      <c r="D8" s="37" t="n">
        <f aca="false">WACC!D8*Transbase!D8</f>
        <v>1069765715.78637</v>
      </c>
      <c r="E8" s="37" t="n">
        <f aca="false">WACC!E8*Transbase!E8</f>
        <v>1060325820.51303</v>
      </c>
      <c r="F8" s="37" t="n">
        <f aca="false">WACC!F8*Transbase!F8</f>
        <v>1055103775.82576</v>
      </c>
      <c r="G8" s="37" t="n">
        <f aca="false">WACC!G8*Transbase!G8</f>
        <v>1051983976.17444</v>
      </c>
      <c r="H8" s="37" t="n">
        <f aca="false">WACC!H8*Transbase!H8</f>
        <v>1045767301.44642</v>
      </c>
      <c r="I8" s="37" t="n">
        <f aca="false">WACC!I8*Transbase!I8</f>
        <v>1040613474.75026</v>
      </c>
      <c r="J8" s="37" t="n">
        <f aca="false">WACC!J8*Transbase!J8</f>
        <v>1035483198.71565</v>
      </c>
      <c r="K8" s="37" t="n">
        <f aca="false">WACC!K8*Transbase!K8</f>
        <v>1031403337.65687</v>
      </c>
      <c r="L8" s="37" t="n">
        <f aca="false">WACC!L8*Transbase!L8</f>
        <v>1027340758.46021</v>
      </c>
      <c r="M8" s="37" t="n">
        <f aca="false">WACC!M8*Transbase!M8</f>
        <v>1023295386.42042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/>
      <c r="C9" s="37" t="n">
        <f aca="false">WACC!C9*Transbase!C9</f>
        <v>405120321.889691</v>
      </c>
      <c r="D9" s="37" t="n">
        <f aca="false">WACC!D9*Transbase!D9</f>
        <v>404328325.162338</v>
      </c>
      <c r="E9" s="37" t="n">
        <f aca="false">WACC!E9*Transbase!E9</f>
        <v>401849932.938106</v>
      </c>
      <c r="F9" s="37" t="n">
        <f aca="false">WACC!F9*Transbase!F9</f>
        <v>401057314.581458</v>
      </c>
      <c r="G9" s="37" t="n">
        <f aca="false">WACC!G9*Transbase!G9</f>
        <v>401107799.116612</v>
      </c>
      <c r="H9" s="37" t="n">
        <f aca="false">WACC!H9*Transbase!H9</f>
        <v>399893170.371818</v>
      </c>
      <c r="I9" s="37" t="n">
        <f aca="false">WACC!I9*Transbase!I9</f>
        <v>399099990.593757</v>
      </c>
      <c r="J9" s="37" t="n">
        <f aca="false">WACC!J9*Transbase!J9</f>
        <v>398306605.895541</v>
      </c>
      <c r="K9" s="37" t="n">
        <f aca="false">WACC!K9*Transbase!K9</f>
        <v>397934882.43259</v>
      </c>
      <c r="L9" s="37" t="n">
        <f aca="false">WACC!L9*Transbase!L9</f>
        <v>397563060.176978</v>
      </c>
      <c r="M9" s="37" t="n">
        <f aca="false">WACC!M9*Transbase!M9</f>
        <v>397191139.106205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/>
      <c r="C10" s="37" t="n">
        <f aca="false">WACC!C10*Transbase!C10</f>
        <v>760937756.2496</v>
      </c>
      <c r="D10" s="37" t="n">
        <f aca="false">WACC!D10*Transbase!D10</f>
        <v>756906770.87323</v>
      </c>
      <c r="E10" s="37" t="n">
        <f aca="false">WACC!E10*Transbase!E10</f>
        <v>749981221.123349</v>
      </c>
      <c r="F10" s="37" t="n">
        <f aca="false">WACC!F10*Transbase!F10</f>
        <v>746000876.661323</v>
      </c>
      <c r="G10" s="37" t="n">
        <f aca="false">WACC!G10*Transbase!G10</f>
        <v>743488450.943255</v>
      </c>
      <c r="H10" s="37" t="n">
        <f aca="false">WACC!H10*Transbase!H10</f>
        <v>738822134.86843</v>
      </c>
      <c r="I10" s="37" t="n">
        <f aca="false">WACC!I10*Transbase!I10</f>
        <v>734899687.088793</v>
      </c>
      <c r="J10" s="37" t="n">
        <f aca="false">WACC!J10*Transbase!J10</f>
        <v>730997151.120765</v>
      </c>
      <c r="K10" s="37" t="n">
        <f aca="false">WACC!K10*Transbase!K10</f>
        <v>727828594.991931</v>
      </c>
      <c r="L10" s="37" t="n">
        <f aca="false">WACC!L10*Transbase!L10</f>
        <v>724674954.965763</v>
      </c>
      <c r="M10" s="37" t="n">
        <f aca="false">WACC!M10*Transbase!M10</f>
        <v>721536159.631947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/>
      <c r="C11" s="37" t="n">
        <f aca="false">WACC!C11*Transbase!C11</f>
        <v>176346082.355724</v>
      </c>
      <c r="D11" s="37" t="n">
        <f aca="false">WACC!D11*Transbase!D11</f>
        <v>175760208.1814</v>
      </c>
      <c r="E11" s="37" t="n">
        <f aca="false">WACC!E11*Transbase!E11</f>
        <v>174453997.303233</v>
      </c>
      <c r="F11" s="37" t="n">
        <f aca="false">WACC!F11*Transbase!F11</f>
        <v>173871596.01298</v>
      </c>
      <c r="G11" s="37" t="n">
        <f aca="false">WACC!G11*Transbase!G11</f>
        <v>173650356.157621</v>
      </c>
      <c r="H11" s="37" t="n">
        <f aca="false">WACC!H11*Transbase!H11</f>
        <v>172890321.407475</v>
      </c>
      <c r="I11" s="37" t="n">
        <f aca="false">WACC!I11*Transbase!I11</f>
        <v>172311498.003982</v>
      </c>
      <c r="J11" s="37" t="n">
        <f aca="false">WACC!J11*Transbase!J11</f>
        <v>171733938.260673</v>
      </c>
      <c r="K11" s="37" t="n">
        <f aca="false">WACC!K11*Transbase!K11</f>
        <v>171336670.982786</v>
      </c>
      <c r="L11" s="37" t="n">
        <f aca="false">WACC!L11*Transbase!L11</f>
        <v>170940207.008098</v>
      </c>
      <c r="M11" s="37" t="n">
        <f aca="false">WACC!M11*Transbase!M11</f>
        <v>170544544.690942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/>
      <c r="C12" s="37" t="n">
        <f aca="false">WACC!C12*Transbase!C12</f>
        <v>939461915.84399</v>
      </c>
      <c r="D12" s="37" t="n">
        <f aca="false">WACC!D12*Transbase!D12</f>
        <v>933323604.213202</v>
      </c>
      <c r="E12" s="37" t="n">
        <f aca="false">WACC!E12*Transbase!E12</f>
        <v>923588009.24188</v>
      </c>
      <c r="F12" s="37" t="n">
        <f aca="false">WACC!F12*Transbase!F12</f>
        <v>917544748.599218</v>
      </c>
      <c r="G12" s="37" t="n">
        <f aca="false">WACC!G12*Transbase!G12</f>
        <v>913341894.03464</v>
      </c>
      <c r="H12" s="37" t="n">
        <f aca="false">WACC!H12*Transbase!H12</f>
        <v>906470888.826114</v>
      </c>
      <c r="I12" s="37" t="n">
        <f aca="false">WACC!I12*Transbase!I12</f>
        <v>900538983.305341</v>
      </c>
      <c r="J12" s="37" t="n">
        <f aca="false">WACC!J12*Transbase!J12</f>
        <v>894645096.932128</v>
      </c>
      <c r="K12" s="37" t="n">
        <f aca="false">WACC!K12*Transbase!K12</f>
        <v>889673459.998552</v>
      </c>
      <c r="L12" s="37" t="n">
        <f aca="false">WACC!L12*Transbase!L12</f>
        <v>884731284.450202</v>
      </c>
      <c r="M12" s="37" t="n">
        <f aca="false">WACC!M12*Transbase!M12</f>
        <v>879818395.007264</v>
      </c>
    </row>
    <row r="13" customFormat="false" ht="12.75" hidden="false" customHeight="false" outlineLevel="0" collapsed="false">
      <c r="A13" s="0" t="str">
        <f aca="false">raw!A13</f>
        <v>Gulf Power Co.</v>
      </c>
      <c r="B13" s="37"/>
      <c r="C13" s="37" t="n">
        <f aca="false">WACC!C13*Transbase!C13</f>
        <v>77885117.1997032</v>
      </c>
      <c r="D13" s="37" t="n">
        <f aca="false">WACC!D13*Transbase!D13</f>
        <v>77613298.7462969</v>
      </c>
      <c r="E13" s="37" t="n">
        <f aca="false">WACC!E13*Transbase!E13</f>
        <v>77030979.2050731</v>
      </c>
      <c r="F13" s="37" t="n">
        <f aca="false">WACC!F13*Transbase!F13</f>
        <v>76760937.4861534</v>
      </c>
      <c r="G13" s="37" t="n">
        <f aca="false">WACC!G13*Transbase!G13</f>
        <v>76646665.8595896</v>
      </c>
      <c r="H13" s="37" t="n">
        <f aca="false">WACC!H13*Transbase!H13</f>
        <v>76300256.497209</v>
      </c>
      <c r="I13" s="37" t="n">
        <f aca="false">WACC!I13*Transbase!I13</f>
        <v>76032056.2890445</v>
      </c>
      <c r="J13" s="37" t="n">
        <f aca="false">WACC!J13*Transbase!J13</f>
        <v>75764505.582631</v>
      </c>
      <c r="K13" s="37" t="n">
        <f aca="false">WACC!K13*Transbase!K13</f>
        <v>75574700.4966461</v>
      </c>
      <c r="L13" s="37" t="n">
        <f aca="false">WACC!L13*Transbase!L13</f>
        <v>75385312.642787</v>
      </c>
      <c r="M13" s="37" t="n">
        <f aca="false">WACC!M13*Transbase!M13</f>
        <v>75196341.1343318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/>
      <c r="C14" s="37" t="n">
        <f aca="false">WACC!C14*Transbase!C14</f>
        <v>126466994.382267</v>
      </c>
      <c r="D14" s="37" t="n">
        <f aca="false">WACC!D14*Transbase!D14</f>
        <v>126352650.07538</v>
      </c>
      <c r="E14" s="37" t="n">
        <f aca="false">WACC!E14*Transbase!E14</f>
        <v>125715663.609276</v>
      </c>
      <c r="F14" s="37" t="n">
        <f aca="false">WACC!F14*Transbase!F14</f>
        <v>125599899.140486</v>
      </c>
      <c r="G14" s="37" t="n">
        <f aca="false">WACC!G14*Transbase!G14</f>
        <v>125745447.895571</v>
      </c>
      <c r="H14" s="37" t="n">
        <f aca="false">WACC!H14*Transbase!H14</f>
        <v>125498153.040578</v>
      </c>
      <c r="I14" s="37" t="n">
        <f aca="false">WACC!I14*Transbase!I14</f>
        <v>125381308.183009</v>
      </c>
      <c r="J14" s="37" t="n">
        <f aca="false">WACC!J14*Transbase!J14</f>
        <v>125264050.850168</v>
      </c>
      <c r="K14" s="37" t="n">
        <f aca="false">WACC!K14*Transbase!K14</f>
        <v>125277849.511086</v>
      </c>
      <c r="L14" s="37" t="n">
        <f aca="false">WACC!L14*Transbase!L14</f>
        <v>125291538.751056</v>
      </c>
      <c r="M14" s="37" t="n">
        <f aca="false">WACC!M14*Transbase!M14</f>
        <v>125305118.21748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/>
      <c r="C15" s="37" t="n">
        <f aca="false">WACC!C15*Transbase!C15</f>
        <v>366437655.513352</v>
      </c>
      <c r="D15" s="37" t="n">
        <f aca="false">WACC!D15*Transbase!D15</f>
        <v>366397596.359915</v>
      </c>
      <c r="E15" s="37" t="n">
        <f aca="false">WACC!E15*Transbase!E15</f>
        <v>364882384.798224</v>
      </c>
      <c r="F15" s="37" t="n">
        <f aca="false">WACC!F15*Transbase!F15</f>
        <v>364837023.822734</v>
      </c>
      <c r="G15" s="37" t="n">
        <f aca="false">WACC!G15*Transbase!G15</f>
        <v>365530150.92377</v>
      </c>
      <c r="H15" s="37" t="n">
        <f aca="false">WACC!H15*Transbase!H15</f>
        <v>365113077.089378</v>
      </c>
      <c r="I15" s="37" t="n">
        <f aca="false">WACC!I15*Transbase!I15</f>
        <v>365064603.814149</v>
      </c>
      <c r="J15" s="37" t="n">
        <f aca="false">WACC!J15*Transbase!J15</f>
        <v>365014847.930897</v>
      </c>
      <c r="K15" s="37" t="n">
        <f aca="false">WACC!K15*Transbase!K15</f>
        <v>365336501.749534</v>
      </c>
      <c r="L15" s="37" t="n">
        <f aca="false">WACC!L15*Transbase!L15</f>
        <v>365658279.356959</v>
      </c>
      <c r="M15" s="37" t="n">
        <f aca="false">WACC!M15*Transbase!M15</f>
        <v>365980179.45297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/>
      <c r="C16" s="37" t="n">
        <f aca="false">WACC!C16*Transbase!C16</f>
        <v>162991966.972186</v>
      </c>
      <c r="D16" s="37" t="n">
        <f aca="false">WACC!D16*Transbase!D16</f>
        <v>163101026.677579</v>
      </c>
      <c r="E16" s="37" t="n">
        <f aca="false">WACC!E16*Transbase!E16</f>
        <v>162559051.527142</v>
      </c>
      <c r="F16" s="37" t="n">
        <f aca="false">WACC!F16*Transbase!F16</f>
        <v>162665296.018903</v>
      </c>
      <c r="G16" s="37" t="n">
        <f aca="false">WACC!G16*Transbase!G16</f>
        <v>163097967.04967</v>
      </c>
      <c r="H16" s="37" t="n">
        <f aca="false">WACC!H16*Transbase!H16</f>
        <v>163040046.660011</v>
      </c>
      <c r="I16" s="37" t="n">
        <f aca="false">WACC!I16*Transbase!I16</f>
        <v>163145056.421098</v>
      </c>
      <c r="J16" s="37" t="n">
        <f aca="false">WACC!J16*Transbase!J16</f>
        <v>163249502.624707</v>
      </c>
      <c r="K16" s="37" t="n">
        <f aca="false">WACC!K16*Transbase!K16</f>
        <v>163518617.86379</v>
      </c>
      <c r="L16" s="37" t="n">
        <f aca="false">WACC!L16*Transbase!L16</f>
        <v>163788041.007203</v>
      </c>
      <c r="M16" s="37" t="n">
        <f aca="false">WACC!M16*Transbase!M16</f>
        <v>164057771.69478</v>
      </c>
    </row>
    <row r="17" customFormat="false" ht="12.75" hidden="false" customHeight="false" outlineLevel="0" collapsed="false">
      <c r="A17" s="0" t="str">
        <f aca="false">raw!A17</f>
        <v>Ohio Power Co.</v>
      </c>
      <c r="B17" s="37"/>
      <c r="C17" s="37" t="n">
        <f aca="false">WACC!C17*Transbase!C17</f>
        <v>465013147.171763</v>
      </c>
      <c r="D17" s="37" t="n">
        <f aca="false">WACC!D17*Transbase!D17</f>
        <v>465603298.142878</v>
      </c>
      <c r="E17" s="37" t="n">
        <f aca="false">WACC!E17*Transbase!E17</f>
        <v>464348269.529086</v>
      </c>
      <c r="F17" s="37" t="n">
        <f aca="false">WACC!F17*Transbase!F17</f>
        <v>464931942.967211</v>
      </c>
      <c r="G17" s="37" t="n">
        <f aca="false">WACC!G17*Transbase!G17</f>
        <v>466443814.463287</v>
      </c>
      <c r="H17" s="37" t="n">
        <f aca="false">WACC!H17*Transbase!H17</f>
        <v>466564181.911417</v>
      </c>
      <c r="I17" s="37" t="n">
        <f aca="false">WACC!I17*Transbase!I17</f>
        <v>467148488.035524</v>
      </c>
      <c r="J17" s="37" t="n">
        <f aca="false">WACC!J17*Transbase!J17</f>
        <v>467732480.154174</v>
      </c>
      <c r="K17" s="37" t="n">
        <f aca="false">WACC!K17*Transbase!K17</f>
        <v>468786461.843821</v>
      </c>
      <c r="L17" s="37" t="n">
        <f aca="false">WACC!L17*Transbase!L17</f>
        <v>469843171.000493</v>
      </c>
      <c r="M17" s="37" t="n">
        <f aca="false">WACC!M17*Transbase!M17</f>
        <v>470902612.16283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/>
      <c r="C18" s="37" t="n">
        <f aca="false">WACC!C18*Transbase!C18</f>
        <v>214195438.779797</v>
      </c>
      <c r="D18" s="37" t="n">
        <f aca="false">WACC!D18*Transbase!D18</f>
        <v>214186741.710753</v>
      </c>
      <c r="E18" s="37" t="n">
        <f aca="false">WACC!E18*Transbase!E18</f>
        <v>213305972.91271</v>
      </c>
      <c r="F18" s="37" t="n">
        <f aca="false">WACC!F18*Transbase!F18</f>
        <v>213294080.708516</v>
      </c>
      <c r="G18" s="37" t="n">
        <f aca="false">WACC!G18*Transbase!G18</f>
        <v>213718856.932119</v>
      </c>
      <c r="H18" s="37" t="n">
        <f aca="false">WACC!H18*Transbase!H18</f>
        <v>213487212.550908</v>
      </c>
      <c r="I18" s="37" t="n">
        <f aca="false">WACC!I18*Transbase!I18</f>
        <v>213473525.847277</v>
      </c>
      <c r="J18" s="37" t="n">
        <f aca="false">WACC!J18*Transbase!J18</f>
        <v>213459088.820054</v>
      </c>
      <c r="K18" s="37" t="n">
        <f aca="false">WACC!K18*Transbase!K18</f>
        <v>213664350.823381</v>
      </c>
      <c r="L18" s="37" t="n">
        <f aca="false">WACC!L18*Transbase!L18</f>
        <v>213869734.482969</v>
      </c>
      <c r="M18" s="37" t="n">
        <f aca="false">WACC!M18*Transbase!M18</f>
        <v>214075239.050482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/>
      <c r="C19" s="37" t="n">
        <f aca="false">WACC!C19*Transbase!C19</f>
        <v>1182837900.69309</v>
      </c>
      <c r="D19" s="37" t="n">
        <f aca="false">WACC!D19*Transbase!D19</f>
        <v>1175905040.41826</v>
      </c>
      <c r="E19" s="37" t="n">
        <f aca="false">WACC!E19*Transbase!E19</f>
        <v>1164245556.46719</v>
      </c>
      <c r="F19" s="37" t="n">
        <f aca="false">WACC!F19*Transbase!F19</f>
        <v>1157411783.73423</v>
      </c>
      <c r="G19" s="37" t="n">
        <f aca="false">WACC!G19*Transbase!G19</f>
        <v>1152983337.86853</v>
      </c>
      <c r="H19" s="37" t="n">
        <f aca="false">WACC!H19*Transbase!H19</f>
        <v>1145042046.48953</v>
      </c>
      <c r="I19" s="37" t="n">
        <f aca="false">WACC!I19*Transbase!I19</f>
        <v>1138322943.61401</v>
      </c>
      <c r="J19" s="37" t="n">
        <f aca="false">WACC!J19*Transbase!J19</f>
        <v>1131643109.7437</v>
      </c>
      <c r="K19" s="37" t="n">
        <f aca="false">WACC!K19*Transbase!K19</f>
        <v>1126167042.54305</v>
      </c>
      <c r="L19" s="37" t="n">
        <f aca="false">WACC!L19*Transbase!L19</f>
        <v>1120720909.20753</v>
      </c>
      <c r="M19" s="37" t="n">
        <f aca="false">WACC!M19*Transbase!M19</f>
        <v>1115304541.79484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/>
      <c r="C20" s="37" t="n">
        <f aca="false">WACC!C20*Transbase!C20</f>
        <v>552781413.939252</v>
      </c>
      <c r="D20" s="37" t="n">
        <f aca="false">WACC!D20*Transbase!D20</f>
        <v>552012233.228105</v>
      </c>
      <c r="E20" s="37" t="n">
        <f aca="false">WACC!E20*Transbase!E20</f>
        <v>548988719.700464</v>
      </c>
      <c r="F20" s="37" t="n">
        <f aca="false">WACC!F20*Transbase!F20</f>
        <v>548215705.84159</v>
      </c>
      <c r="G20" s="37" t="n">
        <f aca="false">WACC!G20*Transbase!G20</f>
        <v>548569525.799737</v>
      </c>
      <c r="H20" s="37" t="n">
        <f aca="false">WACC!H20*Transbase!H20</f>
        <v>547230475.770195</v>
      </c>
      <c r="I20" s="37" t="n">
        <f aca="false">WACC!I20*Transbase!I20</f>
        <v>546454243.695023</v>
      </c>
      <c r="J20" s="37" t="n">
        <f aca="false">WACC!J20*Transbase!J20</f>
        <v>545676814.862814</v>
      </c>
      <c r="K20" s="37" t="n">
        <f aca="false">WACC!K20*Transbase!K20</f>
        <v>545463658.953803</v>
      </c>
      <c r="L20" s="37" t="n">
        <f aca="false">WACC!L20*Transbase!L20</f>
        <v>545250033.69372</v>
      </c>
      <c r="M20" s="37" t="n">
        <f aca="false">WACC!M20*Transbase!M20</f>
        <v>545035938.464584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/>
      <c r="C21" s="37" t="n">
        <f aca="false">WACC!C21*Transbase!C21</f>
        <v>374142044.7135</v>
      </c>
      <c r="D21" s="37" t="n">
        <f aca="false">WACC!D21*Transbase!D21</f>
        <v>373134816.37711</v>
      </c>
      <c r="E21" s="37" t="n">
        <f aca="false">WACC!E21*Transbase!E21</f>
        <v>370647755.344853</v>
      </c>
      <c r="F21" s="37" t="n">
        <f aca="false">WACC!F21*Transbase!F21</f>
        <v>369644133.249665</v>
      </c>
      <c r="G21" s="37" t="n">
        <f aca="false">WACC!G21*Transbase!G21</f>
        <v>369381286.540504</v>
      </c>
      <c r="H21" s="37" t="n">
        <f aca="false">WACC!H21*Transbase!H21</f>
        <v>368010195.632258</v>
      </c>
      <c r="I21" s="37" t="n">
        <f aca="false">WACC!I21*Transbase!I21</f>
        <v>367010126.278635</v>
      </c>
      <c r="J21" s="37" t="n">
        <f aca="false">WACC!J21*Transbase!J21</f>
        <v>366011325.937269</v>
      </c>
      <c r="K21" s="37" t="n">
        <f aca="false">WACC!K21*Transbase!K21</f>
        <v>365382493.906113</v>
      </c>
      <c r="L21" s="37" t="n">
        <f aca="false">WACC!L21*Transbase!L21</f>
        <v>364754403.863852</v>
      </c>
      <c r="M21" s="37" t="n">
        <f aca="false">WACC!M21*Transbase!M21</f>
        <v>364127054.969209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/>
      <c r="C22" s="37" t="n">
        <f aca="false">WACC!C22*Transbase!C22</f>
        <v>1493690361.18533</v>
      </c>
      <c r="D22" s="37" t="n">
        <f aca="false">WACC!D22*Transbase!D22</f>
        <v>1482614705.14364</v>
      </c>
      <c r="E22" s="37" t="n">
        <f aca="false">WACC!E22*Transbase!E22</f>
        <v>1465547191.50767</v>
      </c>
      <c r="F22" s="37" t="n">
        <f aca="false">WACC!F22*Transbase!F22</f>
        <v>1454670097.36099</v>
      </c>
      <c r="G22" s="37" t="n">
        <f aca="false">WACC!G22*Transbase!G22</f>
        <v>1446879981.83249</v>
      </c>
      <c r="H22" s="37" t="n">
        <f aca="false">WACC!H22*Transbase!H22</f>
        <v>1434655381.09589</v>
      </c>
      <c r="I22" s="37" t="n">
        <f aca="false">WACC!I22*Transbase!I22</f>
        <v>1424014017.35701</v>
      </c>
      <c r="J22" s="37" t="n">
        <f aca="false">WACC!J22*Transbase!J22</f>
        <v>1413452720.20927</v>
      </c>
      <c r="K22" s="37" t="n">
        <f aca="false">WACC!K22*Transbase!K22</f>
        <v>1404441593.4748</v>
      </c>
      <c r="L22" s="37" t="n">
        <f aca="false">WACC!L22*Transbase!L22</f>
        <v>1395493652.29348</v>
      </c>
      <c r="M22" s="37" t="n">
        <f aca="false">WACC!M22*Transbase!M22</f>
        <v>1386608449.1737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/>
      <c r="C23" s="37" t="n">
        <f aca="false">WACC!C23*Transbase!C23</f>
        <v>199930327.963271</v>
      </c>
      <c r="D23" s="37" t="n">
        <f aca="false">WACC!D23*Transbase!D23</f>
        <v>199700230.283743</v>
      </c>
      <c r="E23" s="37" t="n">
        <f aca="false">WACC!E23*Transbase!E23</f>
        <v>198672439.492534</v>
      </c>
      <c r="F23" s="37" t="n">
        <f aca="false">WACC!F23*Transbase!F23</f>
        <v>198440675.667211</v>
      </c>
      <c r="G23" s="37" t="n">
        <f aca="false">WACC!G23*Transbase!G23</f>
        <v>198607681.249826</v>
      </c>
      <c r="H23" s="37" t="n">
        <f aca="false">WACC!H23*Transbase!H23</f>
        <v>198175450.769881</v>
      </c>
      <c r="I23" s="37" t="n">
        <f aca="false">WACC!I23*Transbase!I23</f>
        <v>197942353.621379</v>
      </c>
      <c r="J23" s="37" t="n">
        <f aca="false">WACC!J23*Transbase!J23</f>
        <v>197708754.412687</v>
      </c>
      <c r="K23" s="37" t="n">
        <f aca="false">WACC!K23*Transbase!K23</f>
        <v>197674960.015669</v>
      </c>
      <c r="L23" s="37" t="n">
        <f aca="false">WACC!L23*Transbase!L23</f>
        <v>197640999.299903</v>
      </c>
      <c r="M23" s="37" t="n">
        <f aca="false">WACC!M23*Transbase!M23</f>
        <v>197606871.921011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/>
      <c r="C24" s="37" t="n">
        <f aca="false">WACC!C24*Transbase!C24</f>
        <v>832877662.540951</v>
      </c>
      <c r="D24" s="37" t="n">
        <f aca="false">WACC!D24*Transbase!D24</f>
        <v>834021702.515165</v>
      </c>
      <c r="E24" s="37" t="n">
        <f aca="false">WACC!E24*Transbase!E24</f>
        <v>831771219.718808</v>
      </c>
      <c r="F24" s="37" t="n">
        <f aca="false">WACC!F24*Transbase!F24</f>
        <v>832901956.410113</v>
      </c>
      <c r="G24" s="37" t="n">
        <f aca="false">WACC!G24*Transbase!G24</f>
        <v>835740154.355264</v>
      </c>
      <c r="H24" s="37" t="n">
        <f aca="false">WACC!H24*Transbase!H24</f>
        <v>836017665.609477</v>
      </c>
      <c r="I24" s="37" t="n">
        <f aca="false">WACC!I24*Transbase!I24</f>
        <v>837148391.230338</v>
      </c>
      <c r="J24" s="37" t="n">
        <f aca="false">WACC!J24*Transbase!J24</f>
        <v>838278098.638151</v>
      </c>
      <c r="K24" s="37" t="n">
        <f aca="false">WACC!K24*Transbase!K24</f>
        <v>840272681.930092</v>
      </c>
      <c r="L24" s="37" t="n">
        <f aca="false">WACC!L24*Transbase!L24</f>
        <v>842272106.756337</v>
      </c>
      <c r="M24" s="37" t="n">
        <f aca="false">WACC!M24*Transbase!M24</f>
        <v>844276380.205573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  <col collapsed="false" customWidth="true" hidden="false" outlineLevel="0" max="3" min="3" style="0" width="16.42"/>
    <col collapsed="false" customWidth="true" hidden="false" outlineLevel="0" max="13" min="4" style="0" width="13.85"/>
  </cols>
  <sheetData>
    <row r="1" customFormat="false" ht="12.75" hidden="false" customHeight="false" outlineLevel="0" collapsed="false">
      <c r="A1" s="0" t="s">
        <v>227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/>
      <c r="C4" s="37" t="n">
        <f aca="false">WACC!C4*Distbase!C4</f>
        <v>809928646.274834</v>
      </c>
      <c r="D4" s="37" t="n">
        <f aca="false">WACC!D4*Distbase!D4</f>
        <v>817348824.480619</v>
      </c>
      <c r="E4" s="37" t="n">
        <f aca="false">WACC!E4*Distbase!E4</f>
        <v>821463077.39323</v>
      </c>
      <c r="F4" s="37" t="n">
        <f aca="false">WACC!F4*Distbase!F4</f>
        <v>828999962.580431</v>
      </c>
      <c r="G4" s="37" t="n">
        <f aca="false">WACC!G4*Distbase!G4</f>
        <v>838344669.131441</v>
      </c>
      <c r="H4" s="37" t="n">
        <f aca="false">WACC!H4*Distbase!H4</f>
        <v>845183201.567664</v>
      </c>
      <c r="I4" s="37" t="n">
        <f aca="false">WACC!I4*Distbase!I4</f>
        <v>852966266.180329</v>
      </c>
      <c r="J4" s="37" t="n">
        <f aca="false">WACC!J4*Distbase!J4</f>
        <v>860829718.008909</v>
      </c>
      <c r="K4" s="37" t="n">
        <f aca="false">WACC!K4*Distbase!K4</f>
        <v>869679011.453331</v>
      </c>
      <c r="L4" s="37" t="n">
        <f aca="false">WACC!L4*Distbase!L4</f>
        <v>878630748.544</v>
      </c>
      <c r="M4" s="37" t="n">
        <f aca="false">WACC!M4*Distbase!M4</f>
        <v>887686091.41896</v>
      </c>
      <c r="N4" s="37"/>
    </row>
    <row r="5" customFormat="false" ht="12.75" hidden="false" customHeight="false" outlineLevel="0" collapsed="false">
      <c r="A5" s="0" t="str">
        <f aca="false">raw!A5</f>
        <v>Carolina Power &amp; Light Co.</v>
      </c>
      <c r="B5" s="37"/>
      <c r="C5" s="37" t="n">
        <f aca="false">WACC!C5*Distbase!C5</f>
        <v>1151567282.60925</v>
      </c>
      <c r="D5" s="37" t="n">
        <f aca="false">WACC!D5*Distbase!D5</f>
        <v>1164168933.77616</v>
      </c>
      <c r="E5" s="37" t="n">
        <f aca="false">WACC!E5*Distbase!E5</f>
        <v>1172176596.99302</v>
      </c>
      <c r="F5" s="37" t="n">
        <f aca="false">WACC!F5*Distbase!F5</f>
        <v>1185036482.60797</v>
      </c>
      <c r="G5" s="37" t="n">
        <f aca="false">WACC!G5*Distbase!G5</f>
        <v>1200497310.97341</v>
      </c>
      <c r="H5" s="37" t="n">
        <f aca="false">WACC!H5*Distbase!H5</f>
        <v>1212479640.74282</v>
      </c>
      <c r="I5" s="37" t="n">
        <f aca="false">WACC!I5*Distbase!I5</f>
        <v>1225847556.27433</v>
      </c>
      <c r="J5" s="37" t="n">
        <f aca="false">WACC!J5*Distbase!J5</f>
        <v>1239383567.55247</v>
      </c>
      <c r="K5" s="37" t="n">
        <f aca="false">WACC!K5*Distbase!K5</f>
        <v>1254374294.41765</v>
      </c>
      <c r="L5" s="37" t="n">
        <f aca="false">WACC!L5*Distbase!L5</f>
        <v>1269570915.80587</v>
      </c>
      <c r="M5" s="37" t="n">
        <f aca="false">WACC!M5*Distbase!M5</f>
        <v>1284976215.09157</v>
      </c>
      <c r="N5" s="37"/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/>
      <c r="C6" s="37" t="n">
        <f aca="false">WACC!C6*Distbase!C6</f>
        <v>183701932.111289</v>
      </c>
      <c r="D6" s="37" t="n">
        <f aca="false">WACC!D6*Distbase!D6</f>
        <v>185656521.267922</v>
      </c>
      <c r="E6" s="37" t="n">
        <f aca="false">WACC!E6*Distbase!E6</f>
        <v>186887895.075307</v>
      </c>
      <c r="F6" s="37" t="n">
        <f aca="false">WACC!F6*Distbase!F6</f>
        <v>188884615.085482</v>
      </c>
      <c r="G6" s="37" t="n">
        <f aca="false">WACC!G6*Distbase!G6</f>
        <v>191291529.295678</v>
      </c>
      <c r="H6" s="37" t="n">
        <f aca="false">WACC!H6*Distbase!H6</f>
        <v>193151327.13478</v>
      </c>
      <c r="I6" s="37" t="n">
        <f aca="false">WACC!I6*Distbase!I6</f>
        <v>195229986.158145</v>
      </c>
      <c r="J6" s="37" t="n">
        <f aca="false">WACC!J6*Distbase!J6</f>
        <v>197335819.128425</v>
      </c>
      <c r="K6" s="37" t="n">
        <f aca="false">WACC!K6*Distbase!K6</f>
        <v>199671210.49534</v>
      </c>
      <c r="L6" s="37" t="n">
        <f aca="false">WACC!L6*Distbase!L6</f>
        <v>202039654.27595</v>
      </c>
      <c r="M6" s="37" t="n">
        <f aca="false">WACC!M6*Distbase!M6</f>
        <v>204441609.579647</v>
      </c>
      <c r="N6" s="37"/>
    </row>
    <row r="7" customFormat="false" ht="12.75" hidden="false" customHeight="false" outlineLevel="0" collapsed="false">
      <c r="A7" s="0" t="str">
        <f aca="false">raw!A7</f>
        <v>Commonwealth Edison Co.</v>
      </c>
      <c r="B7" s="37"/>
      <c r="C7" s="37" t="n">
        <f aca="false">WACC!C7*Distbase!C7</f>
        <v>1870234110.35898</v>
      </c>
      <c r="D7" s="37" t="n">
        <f aca="false">WACC!D7*Distbase!D7</f>
        <v>1895785242.65305</v>
      </c>
      <c r="E7" s="37" t="n">
        <f aca="false">WACC!E7*Distbase!E7</f>
        <v>1913681781.8682</v>
      </c>
      <c r="F7" s="37" t="n">
        <f aca="false">WACC!F7*Distbase!F7</f>
        <v>1939923103.93605</v>
      </c>
      <c r="G7" s="37" t="n">
        <f aca="false">WACC!G7*Distbase!G7</f>
        <v>1970739631.47417</v>
      </c>
      <c r="H7" s="37" t="n">
        <f aca="false">WACC!H7*Distbase!H7</f>
        <v>1995772869.55834</v>
      </c>
      <c r="I7" s="37" t="n">
        <f aca="false">WACC!I7*Distbase!I7</f>
        <v>2023315055.96116</v>
      </c>
      <c r="J7" s="37" t="n">
        <f aca="false">WACC!J7*Distbase!J7</f>
        <v>2051293123.39039</v>
      </c>
      <c r="K7" s="37" t="n">
        <f aca="false">WACC!K7*Distbase!K7</f>
        <v>2081929301.68412</v>
      </c>
      <c r="L7" s="37" t="n">
        <f aca="false">WACC!L7*Distbase!L7</f>
        <v>2113085787.02345</v>
      </c>
      <c r="M7" s="37" t="n">
        <f aca="false">WACC!M7*Distbase!M7</f>
        <v>2144771306.17091</v>
      </c>
      <c r="N7" s="37"/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/>
      <c r="C8" s="37" t="n">
        <f aca="false">WACC!C8*Distbase!C8</f>
        <v>4342741796.40178</v>
      </c>
      <c r="D8" s="37" t="n">
        <f aca="false">WACC!D8*Distbase!D8</f>
        <v>4373079349.45883</v>
      </c>
      <c r="E8" s="37" t="n">
        <f aca="false">WACC!E8*Distbase!E8</f>
        <v>4386391444.9335</v>
      </c>
      <c r="F8" s="37" t="n">
        <f aca="false">WACC!F8*Distbase!F8</f>
        <v>4417120568.31611</v>
      </c>
      <c r="G8" s="37" t="n">
        <f aca="false">WACC!G8*Distbase!G8</f>
        <v>4456930232.65938</v>
      </c>
      <c r="H8" s="37" t="n">
        <f aca="false">WACC!H8*Distbase!H8</f>
        <v>4483848762.91012</v>
      </c>
      <c r="I8" s="37" t="n">
        <f aca="false">WACC!I8*Distbase!I8</f>
        <v>4515449873.12161</v>
      </c>
      <c r="J8" s="37" t="n">
        <f aca="false">WACC!J8*Distbase!J8</f>
        <v>4547333032.545</v>
      </c>
      <c r="K8" s="37" t="n">
        <f aca="false">WACC!K8*Distbase!K8</f>
        <v>4584064817.51412</v>
      </c>
      <c r="L8" s="37" t="n">
        <f aca="false">WACC!L8*Distbase!L8</f>
        <v>4621166123.10006</v>
      </c>
      <c r="M8" s="37" t="n">
        <f aca="false">WACC!M8*Distbase!M8</f>
        <v>4658640543.8695</v>
      </c>
      <c r="N8" s="37"/>
    </row>
    <row r="9" customFormat="false" ht="12.75" hidden="false" customHeight="false" outlineLevel="0" collapsed="false">
      <c r="A9" s="0" t="str">
        <f aca="false">raw!A9</f>
        <v>Consumers Energy Co.</v>
      </c>
      <c r="B9" s="37"/>
      <c r="C9" s="37" t="n">
        <f aca="false">WACC!C9*Distbase!C9</f>
        <v>1035965932.92655</v>
      </c>
      <c r="D9" s="37" t="n">
        <f aca="false">WACC!D9*Distbase!D9</f>
        <v>1046520977.06701</v>
      </c>
      <c r="E9" s="37" t="n">
        <f aca="false">WACC!E9*Distbase!E9</f>
        <v>1052793220.82746</v>
      </c>
      <c r="F9" s="37" t="n">
        <f aca="false">WACC!F9*Distbase!F9</f>
        <v>1063564870.49019</v>
      </c>
      <c r="G9" s="37" t="n">
        <f aca="false">WACC!G9*Distbase!G9</f>
        <v>1076737502.58007</v>
      </c>
      <c r="H9" s="37" t="n">
        <f aca="false">WACC!H9*Distbase!H9</f>
        <v>1086667333.35169</v>
      </c>
      <c r="I9" s="37" t="n">
        <f aca="false">WACC!I9*Distbase!I9</f>
        <v>1097869723.64443</v>
      </c>
      <c r="J9" s="37" t="n">
        <f aca="false">WACC!J9*Distbase!J9</f>
        <v>1109214442.38974</v>
      </c>
      <c r="K9" s="37" t="n">
        <f aca="false">WACC!K9*Distbase!K9</f>
        <v>1121892530.11873</v>
      </c>
      <c r="L9" s="37" t="n">
        <f aca="false">WACC!L9*Distbase!L9</f>
        <v>1134746128.88589</v>
      </c>
      <c r="M9" s="37" t="n">
        <f aca="false">WACC!M9*Distbase!M9</f>
        <v>1147777616.60505</v>
      </c>
      <c r="N9" s="37"/>
    </row>
    <row r="10" customFormat="false" ht="12.75" hidden="false" customHeight="false" outlineLevel="0" collapsed="false">
      <c r="A10" s="0" t="str">
        <f aca="false">raw!A10</f>
        <v>Duke Energy Corp.</v>
      </c>
      <c r="B10" s="37"/>
      <c r="C10" s="37" t="n">
        <f aca="false">WACC!C10*Distbase!C10</f>
        <v>2400432854.47504</v>
      </c>
      <c r="D10" s="37" t="n">
        <f aca="false">WACC!D10*Distbase!D10</f>
        <v>2416892411.98201</v>
      </c>
      <c r="E10" s="37" t="n">
        <f aca="false">WACC!E10*Distbase!E10</f>
        <v>2424063687.03811</v>
      </c>
      <c r="F10" s="37" t="n">
        <f aca="false">WACC!F10*Distbase!F10</f>
        <v>2440708145.17256</v>
      </c>
      <c r="G10" s="37" t="n">
        <f aca="false">WACC!G10*Distbase!G10</f>
        <v>2462281720.4646</v>
      </c>
      <c r="H10" s="37" t="n">
        <f aca="false">WACC!H10*Distbase!H10</f>
        <v>2476820296.72418</v>
      </c>
      <c r="I10" s="37" t="n">
        <f aca="false">WACC!I10*Distbase!I10</f>
        <v>2493892848.26676</v>
      </c>
      <c r="J10" s="37" t="n">
        <f aca="false">WACC!J10*Distbase!J10</f>
        <v>2511103077.82928</v>
      </c>
      <c r="K10" s="37" t="n">
        <f aca="false">WACC!K10*Distbase!K10</f>
        <v>2530935389.2247</v>
      </c>
      <c r="L10" s="37" t="n">
        <f aca="false">WACC!L10*Distbase!L10</f>
        <v>2550951510.41522</v>
      </c>
      <c r="M10" s="37" t="n">
        <f aca="false">WACC!M10*Distbase!M10</f>
        <v>2571153093.6564</v>
      </c>
      <c r="N10" s="37"/>
    </row>
    <row r="11" customFormat="false" ht="12.75" hidden="false" customHeight="false" outlineLevel="0" collapsed="false">
      <c r="A11" s="0" t="str">
        <f aca="false">raw!A11</f>
        <v>Entergy Mississippi, Inc.</v>
      </c>
      <c r="B11" s="37"/>
      <c r="C11" s="37" t="n">
        <f aca="false">WACC!C11*Distbase!C11</f>
        <v>236499589.99561</v>
      </c>
      <c r="D11" s="37" t="n">
        <f aca="false">WACC!D11*Distbase!D11</f>
        <v>238378412.628327</v>
      </c>
      <c r="E11" s="37" t="n">
        <f aca="false">WACC!E11*Distbase!E11</f>
        <v>239288399.298538</v>
      </c>
      <c r="F11" s="37" t="n">
        <f aca="false">WACC!F11*Distbase!F11</f>
        <v>241199381.639898</v>
      </c>
      <c r="G11" s="37" t="n">
        <f aca="false">WACC!G11*Distbase!G11</f>
        <v>243636551.157994</v>
      </c>
      <c r="H11" s="37" t="n">
        <f aca="false">WACC!H11*Distbase!H11</f>
        <v>245340336.741944</v>
      </c>
      <c r="I11" s="37" t="n">
        <f aca="false">WACC!I11*Distbase!I11</f>
        <v>247318297.991809</v>
      </c>
      <c r="J11" s="37" t="n">
        <f aca="false">WACC!J11*Distbase!J11</f>
        <v>249318181.776121</v>
      </c>
      <c r="K11" s="37" t="n">
        <f aca="false">WACC!K11*Distbase!K11</f>
        <v>251603107.735702</v>
      </c>
      <c r="L11" s="37" t="n">
        <f aca="false">WACC!L11*Distbase!L11</f>
        <v>253915779.917271</v>
      </c>
      <c r="M11" s="37" t="n">
        <f aca="false">WACC!M11*Distbase!M11</f>
        <v>256256524.12252</v>
      </c>
      <c r="N11" s="37"/>
    </row>
    <row r="12" customFormat="false" ht="12.75" hidden="false" customHeight="false" outlineLevel="0" collapsed="false">
      <c r="A12" s="0" t="str">
        <f aca="false">raw!A12</f>
        <v>Florida Power &amp; Light Co.</v>
      </c>
      <c r="B12" s="37"/>
      <c r="C12" s="37" t="n">
        <f aca="false">WACC!C12*Distbase!C12</f>
        <v>2811421128.16934</v>
      </c>
      <c r="D12" s="37" t="n">
        <f aca="false">WACC!D12*Distbase!D12</f>
        <v>2830099640.22945</v>
      </c>
      <c r="E12" s="37" t="n">
        <f aca="false">WACC!E12*Distbase!E12</f>
        <v>2837742979.7642</v>
      </c>
      <c r="F12" s="37" t="n">
        <f aca="false">WACC!F12*Distbase!F12</f>
        <v>2856602626.16107</v>
      </c>
      <c r="G12" s="37" t="n">
        <f aca="false">WACC!G12*Distbase!G12</f>
        <v>2881285123.45421</v>
      </c>
      <c r="H12" s="37" t="n">
        <f aca="false">WACC!H12*Distbase!H12</f>
        <v>2897606736.6321</v>
      </c>
      <c r="I12" s="37" t="n">
        <f aca="false">WACC!I12*Distbase!I12</f>
        <v>2916911351.99027</v>
      </c>
      <c r="J12" s="37" t="n">
        <f aca="false">WACC!J12*Distbase!J12</f>
        <v>2936358015.76192</v>
      </c>
      <c r="K12" s="37" t="n">
        <f aca="false">WACC!K12*Distbase!K12</f>
        <v>2958889205.65304</v>
      </c>
      <c r="L12" s="37" t="n">
        <f aca="false">WACC!L12*Distbase!L12</f>
        <v>2981615309.59762</v>
      </c>
      <c r="M12" s="37" t="n">
        <f aca="false">WACC!M12*Distbase!M12</f>
        <v>3004537963.27462</v>
      </c>
      <c r="N12" s="37"/>
    </row>
    <row r="13" customFormat="false" ht="12.75" hidden="false" customHeight="false" outlineLevel="0" collapsed="false">
      <c r="A13" s="0" t="str">
        <f aca="false">raw!A13</f>
        <v>Gulf Power Co.</v>
      </c>
      <c r="B13" s="37"/>
      <c r="C13" s="37" t="n">
        <f aca="false">WACC!C13*Distbase!C13</f>
        <v>263711470.203558</v>
      </c>
      <c r="D13" s="37" t="n">
        <f aca="false">WACC!D13*Distbase!D13</f>
        <v>266326925.13222</v>
      </c>
      <c r="E13" s="37" t="n">
        <f aca="false">WACC!E13*Distbase!E13</f>
        <v>267889302.520581</v>
      </c>
      <c r="F13" s="37" t="n">
        <f aca="false">WACC!F13*Distbase!F13</f>
        <v>270550164.342191</v>
      </c>
      <c r="G13" s="37" t="n">
        <f aca="false">WACC!G13*Distbase!G13</f>
        <v>273794592.604736</v>
      </c>
      <c r="H13" s="37" t="n">
        <f aca="false">WACC!H13*Distbase!H13</f>
        <v>276240964.51927</v>
      </c>
      <c r="I13" s="37" t="n">
        <f aca="false">WACC!I13*Distbase!I13</f>
        <v>278994507.287864</v>
      </c>
      <c r="J13" s="37" t="n">
        <f aca="false">WACC!J13*Distbase!J13</f>
        <v>281778480.620235</v>
      </c>
      <c r="K13" s="37" t="n">
        <f aca="false">WACC!K13*Distbase!K13</f>
        <v>284883822.277792</v>
      </c>
      <c r="L13" s="37" t="n">
        <f aca="false">WACC!L13*Distbase!L13</f>
        <v>288027237.736981</v>
      </c>
      <c r="M13" s="37" t="n">
        <f aca="false">WACC!M13*Distbase!M13</f>
        <v>291209185.935443</v>
      </c>
      <c r="N13" s="37"/>
    </row>
    <row r="14" customFormat="false" ht="12.75" hidden="false" customHeight="false" outlineLevel="0" collapsed="false">
      <c r="A14" s="0" t="str">
        <f aca="false">raw!A14</f>
        <v>Illinois Power Co.</v>
      </c>
      <c r="B14" s="37"/>
      <c r="C14" s="37" t="n">
        <f aca="false">WACC!C14*Distbase!C14</f>
        <v>423395321.682371</v>
      </c>
      <c r="D14" s="37" t="n">
        <f aca="false">WACC!D14*Distbase!D14</f>
        <v>428209551.436095</v>
      </c>
      <c r="E14" s="37" t="n">
        <f aca="false">WACC!E14*Distbase!E14</f>
        <v>431299385.56665</v>
      </c>
      <c r="F14" s="37" t="n">
        <f aca="false">WACC!F14*Distbase!F14</f>
        <v>436224795.786622</v>
      </c>
      <c r="G14" s="37" t="n">
        <f aca="false">WACC!G14*Distbase!G14</f>
        <v>442139119.201281</v>
      </c>
      <c r="H14" s="37" t="n">
        <f aca="false">WACC!H14*Distbase!H14</f>
        <v>446748870.54461</v>
      </c>
      <c r="I14" s="37" t="n">
        <f aca="false">WACC!I14*Distbase!I14</f>
        <v>451889320.430884</v>
      </c>
      <c r="J14" s="37" t="n">
        <f aca="false">WACC!J14*Distbase!J14</f>
        <v>457101266.191037</v>
      </c>
      <c r="K14" s="37" t="n">
        <f aca="false">WACC!K14*Distbase!K14</f>
        <v>462871392.433183</v>
      </c>
      <c r="L14" s="37" t="n">
        <f aca="false">WACC!L14*Distbase!L14</f>
        <v>468728225.926564</v>
      </c>
      <c r="M14" s="37" t="n">
        <f aca="false">WACC!M14*Distbase!M14</f>
        <v>474673046.602514</v>
      </c>
      <c r="N14" s="37"/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/>
      <c r="C15" s="37" t="n">
        <f aca="false">WACC!C15*Distbase!C15</f>
        <v>957282665.639694</v>
      </c>
      <c r="D15" s="37" t="n">
        <f aca="false">WACC!D15*Distbase!D15</f>
        <v>969132560.322019</v>
      </c>
      <c r="E15" s="37" t="n">
        <f aca="false">WACC!E15*Distbase!E15</f>
        <v>977214685.006747</v>
      </c>
      <c r="F15" s="37" t="n">
        <f aca="false">WACC!F15*Distbase!F15</f>
        <v>989369156.36078</v>
      </c>
      <c r="G15" s="37" t="n">
        <f aca="false">WACC!G15*Distbase!G15</f>
        <v>1003738802.18948</v>
      </c>
      <c r="H15" s="37" t="n">
        <f aca="false">WACC!H15*Distbase!H15</f>
        <v>1015262678.01126</v>
      </c>
      <c r="I15" s="37" t="n">
        <f aca="false">WACC!I15*Distbase!I15</f>
        <v>1027991632.19081</v>
      </c>
      <c r="J15" s="37" t="n">
        <f aca="false">WACC!J15*Distbase!J15</f>
        <v>1040912712.28848</v>
      </c>
      <c r="K15" s="37" t="n">
        <f aca="false">WACC!K15*Distbase!K15</f>
        <v>1055105045.51764</v>
      </c>
      <c r="L15" s="37" t="n">
        <f aca="false">WACC!L15*Distbase!L15</f>
        <v>1069526717.96642</v>
      </c>
      <c r="M15" s="37" t="n">
        <f aca="false">WACC!M15*Distbase!M15</f>
        <v>1084181379.26822</v>
      </c>
      <c r="N15" s="37"/>
    </row>
    <row r="16" customFormat="false" ht="12.75" hidden="false" customHeight="false" outlineLevel="0" collapsed="false">
      <c r="A16" s="0" t="str">
        <f aca="false">raw!A16</f>
        <v>Kentucky Utilities Co.</v>
      </c>
      <c r="B16" s="37"/>
      <c r="C16" s="37" t="n">
        <f aca="false">WACC!C16*Distbase!C16</f>
        <v>281650473.158554</v>
      </c>
      <c r="D16" s="37" t="n">
        <f aca="false">WACC!D16*Distbase!D16</f>
        <v>285876517.35224</v>
      </c>
      <c r="E16" s="37" t="n">
        <f aca="false">WACC!E16*Distbase!E16</f>
        <v>289011408.745873</v>
      </c>
      <c r="F16" s="37" t="n">
        <f aca="false">WACC!F16*Distbase!F16</f>
        <v>293349427.370375</v>
      </c>
      <c r="G16" s="37" t="n">
        <f aca="false">WACC!G16*Distbase!G16</f>
        <v>298352569.533331</v>
      </c>
      <c r="H16" s="37" t="n">
        <f aca="false">WACC!H16*Distbase!H16</f>
        <v>302531598.744675</v>
      </c>
      <c r="I16" s="37" t="n">
        <f aca="false">WACC!I16*Distbase!I16</f>
        <v>307078799.790577</v>
      </c>
      <c r="J16" s="37" t="n">
        <f aca="false">WACC!J16*Distbase!J16</f>
        <v>311696140.834225</v>
      </c>
      <c r="K16" s="37" t="n">
        <f aca="false">WACC!K16*Distbase!K16</f>
        <v>316704706.427687</v>
      </c>
      <c r="L16" s="37" t="n">
        <f aca="false">WACC!L16*Distbase!L16</f>
        <v>321796480.877083</v>
      </c>
      <c r="M16" s="37" t="n">
        <f aca="false">WACC!M16*Distbase!M16</f>
        <v>326972837.767384</v>
      </c>
      <c r="N16" s="37"/>
    </row>
    <row r="17" customFormat="false" ht="12.75" hidden="false" customHeight="false" outlineLevel="0" collapsed="false">
      <c r="A17" s="0" t="str">
        <f aca="false">raw!A17</f>
        <v>Ohio Power Co.</v>
      </c>
      <c r="B17" s="37"/>
      <c r="C17" s="37" t="n">
        <f aca="false">WACC!C17*Distbase!C17</f>
        <v>544952932.626147</v>
      </c>
      <c r="D17" s="37" t="n">
        <f aca="false">WACC!D17*Distbase!D17</f>
        <v>552611135.597953</v>
      </c>
      <c r="E17" s="37" t="n">
        <f aca="false">WACC!E17*Distbase!E17</f>
        <v>558180791.578944</v>
      </c>
      <c r="F17" s="37" t="n">
        <f aca="false">WACC!F17*Distbase!F17</f>
        <v>566063719.704237</v>
      </c>
      <c r="G17" s="37" t="n">
        <f aca="false">WACC!G17*Distbase!G17</f>
        <v>575224428.834576</v>
      </c>
      <c r="H17" s="37" t="n">
        <f aca="false">WACC!H17*Distbase!H17</f>
        <v>582811825.694163</v>
      </c>
      <c r="I17" s="37" t="n">
        <f aca="false">WACC!I17*Distbase!I17</f>
        <v>591109008.091202</v>
      </c>
      <c r="J17" s="37" t="n">
        <f aca="false">WACC!J17*Distbase!J17</f>
        <v>599545692.48001</v>
      </c>
      <c r="K17" s="37" t="n">
        <f aca="false">WACC!K17*Distbase!K17</f>
        <v>608734858.521429</v>
      </c>
      <c r="L17" s="37" t="n">
        <f aca="false">WACC!L17*Distbase!L17</f>
        <v>618088091.596339</v>
      </c>
      <c r="M17" s="37" t="n">
        <f aca="false">WACC!M17*Distbase!M17</f>
        <v>627608285.561382</v>
      </c>
      <c r="N17" s="37"/>
    </row>
    <row r="18" customFormat="false" ht="12.75" hidden="false" customHeight="false" outlineLevel="0" collapsed="false">
      <c r="A18" s="0" t="str">
        <f aca="false">raw!A18</f>
        <v>PPL Electric Utilities Corp.</v>
      </c>
      <c r="B18" s="37"/>
      <c r="C18" s="37" t="n">
        <f aca="false">WACC!C18*Distbase!C18</f>
        <v>1232872016.59497</v>
      </c>
      <c r="D18" s="37" t="n">
        <f aca="false">WACC!D18*Distbase!D18</f>
        <v>1248002000.50219</v>
      </c>
      <c r="E18" s="37" t="n">
        <f aca="false">WACC!E18*Distbase!E18</f>
        <v>1258222600.22451</v>
      </c>
      <c r="F18" s="37" t="n">
        <f aca="false">WACC!F18*Distbase!F18</f>
        <v>1273742640.43838</v>
      </c>
      <c r="G18" s="37" t="n">
        <f aca="false">WACC!G18*Distbase!G18</f>
        <v>1292143071.3661</v>
      </c>
      <c r="H18" s="37" t="n">
        <f aca="false">WACC!H18*Distbase!H18</f>
        <v>1306835025.35837</v>
      </c>
      <c r="I18" s="37" t="n">
        <f aca="false">WACC!I18*Distbase!I18</f>
        <v>1323092264.46563</v>
      </c>
      <c r="J18" s="37" t="n">
        <f aca="false">WACC!J18*Distbase!J18</f>
        <v>1339596006.5221</v>
      </c>
      <c r="K18" s="37" t="n">
        <f aca="false">WACC!K18*Distbase!K18</f>
        <v>1357750693.32108</v>
      </c>
      <c r="L18" s="37" t="n">
        <f aca="false">WACC!L18*Distbase!L18</f>
        <v>1376200038.22171</v>
      </c>
      <c r="M18" s="37" t="n">
        <f aca="false">WACC!M18*Distbase!M18</f>
        <v>1394948746.98289</v>
      </c>
      <c r="N18" s="37"/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/>
      <c r="C19" s="37" t="n">
        <f aca="false">WACC!C19*Distbase!C19</f>
        <v>4829688937.66926</v>
      </c>
      <c r="D19" s="37" t="n">
        <f aca="false">WACC!D19*Distbase!D19</f>
        <v>4857640277.77797</v>
      </c>
      <c r="E19" s="37" t="n">
        <f aca="false">WACC!E19*Distbase!E19</f>
        <v>4865885115.8321</v>
      </c>
      <c r="F19" s="37" t="n">
        <f aca="false">WACC!F19*Distbase!F19</f>
        <v>4894116158.54529</v>
      </c>
      <c r="G19" s="37" t="n">
        <f aca="false">WACC!G19*Distbase!G19</f>
        <v>4932685424.3151</v>
      </c>
      <c r="H19" s="37" t="n">
        <f aca="false">WACC!H19*Distbase!H19</f>
        <v>4956335520.43032</v>
      </c>
      <c r="I19" s="37" t="n">
        <f aca="false">WACC!I19*Distbase!I19</f>
        <v>4985267245.33898</v>
      </c>
      <c r="J19" s="37" t="n">
        <f aca="false">WACC!J19*Distbase!J19</f>
        <v>5014422245.762</v>
      </c>
      <c r="K19" s="37" t="n">
        <f aca="false">WACC!K19*Distbase!K19</f>
        <v>5049023849.08702</v>
      </c>
      <c r="L19" s="37" t="n">
        <f aca="false">WACC!L19*Distbase!L19</f>
        <v>5083934627.20864</v>
      </c>
      <c r="M19" s="37" t="n">
        <f aca="false">WACC!M19*Distbase!M19</f>
        <v>5119157216.31856</v>
      </c>
      <c r="N19" s="37"/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/>
      <c r="C20" s="37" t="n">
        <f aca="false">WACC!C20*Distbase!C20</f>
        <v>1428507488.3982</v>
      </c>
      <c r="D20" s="37" t="n">
        <f aca="false">WACC!D20*Distbase!D20</f>
        <v>1444663903.34009</v>
      </c>
      <c r="E20" s="37" t="n">
        <f aca="false">WACC!E20*Distbase!E20</f>
        <v>1455066318.04522</v>
      </c>
      <c r="F20" s="37" t="n">
        <f aca="false">WACC!F20*Distbase!F20</f>
        <v>1471580989.44492</v>
      </c>
      <c r="G20" s="37" t="n">
        <f aca="false">WACC!G20*Distbase!G20</f>
        <v>1491384574.94533</v>
      </c>
      <c r="H20" s="37" t="n">
        <f aca="false">WACC!H20*Distbase!H20</f>
        <v>1506833715.28399</v>
      </c>
      <c r="I20" s="37" t="n">
        <f aca="false">WACC!I20*Distbase!I20</f>
        <v>1524044392.361</v>
      </c>
      <c r="J20" s="37" t="n">
        <f aca="false">WACC!J20*Distbase!J20</f>
        <v>1541486127.58052</v>
      </c>
      <c r="K20" s="37" t="n">
        <f aca="false">WACC!K20*Distbase!K20</f>
        <v>1560779877.1855</v>
      </c>
      <c r="L20" s="37" t="n">
        <f aca="false">WACC!L20*Distbase!L20</f>
        <v>1580354560.66266</v>
      </c>
      <c r="M20" s="37" t="n">
        <f aca="false">WACC!M20*Distbase!M20</f>
        <v>1600214201.343</v>
      </c>
      <c r="N20" s="37"/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/>
      <c r="C21" s="37" t="n">
        <f aca="false">WACC!C21*Distbase!C21</f>
        <v>1127476711.6907</v>
      </c>
      <c r="D21" s="37" t="n">
        <f aca="false">WACC!D21*Distbase!D21</f>
        <v>1138610065.6491</v>
      </c>
      <c r="E21" s="37" t="n">
        <f aca="false">WACC!E21*Distbase!E21</f>
        <v>1145300309.89379</v>
      </c>
      <c r="F21" s="37" t="n">
        <f aca="false">WACC!F21*Distbase!F21</f>
        <v>1156647587.66478</v>
      </c>
      <c r="G21" s="37" t="n">
        <f aca="false">WACC!G21*Distbase!G21</f>
        <v>1170473905.28717</v>
      </c>
      <c r="H21" s="37" t="n">
        <f aca="false">WACC!H21*Distbase!H21</f>
        <v>1180936580.35855</v>
      </c>
      <c r="I21" s="37" t="n">
        <f aca="false">WACC!I21*Distbase!I21</f>
        <v>1192709884.96527</v>
      </c>
      <c r="J21" s="37" t="n">
        <f aca="false">WACC!J21*Distbase!J21</f>
        <v>1204623719.50732</v>
      </c>
      <c r="K21" s="37" t="n">
        <f aca="false">WACC!K21*Distbase!K21</f>
        <v>1217908615.33063</v>
      </c>
      <c r="L21" s="37" t="n">
        <f aca="false">WACC!L21*Distbase!L21</f>
        <v>1231366852.42894</v>
      </c>
      <c r="M21" s="37" t="n">
        <f aca="false">WACC!M21*Distbase!M21</f>
        <v>1245000647.89776</v>
      </c>
      <c r="N21" s="37"/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/>
      <c r="C22" s="37" t="n">
        <f aca="false">WACC!C22*Distbase!C22</f>
        <v>3322114057.94588</v>
      </c>
      <c r="D22" s="37" t="n">
        <f aca="false">WACC!D22*Distbase!D22</f>
        <v>3338385593.88354</v>
      </c>
      <c r="E22" s="37" t="n">
        <f aca="false">WACC!E22*Distbase!E22</f>
        <v>3340902518.34884</v>
      </c>
      <c r="F22" s="37" t="n">
        <f aca="false">WACC!F22*Distbase!F22</f>
        <v>3357266731.34704</v>
      </c>
      <c r="G22" s="37" t="n">
        <f aca="false">WACC!G22*Distbase!G22</f>
        <v>3380747133.60334</v>
      </c>
      <c r="H22" s="37" t="n">
        <f aca="false">WACC!H22*Distbase!H22</f>
        <v>3393814430.07562</v>
      </c>
      <c r="I22" s="37" t="n">
        <f aca="false">WACC!I22*Distbase!I22</f>
        <v>3410488019.0801</v>
      </c>
      <c r="J22" s="37" t="n">
        <f aca="false">WACC!J22*Distbase!J22</f>
        <v>3427257426.84779</v>
      </c>
      <c r="K22" s="37" t="n">
        <f aca="false">WACC!K22*Distbase!K22</f>
        <v>3447733440.72726</v>
      </c>
      <c r="L22" s="37" t="n">
        <f aca="false">WACC!L22*Distbase!L22</f>
        <v>3468356835.09619</v>
      </c>
      <c r="M22" s="37" t="n">
        <f aca="false">WACC!M22*Distbase!M22</f>
        <v>3489128613.60416</v>
      </c>
      <c r="N22" s="37"/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/>
      <c r="C23" s="37" t="n">
        <f aca="false">WACC!C23*Distbase!C23</f>
        <v>214525487.165909</v>
      </c>
      <c r="D23" s="37" t="n">
        <f aca="false">WACC!D23*Distbase!D23</f>
        <v>216633000.43446</v>
      </c>
      <c r="E23" s="37" t="n">
        <f aca="false">WACC!E23*Distbase!E23</f>
        <v>217895269.035229</v>
      </c>
      <c r="F23" s="37" t="n">
        <f aca="false">WACC!F23*Distbase!F23</f>
        <v>220050898.630522</v>
      </c>
      <c r="G23" s="37" t="n">
        <f aca="false">WACC!G23*Distbase!G23</f>
        <v>222683868.88303</v>
      </c>
      <c r="H23" s="37" t="n">
        <f aca="false">WACC!H23*Distbase!H23</f>
        <v>224678069.122985</v>
      </c>
      <c r="I23" s="37" t="n">
        <f aca="false">WACC!I23*Distbase!I23</f>
        <v>226926576.504114</v>
      </c>
      <c r="J23" s="37" t="n">
        <f aca="false">WACC!J23*Distbase!J23</f>
        <v>229205943.416723</v>
      </c>
      <c r="K23" s="37" t="n">
        <f aca="false">WACC!K23*Distbase!K23</f>
        <v>231751400.172464</v>
      </c>
      <c r="L23" s="37" t="n">
        <f aca="false">WACC!L23*Distbase!L23</f>
        <v>234334221.941281</v>
      </c>
      <c r="M23" s="37" t="n">
        <f aca="false">WACC!M23*Distbase!M23</f>
        <v>236954943.414408</v>
      </c>
      <c r="N23" s="37"/>
    </row>
    <row r="24" customFormat="false" ht="12.75" hidden="false" customHeight="false" outlineLevel="0" collapsed="false">
      <c r="A24" s="0" t="str">
        <f aca="false">raw!A24</f>
        <v>TXU Electric Co.</v>
      </c>
      <c r="B24" s="37"/>
      <c r="C24" s="37" t="n">
        <f aca="false">WACC!C24*Distbase!C24</f>
        <v>2272005224.93128</v>
      </c>
      <c r="D24" s="37" t="n">
        <f aca="false">WACC!D24*Distbase!D24</f>
        <v>2305945778.84294</v>
      </c>
      <c r="E24" s="37" t="n">
        <f aca="false">WACC!E24*Distbase!E24</f>
        <v>2330939816.0828</v>
      </c>
      <c r="F24" s="37" t="n">
        <f aca="false">WACC!F24*Distbase!F24</f>
        <v>2365854892.4236</v>
      </c>
      <c r="G24" s="37" t="n">
        <f aca="false">WACC!G24*Distbase!G24</f>
        <v>2406267902.89465</v>
      </c>
      <c r="H24" s="37" t="n">
        <f aca="false">WACC!H24*Distbase!H24</f>
        <v>2439933035.14739</v>
      </c>
      <c r="I24" s="37" t="n">
        <f aca="false">WACC!I24*Distbase!I24</f>
        <v>2476656187.53326</v>
      </c>
      <c r="J24" s="37" t="n">
        <f aca="false">WACC!J24*Distbase!J24</f>
        <v>2513987524.96514</v>
      </c>
      <c r="K24" s="37" t="n">
        <f aca="false">WACC!K24*Distbase!K24</f>
        <v>2554569340.8963</v>
      </c>
      <c r="L24" s="37" t="n">
        <f aca="false">WACC!L24*Distbase!L24</f>
        <v>2595869638.89178</v>
      </c>
      <c r="M24" s="37" t="n">
        <f aca="false">WACC!M24*Distbase!M24</f>
        <v>2637901022.87707</v>
      </c>
    </row>
    <row r="32" customFormat="false" ht="12.75" hidden="false" customHeight="false" outlineLevel="0" collapsed="false">
      <c r="C3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</cols>
  <sheetData>
    <row r="1" customFormat="false" ht="12.75" hidden="false" customHeight="false" outlineLevel="0" collapsed="false">
      <c r="A1" s="0" t="s">
        <v>228</v>
      </c>
    </row>
    <row r="2" customFormat="false" ht="12.75" hidden="false" customHeight="false" outlineLevel="0" collapsed="false">
      <c r="C2" s="0" t="n">
        <v>4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/>
      <c r="C4" s="45" t="n">
        <f aca="false">(leverage!C4*Cdebt!C4)+((1-leverage!C4)*Cequity!C4)</f>
        <v>0.097929702970297</v>
      </c>
      <c r="D4" s="45" t="n">
        <f aca="false">(leverage!D4*Cdebt!D4)+((1-leverage!D4)*Cequity!D4)</f>
        <v>0.097729702970297</v>
      </c>
      <c r="E4" s="45" t="n">
        <f aca="false">(leverage!E4*Cdebt!E4)+((1-leverage!E4)*Cequity!E4)</f>
        <v>0.097129702970297</v>
      </c>
      <c r="F4" s="45" t="n">
        <f aca="false">(leverage!F4*Cdebt!F4)+((1-leverage!F4)*Cequity!F4)</f>
        <v>0.096929702970297</v>
      </c>
      <c r="G4" s="45" t="n">
        <f aca="false">(leverage!G4*Cdebt!G4)+((1-leverage!G4)*Cequity!G4)</f>
        <v>0.096929702970297</v>
      </c>
      <c r="H4" s="45" t="n">
        <f aca="false">(leverage!H4*Cdebt!H4)+((1-leverage!H4)*Cequity!H4)</f>
        <v>0.096629702970297</v>
      </c>
      <c r="I4" s="45" t="n">
        <f aca="false">(leverage!I4*Cdebt!I4)+((1-leverage!I4)*Cequity!I4)</f>
        <v>0.096429702970297</v>
      </c>
      <c r="J4" s="45" t="n">
        <f aca="false">(leverage!J4*Cdebt!J4)+((1-leverage!J4)*Cequity!J4)</f>
        <v>0.096229702970297</v>
      </c>
      <c r="K4" s="45" t="n">
        <f aca="false">(leverage!K4*Cdebt!K4)+((1-leverage!K4)*Cequity!K4)</f>
        <v>0.096129702970297</v>
      </c>
      <c r="L4" s="45" t="n">
        <f aca="false">(leverage!L4*Cdebt!L4)+((1-leverage!L4)*Cequity!L4)</f>
        <v>0.096029702970297</v>
      </c>
      <c r="M4" s="45" t="n">
        <f aca="false">(leverage!M4*Cdebt!M4)+((1-leverage!M4)*Cequity!M4)</f>
        <v>0.095929702970297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/>
      <c r="C5" s="45" t="n">
        <f aca="false">(leverage!C5*Cdebt!C5)+((1-leverage!C5)*Cequity!C5)</f>
        <v>0.0994449735449735</v>
      </c>
      <c r="D5" s="45" t="n">
        <f aca="false">(leverage!D5*Cdebt!D5)+((1-leverage!D5)*Cequity!D5)</f>
        <v>0.0992449735449735</v>
      </c>
      <c r="E5" s="45" t="n">
        <f aca="false">(leverage!E5*Cdebt!E5)+((1-leverage!E5)*Cequity!E5)</f>
        <v>0.0986449735449736</v>
      </c>
      <c r="F5" s="45" t="n">
        <f aca="false">(leverage!F5*Cdebt!F5)+((1-leverage!F5)*Cequity!F5)</f>
        <v>0.0984449735449735</v>
      </c>
      <c r="G5" s="45" t="n">
        <f aca="false">(leverage!G5*Cdebt!G5)+((1-leverage!G5)*Cequity!G5)</f>
        <v>0.0984449735449735</v>
      </c>
      <c r="H5" s="45" t="n">
        <f aca="false">(leverage!H5*Cdebt!H5)+((1-leverage!H5)*Cequity!H5)</f>
        <v>0.0981449735449736</v>
      </c>
      <c r="I5" s="45" t="n">
        <f aca="false">(leverage!I5*Cdebt!I5)+((1-leverage!I5)*Cequity!I5)</f>
        <v>0.0979449735449735</v>
      </c>
      <c r="J5" s="45" t="n">
        <f aca="false">(leverage!J5*Cdebt!J5)+((1-leverage!J5)*Cequity!J5)</f>
        <v>0.0977449735449736</v>
      </c>
      <c r="K5" s="45" t="n">
        <f aca="false">(leverage!K5*Cdebt!K5)+((1-leverage!K5)*Cequity!K5)</f>
        <v>0.0976449735449735</v>
      </c>
      <c r="L5" s="45" t="n">
        <f aca="false">(leverage!L5*Cdebt!L5)+((1-leverage!L5)*Cequity!L5)</f>
        <v>0.0975449735449736</v>
      </c>
      <c r="M5" s="45" t="n">
        <f aca="false">(leverage!M5*Cdebt!M5)+((1-leverage!M5)*Cequity!M5)</f>
        <v>0.0974449735449735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/>
      <c r="C6" s="45" t="n">
        <f aca="false">(leverage!C6*Cdebt!C6)+((1-leverage!C6)*Cequity!C6)</f>
        <v>0.100622222222222</v>
      </c>
      <c r="D6" s="45" t="n">
        <f aca="false">(leverage!D6*Cdebt!D6)+((1-leverage!D6)*Cequity!D6)</f>
        <v>0.100422222222222</v>
      </c>
      <c r="E6" s="45" t="n">
        <f aca="false">(leverage!E6*Cdebt!E6)+((1-leverage!E6)*Cequity!E6)</f>
        <v>0.0998222222222222</v>
      </c>
      <c r="F6" s="45" t="n">
        <f aca="false">(leverage!F6*Cdebt!F6)+((1-leverage!F6)*Cequity!F6)</f>
        <v>0.0996222222222222</v>
      </c>
      <c r="G6" s="45" t="n">
        <f aca="false">(leverage!G6*Cdebt!G6)+((1-leverage!G6)*Cequity!G6)</f>
        <v>0.0996222222222222</v>
      </c>
      <c r="H6" s="45" t="n">
        <f aca="false">(leverage!H6*Cdebt!H6)+((1-leverage!H6)*Cequity!H6)</f>
        <v>0.0993222222222222</v>
      </c>
      <c r="I6" s="45" t="n">
        <f aca="false">(leverage!I6*Cdebt!I6)+((1-leverage!I6)*Cequity!I6)</f>
        <v>0.0991222222222222</v>
      </c>
      <c r="J6" s="45" t="n">
        <f aca="false">(leverage!J6*Cdebt!J6)+((1-leverage!J6)*Cequity!J6)</f>
        <v>0.0989222222222222</v>
      </c>
      <c r="K6" s="45" t="n">
        <f aca="false">(leverage!K6*Cdebt!K6)+((1-leverage!K6)*Cequity!K6)</f>
        <v>0.0988222222222222</v>
      </c>
      <c r="L6" s="45" t="n">
        <f aca="false">(leverage!L6*Cdebt!L6)+((1-leverage!L6)*Cequity!L6)</f>
        <v>0.0987222222222222</v>
      </c>
      <c r="M6" s="45" t="n">
        <f aca="false">(leverage!M6*Cdebt!M6)+((1-leverage!M6)*Cequity!M6)</f>
        <v>0.0986222222222222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/>
      <c r="C7" s="45" t="n">
        <f aca="false">(leverage!C7*Cdebt!C7)+((1-leverage!C7)*Cequity!C7)</f>
        <v>0.0957660714285714</v>
      </c>
      <c r="D7" s="45" t="n">
        <f aca="false">(leverage!D7*Cdebt!D7)+((1-leverage!D7)*Cequity!D7)</f>
        <v>0.0955660714285714</v>
      </c>
      <c r="E7" s="45" t="n">
        <f aca="false">(leverage!E7*Cdebt!E7)+((1-leverage!E7)*Cequity!E7)</f>
        <v>0.0949660714285714</v>
      </c>
      <c r="F7" s="45" t="n">
        <f aca="false">(leverage!F7*Cdebt!F7)+((1-leverage!F7)*Cequity!F7)</f>
        <v>0.0947660714285714</v>
      </c>
      <c r="G7" s="45" t="n">
        <f aca="false">(leverage!G7*Cdebt!G7)+((1-leverage!G7)*Cequity!G7)</f>
        <v>0.0947660714285714</v>
      </c>
      <c r="H7" s="45" t="n">
        <f aca="false">(leverage!H7*Cdebt!H7)+((1-leverage!H7)*Cequity!H7)</f>
        <v>0.0944660714285714</v>
      </c>
      <c r="I7" s="45" t="n">
        <f aca="false">(leverage!I7*Cdebt!I7)+((1-leverage!I7)*Cequity!I7)</f>
        <v>0.0942660714285714</v>
      </c>
      <c r="J7" s="45" t="n">
        <f aca="false">(leverage!J7*Cdebt!J7)+((1-leverage!J7)*Cequity!J7)</f>
        <v>0.0940660714285714</v>
      </c>
      <c r="K7" s="45" t="n">
        <f aca="false">(leverage!K7*Cdebt!K7)+((1-leverage!K7)*Cequity!K7)</f>
        <v>0.0939660714285714</v>
      </c>
      <c r="L7" s="45" t="n">
        <f aca="false">(leverage!L7*Cdebt!L7)+((1-leverage!L7)*Cequity!L7)</f>
        <v>0.0938660714285714</v>
      </c>
      <c r="M7" s="45" t="n">
        <f aca="false">(leverage!M7*Cdebt!M7)+((1-leverage!M7)*Cequity!M7)</f>
        <v>0.0937660714285714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/>
      <c r="C8" s="45" t="n">
        <f aca="false">(leverage!C8*Cdebt!C8)+((1-leverage!C8)*Cequity!C8)</f>
        <v>0.102231360946746</v>
      </c>
      <c r="D8" s="45" t="n">
        <f aca="false">(leverage!D8*Cdebt!D8)+((1-leverage!D8)*Cequity!D8)</f>
        <v>0.102031360946746</v>
      </c>
      <c r="E8" s="45" t="n">
        <f aca="false">(leverage!E8*Cdebt!E8)+((1-leverage!E8)*Cequity!E8)</f>
        <v>0.101431360946746</v>
      </c>
      <c r="F8" s="45" t="n">
        <f aca="false">(leverage!F8*Cdebt!F8)+((1-leverage!F8)*Cequity!F8)</f>
        <v>0.101231360946746</v>
      </c>
      <c r="G8" s="45" t="n">
        <f aca="false">(leverage!G8*Cdebt!G8)+((1-leverage!G8)*Cequity!G8)</f>
        <v>0.101231360946746</v>
      </c>
      <c r="H8" s="45" t="n">
        <f aca="false">(leverage!H8*Cdebt!H8)+((1-leverage!H8)*Cequity!H8)</f>
        <v>0.100931360946746</v>
      </c>
      <c r="I8" s="45" t="n">
        <f aca="false">(leverage!I8*Cdebt!I8)+((1-leverage!I8)*Cequity!I8)</f>
        <v>0.100731360946746</v>
      </c>
      <c r="J8" s="45" t="n">
        <f aca="false">(leverage!J8*Cdebt!J8)+((1-leverage!J8)*Cequity!J8)</f>
        <v>0.100531360946746</v>
      </c>
      <c r="K8" s="45" t="n">
        <f aca="false">(leverage!K8*Cdebt!K8)+((1-leverage!K8)*Cequity!K8)</f>
        <v>0.100431360946746</v>
      </c>
      <c r="L8" s="45" t="n">
        <f aca="false">(leverage!L8*Cdebt!L8)+((1-leverage!L8)*Cequity!L8)</f>
        <v>0.100331360946746</v>
      </c>
      <c r="M8" s="45" t="n">
        <f aca="false">(leverage!M8*Cdebt!M8)+((1-leverage!M8)*Cequity!M8)</f>
        <v>0.100231360946746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/>
      <c r="C9" s="45" t="n">
        <f aca="false">(leverage!C9*Cdebt!C9)+((1-leverage!C9)*Cequity!C9)</f>
        <v>0.0961272727272727</v>
      </c>
      <c r="D9" s="45" t="n">
        <f aca="false">(leverage!D9*Cdebt!D9)+((1-leverage!D9)*Cequity!D9)</f>
        <v>0.0959272727272727</v>
      </c>
      <c r="E9" s="45" t="n">
        <f aca="false">(leverage!E9*Cdebt!E9)+((1-leverage!E9)*Cequity!E9)</f>
        <v>0.0953272727272727</v>
      </c>
      <c r="F9" s="45" t="n">
        <f aca="false">(leverage!F9*Cdebt!F9)+((1-leverage!F9)*Cequity!F9)</f>
        <v>0.0951272727272727</v>
      </c>
      <c r="G9" s="45" t="n">
        <f aca="false">(leverage!G9*Cdebt!G9)+((1-leverage!G9)*Cequity!G9)</f>
        <v>0.0951272727272727</v>
      </c>
      <c r="H9" s="45" t="n">
        <f aca="false">(leverage!H9*Cdebt!H9)+((1-leverage!H9)*Cequity!H9)</f>
        <v>0.0948272727272727</v>
      </c>
      <c r="I9" s="45" t="n">
        <f aca="false">(leverage!I9*Cdebt!I9)+((1-leverage!I9)*Cequity!I9)</f>
        <v>0.0946272727272727</v>
      </c>
      <c r="J9" s="45" t="n">
        <f aca="false">(leverage!J9*Cdebt!J9)+((1-leverage!J9)*Cequity!J9)</f>
        <v>0.0944272727272727</v>
      </c>
      <c r="K9" s="45" t="n">
        <f aca="false">(leverage!K9*Cdebt!K9)+((1-leverage!K9)*Cequity!K9)</f>
        <v>0.0943272727272727</v>
      </c>
      <c r="L9" s="45" t="n">
        <f aca="false">(leverage!L9*Cdebt!L9)+((1-leverage!L9)*Cequity!L9)</f>
        <v>0.0942272727272727</v>
      </c>
      <c r="M9" s="45" t="n">
        <f aca="false">(leverage!M9*Cdebt!M9)+((1-leverage!M9)*Cequity!M9)</f>
        <v>0.0941272727272727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/>
      <c r="C10" s="45" t="n">
        <f aca="false">(leverage!C10*Cdebt!C10)+((1-leverage!C10)*Cequity!C10)</f>
        <v>0.1037125</v>
      </c>
      <c r="D10" s="45" t="n">
        <f aca="false">(leverage!D10*Cdebt!D10)+((1-leverage!D10)*Cequity!D10)</f>
        <v>0.1035125</v>
      </c>
      <c r="E10" s="45" t="n">
        <f aca="false">(leverage!E10*Cdebt!E10)+((1-leverage!E10)*Cequity!E10)</f>
        <v>0.1029125</v>
      </c>
      <c r="F10" s="45" t="n">
        <f aca="false">(leverage!F10*Cdebt!F10)+((1-leverage!F10)*Cequity!F10)</f>
        <v>0.1027125</v>
      </c>
      <c r="G10" s="45" t="n">
        <f aca="false">(leverage!G10*Cdebt!G10)+((1-leverage!G10)*Cequity!G10)</f>
        <v>0.1027125</v>
      </c>
      <c r="H10" s="45" t="n">
        <f aca="false">(leverage!H10*Cdebt!H10)+((1-leverage!H10)*Cequity!H10)</f>
        <v>0.1024125</v>
      </c>
      <c r="I10" s="45" t="n">
        <f aca="false">(leverage!I10*Cdebt!I10)+((1-leverage!I10)*Cequity!I10)</f>
        <v>0.1022125</v>
      </c>
      <c r="J10" s="45" t="n">
        <f aca="false">(leverage!J10*Cdebt!J10)+((1-leverage!J10)*Cequity!J10)</f>
        <v>0.1020125</v>
      </c>
      <c r="K10" s="45" t="n">
        <f aca="false">(leverage!K10*Cdebt!K10)+((1-leverage!K10)*Cequity!K10)</f>
        <v>0.1019125</v>
      </c>
      <c r="L10" s="45" t="n">
        <f aca="false">(leverage!L10*Cdebt!L10)+((1-leverage!L10)*Cequity!L10)</f>
        <v>0.1018125</v>
      </c>
      <c r="M10" s="45" t="n">
        <f aca="false">(leverage!M10*Cdebt!M10)+((1-leverage!M10)*Cequity!M10)</f>
        <v>0.1017125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/>
      <c r="C11" s="45" t="n">
        <f aca="false">(leverage!C11*Cdebt!C11)+((1-leverage!C11)*Cequity!C11)</f>
        <v>0.0975019417475728</v>
      </c>
      <c r="D11" s="45" t="n">
        <f aca="false">(leverage!D11*Cdebt!D11)+((1-leverage!D11)*Cequity!D11)</f>
        <v>0.0973019417475728</v>
      </c>
      <c r="E11" s="45" t="n">
        <f aca="false">(leverage!E11*Cdebt!E11)+((1-leverage!E11)*Cequity!E11)</f>
        <v>0.0967019417475728</v>
      </c>
      <c r="F11" s="45" t="n">
        <f aca="false">(leverage!F11*Cdebt!F11)+((1-leverage!F11)*Cequity!F11)</f>
        <v>0.0965019417475728</v>
      </c>
      <c r="G11" s="45" t="n">
        <f aca="false">(leverage!G11*Cdebt!G11)+((1-leverage!G11)*Cequity!G11)</f>
        <v>0.0965019417475728</v>
      </c>
      <c r="H11" s="45" t="n">
        <f aca="false">(leverage!H11*Cdebt!H11)+((1-leverage!H11)*Cequity!H11)</f>
        <v>0.0962019417475728</v>
      </c>
      <c r="I11" s="45" t="n">
        <f aca="false">(leverage!I11*Cdebt!I11)+((1-leverage!I11)*Cequity!I11)</f>
        <v>0.0960019417475728</v>
      </c>
      <c r="J11" s="45" t="n">
        <f aca="false">(leverage!J11*Cdebt!J11)+((1-leverage!J11)*Cequity!J11)</f>
        <v>0.0958019417475728</v>
      </c>
      <c r="K11" s="45" t="n">
        <f aca="false">(leverage!K11*Cdebt!K11)+((1-leverage!K11)*Cequity!K11)</f>
        <v>0.0957019417475728</v>
      </c>
      <c r="L11" s="45" t="n">
        <f aca="false">(leverage!L11*Cdebt!L11)+((1-leverage!L11)*Cequity!L11)</f>
        <v>0.0956019417475728</v>
      </c>
      <c r="M11" s="45" t="n">
        <f aca="false">(leverage!M11*Cdebt!M11)+((1-leverage!M11)*Cequity!M11)</f>
        <v>0.0955019417475728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/>
      <c r="C12" s="45" t="n">
        <f aca="false">(leverage!C12*Cdebt!C12)+((1-leverage!C12)*Cequity!C12)</f>
        <v>0.102388095238095</v>
      </c>
      <c r="D12" s="45" t="n">
        <f aca="false">(leverage!D12*Cdebt!D12)+((1-leverage!D12)*Cequity!D12)</f>
        <v>0.102188095238095</v>
      </c>
      <c r="E12" s="45" t="n">
        <f aca="false">(leverage!E12*Cdebt!E12)+((1-leverage!E12)*Cequity!E12)</f>
        <v>0.101588095238095</v>
      </c>
      <c r="F12" s="45" t="n">
        <f aca="false">(leverage!F12*Cdebt!F12)+((1-leverage!F12)*Cequity!F12)</f>
        <v>0.101388095238095</v>
      </c>
      <c r="G12" s="45" t="n">
        <f aca="false">(leverage!G12*Cdebt!G12)+((1-leverage!G12)*Cequity!G12)</f>
        <v>0.101388095238095</v>
      </c>
      <c r="H12" s="45" t="n">
        <f aca="false">(leverage!H12*Cdebt!H12)+((1-leverage!H12)*Cequity!H12)</f>
        <v>0.101088095238095</v>
      </c>
      <c r="I12" s="45" t="n">
        <f aca="false">(leverage!I12*Cdebt!I12)+((1-leverage!I12)*Cequity!I12)</f>
        <v>0.100888095238095</v>
      </c>
      <c r="J12" s="45" t="n">
        <f aca="false">(leverage!J12*Cdebt!J12)+((1-leverage!J12)*Cequity!J12)</f>
        <v>0.100688095238095</v>
      </c>
      <c r="K12" s="45" t="n">
        <f aca="false">(leverage!K12*Cdebt!K12)+((1-leverage!K12)*Cequity!K12)</f>
        <v>0.100588095238095</v>
      </c>
      <c r="L12" s="45" t="n">
        <f aca="false">(leverage!L12*Cdebt!L12)+((1-leverage!L12)*Cequity!L12)</f>
        <v>0.100488095238095</v>
      </c>
      <c r="M12" s="45" t="n">
        <f aca="false">(leverage!M12*Cdebt!M12)+((1-leverage!M12)*Cequity!M12)</f>
        <v>0.100388095238095</v>
      </c>
    </row>
    <row r="13" customFormat="false" ht="12.75" hidden="false" customHeight="false" outlineLevel="0" collapsed="false">
      <c r="A13" s="0" t="str">
        <f aca="false">raw!A13</f>
        <v>Gulf Power Co.</v>
      </c>
      <c r="B13" s="37"/>
      <c r="C13" s="45" t="n">
        <f aca="false">(leverage!C13*Cdebt!C13)+((1-leverage!C13)*Cequity!C13)</f>
        <v>0.0998247311827957</v>
      </c>
      <c r="D13" s="45" t="n">
        <f aca="false">(leverage!D13*Cdebt!D13)+((1-leverage!D13)*Cequity!D13)</f>
        <v>0.0996247311827957</v>
      </c>
      <c r="E13" s="45" t="n">
        <f aca="false">(leverage!E13*Cdebt!E13)+((1-leverage!E13)*Cequity!E13)</f>
        <v>0.0990247311827957</v>
      </c>
      <c r="F13" s="45" t="n">
        <f aca="false">(leverage!F13*Cdebt!F13)+((1-leverage!F13)*Cequity!F13)</f>
        <v>0.0988247311827957</v>
      </c>
      <c r="G13" s="45" t="n">
        <f aca="false">(leverage!G13*Cdebt!G13)+((1-leverage!G13)*Cequity!G13)</f>
        <v>0.0988247311827957</v>
      </c>
      <c r="H13" s="45" t="n">
        <f aca="false">(leverage!H13*Cdebt!H13)+((1-leverage!H13)*Cequity!H13)</f>
        <v>0.0985247311827957</v>
      </c>
      <c r="I13" s="45" t="n">
        <f aca="false">(leverage!I13*Cdebt!I13)+((1-leverage!I13)*Cequity!I13)</f>
        <v>0.0983247311827957</v>
      </c>
      <c r="J13" s="45" t="n">
        <f aca="false">(leverage!J13*Cdebt!J13)+((1-leverage!J13)*Cequity!J13)</f>
        <v>0.0981247311827957</v>
      </c>
      <c r="K13" s="45" t="n">
        <f aca="false">(leverage!K13*Cdebt!K13)+((1-leverage!K13)*Cequity!K13)</f>
        <v>0.0980247311827957</v>
      </c>
      <c r="L13" s="45" t="n">
        <f aca="false">(leverage!L13*Cdebt!L13)+((1-leverage!L13)*Cequity!L13)</f>
        <v>0.0979247311827957</v>
      </c>
      <c r="M13" s="45" t="n">
        <f aca="false">(leverage!M13*Cdebt!M13)+((1-leverage!M13)*Cequity!M13)</f>
        <v>0.0978247311827957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/>
      <c r="C14" s="45" t="n">
        <f aca="false">(leverage!C14*Cdebt!C14)+((1-leverage!C14)*Cequity!C14)</f>
        <v>0.0970904761904762</v>
      </c>
      <c r="D14" s="45" t="n">
        <f aca="false">(leverage!D14*Cdebt!D14)+((1-leverage!D14)*Cequity!D14)</f>
        <v>0.0968904761904762</v>
      </c>
      <c r="E14" s="45" t="n">
        <f aca="false">(leverage!E14*Cdebt!E14)+((1-leverage!E14)*Cequity!E14)</f>
        <v>0.0962904761904762</v>
      </c>
      <c r="F14" s="45" t="n">
        <f aca="false">(leverage!F14*Cdebt!F14)+((1-leverage!F14)*Cequity!F14)</f>
        <v>0.0960904761904762</v>
      </c>
      <c r="G14" s="45" t="n">
        <f aca="false">(leverage!G14*Cdebt!G14)+((1-leverage!G14)*Cequity!G14)</f>
        <v>0.0960904761904762</v>
      </c>
      <c r="H14" s="45" t="n">
        <f aca="false">(leverage!H14*Cdebt!H14)+((1-leverage!H14)*Cequity!H14)</f>
        <v>0.0957904761904762</v>
      </c>
      <c r="I14" s="45" t="n">
        <f aca="false">(leverage!I14*Cdebt!I14)+((1-leverage!I14)*Cequity!I14)</f>
        <v>0.0955904761904762</v>
      </c>
      <c r="J14" s="45" t="n">
        <f aca="false">(leverage!J14*Cdebt!J14)+((1-leverage!J14)*Cequity!J14)</f>
        <v>0.0953904761904762</v>
      </c>
      <c r="K14" s="45" t="n">
        <f aca="false">(leverage!K14*Cdebt!K14)+((1-leverage!K14)*Cequity!K14)</f>
        <v>0.0952904761904762</v>
      </c>
      <c r="L14" s="45" t="n">
        <f aca="false">(leverage!L14*Cdebt!L14)+((1-leverage!L14)*Cequity!L14)</f>
        <v>0.0951904761904762</v>
      </c>
      <c r="M14" s="45" t="n">
        <f aca="false">(leverage!M14*Cdebt!M14)+((1-leverage!M14)*Cequity!M14)</f>
        <v>0.0950904761904762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/>
      <c r="C15" s="45" t="n">
        <f aca="false">(leverage!C15*Cdebt!C15)+((1-leverage!C15)*Cequity!C15)</f>
        <v>0.0998247311827957</v>
      </c>
      <c r="D15" s="45" t="n">
        <f aca="false">(leverage!D15*Cdebt!D15)+((1-leverage!D15)*Cequity!D15)</f>
        <v>0.0996247311827957</v>
      </c>
      <c r="E15" s="45" t="n">
        <f aca="false">(leverage!E15*Cdebt!E15)+((1-leverage!E15)*Cequity!E15)</f>
        <v>0.0990247311827957</v>
      </c>
      <c r="F15" s="45" t="n">
        <f aca="false">(leverage!F15*Cdebt!F15)+((1-leverage!F15)*Cequity!F15)</f>
        <v>0.0988247311827957</v>
      </c>
      <c r="G15" s="45" t="n">
        <f aca="false">(leverage!G15*Cdebt!G15)+((1-leverage!G15)*Cequity!G15)</f>
        <v>0.0988247311827957</v>
      </c>
      <c r="H15" s="45" t="n">
        <f aca="false">(leverage!H15*Cdebt!H15)+((1-leverage!H15)*Cequity!H15)</f>
        <v>0.0985247311827957</v>
      </c>
      <c r="I15" s="45" t="n">
        <f aca="false">(leverage!I15*Cdebt!I15)+((1-leverage!I15)*Cequity!I15)</f>
        <v>0.0983247311827957</v>
      </c>
      <c r="J15" s="45" t="n">
        <f aca="false">(leverage!J15*Cdebt!J15)+((1-leverage!J15)*Cequity!J15)</f>
        <v>0.0981247311827957</v>
      </c>
      <c r="K15" s="45" t="n">
        <f aca="false">(leverage!K15*Cdebt!K15)+((1-leverage!K15)*Cequity!K15)</f>
        <v>0.0980247311827957</v>
      </c>
      <c r="L15" s="45" t="n">
        <f aca="false">(leverage!L15*Cdebt!L15)+((1-leverage!L15)*Cequity!L15)</f>
        <v>0.0979247311827957</v>
      </c>
      <c r="M15" s="45" t="n">
        <f aca="false">(leverage!M15*Cdebt!M15)+((1-leverage!M15)*Cequity!M15)</f>
        <v>0.0978247311827957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/>
      <c r="C16" s="45" t="n">
        <f aca="false">(leverage!C16*Cdebt!C16)+((1-leverage!C16)*Cequity!C16)</f>
        <v>0.100760335195531</v>
      </c>
      <c r="D16" s="45" t="n">
        <f aca="false">(leverage!D16*Cdebt!D16)+((1-leverage!D16)*Cequity!D16)</f>
        <v>0.100560335195531</v>
      </c>
      <c r="E16" s="45" t="n">
        <f aca="false">(leverage!E16*Cdebt!E16)+((1-leverage!E16)*Cequity!E16)</f>
        <v>0.0999603351955307</v>
      </c>
      <c r="F16" s="45" t="n">
        <f aca="false">(leverage!F16*Cdebt!F16)+((1-leverage!F16)*Cequity!F16)</f>
        <v>0.0997603351955307</v>
      </c>
      <c r="G16" s="45" t="n">
        <f aca="false">(leverage!G16*Cdebt!G16)+((1-leverage!G16)*Cequity!G16)</f>
        <v>0.0997603351955307</v>
      </c>
      <c r="H16" s="45" t="n">
        <f aca="false">(leverage!H16*Cdebt!H16)+((1-leverage!H16)*Cequity!H16)</f>
        <v>0.0994603351955307</v>
      </c>
      <c r="I16" s="45" t="n">
        <f aca="false">(leverage!I16*Cdebt!I16)+((1-leverage!I16)*Cequity!I16)</f>
        <v>0.0992603351955307</v>
      </c>
      <c r="J16" s="45" t="n">
        <f aca="false">(leverage!J16*Cdebt!J16)+((1-leverage!J16)*Cequity!J16)</f>
        <v>0.0990603351955307</v>
      </c>
      <c r="K16" s="45" t="n">
        <f aca="false">(leverage!K16*Cdebt!K16)+((1-leverage!K16)*Cequity!K16)</f>
        <v>0.0989603351955307</v>
      </c>
      <c r="L16" s="45" t="n">
        <f aca="false">(leverage!L16*Cdebt!L16)+((1-leverage!L16)*Cequity!L16)</f>
        <v>0.0988603351955307</v>
      </c>
      <c r="M16" s="45" t="n">
        <f aca="false">(leverage!M16*Cdebt!M16)+((1-leverage!M16)*Cequity!M16)</f>
        <v>0.0987603351955307</v>
      </c>
    </row>
    <row r="17" customFormat="false" ht="12.75" hidden="false" customHeight="false" outlineLevel="0" collapsed="false">
      <c r="A17" s="0" t="str">
        <f aca="false">raw!A17</f>
        <v>Ohio Power Co.</v>
      </c>
      <c r="B17" s="37"/>
      <c r="C17" s="45" t="n">
        <f aca="false">(leverage!C17*Cdebt!C17)+((1-leverage!C17)*Cequity!C17)</f>
        <v>0.101474712643678</v>
      </c>
      <c r="D17" s="45" t="n">
        <f aca="false">(leverage!D17*Cdebt!D17)+((1-leverage!D17)*Cequity!D17)</f>
        <v>0.101274712643678</v>
      </c>
      <c r="E17" s="45" t="n">
        <f aca="false">(leverage!E17*Cdebt!E17)+((1-leverage!E17)*Cequity!E17)</f>
        <v>0.100674712643678</v>
      </c>
      <c r="F17" s="45" t="n">
        <f aca="false">(leverage!F17*Cdebt!F17)+((1-leverage!F17)*Cequity!F17)</f>
        <v>0.100474712643678</v>
      </c>
      <c r="G17" s="45" t="n">
        <f aca="false">(leverage!G17*Cdebt!G17)+((1-leverage!G17)*Cequity!G17)</f>
        <v>0.100474712643678</v>
      </c>
      <c r="H17" s="45" t="n">
        <f aca="false">(leverage!H17*Cdebt!H17)+((1-leverage!H17)*Cequity!H17)</f>
        <v>0.100174712643678</v>
      </c>
      <c r="I17" s="45" t="n">
        <f aca="false">(leverage!I17*Cdebt!I17)+((1-leverage!I17)*Cequity!I17)</f>
        <v>0.0999747126436782</v>
      </c>
      <c r="J17" s="45" t="n">
        <f aca="false">(leverage!J17*Cdebt!J17)+((1-leverage!J17)*Cequity!J17)</f>
        <v>0.0997747126436782</v>
      </c>
      <c r="K17" s="45" t="n">
        <f aca="false">(leverage!K17*Cdebt!K17)+((1-leverage!K17)*Cequity!K17)</f>
        <v>0.0996747126436782</v>
      </c>
      <c r="L17" s="45" t="n">
        <f aca="false">(leverage!L17*Cdebt!L17)+((1-leverage!L17)*Cequity!L17)</f>
        <v>0.0995747126436782</v>
      </c>
      <c r="M17" s="45" t="n">
        <f aca="false">(leverage!M17*Cdebt!M17)+((1-leverage!M17)*Cequity!M17)</f>
        <v>0.0994747126436782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/>
      <c r="C18" s="45" t="n">
        <f aca="false">(leverage!C18*Cdebt!C18)+((1-leverage!C18)*Cequity!C18)</f>
        <v>0.0987205128205128</v>
      </c>
      <c r="D18" s="45" t="n">
        <f aca="false">(leverage!D18*Cdebt!D18)+((1-leverage!D18)*Cequity!D18)</f>
        <v>0.0985205128205128</v>
      </c>
      <c r="E18" s="45" t="n">
        <f aca="false">(leverage!E18*Cdebt!E18)+((1-leverage!E18)*Cequity!E18)</f>
        <v>0.0979205128205128</v>
      </c>
      <c r="F18" s="45" t="n">
        <f aca="false">(leverage!F18*Cdebt!F18)+((1-leverage!F18)*Cequity!F18)</f>
        <v>0.0977205128205128</v>
      </c>
      <c r="G18" s="45" t="n">
        <f aca="false">(leverage!G18*Cdebt!G18)+((1-leverage!G18)*Cequity!G18)</f>
        <v>0.0977205128205128</v>
      </c>
      <c r="H18" s="45" t="n">
        <f aca="false">(leverage!H18*Cdebt!H18)+((1-leverage!H18)*Cequity!H18)</f>
        <v>0.0974205128205128</v>
      </c>
      <c r="I18" s="45" t="n">
        <f aca="false">(leverage!I18*Cdebt!I18)+((1-leverage!I18)*Cequity!I18)</f>
        <v>0.0972205128205128</v>
      </c>
      <c r="J18" s="45" t="n">
        <f aca="false">(leverage!J18*Cdebt!J18)+((1-leverage!J18)*Cequity!J18)</f>
        <v>0.0970205128205128</v>
      </c>
      <c r="K18" s="45" t="n">
        <f aca="false">(leverage!K18*Cdebt!K18)+((1-leverage!K18)*Cequity!K18)</f>
        <v>0.0969205128205128</v>
      </c>
      <c r="L18" s="45" t="n">
        <f aca="false">(leverage!L18*Cdebt!L18)+((1-leverage!L18)*Cequity!L18)</f>
        <v>0.0968205128205128</v>
      </c>
      <c r="M18" s="45" t="n">
        <f aca="false">(leverage!M18*Cdebt!M18)+((1-leverage!M18)*Cequity!M18)</f>
        <v>0.0967205128205128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/>
      <c r="C19" s="45" t="n">
        <f aca="false">(leverage!C19*Cdebt!C19)+((1-leverage!C19)*Cequity!C19)</f>
        <v>0.0984888324873096</v>
      </c>
      <c r="D19" s="45" t="n">
        <f aca="false">(leverage!D19*Cdebt!D19)+((1-leverage!D19)*Cequity!D19)</f>
        <v>0.0982888324873096</v>
      </c>
      <c r="E19" s="45" t="n">
        <f aca="false">(leverage!E19*Cdebt!E19)+((1-leverage!E19)*Cequity!E19)</f>
        <v>0.0976888324873096</v>
      </c>
      <c r="F19" s="45" t="n">
        <f aca="false">(leverage!F19*Cdebt!F19)+((1-leverage!F19)*Cequity!F19)</f>
        <v>0.0974888324873096</v>
      </c>
      <c r="G19" s="45" t="n">
        <f aca="false">(leverage!G19*Cdebt!G19)+((1-leverage!G19)*Cequity!G19)</f>
        <v>0.0974888324873096</v>
      </c>
      <c r="H19" s="45" t="n">
        <f aca="false">(leverage!H19*Cdebt!H19)+((1-leverage!H19)*Cequity!H19)</f>
        <v>0.0971888324873096</v>
      </c>
      <c r="I19" s="45" t="n">
        <f aca="false">(leverage!I19*Cdebt!I19)+((1-leverage!I19)*Cequity!I19)</f>
        <v>0.0969888324873096</v>
      </c>
      <c r="J19" s="45" t="n">
        <f aca="false">(leverage!J19*Cdebt!J19)+((1-leverage!J19)*Cequity!J19)</f>
        <v>0.0967888324873096</v>
      </c>
      <c r="K19" s="45" t="n">
        <f aca="false">(leverage!K19*Cdebt!K19)+((1-leverage!K19)*Cequity!K19)</f>
        <v>0.0966888324873096</v>
      </c>
      <c r="L19" s="45" t="n">
        <f aca="false">(leverage!L19*Cdebt!L19)+((1-leverage!L19)*Cequity!L19)</f>
        <v>0.0965888324873096</v>
      </c>
      <c r="M19" s="45" t="n">
        <f aca="false">(leverage!M19*Cdebt!M19)+((1-leverage!M19)*Cequity!M19)</f>
        <v>0.0964888324873096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/>
      <c r="C20" s="45" t="n">
        <f aca="false">(leverage!C20*Cdebt!C20)+((1-leverage!C20)*Cequity!C20)</f>
        <v>0.0982618090452261</v>
      </c>
      <c r="D20" s="45" t="n">
        <f aca="false">(leverage!D20*Cdebt!D20)+((1-leverage!D20)*Cequity!D20)</f>
        <v>0.0980618090452261</v>
      </c>
      <c r="E20" s="45" t="n">
        <f aca="false">(leverage!E20*Cdebt!E20)+((1-leverage!E20)*Cequity!E20)</f>
        <v>0.0974618090452261</v>
      </c>
      <c r="F20" s="45" t="n">
        <f aca="false">(leverage!F20*Cdebt!F20)+((1-leverage!F20)*Cequity!F20)</f>
        <v>0.0972618090452261</v>
      </c>
      <c r="G20" s="45" t="n">
        <f aca="false">(leverage!G20*Cdebt!G20)+((1-leverage!G20)*Cequity!G20)</f>
        <v>0.0972618090452261</v>
      </c>
      <c r="H20" s="45" t="n">
        <f aca="false">(leverage!H20*Cdebt!H20)+((1-leverage!H20)*Cequity!H20)</f>
        <v>0.0969618090452261</v>
      </c>
      <c r="I20" s="45" t="n">
        <f aca="false">(leverage!I20*Cdebt!I20)+((1-leverage!I20)*Cequity!I20)</f>
        <v>0.0967618090452261</v>
      </c>
      <c r="J20" s="45" t="n">
        <f aca="false">(leverage!J20*Cdebt!J20)+((1-leverage!J20)*Cequity!J20)</f>
        <v>0.0965618090452261</v>
      </c>
      <c r="K20" s="45" t="n">
        <f aca="false">(leverage!K20*Cdebt!K20)+((1-leverage!K20)*Cequity!K20)</f>
        <v>0.0964618090452261</v>
      </c>
      <c r="L20" s="45" t="n">
        <f aca="false">(leverage!L20*Cdebt!L20)+((1-leverage!L20)*Cequity!L20)</f>
        <v>0.0963618090452261</v>
      </c>
      <c r="M20" s="45" t="n">
        <f aca="false">(leverage!M20*Cdebt!M20)+((1-leverage!M20)*Cequity!M20)</f>
        <v>0.0962618090452261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/>
      <c r="C21" s="45" t="n">
        <f aca="false">(leverage!C21*Cdebt!C21)+((1-leverage!C21)*Cequity!C21)</f>
        <v>0.1009</v>
      </c>
      <c r="D21" s="45" t="n">
        <f aca="false">(leverage!D21*Cdebt!D21)+((1-leverage!D21)*Cequity!D21)</f>
        <v>0.1007</v>
      </c>
      <c r="E21" s="45" t="n">
        <f aca="false">(leverage!E21*Cdebt!E21)+((1-leverage!E21)*Cequity!E21)</f>
        <v>0.1001</v>
      </c>
      <c r="F21" s="45" t="n">
        <f aca="false">(leverage!F21*Cdebt!F21)+((1-leverage!F21)*Cequity!F21)</f>
        <v>0.0999</v>
      </c>
      <c r="G21" s="45" t="n">
        <f aca="false">(leverage!G21*Cdebt!G21)+((1-leverage!G21)*Cequity!G21)</f>
        <v>0.0999</v>
      </c>
      <c r="H21" s="45" t="n">
        <f aca="false">(leverage!H21*Cdebt!H21)+((1-leverage!H21)*Cequity!H21)</f>
        <v>0.0996</v>
      </c>
      <c r="I21" s="45" t="n">
        <f aca="false">(leverage!I21*Cdebt!I21)+((1-leverage!I21)*Cequity!I21)</f>
        <v>0.0994</v>
      </c>
      <c r="J21" s="45" t="n">
        <f aca="false">(leverage!J21*Cdebt!J21)+((1-leverage!J21)*Cequity!J21)</f>
        <v>0.0992</v>
      </c>
      <c r="K21" s="45" t="n">
        <f aca="false">(leverage!K21*Cdebt!K21)+((1-leverage!K21)*Cequity!K21)</f>
        <v>0.0991</v>
      </c>
      <c r="L21" s="45" t="n">
        <f aca="false">(leverage!L21*Cdebt!L21)+((1-leverage!L21)*Cequity!L21)</f>
        <v>0.099</v>
      </c>
      <c r="M21" s="45" t="n">
        <f aca="false">(leverage!M21*Cdebt!M21)+((1-leverage!M21)*Cequity!M21)</f>
        <v>0.0989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/>
      <c r="C22" s="45" t="n">
        <f aca="false">(leverage!C22*Cdebt!C22)+((1-leverage!C22)*Cequity!C22)</f>
        <v>0.0972942307692308</v>
      </c>
      <c r="D22" s="45" t="n">
        <f aca="false">(leverage!D22*Cdebt!D22)+((1-leverage!D22)*Cequity!D22)</f>
        <v>0.0970942307692308</v>
      </c>
      <c r="E22" s="45" t="n">
        <f aca="false">(leverage!E22*Cdebt!E22)+((1-leverage!E22)*Cequity!E22)</f>
        <v>0.0964942307692308</v>
      </c>
      <c r="F22" s="45" t="n">
        <f aca="false">(leverage!F22*Cdebt!F22)+((1-leverage!F22)*Cequity!F22)</f>
        <v>0.0962942307692308</v>
      </c>
      <c r="G22" s="45" t="n">
        <f aca="false">(leverage!G22*Cdebt!G22)+((1-leverage!G22)*Cequity!G22)</f>
        <v>0.0962942307692308</v>
      </c>
      <c r="H22" s="45" t="n">
        <f aca="false">(leverage!H22*Cdebt!H22)+((1-leverage!H22)*Cequity!H22)</f>
        <v>0.0959942307692308</v>
      </c>
      <c r="I22" s="45" t="n">
        <f aca="false">(leverage!I22*Cdebt!I22)+((1-leverage!I22)*Cequity!I22)</f>
        <v>0.0957942307692308</v>
      </c>
      <c r="J22" s="45" t="n">
        <f aca="false">(leverage!J22*Cdebt!J22)+((1-leverage!J22)*Cequity!J22)</f>
        <v>0.0955942307692308</v>
      </c>
      <c r="K22" s="45" t="n">
        <f aca="false">(leverage!K22*Cdebt!K22)+((1-leverage!K22)*Cequity!K22)</f>
        <v>0.0954942307692308</v>
      </c>
      <c r="L22" s="45" t="n">
        <f aca="false">(leverage!L22*Cdebt!L22)+((1-leverage!L22)*Cequity!L22)</f>
        <v>0.0953942307692308</v>
      </c>
      <c r="M22" s="45" t="n">
        <f aca="false">(leverage!M22*Cdebt!M22)+((1-leverage!M22)*Cequity!M22)</f>
        <v>0.0952942307692308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/>
      <c r="C23" s="45" t="n">
        <f aca="false">(leverage!C23*Cdebt!C23)+((1-leverage!C23)*Cequity!C23)</f>
        <v>0.100485635359116</v>
      </c>
      <c r="D23" s="45" t="n">
        <f aca="false">(leverage!D23*Cdebt!D23)+((1-leverage!D23)*Cequity!D23)</f>
        <v>0.100285635359116</v>
      </c>
      <c r="E23" s="45" t="n">
        <f aca="false">(leverage!E23*Cdebt!E23)+((1-leverage!E23)*Cequity!E23)</f>
        <v>0.099685635359116</v>
      </c>
      <c r="F23" s="45" t="n">
        <f aca="false">(leverage!F23*Cdebt!F23)+((1-leverage!F23)*Cequity!F23)</f>
        <v>0.099485635359116</v>
      </c>
      <c r="G23" s="45" t="n">
        <f aca="false">(leverage!G23*Cdebt!G23)+((1-leverage!G23)*Cequity!G23)</f>
        <v>0.099485635359116</v>
      </c>
      <c r="H23" s="45" t="n">
        <f aca="false">(leverage!H23*Cdebt!H23)+((1-leverage!H23)*Cequity!H23)</f>
        <v>0.099185635359116</v>
      </c>
      <c r="I23" s="45" t="n">
        <f aca="false">(leverage!I23*Cdebt!I23)+((1-leverage!I23)*Cequity!I23)</f>
        <v>0.098985635359116</v>
      </c>
      <c r="J23" s="45" t="n">
        <f aca="false">(leverage!J23*Cdebt!J23)+((1-leverage!J23)*Cequity!J23)</f>
        <v>0.098785635359116</v>
      </c>
      <c r="K23" s="45" t="n">
        <f aca="false">(leverage!K23*Cdebt!K23)+((1-leverage!K23)*Cequity!K23)</f>
        <v>0.098685635359116</v>
      </c>
      <c r="L23" s="45" t="n">
        <f aca="false">(leverage!L23*Cdebt!L23)+((1-leverage!L23)*Cequity!L23)</f>
        <v>0.098585635359116</v>
      </c>
      <c r="M23" s="45" t="n">
        <f aca="false">(leverage!M23*Cdebt!M23)+((1-leverage!M23)*Cequity!M23)</f>
        <v>0.098485635359116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/>
      <c r="C24" s="45" t="n">
        <f aca="false">(leverage!C24*Cdebt!C24)+((1-leverage!C24)*Cequity!C24)</f>
        <v>0.0988381443298969</v>
      </c>
      <c r="D24" s="45" t="n">
        <f aca="false">(leverage!D24*Cdebt!D24)+((1-leverage!D24)*Cequity!D24)</f>
        <v>0.0986381443298969</v>
      </c>
      <c r="E24" s="45" t="n">
        <f aca="false">(leverage!E24*Cdebt!E24)+((1-leverage!E24)*Cequity!E24)</f>
        <v>0.0980381443298969</v>
      </c>
      <c r="F24" s="45" t="n">
        <f aca="false">(leverage!F24*Cdebt!F24)+((1-leverage!F24)*Cequity!F24)</f>
        <v>0.0978381443298969</v>
      </c>
      <c r="G24" s="45" t="n">
        <f aca="false">(leverage!G24*Cdebt!G24)+((1-leverage!G24)*Cequity!G24)</f>
        <v>0.0978381443298969</v>
      </c>
      <c r="H24" s="45" t="n">
        <f aca="false">(leverage!H24*Cdebt!H24)+((1-leverage!H24)*Cequity!H24)</f>
        <v>0.0975381443298969</v>
      </c>
      <c r="I24" s="45" t="n">
        <f aca="false">(leverage!I24*Cdebt!I24)+((1-leverage!I24)*Cequity!I24)</f>
        <v>0.0973381443298969</v>
      </c>
      <c r="J24" s="45" t="n">
        <f aca="false">(leverage!J24*Cdebt!J24)+((1-leverage!J24)*Cequity!J24)</f>
        <v>0.0971381443298969</v>
      </c>
      <c r="K24" s="45" t="n">
        <f aca="false">(leverage!K24*Cdebt!K24)+((1-leverage!K24)*Cequity!K24)</f>
        <v>0.0970381443298969</v>
      </c>
      <c r="L24" s="45" t="n">
        <f aca="false">(leverage!L24*Cdebt!L24)+((1-leverage!L24)*Cequity!L24)</f>
        <v>0.0969381443298969</v>
      </c>
      <c r="M24" s="45" t="n">
        <f aca="false">(leverage!M24*Cdebt!M24)+((1-leverage!M24)*Cequity!M24)</f>
        <v>0.0968381443298969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</cols>
  <sheetData>
    <row r="1" customFormat="false" ht="12.75" hidden="false" customHeight="false" outlineLevel="0" collapsed="false">
      <c r="A1" s="0" t="s">
        <v>229</v>
      </c>
    </row>
    <row r="2" customFormat="false" ht="12.75" hidden="false" customHeight="false" outlineLevel="0" collapsed="false">
      <c r="C2" s="0" t="n">
        <v>9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/>
      <c r="C4" s="45" t="n">
        <f aca="false">VLOOKUP($A4,criteria!$A$4:$I$24,$C$2,FALSE())+exposure!C$4</f>
        <v>0.0759</v>
      </c>
      <c r="D4" s="45" t="n">
        <f aca="false">VLOOKUP($A4,criteria!$A$4:$I$24,$C$2,FALSE())+exposure!D$4</f>
        <v>0.0757</v>
      </c>
      <c r="E4" s="45" t="n">
        <f aca="false">VLOOKUP($A4,criteria!$A$4:$I$24,$C$2,FALSE())+exposure!E$4</f>
        <v>0.0751</v>
      </c>
      <c r="F4" s="45" t="n">
        <f aca="false">VLOOKUP($A4,criteria!$A$4:$I$24,$C$2,FALSE())+exposure!F$4</f>
        <v>0.0749</v>
      </c>
      <c r="G4" s="45" t="n">
        <f aca="false">VLOOKUP($A4,criteria!$A$4:$I$24,$C$2,FALSE())+exposure!G$4</f>
        <v>0.0749</v>
      </c>
      <c r="H4" s="45" t="n">
        <f aca="false">VLOOKUP($A4,criteria!$A$4:$I$24,$C$2,FALSE())+exposure!H$4</f>
        <v>0.0746</v>
      </c>
      <c r="I4" s="45" t="n">
        <f aca="false">VLOOKUP($A4,criteria!$A$4:$I$24,$C$2,FALSE())+exposure!I$4</f>
        <v>0.0744</v>
      </c>
      <c r="J4" s="45" t="n">
        <f aca="false">VLOOKUP($A4,criteria!$A$4:$I$24,$C$2,FALSE())+exposure!J$4</f>
        <v>0.0742</v>
      </c>
      <c r="K4" s="45" t="n">
        <f aca="false">VLOOKUP($A4,criteria!$A$4:$I$24,$C$2,FALSE())+exposure!K$4</f>
        <v>0.0741</v>
      </c>
      <c r="L4" s="45" t="n">
        <f aca="false">VLOOKUP($A4,criteria!$A$4:$I$24,$C$2,FALSE())+exposure!L$4</f>
        <v>0.074</v>
      </c>
      <c r="M4" s="45" t="n">
        <f aca="false">VLOOKUP($A4,criteria!$A$4:$I$24,$C$2,FALSE())+exposure!M$4</f>
        <v>0.0739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/>
      <c r="C5" s="45" t="n">
        <f aca="false">VLOOKUP($A5,criteria!$A$4:$I$24,$C$2,FALSE())+exposure!C$4</f>
        <v>0.0759</v>
      </c>
      <c r="D5" s="45" t="n">
        <f aca="false">VLOOKUP($A5,criteria!$A$4:$I$24,$C$2,FALSE())+exposure!D$4</f>
        <v>0.0757</v>
      </c>
      <c r="E5" s="45" t="n">
        <f aca="false">VLOOKUP($A5,criteria!$A$4:$I$24,$C$2,FALSE())+exposure!E$4</f>
        <v>0.0751</v>
      </c>
      <c r="F5" s="45" t="n">
        <f aca="false">VLOOKUP($A5,criteria!$A$4:$I$24,$C$2,FALSE())+exposure!F$4</f>
        <v>0.0749</v>
      </c>
      <c r="G5" s="45" t="n">
        <f aca="false">VLOOKUP($A5,criteria!$A$4:$I$24,$C$2,FALSE())+exposure!G$4</f>
        <v>0.0749</v>
      </c>
      <c r="H5" s="45" t="n">
        <f aca="false">VLOOKUP($A5,criteria!$A$4:$I$24,$C$2,FALSE())+exposure!H$4</f>
        <v>0.0746</v>
      </c>
      <c r="I5" s="45" t="n">
        <f aca="false">VLOOKUP($A5,criteria!$A$4:$I$24,$C$2,FALSE())+exposure!I$4</f>
        <v>0.0744</v>
      </c>
      <c r="J5" s="45" t="n">
        <f aca="false">VLOOKUP($A5,criteria!$A$4:$I$24,$C$2,FALSE())+exposure!J$4</f>
        <v>0.0742</v>
      </c>
      <c r="K5" s="45" t="n">
        <f aca="false">VLOOKUP($A5,criteria!$A$4:$I$24,$C$2,FALSE())+exposure!K$4</f>
        <v>0.0741</v>
      </c>
      <c r="L5" s="45" t="n">
        <f aca="false">VLOOKUP($A5,criteria!$A$4:$I$24,$C$2,FALSE())+exposure!L$4</f>
        <v>0.074</v>
      </c>
      <c r="M5" s="45" t="n">
        <f aca="false">VLOOKUP($A5,criteria!$A$4:$I$24,$C$2,FALSE())+exposure!M$4</f>
        <v>0.0739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/>
      <c r="C6" s="45" t="n">
        <f aca="false">VLOOKUP($A6,criteria!$A$4:$I$24,$C$2,FALSE())+exposure!C$4</f>
        <v>0.0759</v>
      </c>
      <c r="D6" s="45" t="n">
        <f aca="false">VLOOKUP($A6,criteria!$A$4:$I$24,$C$2,FALSE())+exposure!D$4</f>
        <v>0.0757</v>
      </c>
      <c r="E6" s="45" t="n">
        <f aca="false">VLOOKUP($A6,criteria!$A$4:$I$24,$C$2,FALSE())+exposure!E$4</f>
        <v>0.0751</v>
      </c>
      <c r="F6" s="45" t="n">
        <f aca="false">VLOOKUP($A6,criteria!$A$4:$I$24,$C$2,FALSE())+exposure!F$4</f>
        <v>0.0749</v>
      </c>
      <c r="G6" s="45" t="n">
        <f aca="false">VLOOKUP($A6,criteria!$A$4:$I$24,$C$2,FALSE())+exposure!G$4</f>
        <v>0.0749</v>
      </c>
      <c r="H6" s="45" t="n">
        <f aca="false">VLOOKUP($A6,criteria!$A$4:$I$24,$C$2,FALSE())+exposure!H$4</f>
        <v>0.0746</v>
      </c>
      <c r="I6" s="45" t="n">
        <f aca="false">VLOOKUP($A6,criteria!$A$4:$I$24,$C$2,FALSE())+exposure!I$4</f>
        <v>0.0744</v>
      </c>
      <c r="J6" s="45" t="n">
        <f aca="false">VLOOKUP($A6,criteria!$A$4:$I$24,$C$2,FALSE())+exposure!J$4</f>
        <v>0.0742</v>
      </c>
      <c r="K6" s="45" t="n">
        <f aca="false">VLOOKUP($A6,criteria!$A$4:$I$24,$C$2,FALSE())+exposure!K$4</f>
        <v>0.0741</v>
      </c>
      <c r="L6" s="45" t="n">
        <f aca="false">VLOOKUP($A6,criteria!$A$4:$I$24,$C$2,FALSE())+exposure!L$4</f>
        <v>0.074</v>
      </c>
      <c r="M6" s="45" t="n">
        <f aca="false">VLOOKUP($A6,criteria!$A$4:$I$24,$C$2,FALSE())+exposure!M$4</f>
        <v>0.0739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/>
      <c r="C7" s="45" t="n">
        <f aca="false">VLOOKUP($A7,criteria!$A$4:$I$24,$C$2,FALSE())+exposure!C$4</f>
        <v>0.0759</v>
      </c>
      <c r="D7" s="45" t="n">
        <f aca="false">VLOOKUP($A7,criteria!$A$4:$I$24,$C$2,FALSE())+exposure!D$4</f>
        <v>0.0757</v>
      </c>
      <c r="E7" s="45" t="n">
        <f aca="false">VLOOKUP($A7,criteria!$A$4:$I$24,$C$2,FALSE())+exposure!E$4</f>
        <v>0.0751</v>
      </c>
      <c r="F7" s="45" t="n">
        <f aca="false">VLOOKUP($A7,criteria!$A$4:$I$24,$C$2,FALSE())+exposure!F$4</f>
        <v>0.0749</v>
      </c>
      <c r="G7" s="45" t="n">
        <f aca="false">VLOOKUP($A7,criteria!$A$4:$I$24,$C$2,FALSE())+exposure!G$4</f>
        <v>0.0749</v>
      </c>
      <c r="H7" s="45" t="n">
        <f aca="false">VLOOKUP($A7,criteria!$A$4:$I$24,$C$2,FALSE())+exposure!H$4</f>
        <v>0.0746</v>
      </c>
      <c r="I7" s="45" t="n">
        <f aca="false">VLOOKUP($A7,criteria!$A$4:$I$24,$C$2,FALSE())+exposure!I$4</f>
        <v>0.0744</v>
      </c>
      <c r="J7" s="45" t="n">
        <f aca="false">VLOOKUP($A7,criteria!$A$4:$I$24,$C$2,FALSE())+exposure!J$4</f>
        <v>0.0742</v>
      </c>
      <c r="K7" s="45" t="n">
        <f aca="false">VLOOKUP($A7,criteria!$A$4:$I$24,$C$2,FALSE())+exposure!K$4</f>
        <v>0.0741</v>
      </c>
      <c r="L7" s="45" t="n">
        <f aca="false">VLOOKUP($A7,criteria!$A$4:$I$24,$C$2,FALSE())+exposure!L$4</f>
        <v>0.074</v>
      </c>
      <c r="M7" s="45" t="n">
        <f aca="false">VLOOKUP($A7,criteria!$A$4:$I$24,$C$2,FALSE())+exposure!M$4</f>
        <v>0.0739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/>
      <c r="C8" s="45" t="n">
        <f aca="false">VLOOKUP($A8,criteria!$A$4:$I$24,$C$2,FALSE())+exposure!C$4</f>
        <v>0.0759</v>
      </c>
      <c r="D8" s="45" t="n">
        <f aca="false">VLOOKUP($A8,criteria!$A$4:$I$24,$C$2,FALSE())+exposure!D$4</f>
        <v>0.0757</v>
      </c>
      <c r="E8" s="45" t="n">
        <f aca="false">VLOOKUP($A8,criteria!$A$4:$I$24,$C$2,FALSE())+exposure!E$4</f>
        <v>0.0751</v>
      </c>
      <c r="F8" s="45" t="n">
        <f aca="false">VLOOKUP($A8,criteria!$A$4:$I$24,$C$2,FALSE())+exposure!F$4</f>
        <v>0.0749</v>
      </c>
      <c r="G8" s="45" t="n">
        <f aca="false">VLOOKUP($A8,criteria!$A$4:$I$24,$C$2,FALSE())+exposure!G$4</f>
        <v>0.0749</v>
      </c>
      <c r="H8" s="45" t="n">
        <f aca="false">VLOOKUP($A8,criteria!$A$4:$I$24,$C$2,FALSE())+exposure!H$4</f>
        <v>0.0746</v>
      </c>
      <c r="I8" s="45" t="n">
        <f aca="false">VLOOKUP($A8,criteria!$A$4:$I$24,$C$2,FALSE())+exposure!I$4</f>
        <v>0.0744</v>
      </c>
      <c r="J8" s="45" t="n">
        <f aca="false">VLOOKUP($A8,criteria!$A$4:$I$24,$C$2,FALSE())+exposure!J$4</f>
        <v>0.0742</v>
      </c>
      <c r="K8" s="45" t="n">
        <f aca="false">VLOOKUP($A8,criteria!$A$4:$I$24,$C$2,FALSE())+exposure!K$4</f>
        <v>0.0741</v>
      </c>
      <c r="L8" s="45" t="n">
        <f aca="false">VLOOKUP($A8,criteria!$A$4:$I$24,$C$2,FALSE())+exposure!L$4</f>
        <v>0.074</v>
      </c>
      <c r="M8" s="45" t="n">
        <f aca="false">VLOOKUP($A8,criteria!$A$4:$I$24,$C$2,FALSE())+exposure!M$4</f>
        <v>0.0739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/>
      <c r="C9" s="45" t="n">
        <f aca="false">VLOOKUP($A9,criteria!$A$4:$I$24,$C$2,FALSE())+exposure!C$4</f>
        <v>0.0759</v>
      </c>
      <c r="D9" s="45" t="n">
        <f aca="false">VLOOKUP($A9,criteria!$A$4:$I$24,$C$2,FALSE())+exposure!D$4</f>
        <v>0.0757</v>
      </c>
      <c r="E9" s="45" t="n">
        <f aca="false">VLOOKUP($A9,criteria!$A$4:$I$24,$C$2,FALSE())+exposure!E$4</f>
        <v>0.0751</v>
      </c>
      <c r="F9" s="45" t="n">
        <f aca="false">VLOOKUP($A9,criteria!$A$4:$I$24,$C$2,FALSE())+exposure!F$4</f>
        <v>0.0749</v>
      </c>
      <c r="G9" s="45" t="n">
        <f aca="false">VLOOKUP($A9,criteria!$A$4:$I$24,$C$2,FALSE())+exposure!G$4</f>
        <v>0.0749</v>
      </c>
      <c r="H9" s="45" t="n">
        <f aca="false">VLOOKUP($A9,criteria!$A$4:$I$24,$C$2,FALSE())+exposure!H$4</f>
        <v>0.0746</v>
      </c>
      <c r="I9" s="45" t="n">
        <f aca="false">VLOOKUP($A9,criteria!$A$4:$I$24,$C$2,FALSE())+exposure!I$4</f>
        <v>0.0744</v>
      </c>
      <c r="J9" s="45" t="n">
        <f aca="false">VLOOKUP($A9,criteria!$A$4:$I$24,$C$2,FALSE())+exposure!J$4</f>
        <v>0.0742</v>
      </c>
      <c r="K9" s="45" t="n">
        <f aca="false">VLOOKUP($A9,criteria!$A$4:$I$24,$C$2,FALSE())+exposure!K$4</f>
        <v>0.0741</v>
      </c>
      <c r="L9" s="45" t="n">
        <f aca="false">VLOOKUP($A9,criteria!$A$4:$I$24,$C$2,FALSE())+exposure!L$4</f>
        <v>0.074</v>
      </c>
      <c r="M9" s="45" t="n">
        <f aca="false">VLOOKUP($A9,criteria!$A$4:$I$24,$C$2,FALSE())+exposure!M$4</f>
        <v>0.0739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/>
      <c r="C10" s="45" t="n">
        <f aca="false">VLOOKUP($A10,criteria!$A$4:$I$24,$C$2,FALSE())+exposure!C$4</f>
        <v>0.0759</v>
      </c>
      <c r="D10" s="45" t="n">
        <f aca="false">VLOOKUP($A10,criteria!$A$4:$I$24,$C$2,FALSE())+exposure!D$4</f>
        <v>0.0757</v>
      </c>
      <c r="E10" s="45" t="n">
        <f aca="false">VLOOKUP($A10,criteria!$A$4:$I$24,$C$2,FALSE())+exposure!E$4</f>
        <v>0.0751</v>
      </c>
      <c r="F10" s="45" t="n">
        <f aca="false">VLOOKUP($A10,criteria!$A$4:$I$24,$C$2,FALSE())+exposure!F$4</f>
        <v>0.0749</v>
      </c>
      <c r="G10" s="45" t="n">
        <f aca="false">VLOOKUP($A10,criteria!$A$4:$I$24,$C$2,FALSE())+exposure!G$4</f>
        <v>0.0749</v>
      </c>
      <c r="H10" s="45" t="n">
        <f aca="false">VLOOKUP($A10,criteria!$A$4:$I$24,$C$2,FALSE())+exposure!H$4</f>
        <v>0.0746</v>
      </c>
      <c r="I10" s="45" t="n">
        <f aca="false">VLOOKUP($A10,criteria!$A$4:$I$24,$C$2,FALSE())+exposure!I$4</f>
        <v>0.0744</v>
      </c>
      <c r="J10" s="45" t="n">
        <f aca="false">VLOOKUP($A10,criteria!$A$4:$I$24,$C$2,FALSE())+exposure!J$4</f>
        <v>0.0742</v>
      </c>
      <c r="K10" s="45" t="n">
        <f aca="false">VLOOKUP($A10,criteria!$A$4:$I$24,$C$2,FALSE())+exposure!K$4</f>
        <v>0.0741</v>
      </c>
      <c r="L10" s="45" t="n">
        <f aca="false">VLOOKUP($A10,criteria!$A$4:$I$24,$C$2,FALSE())+exposure!L$4</f>
        <v>0.074</v>
      </c>
      <c r="M10" s="45" t="n">
        <f aca="false">VLOOKUP($A10,criteria!$A$4:$I$24,$C$2,FALSE())+exposure!M$4</f>
        <v>0.0739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/>
      <c r="C11" s="45" t="n">
        <f aca="false">VLOOKUP($A11,criteria!$A$4:$I$24,$C$2,FALSE())+exposure!C$4</f>
        <v>0.0759</v>
      </c>
      <c r="D11" s="45" t="n">
        <f aca="false">VLOOKUP($A11,criteria!$A$4:$I$24,$C$2,FALSE())+exposure!D$4</f>
        <v>0.0757</v>
      </c>
      <c r="E11" s="45" t="n">
        <f aca="false">VLOOKUP($A11,criteria!$A$4:$I$24,$C$2,FALSE())+exposure!E$4</f>
        <v>0.0751</v>
      </c>
      <c r="F11" s="45" t="n">
        <f aca="false">VLOOKUP($A11,criteria!$A$4:$I$24,$C$2,FALSE())+exposure!F$4</f>
        <v>0.0749</v>
      </c>
      <c r="G11" s="45" t="n">
        <f aca="false">VLOOKUP($A11,criteria!$A$4:$I$24,$C$2,FALSE())+exposure!G$4</f>
        <v>0.0749</v>
      </c>
      <c r="H11" s="45" t="n">
        <f aca="false">VLOOKUP($A11,criteria!$A$4:$I$24,$C$2,FALSE())+exposure!H$4</f>
        <v>0.0746</v>
      </c>
      <c r="I11" s="45" t="n">
        <f aca="false">VLOOKUP($A11,criteria!$A$4:$I$24,$C$2,FALSE())+exposure!I$4</f>
        <v>0.0744</v>
      </c>
      <c r="J11" s="45" t="n">
        <f aca="false">VLOOKUP($A11,criteria!$A$4:$I$24,$C$2,FALSE())+exposure!J$4</f>
        <v>0.0742</v>
      </c>
      <c r="K11" s="45" t="n">
        <f aca="false">VLOOKUP($A11,criteria!$A$4:$I$24,$C$2,FALSE())+exposure!K$4</f>
        <v>0.0741</v>
      </c>
      <c r="L11" s="45" t="n">
        <f aca="false">VLOOKUP($A11,criteria!$A$4:$I$24,$C$2,FALSE())+exposure!L$4</f>
        <v>0.074</v>
      </c>
      <c r="M11" s="45" t="n">
        <f aca="false">VLOOKUP($A11,criteria!$A$4:$I$24,$C$2,FALSE())+exposure!M$4</f>
        <v>0.0739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/>
      <c r="C12" s="45" t="n">
        <f aca="false">VLOOKUP($A12,criteria!$A$4:$I$24,$C$2,FALSE())+exposure!C$4</f>
        <v>0.0759</v>
      </c>
      <c r="D12" s="45" t="n">
        <f aca="false">VLOOKUP($A12,criteria!$A$4:$I$24,$C$2,FALSE())+exposure!D$4</f>
        <v>0.0757</v>
      </c>
      <c r="E12" s="45" t="n">
        <f aca="false">VLOOKUP($A12,criteria!$A$4:$I$24,$C$2,FALSE())+exposure!E$4</f>
        <v>0.0751</v>
      </c>
      <c r="F12" s="45" t="n">
        <f aca="false">VLOOKUP($A12,criteria!$A$4:$I$24,$C$2,FALSE())+exposure!F$4</f>
        <v>0.0749</v>
      </c>
      <c r="G12" s="45" t="n">
        <f aca="false">VLOOKUP($A12,criteria!$A$4:$I$24,$C$2,FALSE())+exposure!G$4</f>
        <v>0.0749</v>
      </c>
      <c r="H12" s="45" t="n">
        <f aca="false">VLOOKUP($A12,criteria!$A$4:$I$24,$C$2,FALSE())+exposure!H$4</f>
        <v>0.0746</v>
      </c>
      <c r="I12" s="45" t="n">
        <f aca="false">VLOOKUP($A12,criteria!$A$4:$I$24,$C$2,FALSE())+exposure!I$4</f>
        <v>0.0744</v>
      </c>
      <c r="J12" s="45" t="n">
        <f aca="false">VLOOKUP($A12,criteria!$A$4:$I$24,$C$2,FALSE())+exposure!J$4</f>
        <v>0.0742</v>
      </c>
      <c r="K12" s="45" t="n">
        <f aca="false">VLOOKUP($A12,criteria!$A$4:$I$24,$C$2,FALSE())+exposure!K$4</f>
        <v>0.0741</v>
      </c>
      <c r="L12" s="45" t="n">
        <f aca="false">VLOOKUP($A12,criteria!$A$4:$I$24,$C$2,FALSE())+exposure!L$4</f>
        <v>0.074</v>
      </c>
      <c r="M12" s="45" t="n">
        <f aca="false">VLOOKUP($A12,criteria!$A$4:$I$24,$C$2,FALSE())+exposure!M$4</f>
        <v>0.0739</v>
      </c>
    </row>
    <row r="13" customFormat="false" ht="12.75" hidden="false" customHeight="false" outlineLevel="0" collapsed="false">
      <c r="A13" s="0" t="str">
        <f aca="false">raw!A13</f>
        <v>Gulf Power Co.</v>
      </c>
      <c r="B13" s="37"/>
      <c r="C13" s="45" t="n">
        <f aca="false">VLOOKUP($A13,criteria!$A$4:$I$24,$C$2,FALSE())+exposure!C$4</f>
        <v>0.0759</v>
      </c>
      <c r="D13" s="45" t="n">
        <f aca="false">VLOOKUP($A13,criteria!$A$4:$I$24,$C$2,FALSE())+exposure!D$4</f>
        <v>0.0757</v>
      </c>
      <c r="E13" s="45" t="n">
        <f aca="false">VLOOKUP($A13,criteria!$A$4:$I$24,$C$2,FALSE())+exposure!E$4</f>
        <v>0.0751</v>
      </c>
      <c r="F13" s="45" t="n">
        <f aca="false">VLOOKUP($A13,criteria!$A$4:$I$24,$C$2,FALSE())+exposure!F$4</f>
        <v>0.0749</v>
      </c>
      <c r="G13" s="45" t="n">
        <f aca="false">VLOOKUP($A13,criteria!$A$4:$I$24,$C$2,FALSE())+exposure!G$4</f>
        <v>0.0749</v>
      </c>
      <c r="H13" s="45" t="n">
        <f aca="false">VLOOKUP($A13,criteria!$A$4:$I$24,$C$2,FALSE())+exposure!H$4</f>
        <v>0.0746</v>
      </c>
      <c r="I13" s="45" t="n">
        <f aca="false">VLOOKUP($A13,criteria!$A$4:$I$24,$C$2,FALSE())+exposure!I$4</f>
        <v>0.0744</v>
      </c>
      <c r="J13" s="45" t="n">
        <f aca="false">VLOOKUP($A13,criteria!$A$4:$I$24,$C$2,FALSE())+exposure!J$4</f>
        <v>0.0742</v>
      </c>
      <c r="K13" s="45" t="n">
        <f aca="false">VLOOKUP($A13,criteria!$A$4:$I$24,$C$2,FALSE())+exposure!K$4</f>
        <v>0.0741</v>
      </c>
      <c r="L13" s="45" t="n">
        <f aca="false">VLOOKUP($A13,criteria!$A$4:$I$24,$C$2,FALSE())+exposure!L$4</f>
        <v>0.074</v>
      </c>
      <c r="M13" s="45" t="n">
        <f aca="false">VLOOKUP($A13,criteria!$A$4:$I$24,$C$2,FALSE())+exposure!M$4</f>
        <v>0.0739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/>
      <c r="C14" s="45" t="n">
        <f aca="false">VLOOKUP($A14,criteria!$A$4:$I$24,$C$2,FALSE())+exposure!C$4</f>
        <v>0.0759</v>
      </c>
      <c r="D14" s="45" t="n">
        <f aca="false">VLOOKUP($A14,criteria!$A$4:$I$24,$C$2,FALSE())+exposure!D$4</f>
        <v>0.0757</v>
      </c>
      <c r="E14" s="45" t="n">
        <f aca="false">VLOOKUP($A14,criteria!$A$4:$I$24,$C$2,FALSE())+exposure!E$4</f>
        <v>0.0751</v>
      </c>
      <c r="F14" s="45" t="n">
        <f aca="false">VLOOKUP($A14,criteria!$A$4:$I$24,$C$2,FALSE())+exposure!F$4</f>
        <v>0.0749</v>
      </c>
      <c r="G14" s="45" t="n">
        <f aca="false">VLOOKUP($A14,criteria!$A$4:$I$24,$C$2,FALSE())+exposure!G$4</f>
        <v>0.0749</v>
      </c>
      <c r="H14" s="45" t="n">
        <f aca="false">VLOOKUP($A14,criteria!$A$4:$I$24,$C$2,FALSE())+exposure!H$4</f>
        <v>0.0746</v>
      </c>
      <c r="I14" s="45" t="n">
        <f aca="false">VLOOKUP($A14,criteria!$A$4:$I$24,$C$2,FALSE())+exposure!I$4</f>
        <v>0.0744</v>
      </c>
      <c r="J14" s="45" t="n">
        <f aca="false">VLOOKUP($A14,criteria!$A$4:$I$24,$C$2,FALSE())+exposure!J$4</f>
        <v>0.0742</v>
      </c>
      <c r="K14" s="45" t="n">
        <f aca="false">VLOOKUP($A14,criteria!$A$4:$I$24,$C$2,FALSE())+exposure!K$4</f>
        <v>0.0741</v>
      </c>
      <c r="L14" s="45" t="n">
        <f aca="false">VLOOKUP($A14,criteria!$A$4:$I$24,$C$2,FALSE())+exposure!L$4</f>
        <v>0.074</v>
      </c>
      <c r="M14" s="45" t="n">
        <f aca="false">VLOOKUP($A14,criteria!$A$4:$I$24,$C$2,FALSE())+exposure!M$4</f>
        <v>0.0739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/>
      <c r="C15" s="45" t="n">
        <f aca="false">VLOOKUP($A15,criteria!$A$4:$I$24,$C$2,FALSE())+exposure!C$4</f>
        <v>0.0759</v>
      </c>
      <c r="D15" s="45" t="n">
        <f aca="false">VLOOKUP($A15,criteria!$A$4:$I$24,$C$2,FALSE())+exposure!D$4</f>
        <v>0.0757</v>
      </c>
      <c r="E15" s="45" t="n">
        <f aca="false">VLOOKUP($A15,criteria!$A$4:$I$24,$C$2,FALSE())+exposure!E$4</f>
        <v>0.0751</v>
      </c>
      <c r="F15" s="45" t="n">
        <f aca="false">VLOOKUP($A15,criteria!$A$4:$I$24,$C$2,FALSE())+exposure!F$4</f>
        <v>0.0749</v>
      </c>
      <c r="G15" s="45" t="n">
        <f aca="false">VLOOKUP($A15,criteria!$A$4:$I$24,$C$2,FALSE())+exposure!G$4</f>
        <v>0.0749</v>
      </c>
      <c r="H15" s="45" t="n">
        <f aca="false">VLOOKUP($A15,criteria!$A$4:$I$24,$C$2,FALSE())+exposure!H$4</f>
        <v>0.0746</v>
      </c>
      <c r="I15" s="45" t="n">
        <f aca="false">VLOOKUP($A15,criteria!$A$4:$I$24,$C$2,FALSE())+exposure!I$4</f>
        <v>0.0744</v>
      </c>
      <c r="J15" s="45" t="n">
        <f aca="false">VLOOKUP($A15,criteria!$A$4:$I$24,$C$2,FALSE())+exposure!J$4</f>
        <v>0.0742</v>
      </c>
      <c r="K15" s="45" t="n">
        <f aca="false">VLOOKUP($A15,criteria!$A$4:$I$24,$C$2,FALSE())+exposure!K$4</f>
        <v>0.0741</v>
      </c>
      <c r="L15" s="45" t="n">
        <f aca="false">VLOOKUP($A15,criteria!$A$4:$I$24,$C$2,FALSE())+exposure!L$4</f>
        <v>0.074</v>
      </c>
      <c r="M15" s="45" t="n">
        <f aca="false">VLOOKUP($A15,criteria!$A$4:$I$24,$C$2,FALSE())+exposure!M$4</f>
        <v>0.0739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/>
      <c r="C16" s="45" t="n">
        <f aca="false">VLOOKUP($A16,criteria!$A$4:$I$24,$C$2,FALSE())+exposure!C$4</f>
        <v>0.0759</v>
      </c>
      <c r="D16" s="45" t="n">
        <f aca="false">VLOOKUP($A16,criteria!$A$4:$I$24,$C$2,FALSE())+exposure!D$4</f>
        <v>0.0757</v>
      </c>
      <c r="E16" s="45" t="n">
        <f aca="false">VLOOKUP($A16,criteria!$A$4:$I$24,$C$2,FALSE())+exposure!E$4</f>
        <v>0.0751</v>
      </c>
      <c r="F16" s="45" t="n">
        <f aca="false">VLOOKUP($A16,criteria!$A$4:$I$24,$C$2,FALSE())+exposure!F$4</f>
        <v>0.0749</v>
      </c>
      <c r="G16" s="45" t="n">
        <f aca="false">VLOOKUP($A16,criteria!$A$4:$I$24,$C$2,FALSE())+exposure!G$4</f>
        <v>0.0749</v>
      </c>
      <c r="H16" s="45" t="n">
        <f aca="false">VLOOKUP($A16,criteria!$A$4:$I$24,$C$2,FALSE())+exposure!H$4</f>
        <v>0.0746</v>
      </c>
      <c r="I16" s="45" t="n">
        <f aca="false">VLOOKUP($A16,criteria!$A$4:$I$24,$C$2,FALSE())+exposure!I$4</f>
        <v>0.0744</v>
      </c>
      <c r="J16" s="45" t="n">
        <f aca="false">VLOOKUP($A16,criteria!$A$4:$I$24,$C$2,FALSE())+exposure!J$4</f>
        <v>0.0742</v>
      </c>
      <c r="K16" s="45" t="n">
        <f aca="false">VLOOKUP($A16,criteria!$A$4:$I$24,$C$2,FALSE())+exposure!K$4</f>
        <v>0.0741</v>
      </c>
      <c r="L16" s="45" t="n">
        <f aca="false">VLOOKUP($A16,criteria!$A$4:$I$24,$C$2,FALSE())+exposure!L$4</f>
        <v>0.074</v>
      </c>
      <c r="M16" s="45" t="n">
        <f aca="false">VLOOKUP($A16,criteria!$A$4:$I$24,$C$2,FALSE())+exposure!M$4</f>
        <v>0.0739</v>
      </c>
    </row>
    <row r="17" customFormat="false" ht="12.75" hidden="false" customHeight="false" outlineLevel="0" collapsed="false">
      <c r="A17" s="0" t="str">
        <f aca="false">raw!A17</f>
        <v>Ohio Power Co.</v>
      </c>
      <c r="B17" s="37"/>
      <c r="C17" s="45" t="n">
        <f aca="false">VLOOKUP($A17,criteria!$A$4:$I$24,$C$2,FALSE())+exposure!C$4</f>
        <v>0.0759</v>
      </c>
      <c r="D17" s="45" t="n">
        <f aca="false">VLOOKUP($A17,criteria!$A$4:$I$24,$C$2,FALSE())+exposure!D$4</f>
        <v>0.0757</v>
      </c>
      <c r="E17" s="45" t="n">
        <f aca="false">VLOOKUP($A17,criteria!$A$4:$I$24,$C$2,FALSE())+exposure!E$4</f>
        <v>0.0751</v>
      </c>
      <c r="F17" s="45" t="n">
        <f aca="false">VLOOKUP($A17,criteria!$A$4:$I$24,$C$2,FALSE())+exposure!F$4</f>
        <v>0.0749</v>
      </c>
      <c r="G17" s="45" t="n">
        <f aca="false">VLOOKUP($A17,criteria!$A$4:$I$24,$C$2,FALSE())+exposure!G$4</f>
        <v>0.0749</v>
      </c>
      <c r="H17" s="45" t="n">
        <f aca="false">VLOOKUP($A17,criteria!$A$4:$I$24,$C$2,FALSE())+exposure!H$4</f>
        <v>0.0746</v>
      </c>
      <c r="I17" s="45" t="n">
        <f aca="false">VLOOKUP($A17,criteria!$A$4:$I$24,$C$2,FALSE())+exposure!I$4</f>
        <v>0.0744</v>
      </c>
      <c r="J17" s="45" t="n">
        <f aca="false">VLOOKUP($A17,criteria!$A$4:$I$24,$C$2,FALSE())+exposure!J$4</f>
        <v>0.0742</v>
      </c>
      <c r="K17" s="45" t="n">
        <f aca="false">VLOOKUP($A17,criteria!$A$4:$I$24,$C$2,FALSE())+exposure!K$4</f>
        <v>0.0741</v>
      </c>
      <c r="L17" s="45" t="n">
        <f aca="false">VLOOKUP($A17,criteria!$A$4:$I$24,$C$2,FALSE())+exposure!L$4</f>
        <v>0.074</v>
      </c>
      <c r="M17" s="45" t="n">
        <f aca="false">VLOOKUP($A17,criteria!$A$4:$I$24,$C$2,FALSE())+exposure!M$4</f>
        <v>0.0739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/>
      <c r="C18" s="45" t="n">
        <f aca="false">VLOOKUP($A18,criteria!$A$4:$I$24,$C$2,FALSE())+exposure!C$4</f>
        <v>0.0759</v>
      </c>
      <c r="D18" s="45" t="n">
        <f aca="false">VLOOKUP($A18,criteria!$A$4:$I$24,$C$2,FALSE())+exposure!D$4</f>
        <v>0.0757</v>
      </c>
      <c r="E18" s="45" t="n">
        <f aca="false">VLOOKUP($A18,criteria!$A$4:$I$24,$C$2,FALSE())+exposure!E$4</f>
        <v>0.0751</v>
      </c>
      <c r="F18" s="45" t="n">
        <f aca="false">VLOOKUP($A18,criteria!$A$4:$I$24,$C$2,FALSE())+exposure!F$4</f>
        <v>0.0749</v>
      </c>
      <c r="G18" s="45" t="n">
        <f aca="false">VLOOKUP($A18,criteria!$A$4:$I$24,$C$2,FALSE())+exposure!G$4</f>
        <v>0.0749</v>
      </c>
      <c r="H18" s="45" t="n">
        <f aca="false">VLOOKUP($A18,criteria!$A$4:$I$24,$C$2,FALSE())+exposure!H$4</f>
        <v>0.0746</v>
      </c>
      <c r="I18" s="45" t="n">
        <f aca="false">VLOOKUP($A18,criteria!$A$4:$I$24,$C$2,FALSE())+exposure!I$4</f>
        <v>0.0744</v>
      </c>
      <c r="J18" s="45" t="n">
        <f aca="false">VLOOKUP($A18,criteria!$A$4:$I$24,$C$2,FALSE())+exposure!J$4</f>
        <v>0.0742</v>
      </c>
      <c r="K18" s="45" t="n">
        <f aca="false">VLOOKUP($A18,criteria!$A$4:$I$24,$C$2,FALSE())+exposure!K$4</f>
        <v>0.0741</v>
      </c>
      <c r="L18" s="45" t="n">
        <f aca="false">VLOOKUP($A18,criteria!$A$4:$I$24,$C$2,FALSE())+exposure!L$4</f>
        <v>0.074</v>
      </c>
      <c r="M18" s="45" t="n">
        <f aca="false">VLOOKUP($A18,criteria!$A$4:$I$24,$C$2,FALSE())+exposure!M$4</f>
        <v>0.0739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/>
      <c r="C19" s="45" t="n">
        <f aca="false">VLOOKUP($A19,criteria!$A$4:$I$24,$C$2,FALSE())+exposure!C$4</f>
        <v>0.0759</v>
      </c>
      <c r="D19" s="45" t="n">
        <f aca="false">VLOOKUP($A19,criteria!$A$4:$I$24,$C$2,FALSE())+exposure!D$4</f>
        <v>0.0757</v>
      </c>
      <c r="E19" s="45" t="n">
        <f aca="false">VLOOKUP($A19,criteria!$A$4:$I$24,$C$2,FALSE())+exposure!E$4</f>
        <v>0.0751</v>
      </c>
      <c r="F19" s="45" t="n">
        <f aca="false">VLOOKUP($A19,criteria!$A$4:$I$24,$C$2,FALSE())+exposure!F$4</f>
        <v>0.0749</v>
      </c>
      <c r="G19" s="45" t="n">
        <f aca="false">VLOOKUP($A19,criteria!$A$4:$I$24,$C$2,FALSE())+exposure!G$4</f>
        <v>0.0749</v>
      </c>
      <c r="H19" s="45" t="n">
        <f aca="false">VLOOKUP($A19,criteria!$A$4:$I$24,$C$2,FALSE())+exposure!H$4</f>
        <v>0.0746</v>
      </c>
      <c r="I19" s="45" t="n">
        <f aca="false">VLOOKUP($A19,criteria!$A$4:$I$24,$C$2,FALSE())+exposure!I$4</f>
        <v>0.0744</v>
      </c>
      <c r="J19" s="45" t="n">
        <f aca="false">VLOOKUP($A19,criteria!$A$4:$I$24,$C$2,FALSE())+exposure!J$4</f>
        <v>0.0742</v>
      </c>
      <c r="K19" s="45" t="n">
        <f aca="false">VLOOKUP($A19,criteria!$A$4:$I$24,$C$2,FALSE())+exposure!K$4</f>
        <v>0.0741</v>
      </c>
      <c r="L19" s="45" t="n">
        <f aca="false">VLOOKUP($A19,criteria!$A$4:$I$24,$C$2,FALSE())+exposure!L$4</f>
        <v>0.074</v>
      </c>
      <c r="M19" s="45" t="n">
        <f aca="false">VLOOKUP($A19,criteria!$A$4:$I$24,$C$2,FALSE())+exposure!M$4</f>
        <v>0.0739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/>
      <c r="C20" s="45" t="n">
        <f aca="false">VLOOKUP($A20,criteria!$A$4:$I$24,$C$2,FALSE())+exposure!C$4</f>
        <v>0.0759</v>
      </c>
      <c r="D20" s="45" t="n">
        <f aca="false">VLOOKUP($A20,criteria!$A$4:$I$24,$C$2,FALSE())+exposure!D$4</f>
        <v>0.0757</v>
      </c>
      <c r="E20" s="45" t="n">
        <f aca="false">VLOOKUP($A20,criteria!$A$4:$I$24,$C$2,FALSE())+exposure!E$4</f>
        <v>0.0751</v>
      </c>
      <c r="F20" s="45" t="n">
        <f aca="false">VLOOKUP($A20,criteria!$A$4:$I$24,$C$2,FALSE())+exposure!F$4</f>
        <v>0.0749</v>
      </c>
      <c r="G20" s="45" t="n">
        <f aca="false">VLOOKUP($A20,criteria!$A$4:$I$24,$C$2,FALSE())+exposure!G$4</f>
        <v>0.0749</v>
      </c>
      <c r="H20" s="45" t="n">
        <f aca="false">VLOOKUP($A20,criteria!$A$4:$I$24,$C$2,FALSE())+exposure!H$4</f>
        <v>0.0746</v>
      </c>
      <c r="I20" s="45" t="n">
        <f aca="false">VLOOKUP($A20,criteria!$A$4:$I$24,$C$2,FALSE())+exposure!I$4</f>
        <v>0.0744</v>
      </c>
      <c r="J20" s="45" t="n">
        <f aca="false">VLOOKUP($A20,criteria!$A$4:$I$24,$C$2,FALSE())+exposure!J$4</f>
        <v>0.0742</v>
      </c>
      <c r="K20" s="45" t="n">
        <f aca="false">VLOOKUP($A20,criteria!$A$4:$I$24,$C$2,FALSE())+exposure!K$4</f>
        <v>0.0741</v>
      </c>
      <c r="L20" s="45" t="n">
        <f aca="false">VLOOKUP($A20,criteria!$A$4:$I$24,$C$2,FALSE())+exposure!L$4</f>
        <v>0.074</v>
      </c>
      <c r="M20" s="45" t="n">
        <f aca="false">VLOOKUP($A20,criteria!$A$4:$I$24,$C$2,FALSE())+exposure!M$4</f>
        <v>0.0739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/>
      <c r="C21" s="45" t="n">
        <f aca="false">VLOOKUP($A21,criteria!$A$4:$I$24,$C$2,FALSE())+exposure!C$4</f>
        <v>0.0759</v>
      </c>
      <c r="D21" s="45" t="n">
        <f aca="false">VLOOKUP($A21,criteria!$A$4:$I$24,$C$2,FALSE())+exposure!D$4</f>
        <v>0.0757</v>
      </c>
      <c r="E21" s="45" t="n">
        <f aca="false">VLOOKUP($A21,criteria!$A$4:$I$24,$C$2,FALSE())+exposure!E$4</f>
        <v>0.0751</v>
      </c>
      <c r="F21" s="45" t="n">
        <f aca="false">VLOOKUP($A21,criteria!$A$4:$I$24,$C$2,FALSE())+exposure!F$4</f>
        <v>0.0749</v>
      </c>
      <c r="G21" s="45" t="n">
        <f aca="false">VLOOKUP($A21,criteria!$A$4:$I$24,$C$2,FALSE())+exposure!G$4</f>
        <v>0.0749</v>
      </c>
      <c r="H21" s="45" t="n">
        <f aca="false">VLOOKUP($A21,criteria!$A$4:$I$24,$C$2,FALSE())+exposure!H$4</f>
        <v>0.0746</v>
      </c>
      <c r="I21" s="45" t="n">
        <f aca="false">VLOOKUP($A21,criteria!$A$4:$I$24,$C$2,FALSE())+exposure!I$4</f>
        <v>0.0744</v>
      </c>
      <c r="J21" s="45" t="n">
        <f aca="false">VLOOKUP($A21,criteria!$A$4:$I$24,$C$2,FALSE())+exposure!J$4</f>
        <v>0.0742</v>
      </c>
      <c r="K21" s="45" t="n">
        <f aca="false">VLOOKUP($A21,criteria!$A$4:$I$24,$C$2,FALSE())+exposure!K$4</f>
        <v>0.0741</v>
      </c>
      <c r="L21" s="45" t="n">
        <f aca="false">VLOOKUP($A21,criteria!$A$4:$I$24,$C$2,FALSE())+exposure!L$4</f>
        <v>0.074</v>
      </c>
      <c r="M21" s="45" t="n">
        <f aca="false">VLOOKUP($A21,criteria!$A$4:$I$24,$C$2,FALSE())+exposure!M$4</f>
        <v>0.0739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/>
      <c r="C22" s="45" t="n">
        <f aca="false">VLOOKUP($A22,criteria!$A$4:$I$24,$C$2,FALSE())+exposure!C$4</f>
        <v>0.0759</v>
      </c>
      <c r="D22" s="45" t="n">
        <f aca="false">VLOOKUP($A22,criteria!$A$4:$I$24,$C$2,FALSE())+exposure!D$4</f>
        <v>0.0757</v>
      </c>
      <c r="E22" s="45" t="n">
        <f aca="false">VLOOKUP($A22,criteria!$A$4:$I$24,$C$2,FALSE())+exposure!E$4</f>
        <v>0.0751</v>
      </c>
      <c r="F22" s="45" t="n">
        <f aca="false">VLOOKUP($A22,criteria!$A$4:$I$24,$C$2,FALSE())+exposure!F$4</f>
        <v>0.0749</v>
      </c>
      <c r="G22" s="45" t="n">
        <f aca="false">VLOOKUP($A22,criteria!$A$4:$I$24,$C$2,FALSE())+exposure!G$4</f>
        <v>0.0749</v>
      </c>
      <c r="H22" s="45" t="n">
        <f aca="false">VLOOKUP($A22,criteria!$A$4:$I$24,$C$2,FALSE())+exposure!H$4</f>
        <v>0.0746</v>
      </c>
      <c r="I22" s="45" t="n">
        <f aca="false">VLOOKUP($A22,criteria!$A$4:$I$24,$C$2,FALSE())+exposure!I$4</f>
        <v>0.0744</v>
      </c>
      <c r="J22" s="45" t="n">
        <f aca="false">VLOOKUP($A22,criteria!$A$4:$I$24,$C$2,FALSE())+exposure!J$4</f>
        <v>0.0742</v>
      </c>
      <c r="K22" s="45" t="n">
        <f aca="false">VLOOKUP($A22,criteria!$A$4:$I$24,$C$2,FALSE())+exposure!K$4</f>
        <v>0.0741</v>
      </c>
      <c r="L22" s="45" t="n">
        <f aca="false">VLOOKUP($A22,criteria!$A$4:$I$24,$C$2,FALSE())+exposure!L$4</f>
        <v>0.074</v>
      </c>
      <c r="M22" s="45" t="n">
        <f aca="false">VLOOKUP($A22,criteria!$A$4:$I$24,$C$2,FALSE())+exposure!M$4</f>
        <v>0.0739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/>
      <c r="C23" s="45" t="n">
        <f aca="false">VLOOKUP($A23,criteria!$A$4:$I$24,$C$2,FALSE())+exposure!C$4</f>
        <v>0.0759</v>
      </c>
      <c r="D23" s="45" t="n">
        <f aca="false">VLOOKUP($A23,criteria!$A$4:$I$24,$C$2,FALSE())+exposure!D$4</f>
        <v>0.0757</v>
      </c>
      <c r="E23" s="45" t="n">
        <f aca="false">VLOOKUP($A23,criteria!$A$4:$I$24,$C$2,FALSE())+exposure!E$4</f>
        <v>0.0751</v>
      </c>
      <c r="F23" s="45" t="n">
        <f aca="false">VLOOKUP($A23,criteria!$A$4:$I$24,$C$2,FALSE())+exposure!F$4</f>
        <v>0.0749</v>
      </c>
      <c r="G23" s="45" t="n">
        <f aca="false">VLOOKUP($A23,criteria!$A$4:$I$24,$C$2,FALSE())+exposure!G$4</f>
        <v>0.0749</v>
      </c>
      <c r="H23" s="45" t="n">
        <f aca="false">VLOOKUP($A23,criteria!$A$4:$I$24,$C$2,FALSE())+exposure!H$4</f>
        <v>0.0746</v>
      </c>
      <c r="I23" s="45" t="n">
        <f aca="false">VLOOKUP($A23,criteria!$A$4:$I$24,$C$2,FALSE())+exposure!I$4</f>
        <v>0.0744</v>
      </c>
      <c r="J23" s="45" t="n">
        <f aca="false">VLOOKUP($A23,criteria!$A$4:$I$24,$C$2,FALSE())+exposure!J$4</f>
        <v>0.0742</v>
      </c>
      <c r="K23" s="45" t="n">
        <f aca="false">VLOOKUP($A23,criteria!$A$4:$I$24,$C$2,FALSE())+exposure!K$4</f>
        <v>0.0741</v>
      </c>
      <c r="L23" s="45" t="n">
        <f aca="false">VLOOKUP($A23,criteria!$A$4:$I$24,$C$2,FALSE())+exposure!L$4</f>
        <v>0.074</v>
      </c>
      <c r="M23" s="45" t="n">
        <f aca="false">VLOOKUP($A23,criteria!$A$4:$I$24,$C$2,FALSE())+exposure!M$4</f>
        <v>0.0739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/>
      <c r="C24" s="45" t="n">
        <f aca="false">VLOOKUP($A24,criteria!$A$4:$I$24,$C$2,FALSE())+exposure!C$4</f>
        <v>0.0759</v>
      </c>
      <c r="D24" s="45" t="n">
        <f aca="false">VLOOKUP($A24,criteria!$A$4:$I$24,$C$2,FALSE())+exposure!D$4</f>
        <v>0.0757</v>
      </c>
      <c r="E24" s="45" t="n">
        <f aca="false">VLOOKUP($A24,criteria!$A$4:$I$24,$C$2,FALSE())+exposure!E$4</f>
        <v>0.0751</v>
      </c>
      <c r="F24" s="45" t="n">
        <f aca="false">VLOOKUP($A24,criteria!$A$4:$I$24,$C$2,FALSE())+exposure!F$4</f>
        <v>0.0749</v>
      </c>
      <c r="G24" s="45" t="n">
        <f aca="false">VLOOKUP($A24,criteria!$A$4:$I$24,$C$2,FALSE())+exposure!G$4</f>
        <v>0.0749</v>
      </c>
      <c r="H24" s="45" t="n">
        <f aca="false">VLOOKUP($A24,criteria!$A$4:$I$24,$C$2,FALSE())+exposure!H$4</f>
        <v>0.0746</v>
      </c>
      <c r="I24" s="45" t="n">
        <f aca="false">VLOOKUP($A24,criteria!$A$4:$I$24,$C$2,FALSE())+exposure!I$4</f>
        <v>0.0744</v>
      </c>
      <c r="J24" s="45" t="n">
        <f aca="false">VLOOKUP($A24,criteria!$A$4:$I$24,$C$2,FALSE())+exposure!J$4</f>
        <v>0.0742</v>
      </c>
      <c r="K24" s="45" t="n">
        <f aca="false">VLOOKUP($A24,criteria!$A$4:$I$24,$C$2,FALSE())+exposure!K$4</f>
        <v>0.0741</v>
      </c>
      <c r="L24" s="45" t="n">
        <f aca="false">VLOOKUP($A24,criteria!$A$4:$I$24,$C$2,FALSE())+exposure!L$4</f>
        <v>0.074</v>
      </c>
      <c r="M24" s="45" t="n">
        <f aca="false">VLOOKUP($A24,criteria!$A$4:$I$24,$C$2,FALSE())+exposure!M$4</f>
        <v>0.0739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99"/>
  </cols>
  <sheetData>
    <row r="1" customFormat="false" ht="12.75" hidden="false" customHeight="false" outlineLevel="0" collapsed="false">
      <c r="A1" s="0" t="s">
        <v>230</v>
      </c>
    </row>
    <row r="2" customFormat="false" ht="12.75" hidden="false" customHeight="false" outlineLevel="0" collapsed="false">
      <c r="C2" s="0" t="n">
        <v>8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/>
      <c r="C4" s="34" t="n">
        <f aca="false">exposure!C$4+(VLOOKUP($A4,criteria!$A$4:$I$24,$C$2,FALSE())*(Assumptions!$C$25))</f>
        <v>0.1204</v>
      </c>
      <c r="D4" s="34" t="n">
        <f aca="false">exposure!D$4+(VLOOKUP($A4,criteria!$A$4:$I$24,$C$2,FALSE())*(Assumptions!$C$25))</f>
        <v>0.1202</v>
      </c>
      <c r="E4" s="34" t="n">
        <f aca="false">exposure!E$4+(VLOOKUP($A4,criteria!$A$4:$I$24,$C$2,FALSE())*(Assumptions!$C$25))</f>
        <v>0.1196</v>
      </c>
      <c r="F4" s="34" t="n">
        <f aca="false">exposure!F$4+(VLOOKUP($A4,criteria!$A$4:$I$24,$C$2,FALSE())*(Assumptions!$C$25))</f>
        <v>0.1194</v>
      </c>
      <c r="G4" s="34" t="n">
        <f aca="false">exposure!G$4+(VLOOKUP($A4,criteria!$A$4:$I$24,$C$2,FALSE())*(Assumptions!$C$25))</f>
        <v>0.1194</v>
      </c>
      <c r="H4" s="34" t="n">
        <f aca="false">exposure!H$4+(VLOOKUP($A4,criteria!$A$4:$I$24,$C$2,FALSE())*(Assumptions!$C$25))</f>
        <v>0.1191</v>
      </c>
      <c r="I4" s="34" t="n">
        <f aca="false">exposure!I$4+(VLOOKUP($A4,criteria!$A$4:$I$24,$C$2,FALSE())*(Assumptions!$C$25))</f>
        <v>0.1189</v>
      </c>
      <c r="J4" s="34" t="n">
        <f aca="false">exposure!J$4+(VLOOKUP($A4,criteria!$A$4:$I$24,$C$2,FALSE())*(Assumptions!$C$25))</f>
        <v>0.1187</v>
      </c>
      <c r="K4" s="34" t="n">
        <f aca="false">exposure!K$4+(VLOOKUP($A4,criteria!$A$4:$I$24,$C$2,FALSE())*(Assumptions!$C$25))</f>
        <v>0.1186</v>
      </c>
      <c r="L4" s="34" t="n">
        <f aca="false">exposure!L$4+(VLOOKUP($A4,criteria!$A$4:$I$24,$C$2,FALSE())*(Assumptions!$C$25))</f>
        <v>0.1185</v>
      </c>
      <c r="M4" s="34" t="n">
        <f aca="false">exposure!M$4+(VLOOKUP($A4,criteria!$A$4:$I$24,$C$2,FALSE())*(Assumptions!$C$25))</f>
        <v>0.1184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/>
      <c r="C5" s="34" t="n">
        <f aca="false">exposure!C$4+(VLOOKUP($A5,criteria!$A$4:$I$24,$C$2,FALSE())*(Assumptions!$C$25))</f>
        <v>0.1204</v>
      </c>
      <c r="D5" s="34" t="n">
        <f aca="false">exposure!D$4+(VLOOKUP($A5,criteria!$A$4:$I$24,$C$2,FALSE())*(Assumptions!$C$25))</f>
        <v>0.1202</v>
      </c>
      <c r="E5" s="34" t="n">
        <f aca="false">exposure!E$4+(VLOOKUP($A5,criteria!$A$4:$I$24,$C$2,FALSE())*(Assumptions!$C$25))</f>
        <v>0.1196</v>
      </c>
      <c r="F5" s="34" t="n">
        <f aca="false">exposure!F$4+(VLOOKUP($A5,criteria!$A$4:$I$24,$C$2,FALSE())*(Assumptions!$C$25))</f>
        <v>0.1194</v>
      </c>
      <c r="G5" s="34" t="n">
        <f aca="false">exposure!G$4+(VLOOKUP($A5,criteria!$A$4:$I$24,$C$2,FALSE())*(Assumptions!$C$25))</f>
        <v>0.1194</v>
      </c>
      <c r="H5" s="34" t="n">
        <f aca="false">exposure!H$4+(VLOOKUP($A5,criteria!$A$4:$I$24,$C$2,FALSE())*(Assumptions!$C$25))</f>
        <v>0.1191</v>
      </c>
      <c r="I5" s="34" t="n">
        <f aca="false">exposure!I$4+(VLOOKUP($A5,criteria!$A$4:$I$24,$C$2,FALSE())*(Assumptions!$C$25))</f>
        <v>0.1189</v>
      </c>
      <c r="J5" s="34" t="n">
        <f aca="false">exposure!J$4+(VLOOKUP($A5,criteria!$A$4:$I$24,$C$2,FALSE())*(Assumptions!$C$25))</f>
        <v>0.1187</v>
      </c>
      <c r="K5" s="34" t="n">
        <f aca="false">exposure!K$4+(VLOOKUP($A5,criteria!$A$4:$I$24,$C$2,FALSE())*(Assumptions!$C$25))</f>
        <v>0.1186</v>
      </c>
      <c r="L5" s="34" t="n">
        <f aca="false">exposure!L$4+(VLOOKUP($A5,criteria!$A$4:$I$24,$C$2,FALSE())*(Assumptions!$C$25))</f>
        <v>0.1185</v>
      </c>
      <c r="M5" s="34" t="n">
        <f aca="false">exposure!M$4+(VLOOKUP($A5,criteria!$A$4:$I$24,$C$2,FALSE())*(Assumptions!$C$25))</f>
        <v>0.1184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/>
      <c r="C6" s="34" t="n">
        <f aca="false">exposure!C$4+(VLOOKUP($A6,criteria!$A$4:$I$24,$C$2,FALSE())*(Assumptions!$C$25))</f>
        <v>0.1204</v>
      </c>
      <c r="D6" s="34" t="n">
        <f aca="false">exposure!D$4+(VLOOKUP($A6,criteria!$A$4:$I$24,$C$2,FALSE())*(Assumptions!$C$25))</f>
        <v>0.1202</v>
      </c>
      <c r="E6" s="34" t="n">
        <f aca="false">exposure!E$4+(VLOOKUP($A6,criteria!$A$4:$I$24,$C$2,FALSE())*(Assumptions!$C$25))</f>
        <v>0.1196</v>
      </c>
      <c r="F6" s="34" t="n">
        <f aca="false">exposure!F$4+(VLOOKUP($A6,criteria!$A$4:$I$24,$C$2,FALSE())*(Assumptions!$C$25))</f>
        <v>0.1194</v>
      </c>
      <c r="G6" s="34" t="n">
        <f aca="false">exposure!G$4+(VLOOKUP($A6,criteria!$A$4:$I$24,$C$2,FALSE())*(Assumptions!$C$25))</f>
        <v>0.1194</v>
      </c>
      <c r="H6" s="34" t="n">
        <f aca="false">exposure!H$4+(VLOOKUP($A6,criteria!$A$4:$I$24,$C$2,FALSE())*(Assumptions!$C$25))</f>
        <v>0.1191</v>
      </c>
      <c r="I6" s="34" t="n">
        <f aca="false">exposure!I$4+(VLOOKUP($A6,criteria!$A$4:$I$24,$C$2,FALSE())*(Assumptions!$C$25))</f>
        <v>0.1189</v>
      </c>
      <c r="J6" s="34" t="n">
        <f aca="false">exposure!J$4+(VLOOKUP($A6,criteria!$A$4:$I$24,$C$2,FALSE())*(Assumptions!$C$25))</f>
        <v>0.1187</v>
      </c>
      <c r="K6" s="34" t="n">
        <f aca="false">exposure!K$4+(VLOOKUP($A6,criteria!$A$4:$I$24,$C$2,FALSE())*(Assumptions!$C$25))</f>
        <v>0.1186</v>
      </c>
      <c r="L6" s="34" t="n">
        <f aca="false">exposure!L$4+(VLOOKUP($A6,criteria!$A$4:$I$24,$C$2,FALSE())*(Assumptions!$C$25))</f>
        <v>0.1185</v>
      </c>
      <c r="M6" s="34" t="n">
        <f aca="false">exposure!M$4+(VLOOKUP($A6,criteria!$A$4:$I$24,$C$2,FALSE())*(Assumptions!$C$25))</f>
        <v>0.1184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/>
      <c r="C7" s="34" t="n">
        <f aca="false">exposure!C$4+(VLOOKUP($A7,criteria!$A$4:$I$24,$C$2,FALSE())*(Assumptions!$C$25))</f>
        <v>0.1204</v>
      </c>
      <c r="D7" s="34" t="n">
        <f aca="false">exposure!D$4+(VLOOKUP($A7,criteria!$A$4:$I$24,$C$2,FALSE())*(Assumptions!$C$25))</f>
        <v>0.1202</v>
      </c>
      <c r="E7" s="34" t="n">
        <f aca="false">exposure!E$4+(VLOOKUP($A7,criteria!$A$4:$I$24,$C$2,FALSE())*(Assumptions!$C$25))</f>
        <v>0.1196</v>
      </c>
      <c r="F7" s="34" t="n">
        <f aca="false">exposure!F$4+(VLOOKUP($A7,criteria!$A$4:$I$24,$C$2,FALSE())*(Assumptions!$C$25))</f>
        <v>0.1194</v>
      </c>
      <c r="G7" s="34" t="n">
        <f aca="false">exposure!G$4+(VLOOKUP($A7,criteria!$A$4:$I$24,$C$2,FALSE())*(Assumptions!$C$25))</f>
        <v>0.1194</v>
      </c>
      <c r="H7" s="34" t="n">
        <f aca="false">exposure!H$4+(VLOOKUP($A7,criteria!$A$4:$I$24,$C$2,FALSE())*(Assumptions!$C$25))</f>
        <v>0.1191</v>
      </c>
      <c r="I7" s="34" t="n">
        <f aca="false">exposure!I$4+(VLOOKUP($A7,criteria!$A$4:$I$24,$C$2,FALSE())*(Assumptions!$C$25))</f>
        <v>0.1189</v>
      </c>
      <c r="J7" s="34" t="n">
        <f aca="false">exposure!J$4+(VLOOKUP($A7,criteria!$A$4:$I$24,$C$2,FALSE())*(Assumptions!$C$25))</f>
        <v>0.1187</v>
      </c>
      <c r="K7" s="34" t="n">
        <f aca="false">exposure!K$4+(VLOOKUP($A7,criteria!$A$4:$I$24,$C$2,FALSE())*(Assumptions!$C$25))</f>
        <v>0.1186</v>
      </c>
      <c r="L7" s="34" t="n">
        <f aca="false">exposure!L$4+(VLOOKUP($A7,criteria!$A$4:$I$24,$C$2,FALSE())*(Assumptions!$C$25))</f>
        <v>0.1185</v>
      </c>
      <c r="M7" s="34" t="n">
        <f aca="false">exposure!M$4+(VLOOKUP($A7,criteria!$A$4:$I$24,$C$2,FALSE())*(Assumptions!$C$25))</f>
        <v>0.1184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/>
      <c r="C8" s="34" t="n">
        <f aca="false">exposure!C$4+(VLOOKUP($A8,criteria!$A$4:$I$24,$C$2,FALSE())*(Assumptions!$C$25))</f>
        <v>0.1204</v>
      </c>
      <c r="D8" s="34" t="n">
        <f aca="false">exposure!D$4+(VLOOKUP($A8,criteria!$A$4:$I$24,$C$2,FALSE())*(Assumptions!$C$25))</f>
        <v>0.1202</v>
      </c>
      <c r="E8" s="34" t="n">
        <f aca="false">exposure!E$4+(VLOOKUP($A8,criteria!$A$4:$I$24,$C$2,FALSE())*(Assumptions!$C$25))</f>
        <v>0.1196</v>
      </c>
      <c r="F8" s="34" t="n">
        <f aca="false">exposure!F$4+(VLOOKUP($A8,criteria!$A$4:$I$24,$C$2,FALSE())*(Assumptions!$C$25))</f>
        <v>0.1194</v>
      </c>
      <c r="G8" s="34" t="n">
        <f aca="false">exposure!G$4+(VLOOKUP($A8,criteria!$A$4:$I$24,$C$2,FALSE())*(Assumptions!$C$25))</f>
        <v>0.1194</v>
      </c>
      <c r="H8" s="34" t="n">
        <f aca="false">exposure!H$4+(VLOOKUP($A8,criteria!$A$4:$I$24,$C$2,FALSE())*(Assumptions!$C$25))</f>
        <v>0.1191</v>
      </c>
      <c r="I8" s="34" t="n">
        <f aca="false">exposure!I$4+(VLOOKUP($A8,criteria!$A$4:$I$24,$C$2,FALSE())*(Assumptions!$C$25))</f>
        <v>0.1189</v>
      </c>
      <c r="J8" s="34" t="n">
        <f aca="false">exposure!J$4+(VLOOKUP($A8,criteria!$A$4:$I$24,$C$2,FALSE())*(Assumptions!$C$25))</f>
        <v>0.1187</v>
      </c>
      <c r="K8" s="34" t="n">
        <f aca="false">exposure!K$4+(VLOOKUP($A8,criteria!$A$4:$I$24,$C$2,FALSE())*(Assumptions!$C$25))</f>
        <v>0.1186</v>
      </c>
      <c r="L8" s="34" t="n">
        <f aca="false">exposure!L$4+(VLOOKUP($A8,criteria!$A$4:$I$24,$C$2,FALSE())*(Assumptions!$C$25))</f>
        <v>0.1185</v>
      </c>
      <c r="M8" s="34" t="n">
        <f aca="false">exposure!M$4+(VLOOKUP($A8,criteria!$A$4:$I$24,$C$2,FALSE())*(Assumptions!$C$25))</f>
        <v>0.1184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/>
      <c r="C9" s="34" t="n">
        <f aca="false">exposure!C$4+(VLOOKUP($A9,criteria!$A$4:$I$24,$C$2,FALSE())*(Assumptions!$C$25))</f>
        <v>0.1204</v>
      </c>
      <c r="D9" s="34" t="n">
        <f aca="false">exposure!D$4+(VLOOKUP($A9,criteria!$A$4:$I$24,$C$2,FALSE())*(Assumptions!$C$25))</f>
        <v>0.1202</v>
      </c>
      <c r="E9" s="34" t="n">
        <f aca="false">exposure!E$4+(VLOOKUP($A9,criteria!$A$4:$I$24,$C$2,FALSE())*(Assumptions!$C$25))</f>
        <v>0.1196</v>
      </c>
      <c r="F9" s="34" t="n">
        <f aca="false">exposure!F$4+(VLOOKUP($A9,criteria!$A$4:$I$24,$C$2,FALSE())*(Assumptions!$C$25))</f>
        <v>0.1194</v>
      </c>
      <c r="G9" s="34" t="n">
        <f aca="false">exposure!G$4+(VLOOKUP($A9,criteria!$A$4:$I$24,$C$2,FALSE())*(Assumptions!$C$25))</f>
        <v>0.1194</v>
      </c>
      <c r="H9" s="34" t="n">
        <f aca="false">exposure!H$4+(VLOOKUP($A9,criteria!$A$4:$I$24,$C$2,FALSE())*(Assumptions!$C$25))</f>
        <v>0.1191</v>
      </c>
      <c r="I9" s="34" t="n">
        <f aca="false">exposure!I$4+(VLOOKUP($A9,criteria!$A$4:$I$24,$C$2,FALSE())*(Assumptions!$C$25))</f>
        <v>0.1189</v>
      </c>
      <c r="J9" s="34" t="n">
        <f aca="false">exposure!J$4+(VLOOKUP($A9,criteria!$A$4:$I$24,$C$2,FALSE())*(Assumptions!$C$25))</f>
        <v>0.1187</v>
      </c>
      <c r="K9" s="34" t="n">
        <f aca="false">exposure!K$4+(VLOOKUP($A9,criteria!$A$4:$I$24,$C$2,FALSE())*(Assumptions!$C$25))</f>
        <v>0.1186</v>
      </c>
      <c r="L9" s="34" t="n">
        <f aca="false">exposure!L$4+(VLOOKUP($A9,criteria!$A$4:$I$24,$C$2,FALSE())*(Assumptions!$C$25))</f>
        <v>0.1185</v>
      </c>
      <c r="M9" s="34" t="n">
        <f aca="false">exposure!M$4+(VLOOKUP($A9,criteria!$A$4:$I$24,$C$2,FALSE())*(Assumptions!$C$25))</f>
        <v>0.1184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/>
      <c r="C10" s="34" t="n">
        <f aca="false">exposure!C$4+(VLOOKUP($A10,criteria!$A$4:$I$24,$C$2,FALSE())*(Assumptions!$C$25))</f>
        <v>0.1204</v>
      </c>
      <c r="D10" s="34" t="n">
        <f aca="false">exposure!D$4+(VLOOKUP($A10,criteria!$A$4:$I$24,$C$2,FALSE())*(Assumptions!$C$25))</f>
        <v>0.1202</v>
      </c>
      <c r="E10" s="34" t="n">
        <f aca="false">exposure!E$4+(VLOOKUP($A10,criteria!$A$4:$I$24,$C$2,FALSE())*(Assumptions!$C$25))</f>
        <v>0.1196</v>
      </c>
      <c r="F10" s="34" t="n">
        <f aca="false">exposure!F$4+(VLOOKUP($A10,criteria!$A$4:$I$24,$C$2,FALSE())*(Assumptions!$C$25))</f>
        <v>0.1194</v>
      </c>
      <c r="G10" s="34" t="n">
        <f aca="false">exposure!G$4+(VLOOKUP($A10,criteria!$A$4:$I$24,$C$2,FALSE())*(Assumptions!$C$25))</f>
        <v>0.1194</v>
      </c>
      <c r="H10" s="34" t="n">
        <f aca="false">exposure!H$4+(VLOOKUP($A10,criteria!$A$4:$I$24,$C$2,FALSE())*(Assumptions!$C$25))</f>
        <v>0.1191</v>
      </c>
      <c r="I10" s="34" t="n">
        <f aca="false">exposure!I$4+(VLOOKUP($A10,criteria!$A$4:$I$24,$C$2,FALSE())*(Assumptions!$C$25))</f>
        <v>0.1189</v>
      </c>
      <c r="J10" s="34" t="n">
        <f aca="false">exposure!J$4+(VLOOKUP($A10,criteria!$A$4:$I$24,$C$2,FALSE())*(Assumptions!$C$25))</f>
        <v>0.1187</v>
      </c>
      <c r="K10" s="34" t="n">
        <f aca="false">exposure!K$4+(VLOOKUP($A10,criteria!$A$4:$I$24,$C$2,FALSE())*(Assumptions!$C$25))</f>
        <v>0.1186</v>
      </c>
      <c r="L10" s="34" t="n">
        <f aca="false">exposure!L$4+(VLOOKUP($A10,criteria!$A$4:$I$24,$C$2,FALSE())*(Assumptions!$C$25))</f>
        <v>0.1185</v>
      </c>
      <c r="M10" s="34" t="n">
        <f aca="false">exposure!M$4+(VLOOKUP($A10,criteria!$A$4:$I$24,$C$2,FALSE())*(Assumptions!$C$25))</f>
        <v>0.1184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/>
      <c r="C11" s="34" t="n">
        <f aca="false">exposure!C$4+(VLOOKUP($A11,criteria!$A$4:$I$24,$C$2,FALSE())*(Assumptions!$C$25))</f>
        <v>0.1204</v>
      </c>
      <c r="D11" s="34" t="n">
        <f aca="false">exposure!D$4+(VLOOKUP($A11,criteria!$A$4:$I$24,$C$2,FALSE())*(Assumptions!$C$25))</f>
        <v>0.1202</v>
      </c>
      <c r="E11" s="34" t="n">
        <f aca="false">exposure!E$4+(VLOOKUP($A11,criteria!$A$4:$I$24,$C$2,FALSE())*(Assumptions!$C$25))</f>
        <v>0.1196</v>
      </c>
      <c r="F11" s="34" t="n">
        <f aca="false">exposure!F$4+(VLOOKUP($A11,criteria!$A$4:$I$24,$C$2,FALSE())*(Assumptions!$C$25))</f>
        <v>0.1194</v>
      </c>
      <c r="G11" s="34" t="n">
        <f aca="false">exposure!G$4+(VLOOKUP($A11,criteria!$A$4:$I$24,$C$2,FALSE())*(Assumptions!$C$25))</f>
        <v>0.1194</v>
      </c>
      <c r="H11" s="34" t="n">
        <f aca="false">exposure!H$4+(VLOOKUP($A11,criteria!$A$4:$I$24,$C$2,FALSE())*(Assumptions!$C$25))</f>
        <v>0.1191</v>
      </c>
      <c r="I11" s="34" t="n">
        <f aca="false">exposure!I$4+(VLOOKUP($A11,criteria!$A$4:$I$24,$C$2,FALSE())*(Assumptions!$C$25))</f>
        <v>0.1189</v>
      </c>
      <c r="J11" s="34" t="n">
        <f aca="false">exposure!J$4+(VLOOKUP($A11,criteria!$A$4:$I$24,$C$2,FALSE())*(Assumptions!$C$25))</f>
        <v>0.1187</v>
      </c>
      <c r="K11" s="34" t="n">
        <f aca="false">exposure!K$4+(VLOOKUP($A11,criteria!$A$4:$I$24,$C$2,FALSE())*(Assumptions!$C$25))</f>
        <v>0.1186</v>
      </c>
      <c r="L11" s="34" t="n">
        <f aca="false">exposure!L$4+(VLOOKUP($A11,criteria!$A$4:$I$24,$C$2,FALSE())*(Assumptions!$C$25))</f>
        <v>0.1185</v>
      </c>
      <c r="M11" s="34" t="n">
        <f aca="false">exposure!M$4+(VLOOKUP($A11,criteria!$A$4:$I$24,$C$2,FALSE())*(Assumptions!$C$25))</f>
        <v>0.1184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/>
      <c r="C12" s="34" t="n">
        <f aca="false">exposure!C$4+(VLOOKUP($A12,criteria!$A$4:$I$24,$C$2,FALSE())*(Assumptions!$C$25))</f>
        <v>0.1204</v>
      </c>
      <c r="D12" s="34" t="n">
        <f aca="false">exposure!D$4+(VLOOKUP($A12,criteria!$A$4:$I$24,$C$2,FALSE())*(Assumptions!$C$25))</f>
        <v>0.1202</v>
      </c>
      <c r="E12" s="34" t="n">
        <f aca="false">exposure!E$4+(VLOOKUP($A12,criteria!$A$4:$I$24,$C$2,FALSE())*(Assumptions!$C$25))</f>
        <v>0.1196</v>
      </c>
      <c r="F12" s="34" t="n">
        <f aca="false">exposure!F$4+(VLOOKUP($A12,criteria!$A$4:$I$24,$C$2,FALSE())*(Assumptions!$C$25))</f>
        <v>0.1194</v>
      </c>
      <c r="G12" s="34" t="n">
        <f aca="false">exposure!G$4+(VLOOKUP($A12,criteria!$A$4:$I$24,$C$2,FALSE())*(Assumptions!$C$25))</f>
        <v>0.1194</v>
      </c>
      <c r="H12" s="34" t="n">
        <f aca="false">exposure!H$4+(VLOOKUP($A12,criteria!$A$4:$I$24,$C$2,FALSE())*(Assumptions!$C$25))</f>
        <v>0.1191</v>
      </c>
      <c r="I12" s="34" t="n">
        <f aca="false">exposure!I$4+(VLOOKUP($A12,criteria!$A$4:$I$24,$C$2,FALSE())*(Assumptions!$C$25))</f>
        <v>0.1189</v>
      </c>
      <c r="J12" s="34" t="n">
        <f aca="false">exposure!J$4+(VLOOKUP($A12,criteria!$A$4:$I$24,$C$2,FALSE())*(Assumptions!$C$25))</f>
        <v>0.1187</v>
      </c>
      <c r="K12" s="34" t="n">
        <f aca="false">exposure!K$4+(VLOOKUP($A12,criteria!$A$4:$I$24,$C$2,FALSE())*(Assumptions!$C$25))</f>
        <v>0.1186</v>
      </c>
      <c r="L12" s="34" t="n">
        <f aca="false">exposure!L$4+(VLOOKUP($A12,criteria!$A$4:$I$24,$C$2,FALSE())*(Assumptions!$C$25))</f>
        <v>0.1185</v>
      </c>
      <c r="M12" s="34" t="n">
        <f aca="false">exposure!M$4+(VLOOKUP($A12,criteria!$A$4:$I$24,$C$2,FALSE())*(Assumptions!$C$25))</f>
        <v>0.1184</v>
      </c>
    </row>
    <row r="13" customFormat="false" ht="12.75" hidden="false" customHeight="false" outlineLevel="0" collapsed="false">
      <c r="A13" s="0" t="str">
        <f aca="false">raw!A13</f>
        <v>Gulf Power Co.</v>
      </c>
      <c r="B13" s="37"/>
      <c r="C13" s="34" t="n">
        <f aca="false">exposure!C$4+(VLOOKUP($A13,criteria!$A$4:$I$24,$C$2,FALSE())*(Assumptions!$C$25))</f>
        <v>0.1204</v>
      </c>
      <c r="D13" s="34" t="n">
        <f aca="false">exposure!D$4+(VLOOKUP($A13,criteria!$A$4:$I$24,$C$2,FALSE())*(Assumptions!$C$25))</f>
        <v>0.1202</v>
      </c>
      <c r="E13" s="34" t="n">
        <f aca="false">exposure!E$4+(VLOOKUP($A13,criteria!$A$4:$I$24,$C$2,FALSE())*(Assumptions!$C$25))</f>
        <v>0.1196</v>
      </c>
      <c r="F13" s="34" t="n">
        <f aca="false">exposure!F$4+(VLOOKUP($A13,criteria!$A$4:$I$24,$C$2,FALSE())*(Assumptions!$C$25))</f>
        <v>0.1194</v>
      </c>
      <c r="G13" s="34" t="n">
        <f aca="false">exposure!G$4+(VLOOKUP($A13,criteria!$A$4:$I$24,$C$2,FALSE())*(Assumptions!$C$25))</f>
        <v>0.1194</v>
      </c>
      <c r="H13" s="34" t="n">
        <f aca="false">exposure!H$4+(VLOOKUP($A13,criteria!$A$4:$I$24,$C$2,FALSE())*(Assumptions!$C$25))</f>
        <v>0.1191</v>
      </c>
      <c r="I13" s="34" t="n">
        <f aca="false">exposure!I$4+(VLOOKUP($A13,criteria!$A$4:$I$24,$C$2,FALSE())*(Assumptions!$C$25))</f>
        <v>0.1189</v>
      </c>
      <c r="J13" s="34" t="n">
        <f aca="false">exposure!J$4+(VLOOKUP($A13,criteria!$A$4:$I$24,$C$2,FALSE())*(Assumptions!$C$25))</f>
        <v>0.1187</v>
      </c>
      <c r="K13" s="34" t="n">
        <f aca="false">exposure!K$4+(VLOOKUP($A13,criteria!$A$4:$I$24,$C$2,FALSE())*(Assumptions!$C$25))</f>
        <v>0.1186</v>
      </c>
      <c r="L13" s="34" t="n">
        <f aca="false">exposure!L$4+(VLOOKUP($A13,criteria!$A$4:$I$24,$C$2,FALSE())*(Assumptions!$C$25))</f>
        <v>0.1185</v>
      </c>
      <c r="M13" s="34" t="n">
        <f aca="false">exposure!M$4+(VLOOKUP($A13,criteria!$A$4:$I$24,$C$2,FALSE())*(Assumptions!$C$25))</f>
        <v>0.1184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/>
      <c r="C14" s="34" t="n">
        <f aca="false">exposure!C$4+(VLOOKUP($A14,criteria!$A$4:$I$24,$C$2,FALSE())*(Assumptions!$C$25))</f>
        <v>0.1204</v>
      </c>
      <c r="D14" s="34" t="n">
        <f aca="false">exposure!D$4+(VLOOKUP($A14,criteria!$A$4:$I$24,$C$2,FALSE())*(Assumptions!$C$25))</f>
        <v>0.1202</v>
      </c>
      <c r="E14" s="34" t="n">
        <f aca="false">exposure!E$4+(VLOOKUP($A14,criteria!$A$4:$I$24,$C$2,FALSE())*(Assumptions!$C$25))</f>
        <v>0.1196</v>
      </c>
      <c r="F14" s="34" t="n">
        <f aca="false">exposure!F$4+(VLOOKUP($A14,criteria!$A$4:$I$24,$C$2,FALSE())*(Assumptions!$C$25))</f>
        <v>0.1194</v>
      </c>
      <c r="G14" s="34" t="n">
        <f aca="false">exposure!G$4+(VLOOKUP($A14,criteria!$A$4:$I$24,$C$2,FALSE())*(Assumptions!$C$25))</f>
        <v>0.1194</v>
      </c>
      <c r="H14" s="34" t="n">
        <f aca="false">exposure!H$4+(VLOOKUP($A14,criteria!$A$4:$I$24,$C$2,FALSE())*(Assumptions!$C$25))</f>
        <v>0.1191</v>
      </c>
      <c r="I14" s="34" t="n">
        <f aca="false">exposure!I$4+(VLOOKUP($A14,criteria!$A$4:$I$24,$C$2,FALSE())*(Assumptions!$C$25))</f>
        <v>0.1189</v>
      </c>
      <c r="J14" s="34" t="n">
        <f aca="false">exposure!J$4+(VLOOKUP($A14,criteria!$A$4:$I$24,$C$2,FALSE())*(Assumptions!$C$25))</f>
        <v>0.1187</v>
      </c>
      <c r="K14" s="34" t="n">
        <f aca="false">exposure!K$4+(VLOOKUP($A14,criteria!$A$4:$I$24,$C$2,FALSE())*(Assumptions!$C$25))</f>
        <v>0.1186</v>
      </c>
      <c r="L14" s="34" t="n">
        <f aca="false">exposure!L$4+(VLOOKUP($A14,criteria!$A$4:$I$24,$C$2,FALSE())*(Assumptions!$C$25))</f>
        <v>0.1185</v>
      </c>
      <c r="M14" s="34" t="n">
        <f aca="false">exposure!M$4+(VLOOKUP($A14,criteria!$A$4:$I$24,$C$2,FALSE())*(Assumptions!$C$25))</f>
        <v>0.1184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/>
      <c r="C15" s="34" t="n">
        <f aca="false">exposure!C$4+(VLOOKUP($A15,criteria!$A$4:$I$24,$C$2,FALSE())*(Assumptions!$C$25))</f>
        <v>0.1204</v>
      </c>
      <c r="D15" s="34" t="n">
        <f aca="false">exposure!D$4+(VLOOKUP($A15,criteria!$A$4:$I$24,$C$2,FALSE())*(Assumptions!$C$25))</f>
        <v>0.1202</v>
      </c>
      <c r="E15" s="34" t="n">
        <f aca="false">exposure!E$4+(VLOOKUP($A15,criteria!$A$4:$I$24,$C$2,FALSE())*(Assumptions!$C$25))</f>
        <v>0.1196</v>
      </c>
      <c r="F15" s="34" t="n">
        <f aca="false">exposure!F$4+(VLOOKUP($A15,criteria!$A$4:$I$24,$C$2,FALSE())*(Assumptions!$C$25))</f>
        <v>0.1194</v>
      </c>
      <c r="G15" s="34" t="n">
        <f aca="false">exposure!G$4+(VLOOKUP($A15,criteria!$A$4:$I$24,$C$2,FALSE())*(Assumptions!$C$25))</f>
        <v>0.1194</v>
      </c>
      <c r="H15" s="34" t="n">
        <f aca="false">exposure!H$4+(VLOOKUP($A15,criteria!$A$4:$I$24,$C$2,FALSE())*(Assumptions!$C$25))</f>
        <v>0.1191</v>
      </c>
      <c r="I15" s="34" t="n">
        <f aca="false">exposure!I$4+(VLOOKUP($A15,criteria!$A$4:$I$24,$C$2,FALSE())*(Assumptions!$C$25))</f>
        <v>0.1189</v>
      </c>
      <c r="J15" s="34" t="n">
        <f aca="false">exposure!J$4+(VLOOKUP($A15,criteria!$A$4:$I$24,$C$2,FALSE())*(Assumptions!$C$25))</f>
        <v>0.1187</v>
      </c>
      <c r="K15" s="34" t="n">
        <f aca="false">exposure!K$4+(VLOOKUP($A15,criteria!$A$4:$I$24,$C$2,FALSE())*(Assumptions!$C$25))</f>
        <v>0.1186</v>
      </c>
      <c r="L15" s="34" t="n">
        <f aca="false">exposure!L$4+(VLOOKUP($A15,criteria!$A$4:$I$24,$C$2,FALSE())*(Assumptions!$C$25))</f>
        <v>0.1185</v>
      </c>
      <c r="M15" s="34" t="n">
        <f aca="false">exposure!M$4+(VLOOKUP($A15,criteria!$A$4:$I$24,$C$2,FALSE())*(Assumptions!$C$25))</f>
        <v>0.1184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/>
      <c r="C16" s="34" t="n">
        <f aca="false">exposure!C$4+(VLOOKUP($A16,criteria!$A$4:$I$24,$C$2,FALSE())*(Assumptions!$C$25))</f>
        <v>0.1204</v>
      </c>
      <c r="D16" s="34" t="n">
        <f aca="false">exposure!D$4+(VLOOKUP($A16,criteria!$A$4:$I$24,$C$2,FALSE())*(Assumptions!$C$25))</f>
        <v>0.1202</v>
      </c>
      <c r="E16" s="34" t="n">
        <f aca="false">exposure!E$4+(VLOOKUP($A16,criteria!$A$4:$I$24,$C$2,FALSE())*(Assumptions!$C$25))</f>
        <v>0.1196</v>
      </c>
      <c r="F16" s="34" t="n">
        <f aca="false">exposure!F$4+(VLOOKUP($A16,criteria!$A$4:$I$24,$C$2,FALSE())*(Assumptions!$C$25))</f>
        <v>0.1194</v>
      </c>
      <c r="G16" s="34" t="n">
        <f aca="false">exposure!G$4+(VLOOKUP($A16,criteria!$A$4:$I$24,$C$2,FALSE())*(Assumptions!$C$25))</f>
        <v>0.1194</v>
      </c>
      <c r="H16" s="34" t="n">
        <f aca="false">exposure!H$4+(VLOOKUP($A16,criteria!$A$4:$I$24,$C$2,FALSE())*(Assumptions!$C$25))</f>
        <v>0.1191</v>
      </c>
      <c r="I16" s="34" t="n">
        <f aca="false">exposure!I$4+(VLOOKUP($A16,criteria!$A$4:$I$24,$C$2,FALSE())*(Assumptions!$C$25))</f>
        <v>0.1189</v>
      </c>
      <c r="J16" s="34" t="n">
        <f aca="false">exposure!J$4+(VLOOKUP($A16,criteria!$A$4:$I$24,$C$2,FALSE())*(Assumptions!$C$25))</f>
        <v>0.1187</v>
      </c>
      <c r="K16" s="34" t="n">
        <f aca="false">exposure!K$4+(VLOOKUP($A16,criteria!$A$4:$I$24,$C$2,FALSE())*(Assumptions!$C$25))</f>
        <v>0.1186</v>
      </c>
      <c r="L16" s="34" t="n">
        <f aca="false">exposure!L$4+(VLOOKUP($A16,criteria!$A$4:$I$24,$C$2,FALSE())*(Assumptions!$C$25))</f>
        <v>0.1185</v>
      </c>
      <c r="M16" s="34" t="n">
        <f aca="false">exposure!M$4+(VLOOKUP($A16,criteria!$A$4:$I$24,$C$2,FALSE())*(Assumptions!$C$25))</f>
        <v>0.1184</v>
      </c>
    </row>
    <row r="17" customFormat="false" ht="12.75" hidden="false" customHeight="false" outlineLevel="0" collapsed="false">
      <c r="A17" s="0" t="str">
        <f aca="false">raw!A17</f>
        <v>Ohio Power Co.</v>
      </c>
      <c r="B17" s="37"/>
      <c r="C17" s="34" t="n">
        <f aca="false">exposure!C$4+(VLOOKUP($A17,criteria!$A$4:$I$24,$C$2,FALSE())*(Assumptions!$C$25))</f>
        <v>0.1204</v>
      </c>
      <c r="D17" s="34" t="n">
        <f aca="false">exposure!D$4+(VLOOKUP($A17,criteria!$A$4:$I$24,$C$2,FALSE())*(Assumptions!$C$25))</f>
        <v>0.1202</v>
      </c>
      <c r="E17" s="34" t="n">
        <f aca="false">exposure!E$4+(VLOOKUP($A17,criteria!$A$4:$I$24,$C$2,FALSE())*(Assumptions!$C$25))</f>
        <v>0.1196</v>
      </c>
      <c r="F17" s="34" t="n">
        <f aca="false">exposure!F$4+(VLOOKUP($A17,criteria!$A$4:$I$24,$C$2,FALSE())*(Assumptions!$C$25))</f>
        <v>0.1194</v>
      </c>
      <c r="G17" s="34" t="n">
        <f aca="false">exposure!G$4+(VLOOKUP($A17,criteria!$A$4:$I$24,$C$2,FALSE())*(Assumptions!$C$25))</f>
        <v>0.1194</v>
      </c>
      <c r="H17" s="34" t="n">
        <f aca="false">exposure!H$4+(VLOOKUP($A17,criteria!$A$4:$I$24,$C$2,FALSE())*(Assumptions!$C$25))</f>
        <v>0.1191</v>
      </c>
      <c r="I17" s="34" t="n">
        <f aca="false">exposure!I$4+(VLOOKUP($A17,criteria!$A$4:$I$24,$C$2,FALSE())*(Assumptions!$C$25))</f>
        <v>0.1189</v>
      </c>
      <c r="J17" s="34" t="n">
        <f aca="false">exposure!J$4+(VLOOKUP($A17,criteria!$A$4:$I$24,$C$2,FALSE())*(Assumptions!$C$25))</f>
        <v>0.1187</v>
      </c>
      <c r="K17" s="34" t="n">
        <f aca="false">exposure!K$4+(VLOOKUP($A17,criteria!$A$4:$I$24,$C$2,FALSE())*(Assumptions!$C$25))</f>
        <v>0.1186</v>
      </c>
      <c r="L17" s="34" t="n">
        <f aca="false">exposure!L$4+(VLOOKUP($A17,criteria!$A$4:$I$24,$C$2,FALSE())*(Assumptions!$C$25))</f>
        <v>0.1185</v>
      </c>
      <c r="M17" s="34" t="n">
        <f aca="false">exposure!M$4+(VLOOKUP($A17,criteria!$A$4:$I$24,$C$2,FALSE())*(Assumptions!$C$25))</f>
        <v>0.1184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/>
      <c r="C18" s="34" t="n">
        <f aca="false">exposure!C$4+(VLOOKUP($A18,criteria!$A$4:$I$24,$C$2,FALSE())*(Assumptions!$C$25))</f>
        <v>0.1204</v>
      </c>
      <c r="D18" s="34" t="n">
        <f aca="false">exposure!D$4+(VLOOKUP($A18,criteria!$A$4:$I$24,$C$2,FALSE())*(Assumptions!$C$25))</f>
        <v>0.1202</v>
      </c>
      <c r="E18" s="34" t="n">
        <f aca="false">exposure!E$4+(VLOOKUP($A18,criteria!$A$4:$I$24,$C$2,FALSE())*(Assumptions!$C$25))</f>
        <v>0.1196</v>
      </c>
      <c r="F18" s="34" t="n">
        <f aca="false">exposure!F$4+(VLOOKUP($A18,criteria!$A$4:$I$24,$C$2,FALSE())*(Assumptions!$C$25))</f>
        <v>0.1194</v>
      </c>
      <c r="G18" s="34" t="n">
        <f aca="false">exposure!G$4+(VLOOKUP($A18,criteria!$A$4:$I$24,$C$2,FALSE())*(Assumptions!$C$25))</f>
        <v>0.1194</v>
      </c>
      <c r="H18" s="34" t="n">
        <f aca="false">exposure!H$4+(VLOOKUP($A18,criteria!$A$4:$I$24,$C$2,FALSE())*(Assumptions!$C$25))</f>
        <v>0.1191</v>
      </c>
      <c r="I18" s="34" t="n">
        <f aca="false">exposure!I$4+(VLOOKUP($A18,criteria!$A$4:$I$24,$C$2,FALSE())*(Assumptions!$C$25))</f>
        <v>0.1189</v>
      </c>
      <c r="J18" s="34" t="n">
        <f aca="false">exposure!J$4+(VLOOKUP($A18,criteria!$A$4:$I$24,$C$2,FALSE())*(Assumptions!$C$25))</f>
        <v>0.1187</v>
      </c>
      <c r="K18" s="34" t="n">
        <f aca="false">exposure!K$4+(VLOOKUP($A18,criteria!$A$4:$I$24,$C$2,FALSE())*(Assumptions!$C$25))</f>
        <v>0.1186</v>
      </c>
      <c r="L18" s="34" t="n">
        <f aca="false">exposure!L$4+(VLOOKUP($A18,criteria!$A$4:$I$24,$C$2,FALSE())*(Assumptions!$C$25))</f>
        <v>0.1185</v>
      </c>
      <c r="M18" s="34" t="n">
        <f aca="false">exposure!M$4+(VLOOKUP($A18,criteria!$A$4:$I$24,$C$2,FALSE())*(Assumptions!$C$25))</f>
        <v>0.1184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/>
      <c r="C19" s="34" t="n">
        <f aca="false">exposure!C$4+(VLOOKUP($A19,criteria!$A$4:$I$24,$C$2,FALSE())*(Assumptions!$C$25))</f>
        <v>0.1204</v>
      </c>
      <c r="D19" s="34" t="n">
        <f aca="false">exposure!D$4+(VLOOKUP($A19,criteria!$A$4:$I$24,$C$2,FALSE())*(Assumptions!$C$25))</f>
        <v>0.1202</v>
      </c>
      <c r="E19" s="34" t="n">
        <f aca="false">exposure!E$4+(VLOOKUP($A19,criteria!$A$4:$I$24,$C$2,FALSE())*(Assumptions!$C$25))</f>
        <v>0.1196</v>
      </c>
      <c r="F19" s="34" t="n">
        <f aca="false">exposure!F$4+(VLOOKUP($A19,criteria!$A$4:$I$24,$C$2,FALSE())*(Assumptions!$C$25))</f>
        <v>0.1194</v>
      </c>
      <c r="G19" s="34" t="n">
        <f aca="false">exposure!G$4+(VLOOKUP($A19,criteria!$A$4:$I$24,$C$2,FALSE())*(Assumptions!$C$25))</f>
        <v>0.1194</v>
      </c>
      <c r="H19" s="34" t="n">
        <f aca="false">exposure!H$4+(VLOOKUP($A19,criteria!$A$4:$I$24,$C$2,FALSE())*(Assumptions!$C$25))</f>
        <v>0.1191</v>
      </c>
      <c r="I19" s="34" t="n">
        <f aca="false">exposure!I$4+(VLOOKUP($A19,criteria!$A$4:$I$24,$C$2,FALSE())*(Assumptions!$C$25))</f>
        <v>0.1189</v>
      </c>
      <c r="J19" s="34" t="n">
        <f aca="false">exposure!J$4+(VLOOKUP($A19,criteria!$A$4:$I$24,$C$2,FALSE())*(Assumptions!$C$25))</f>
        <v>0.1187</v>
      </c>
      <c r="K19" s="34" t="n">
        <f aca="false">exposure!K$4+(VLOOKUP($A19,criteria!$A$4:$I$24,$C$2,FALSE())*(Assumptions!$C$25))</f>
        <v>0.1186</v>
      </c>
      <c r="L19" s="34" t="n">
        <f aca="false">exposure!L$4+(VLOOKUP($A19,criteria!$A$4:$I$24,$C$2,FALSE())*(Assumptions!$C$25))</f>
        <v>0.1185</v>
      </c>
      <c r="M19" s="34" t="n">
        <f aca="false">exposure!M$4+(VLOOKUP($A19,criteria!$A$4:$I$24,$C$2,FALSE())*(Assumptions!$C$25))</f>
        <v>0.1184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/>
      <c r="C20" s="34" t="n">
        <f aca="false">exposure!C$4+(VLOOKUP($A20,criteria!$A$4:$I$24,$C$2,FALSE())*(Assumptions!$C$25))</f>
        <v>0.1204</v>
      </c>
      <c r="D20" s="34" t="n">
        <f aca="false">exposure!D$4+(VLOOKUP($A20,criteria!$A$4:$I$24,$C$2,FALSE())*(Assumptions!$C$25))</f>
        <v>0.1202</v>
      </c>
      <c r="E20" s="34" t="n">
        <f aca="false">exposure!E$4+(VLOOKUP($A20,criteria!$A$4:$I$24,$C$2,FALSE())*(Assumptions!$C$25))</f>
        <v>0.1196</v>
      </c>
      <c r="F20" s="34" t="n">
        <f aca="false">exposure!F$4+(VLOOKUP($A20,criteria!$A$4:$I$24,$C$2,FALSE())*(Assumptions!$C$25))</f>
        <v>0.1194</v>
      </c>
      <c r="G20" s="34" t="n">
        <f aca="false">exposure!G$4+(VLOOKUP($A20,criteria!$A$4:$I$24,$C$2,FALSE())*(Assumptions!$C$25))</f>
        <v>0.1194</v>
      </c>
      <c r="H20" s="34" t="n">
        <f aca="false">exposure!H$4+(VLOOKUP($A20,criteria!$A$4:$I$24,$C$2,FALSE())*(Assumptions!$C$25))</f>
        <v>0.1191</v>
      </c>
      <c r="I20" s="34" t="n">
        <f aca="false">exposure!I$4+(VLOOKUP($A20,criteria!$A$4:$I$24,$C$2,FALSE())*(Assumptions!$C$25))</f>
        <v>0.1189</v>
      </c>
      <c r="J20" s="34" t="n">
        <f aca="false">exposure!J$4+(VLOOKUP($A20,criteria!$A$4:$I$24,$C$2,FALSE())*(Assumptions!$C$25))</f>
        <v>0.1187</v>
      </c>
      <c r="K20" s="34" t="n">
        <f aca="false">exposure!K$4+(VLOOKUP($A20,criteria!$A$4:$I$24,$C$2,FALSE())*(Assumptions!$C$25))</f>
        <v>0.1186</v>
      </c>
      <c r="L20" s="34" t="n">
        <f aca="false">exposure!L$4+(VLOOKUP($A20,criteria!$A$4:$I$24,$C$2,FALSE())*(Assumptions!$C$25))</f>
        <v>0.1185</v>
      </c>
      <c r="M20" s="34" t="n">
        <f aca="false">exposure!M$4+(VLOOKUP($A20,criteria!$A$4:$I$24,$C$2,FALSE())*(Assumptions!$C$25))</f>
        <v>0.1184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/>
      <c r="C21" s="34" t="n">
        <f aca="false">exposure!C$4+(VLOOKUP($A21,criteria!$A$4:$I$24,$C$2,FALSE())*(Assumptions!$C$25))</f>
        <v>0.1204</v>
      </c>
      <c r="D21" s="34" t="n">
        <f aca="false">exposure!D$4+(VLOOKUP($A21,criteria!$A$4:$I$24,$C$2,FALSE())*(Assumptions!$C$25))</f>
        <v>0.1202</v>
      </c>
      <c r="E21" s="34" t="n">
        <f aca="false">exposure!E$4+(VLOOKUP($A21,criteria!$A$4:$I$24,$C$2,FALSE())*(Assumptions!$C$25))</f>
        <v>0.1196</v>
      </c>
      <c r="F21" s="34" t="n">
        <f aca="false">exposure!F$4+(VLOOKUP($A21,criteria!$A$4:$I$24,$C$2,FALSE())*(Assumptions!$C$25))</f>
        <v>0.1194</v>
      </c>
      <c r="G21" s="34" t="n">
        <f aca="false">exposure!G$4+(VLOOKUP($A21,criteria!$A$4:$I$24,$C$2,FALSE())*(Assumptions!$C$25))</f>
        <v>0.1194</v>
      </c>
      <c r="H21" s="34" t="n">
        <f aca="false">exposure!H$4+(VLOOKUP($A21,criteria!$A$4:$I$24,$C$2,FALSE())*(Assumptions!$C$25))</f>
        <v>0.1191</v>
      </c>
      <c r="I21" s="34" t="n">
        <f aca="false">exposure!I$4+(VLOOKUP($A21,criteria!$A$4:$I$24,$C$2,FALSE())*(Assumptions!$C$25))</f>
        <v>0.1189</v>
      </c>
      <c r="J21" s="34" t="n">
        <f aca="false">exposure!J$4+(VLOOKUP($A21,criteria!$A$4:$I$24,$C$2,FALSE())*(Assumptions!$C$25))</f>
        <v>0.1187</v>
      </c>
      <c r="K21" s="34" t="n">
        <f aca="false">exposure!K$4+(VLOOKUP($A21,criteria!$A$4:$I$24,$C$2,FALSE())*(Assumptions!$C$25))</f>
        <v>0.1186</v>
      </c>
      <c r="L21" s="34" t="n">
        <f aca="false">exposure!L$4+(VLOOKUP($A21,criteria!$A$4:$I$24,$C$2,FALSE())*(Assumptions!$C$25))</f>
        <v>0.1185</v>
      </c>
      <c r="M21" s="34" t="n">
        <f aca="false">exposure!M$4+(VLOOKUP($A21,criteria!$A$4:$I$24,$C$2,FALSE())*(Assumptions!$C$25))</f>
        <v>0.1184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/>
      <c r="C22" s="34" t="n">
        <f aca="false">exposure!C$4+(VLOOKUP($A22,criteria!$A$4:$I$24,$C$2,FALSE())*(Assumptions!$C$25))</f>
        <v>0.1204</v>
      </c>
      <c r="D22" s="34" t="n">
        <f aca="false">exposure!D$4+(VLOOKUP($A22,criteria!$A$4:$I$24,$C$2,FALSE())*(Assumptions!$C$25))</f>
        <v>0.1202</v>
      </c>
      <c r="E22" s="34" t="n">
        <f aca="false">exposure!E$4+(VLOOKUP($A22,criteria!$A$4:$I$24,$C$2,FALSE())*(Assumptions!$C$25))</f>
        <v>0.1196</v>
      </c>
      <c r="F22" s="34" t="n">
        <f aca="false">exposure!F$4+(VLOOKUP($A22,criteria!$A$4:$I$24,$C$2,FALSE())*(Assumptions!$C$25))</f>
        <v>0.1194</v>
      </c>
      <c r="G22" s="34" t="n">
        <f aca="false">exposure!G$4+(VLOOKUP($A22,criteria!$A$4:$I$24,$C$2,FALSE())*(Assumptions!$C$25))</f>
        <v>0.1194</v>
      </c>
      <c r="H22" s="34" t="n">
        <f aca="false">exposure!H$4+(VLOOKUP($A22,criteria!$A$4:$I$24,$C$2,FALSE())*(Assumptions!$C$25))</f>
        <v>0.1191</v>
      </c>
      <c r="I22" s="34" t="n">
        <f aca="false">exposure!I$4+(VLOOKUP($A22,criteria!$A$4:$I$24,$C$2,FALSE())*(Assumptions!$C$25))</f>
        <v>0.1189</v>
      </c>
      <c r="J22" s="34" t="n">
        <f aca="false">exposure!J$4+(VLOOKUP($A22,criteria!$A$4:$I$24,$C$2,FALSE())*(Assumptions!$C$25))</f>
        <v>0.1187</v>
      </c>
      <c r="K22" s="34" t="n">
        <f aca="false">exposure!K$4+(VLOOKUP($A22,criteria!$A$4:$I$24,$C$2,FALSE())*(Assumptions!$C$25))</f>
        <v>0.1186</v>
      </c>
      <c r="L22" s="34" t="n">
        <f aca="false">exposure!L$4+(VLOOKUP($A22,criteria!$A$4:$I$24,$C$2,FALSE())*(Assumptions!$C$25))</f>
        <v>0.1185</v>
      </c>
      <c r="M22" s="34" t="n">
        <f aca="false">exposure!M$4+(VLOOKUP($A22,criteria!$A$4:$I$24,$C$2,FALSE())*(Assumptions!$C$25))</f>
        <v>0.1184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/>
      <c r="C23" s="34" t="n">
        <f aca="false">exposure!C$4+(VLOOKUP($A23,criteria!$A$4:$I$24,$C$2,FALSE())*(Assumptions!$C$25))</f>
        <v>0.1204</v>
      </c>
      <c r="D23" s="34" t="n">
        <f aca="false">exposure!D$4+(VLOOKUP($A23,criteria!$A$4:$I$24,$C$2,FALSE())*(Assumptions!$C$25))</f>
        <v>0.1202</v>
      </c>
      <c r="E23" s="34" t="n">
        <f aca="false">exposure!E$4+(VLOOKUP($A23,criteria!$A$4:$I$24,$C$2,FALSE())*(Assumptions!$C$25))</f>
        <v>0.1196</v>
      </c>
      <c r="F23" s="34" t="n">
        <f aca="false">exposure!F$4+(VLOOKUP($A23,criteria!$A$4:$I$24,$C$2,FALSE())*(Assumptions!$C$25))</f>
        <v>0.1194</v>
      </c>
      <c r="G23" s="34" t="n">
        <f aca="false">exposure!G$4+(VLOOKUP($A23,criteria!$A$4:$I$24,$C$2,FALSE())*(Assumptions!$C$25))</f>
        <v>0.1194</v>
      </c>
      <c r="H23" s="34" t="n">
        <f aca="false">exposure!H$4+(VLOOKUP($A23,criteria!$A$4:$I$24,$C$2,FALSE())*(Assumptions!$C$25))</f>
        <v>0.1191</v>
      </c>
      <c r="I23" s="34" t="n">
        <f aca="false">exposure!I$4+(VLOOKUP($A23,criteria!$A$4:$I$24,$C$2,FALSE())*(Assumptions!$C$25))</f>
        <v>0.1189</v>
      </c>
      <c r="J23" s="34" t="n">
        <f aca="false">exposure!J$4+(VLOOKUP($A23,criteria!$A$4:$I$24,$C$2,FALSE())*(Assumptions!$C$25))</f>
        <v>0.1187</v>
      </c>
      <c r="K23" s="34" t="n">
        <f aca="false">exposure!K$4+(VLOOKUP($A23,criteria!$A$4:$I$24,$C$2,FALSE())*(Assumptions!$C$25))</f>
        <v>0.1186</v>
      </c>
      <c r="L23" s="34" t="n">
        <f aca="false">exposure!L$4+(VLOOKUP($A23,criteria!$A$4:$I$24,$C$2,FALSE())*(Assumptions!$C$25))</f>
        <v>0.1185</v>
      </c>
      <c r="M23" s="34" t="n">
        <f aca="false">exposure!M$4+(VLOOKUP($A23,criteria!$A$4:$I$24,$C$2,FALSE())*(Assumptions!$C$25))</f>
        <v>0.1184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/>
      <c r="C24" s="34" t="n">
        <f aca="false">exposure!C$4+(VLOOKUP($A24,criteria!$A$4:$I$24,$C$2,FALSE())*(Assumptions!$C$25))</f>
        <v>0.1204</v>
      </c>
      <c r="D24" s="34" t="n">
        <f aca="false">exposure!D$4+(VLOOKUP($A24,criteria!$A$4:$I$24,$C$2,FALSE())*(Assumptions!$C$25))</f>
        <v>0.1202</v>
      </c>
      <c r="E24" s="34" t="n">
        <f aca="false">exposure!E$4+(VLOOKUP($A24,criteria!$A$4:$I$24,$C$2,FALSE())*(Assumptions!$C$25))</f>
        <v>0.1196</v>
      </c>
      <c r="F24" s="34" t="n">
        <f aca="false">exposure!F$4+(VLOOKUP($A24,criteria!$A$4:$I$24,$C$2,FALSE())*(Assumptions!$C$25))</f>
        <v>0.1194</v>
      </c>
      <c r="G24" s="34" t="n">
        <f aca="false">exposure!G$4+(VLOOKUP($A24,criteria!$A$4:$I$24,$C$2,FALSE())*(Assumptions!$C$25))</f>
        <v>0.1194</v>
      </c>
      <c r="H24" s="34" t="n">
        <f aca="false">exposure!H$4+(VLOOKUP($A24,criteria!$A$4:$I$24,$C$2,FALSE())*(Assumptions!$C$25))</f>
        <v>0.1191</v>
      </c>
      <c r="I24" s="34" t="n">
        <f aca="false">exposure!I$4+(VLOOKUP($A24,criteria!$A$4:$I$24,$C$2,FALSE())*(Assumptions!$C$25))</f>
        <v>0.1189</v>
      </c>
      <c r="J24" s="34" t="n">
        <f aca="false">exposure!J$4+(VLOOKUP($A24,criteria!$A$4:$I$24,$C$2,FALSE())*(Assumptions!$C$25))</f>
        <v>0.1187</v>
      </c>
      <c r="K24" s="34" t="n">
        <f aca="false">exposure!K$4+(VLOOKUP($A24,criteria!$A$4:$I$24,$C$2,FALSE())*(Assumptions!$C$25))</f>
        <v>0.1186</v>
      </c>
      <c r="L24" s="34" t="n">
        <f aca="false">exposure!L$4+(VLOOKUP($A24,criteria!$A$4:$I$24,$C$2,FALSE())*(Assumptions!$C$25))</f>
        <v>0.1185</v>
      </c>
      <c r="M24" s="34" t="n">
        <f aca="false">exposure!M$4+(VLOOKUP($A24,criteria!$A$4:$I$24,$C$2,FALSE())*(Assumptions!$C$25))</f>
        <v>0.1184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4.56"/>
    <col collapsed="false" customWidth="true" hidden="false" outlineLevel="0" max="3" min="3" style="0" width="17.99"/>
    <col collapsed="false" customWidth="true" hidden="false" outlineLevel="0" max="4" min="4" style="0" width="6.56"/>
    <col collapsed="false" customWidth="true" hidden="false" outlineLevel="0" max="5" min="5" style="0" width="15.41"/>
    <col collapsed="false" customWidth="true" hidden="false" outlineLevel="0" max="6" min="6" style="0" width="3.85"/>
    <col collapsed="false" customWidth="true" hidden="false" outlineLevel="0" max="7" min="7" style="0" width="16.28"/>
    <col collapsed="false" customWidth="true" hidden="false" outlineLevel="0" max="8" min="8" style="0" width="3.85"/>
    <col collapsed="false" customWidth="true" hidden="false" outlineLevel="0" max="9" min="9" style="0" width="10.56"/>
    <col collapsed="false" customWidth="true" hidden="false" outlineLevel="0" max="10" min="10" style="0" width="21.99"/>
    <col collapsed="false" customWidth="true" hidden="false" outlineLevel="0" max="11" min="11" style="0" width="17.42"/>
    <col collapsed="false" customWidth="true" hidden="false" outlineLevel="0" max="12" min="12" style="0" width="4.7"/>
    <col collapsed="false" customWidth="true" hidden="false" outlineLevel="0" max="13" min="13" style="0" width="13.85"/>
  </cols>
  <sheetData>
    <row r="1" customFormat="false" ht="18" hidden="false" customHeight="false" outlineLevel="0" collapsed="false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false" ht="18" hidden="false" customHeight="false" outlineLevel="0" collapsed="false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customFormat="false" ht="25.5" hidden="false" customHeight="false" outlineLevel="0" collapsed="false">
      <c r="A4" s="6" t="s">
        <v>5</v>
      </c>
      <c r="C4" s="6" t="s">
        <v>6</v>
      </c>
      <c r="E4" s="7" t="s">
        <v>7</v>
      </c>
      <c r="J4" s="8" t="s">
        <v>8</v>
      </c>
      <c r="K4" s="6" t="s">
        <v>9</v>
      </c>
      <c r="M4" s="6" t="s">
        <v>10</v>
      </c>
    </row>
    <row r="5" customFormat="false" ht="25.5" hidden="false" customHeight="false" outlineLevel="0" collapsed="false">
      <c r="A5" s="9" t="s">
        <v>11</v>
      </c>
      <c r="B5" s="10"/>
      <c r="C5" s="9" t="s">
        <v>12</v>
      </c>
      <c r="D5" s="10"/>
      <c r="E5" s="10"/>
      <c r="F5" s="10"/>
      <c r="G5" s="10"/>
      <c r="H5" s="10"/>
      <c r="I5" s="10"/>
      <c r="J5" s="10"/>
      <c r="K5" s="11" t="s">
        <v>13</v>
      </c>
      <c r="L5" s="10"/>
      <c r="M5" s="10"/>
    </row>
    <row r="6" customFormat="false" ht="12.75" hidden="false" customHeight="false" outlineLevel="0" collapsed="false">
      <c r="A6" s="12"/>
      <c r="C6" s="12"/>
    </row>
    <row r="7" customFormat="false" ht="13.5" hidden="false" customHeight="false" outlineLevel="0" collapsed="false">
      <c r="E7" s="13"/>
      <c r="F7" s="13"/>
      <c r="G7" s="13"/>
    </row>
    <row r="8" customFormat="false" ht="12.75" hidden="false" customHeight="false" outlineLevel="0" collapsed="false">
      <c r="E8" s="14" t="s">
        <v>14</v>
      </c>
      <c r="F8" s="13"/>
      <c r="G8" s="13"/>
    </row>
    <row r="9" customFormat="false" ht="13.5" hidden="false" customHeight="false" outlineLevel="0" collapsed="false">
      <c r="E9" s="15" t="s">
        <v>15</v>
      </c>
      <c r="F9" s="13"/>
      <c r="G9" s="13"/>
    </row>
    <row r="10" customFormat="false" ht="25.5" hidden="false" customHeight="false" outlineLevel="0" collapsed="false">
      <c r="A10" s="0" t="s">
        <v>16</v>
      </c>
      <c r="C10" s="16" t="s">
        <v>17</v>
      </c>
      <c r="E10" s="17" t="s">
        <v>18</v>
      </c>
      <c r="F10" s="13"/>
      <c r="G10" s="13"/>
    </row>
    <row r="11" customFormat="false" ht="26.25" hidden="false" customHeight="false" outlineLevel="0" collapsed="false">
      <c r="C11" s="18" t="s">
        <v>19</v>
      </c>
      <c r="E11" s="17" t="s">
        <v>20</v>
      </c>
      <c r="F11" s="13"/>
      <c r="G11" s="13"/>
    </row>
    <row r="12" customFormat="false" ht="26.25" hidden="false" customHeight="false" outlineLevel="0" collapsed="false">
      <c r="E12" s="17" t="s">
        <v>21</v>
      </c>
      <c r="F12" s="13"/>
      <c r="G12" s="13"/>
    </row>
    <row r="13" customFormat="false" ht="26.25" hidden="false" customHeight="false" outlineLevel="0" collapsed="false">
      <c r="A13" s="19" t="s">
        <v>22</v>
      </c>
      <c r="C13" s="20" t="s">
        <v>23</v>
      </c>
      <c r="E13" s="21" t="s">
        <v>22</v>
      </c>
      <c r="F13" s="13"/>
      <c r="G13" s="13"/>
    </row>
    <row r="14" customFormat="false" ht="12.75" hidden="false" customHeight="false" outlineLevel="0" collapsed="false">
      <c r="F14" s="13"/>
      <c r="G14" s="13"/>
    </row>
    <row r="15" customFormat="false" ht="13.5" hidden="false" customHeight="false" outlineLevel="0" collapsed="false">
      <c r="E15" s="13"/>
      <c r="F15" s="13"/>
      <c r="G15" s="13"/>
    </row>
    <row r="16" customFormat="false" ht="26.25" hidden="false" customHeight="false" outlineLevel="0" collapsed="false">
      <c r="C16" s="16" t="s">
        <v>24</v>
      </c>
      <c r="G16" s="20" t="s">
        <v>25</v>
      </c>
    </row>
    <row r="17" customFormat="false" ht="12.75" hidden="false" customHeight="false" outlineLevel="0" collapsed="false">
      <c r="A17" s="0" t="s">
        <v>26</v>
      </c>
      <c r="C17" s="15" t="s">
        <v>27</v>
      </c>
    </row>
    <row r="18" customFormat="false" ht="13.5" hidden="false" customHeight="false" outlineLevel="0" collapsed="false">
      <c r="C18" s="15" t="s">
        <v>28</v>
      </c>
    </row>
    <row r="19" customFormat="false" ht="26.25" hidden="false" customHeight="false" outlineLevel="0" collapsed="false">
      <c r="C19" s="15" t="s">
        <v>29</v>
      </c>
      <c r="J19" s="14" t="s">
        <v>30</v>
      </c>
      <c r="K19" s="14" t="s">
        <v>31</v>
      </c>
      <c r="M19" s="22" t="s">
        <v>32</v>
      </c>
    </row>
    <row r="20" customFormat="false" ht="26.25" hidden="false" customHeight="false" outlineLevel="0" collapsed="false">
      <c r="A20" s="0" t="s">
        <v>33</v>
      </c>
      <c r="C20" s="17" t="s">
        <v>34</v>
      </c>
      <c r="I20" s="23" t="s">
        <v>35</v>
      </c>
      <c r="J20" s="24" t="s">
        <v>36</v>
      </c>
      <c r="K20" s="17" t="s">
        <v>37</v>
      </c>
      <c r="M20" s="25" t="s">
        <v>38</v>
      </c>
    </row>
    <row r="21" customFormat="false" ht="39" hidden="false" customHeight="false" outlineLevel="0" collapsed="false">
      <c r="C21" s="18" t="s">
        <v>39</v>
      </c>
      <c r="J21" s="21" t="s">
        <v>40</v>
      </c>
      <c r="K21" s="21" t="s">
        <v>41</v>
      </c>
      <c r="M21" s="18" t="s">
        <v>42</v>
      </c>
    </row>
    <row r="23" customFormat="false" ht="13.5" hidden="false" customHeight="false" outlineLevel="0" collapsed="false"/>
    <row r="24" customFormat="false" ht="26.25" hidden="false" customHeight="false" outlineLevel="0" collapsed="false">
      <c r="A24" s="0" t="s">
        <v>43</v>
      </c>
      <c r="C24" s="20" t="s">
        <v>17</v>
      </c>
    </row>
    <row r="25" customFormat="false" ht="12.75" hidden="false" customHeight="false" outlineLevel="0" collapsed="false">
      <c r="C25" s="26"/>
    </row>
    <row r="26" customFormat="false" ht="13.5" hidden="false" customHeight="false" outlineLevel="0" collapsed="false">
      <c r="C26" s="26"/>
    </row>
    <row r="27" customFormat="false" ht="25.5" hidden="false" customHeight="false" outlineLevel="0" collapsed="false">
      <c r="A27" s="27" t="s">
        <v>44</v>
      </c>
      <c r="C27" s="16" t="s">
        <v>45</v>
      </c>
    </row>
    <row r="28" customFormat="false" ht="25.5" hidden="false" customHeight="false" outlineLevel="0" collapsed="false">
      <c r="A28" s="0" t="s">
        <v>46</v>
      </c>
      <c r="C28" s="17" t="s">
        <v>47</v>
      </c>
    </row>
    <row r="29" customFormat="false" ht="13.5" hidden="false" customHeight="false" outlineLevel="0" collapsed="false">
      <c r="C29" s="18" t="s">
        <v>48</v>
      </c>
    </row>
    <row r="30" customFormat="false" ht="13.5" hidden="false" customHeight="false" outlineLevel="0" collapsed="false">
      <c r="C30" s="26"/>
    </row>
    <row r="31" customFormat="false" ht="13.5" hidden="false" customHeight="false" outlineLevel="0" collapsed="false">
      <c r="G31" s="28" t="s">
        <v>49</v>
      </c>
    </row>
    <row r="32" customFormat="false" ht="13.5" hidden="false" customHeight="false" outlineLevel="0" collapsed="false"/>
    <row r="33" customFormat="false" ht="13.5" hidden="false" customHeight="false" outlineLevel="0" collapsed="false">
      <c r="A33" s="0" t="s">
        <v>50</v>
      </c>
      <c r="C33" s="28" t="s">
        <v>51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570138888888889" right="0.590277777777778" top="0.620138888888889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0" t="s">
        <v>231</v>
      </c>
    </row>
    <row r="2" customFormat="false" ht="12.75" hidden="false" customHeight="false" outlineLevel="0" collapsed="false">
      <c r="B2" s="0" t="n">
        <v>46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42" t="n">
        <f aca="false">(raw!AT4/(raw!AT4+1))</f>
        <v>0.504950495049505</v>
      </c>
      <c r="C4" s="45" t="n">
        <f aca="false">B4</f>
        <v>0.504950495049505</v>
      </c>
      <c r="D4" s="45" t="n">
        <f aca="false">(1+exposure!D$9)*leverage!C4</f>
        <v>0.504950495049505</v>
      </c>
      <c r="E4" s="45" t="n">
        <f aca="false">(1+exposure!E$9)*leverage!D4</f>
        <v>0.504950495049505</v>
      </c>
      <c r="F4" s="45" t="n">
        <f aca="false">(1+exposure!F$9)*leverage!E4</f>
        <v>0.504950495049505</v>
      </c>
      <c r="G4" s="45" t="n">
        <f aca="false">(1+exposure!G$9)*leverage!F4</f>
        <v>0.504950495049505</v>
      </c>
      <c r="H4" s="45" t="n">
        <f aca="false">(1+exposure!H$9)*leverage!G4</f>
        <v>0.504950495049505</v>
      </c>
      <c r="I4" s="45" t="n">
        <f aca="false">(1+exposure!I$9)*leverage!H4</f>
        <v>0.504950495049505</v>
      </c>
      <c r="J4" s="45" t="n">
        <f aca="false">(1+exposure!J$9)*leverage!I4</f>
        <v>0.504950495049505</v>
      </c>
      <c r="K4" s="45" t="n">
        <f aca="false">(1+exposure!K$9)*leverage!J4</f>
        <v>0.504950495049505</v>
      </c>
      <c r="L4" s="45" t="n">
        <f aca="false">(1+exposure!L$9)*leverage!K4</f>
        <v>0.504950495049505</v>
      </c>
      <c r="M4" s="45" t="n">
        <f aca="false">(1+exposure!M$9)*leverage!L4</f>
        <v>0.504950495049505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42" t="n">
        <f aca="false">(raw!AT5/(raw!AT5+1))</f>
        <v>0.470899470899471</v>
      </c>
      <c r="C5" s="45" t="n">
        <f aca="false">B5</f>
        <v>0.470899470899471</v>
      </c>
      <c r="D5" s="45" t="n">
        <f aca="false">(1+exposure!D$9)*leverage!C5</f>
        <v>0.470899470899471</v>
      </c>
      <c r="E5" s="45" t="n">
        <f aca="false">(1+exposure!E$9)*leverage!D5</f>
        <v>0.470899470899471</v>
      </c>
      <c r="F5" s="45" t="n">
        <f aca="false">(1+exposure!F$9)*leverage!E5</f>
        <v>0.470899470899471</v>
      </c>
      <c r="G5" s="45" t="n">
        <f aca="false">(1+exposure!G$9)*leverage!F5</f>
        <v>0.470899470899471</v>
      </c>
      <c r="H5" s="45" t="n">
        <f aca="false">(1+exposure!H$9)*leverage!G5</f>
        <v>0.470899470899471</v>
      </c>
      <c r="I5" s="45" t="n">
        <f aca="false">(1+exposure!I$9)*leverage!H5</f>
        <v>0.470899470899471</v>
      </c>
      <c r="J5" s="45" t="n">
        <f aca="false">(1+exposure!J$9)*leverage!I5</f>
        <v>0.470899470899471</v>
      </c>
      <c r="K5" s="45" t="n">
        <f aca="false">(1+exposure!K$9)*leverage!J5</f>
        <v>0.470899470899471</v>
      </c>
      <c r="L5" s="45" t="n">
        <f aca="false">(1+exposure!L$9)*leverage!K5</f>
        <v>0.470899470899471</v>
      </c>
      <c r="M5" s="45" t="n">
        <f aca="false">(1+exposure!M$9)*leverage!L5</f>
        <v>0.470899470899471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42" t="n">
        <f aca="false">(raw!AT6/(raw!AT6+1))</f>
        <v>0.444444444444445</v>
      </c>
      <c r="C6" s="45" t="n">
        <f aca="false">B6</f>
        <v>0.444444444444445</v>
      </c>
      <c r="D6" s="45" t="n">
        <f aca="false">(1+exposure!D$9)*leverage!C6</f>
        <v>0.444444444444445</v>
      </c>
      <c r="E6" s="45" t="n">
        <f aca="false">(1+exposure!E$9)*leverage!D6</f>
        <v>0.444444444444445</v>
      </c>
      <c r="F6" s="45" t="n">
        <f aca="false">(1+exposure!F$9)*leverage!E6</f>
        <v>0.444444444444445</v>
      </c>
      <c r="G6" s="45" t="n">
        <f aca="false">(1+exposure!G$9)*leverage!F6</f>
        <v>0.444444444444445</v>
      </c>
      <c r="H6" s="45" t="n">
        <f aca="false">(1+exposure!H$9)*leverage!G6</f>
        <v>0.444444444444445</v>
      </c>
      <c r="I6" s="45" t="n">
        <f aca="false">(1+exposure!I$9)*leverage!H6</f>
        <v>0.444444444444445</v>
      </c>
      <c r="J6" s="45" t="n">
        <f aca="false">(1+exposure!J$9)*leverage!I6</f>
        <v>0.444444444444445</v>
      </c>
      <c r="K6" s="45" t="n">
        <f aca="false">(1+exposure!K$9)*leverage!J6</f>
        <v>0.444444444444445</v>
      </c>
      <c r="L6" s="45" t="n">
        <f aca="false">(1+exposure!L$9)*leverage!K6</f>
        <v>0.444444444444445</v>
      </c>
      <c r="M6" s="45" t="n">
        <f aca="false">(1+exposure!M$9)*leverage!L6</f>
        <v>0.444444444444445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42" t="n">
        <f aca="false">(raw!AT7/(raw!AT7+1))</f>
        <v>0.553571428571429</v>
      </c>
      <c r="C7" s="45" t="n">
        <f aca="false">B7</f>
        <v>0.553571428571429</v>
      </c>
      <c r="D7" s="45" t="n">
        <f aca="false">(1+exposure!D$9)*leverage!C7</f>
        <v>0.553571428571429</v>
      </c>
      <c r="E7" s="45" t="n">
        <f aca="false">(1+exposure!E$9)*leverage!D7</f>
        <v>0.553571428571429</v>
      </c>
      <c r="F7" s="45" t="n">
        <f aca="false">(1+exposure!F$9)*leverage!E7</f>
        <v>0.553571428571429</v>
      </c>
      <c r="G7" s="45" t="n">
        <f aca="false">(1+exposure!G$9)*leverage!F7</f>
        <v>0.553571428571429</v>
      </c>
      <c r="H7" s="45" t="n">
        <f aca="false">(1+exposure!H$9)*leverage!G7</f>
        <v>0.553571428571429</v>
      </c>
      <c r="I7" s="45" t="n">
        <f aca="false">(1+exposure!I$9)*leverage!H7</f>
        <v>0.553571428571429</v>
      </c>
      <c r="J7" s="45" t="n">
        <f aca="false">(1+exposure!J$9)*leverage!I7</f>
        <v>0.553571428571429</v>
      </c>
      <c r="K7" s="45" t="n">
        <f aca="false">(1+exposure!K$9)*leverage!J7</f>
        <v>0.553571428571429</v>
      </c>
      <c r="L7" s="45" t="n">
        <f aca="false">(1+exposure!L$9)*leverage!K7</f>
        <v>0.553571428571429</v>
      </c>
      <c r="M7" s="45" t="n">
        <f aca="false">(1+exposure!M$9)*leverage!L7</f>
        <v>0.553571428571429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42" t="n">
        <f aca="false">(raw!AT8/(raw!AT8+1))</f>
        <v>0.408284023668639</v>
      </c>
      <c r="C8" s="45" t="n">
        <f aca="false">B8</f>
        <v>0.408284023668639</v>
      </c>
      <c r="D8" s="45" t="n">
        <f aca="false">(1+exposure!D$9)*leverage!C8</f>
        <v>0.408284023668639</v>
      </c>
      <c r="E8" s="45" t="n">
        <f aca="false">(1+exposure!E$9)*leverage!D8</f>
        <v>0.408284023668639</v>
      </c>
      <c r="F8" s="45" t="n">
        <f aca="false">(1+exposure!F$9)*leverage!E8</f>
        <v>0.408284023668639</v>
      </c>
      <c r="G8" s="45" t="n">
        <f aca="false">(1+exposure!G$9)*leverage!F8</f>
        <v>0.408284023668639</v>
      </c>
      <c r="H8" s="45" t="n">
        <f aca="false">(1+exposure!H$9)*leverage!G8</f>
        <v>0.408284023668639</v>
      </c>
      <c r="I8" s="45" t="n">
        <f aca="false">(1+exposure!I$9)*leverage!H8</f>
        <v>0.408284023668639</v>
      </c>
      <c r="J8" s="45" t="n">
        <f aca="false">(1+exposure!J$9)*leverage!I8</f>
        <v>0.408284023668639</v>
      </c>
      <c r="K8" s="45" t="n">
        <f aca="false">(1+exposure!K$9)*leverage!J8</f>
        <v>0.408284023668639</v>
      </c>
      <c r="L8" s="45" t="n">
        <f aca="false">(1+exposure!L$9)*leverage!K8</f>
        <v>0.408284023668639</v>
      </c>
      <c r="M8" s="45" t="n">
        <f aca="false">(1+exposure!M$9)*leverage!L8</f>
        <v>0.408284023668639</v>
      </c>
    </row>
    <row r="9" customFormat="false" ht="12.75" hidden="false" customHeight="false" outlineLevel="0" collapsed="false">
      <c r="A9" s="0" t="str">
        <f aca="false">raw!A9</f>
        <v>Consumers Energy Co.</v>
      </c>
      <c r="B9" s="42" t="n">
        <f aca="false">(raw!AT9/(raw!AT9+1))</f>
        <v>0.545454545454545</v>
      </c>
      <c r="C9" s="45" t="n">
        <f aca="false">B9</f>
        <v>0.545454545454545</v>
      </c>
      <c r="D9" s="45" t="n">
        <f aca="false">(1+exposure!D$9)*leverage!C9</f>
        <v>0.545454545454545</v>
      </c>
      <c r="E9" s="45" t="n">
        <f aca="false">(1+exposure!E$9)*leverage!D9</f>
        <v>0.545454545454545</v>
      </c>
      <c r="F9" s="45" t="n">
        <f aca="false">(1+exposure!F$9)*leverage!E9</f>
        <v>0.545454545454545</v>
      </c>
      <c r="G9" s="45" t="n">
        <f aca="false">(1+exposure!G$9)*leverage!F9</f>
        <v>0.545454545454545</v>
      </c>
      <c r="H9" s="45" t="n">
        <f aca="false">(1+exposure!H$9)*leverage!G9</f>
        <v>0.545454545454545</v>
      </c>
      <c r="I9" s="45" t="n">
        <f aca="false">(1+exposure!I$9)*leverage!H9</f>
        <v>0.545454545454545</v>
      </c>
      <c r="J9" s="45" t="n">
        <f aca="false">(1+exposure!J$9)*leverage!I9</f>
        <v>0.545454545454545</v>
      </c>
      <c r="K9" s="45" t="n">
        <f aca="false">(1+exposure!K$9)*leverage!J9</f>
        <v>0.545454545454545</v>
      </c>
      <c r="L9" s="45" t="n">
        <f aca="false">(1+exposure!L$9)*leverage!K9</f>
        <v>0.545454545454545</v>
      </c>
      <c r="M9" s="45" t="n">
        <f aca="false">(1+exposure!M$9)*leverage!L9</f>
        <v>0.545454545454545</v>
      </c>
    </row>
    <row r="10" customFormat="false" ht="12.75" hidden="false" customHeight="false" outlineLevel="0" collapsed="false">
      <c r="A10" s="0" t="str">
        <f aca="false">raw!A10</f>
        <v>Duke Energy Corp.</v>
      </c>
      <c r="B10" s="42" t="n">
        <f aca="false">(raw!AT10/(raw!AT10+1))</f>
        <v>0.375</v>
      </c>
      <c r="C10" s="45" t="n">
        <f aca="false">B10</f>
        <v>0.375</v>
      </c>
      <c r="D10" s="45" t="n">
        <f aca="false">(1+exposure!D$9)*leverage!C10</f>
        <v>0.375</v>
      </c>
      <c r="E10" s="45" t="n">
        <f aca="false">(1+exposure!E$9)*leverage!D10</f>
        <v>0.375</v>
      </c>
      <c r="F10" s="45" t="n">
        <f aca="false">(1+exposure!F$9)*leverage!E10</f>
        <v>0.375</v>
      </c>
      <c r="G10" s="45" t="n">
        <f aca="false">(1+exposure!G$9)*leverage!F10</f>
        <v>0.375</v>
      </c>
      <c r="H10" s="45" t="n">
        <f aca="false">(1+exposure!H$9)*leverage!G10</f>
        <v>0.375</v>
      </c>
      <c r="I10" s="45" t="n">
        <f aca="false">(1+exposure!I$9)*leverage!H10</f>
        <v>0.375</v>
      </c>
      <c r="J10" s="45" t="n">
        <f aca="false">(1+exposure!J$9)*leverage!I10</f>
        <v>0.375</v>
      </c>
      <c r="K10" s="45" t="n">
        <f aca="false">(1+exposure!K$9)*leverage!J10</f>
        <v>0.375</v>
      </c>
      <c r="L10" s="45" t="n">
        <f aca="false">(1+exposure!L$9)*leverage!K10</f>
        <v>0.375</v>
      </c>
      <c r="M10" s="45" t="n">
        <f aca="false">(1+exposure!M$9)*leverage!L10</f>
        <v>0.375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42" t="n">
        <f aca="false">(raw!AT11/(raw!AT11+1))</f>
        <v>0.514563106796117</v>
      </c>
      <c r="C11" s="45" t="n">
        <f aca="false">B11</f>
        <v>0.514563106796117</v>
      </c>
      <c r="D11" s="45" t="n">
        <f aca="false">(1+exposure!D$9)*leverage!C11</f>
        <v>0.514563106796117</v>
      </c>
      <c r="E11" s="45" t="n">
        <f aca="false">(1+exposure!E$9)*leverage!D11</f>
        <v>0.514563106796117</v>
      </c>
      <c r="F11" s="45" t="n">
        <f aca="false">(1+exposure!F$9)*leverage!E11</f>
        <v>0.514563106796117</v>
      </c>
      <c r="G11" s="45" t="n">
        <f aca="false">(1+exposure!G$9)*leverage!F11</f>
        <v>0.514563106796117</v>
      </c>
      <c r="H11" s="45" t="n">
        <f aca="false">(1+exposure!H$9)*leverage!G11</f>
        <v>0.514563106796117</v>
      </c>
      <c r="I11" s="45" t="n">
        <f aca="false">(1+exposure!I$9)*leverage!H11</f>
        <v>0.514563106796117</v>
      </c>
      <c r="J11" s="45" t="n">
        <f aca="false">(1+exposure!J$9)*leverage!I11</f>
        <v>0.514563106796117</v>
      </c>
      <c r="K11" s="45" t="n">
        <f aca="false">(1+exposure!K$9)*leverage!J11</f>
        <v>0.514563106796117</v>
      </c>
      <c r="L11" s="45" t="n">
        <f aca="false">(1+exposure!L$9)*leverage!K11</f>
        <v>0.514563106796117</v>
      </c>
      <c r="M11" s="45" t="n">
        <f aca="false">(1+exposure!M$9)*leverage!L11</f>
        <v>0.514563106796117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42" t="n">
        <f aca="false">(raw!AT12/(raw!AT12+1))</f>
        <v>0.404761904761905</v>
      </c>
      <c r="C12" s="45" t="n">
        <f aca="false">B12</f>
        <v>0.404761904761905</v>
      </c>
      <c r="D12" s="45" t="n">
        <f aca="false">(1+exposure!D$9)*leverage!C12</f>
        <v>0.404761904761905</v>
      </c>
      <c r="E12" s="45" t="n">
        <f aca="false">(1+exposure!E$9)*leverage!D12</f>
        <v>0.404761904761905</v>
      </c>
      <c r="F12" s="45" t="n">
        <f aca="false">(1+exposure!F$9)*leverage!E12</f>
        <v>0.404761904761905</v>
      </c>
      <c r="G12" s="45" t="n">
        <f aca="false">(1+exposure!G$9)*leverage!F12</f>
        <v>0.404761904761905</v>
      </c>
      <c r="H12" s="45" t="n">
        <f aca="false">(1+exposure!H$9)*leverage!G12</f>
        <v>0.404761904761905</v>
      </c>
      <c r="I12" s="45" t="n">
        <f aca="false">(1+exposure!I$9)*leverage!H12</f>
        <v>0.404761904761905</v>
      </c>
      <c r="J12" s="45" t="n">
        <f aca="false">(1+exposure!J$9)*leverage!I12</f>
        <v>0.404761904761905</v>
      </c>
      <c r="K12" s="45" t="n">
        <f aca="false">(1+exposure!K$9)*leverage!J12</f>
        <v>0.404761904761905</v>
      </c>
      <c r="L12" s="45" t="n">
        <f aca="false">(1+exposure!L$9)*leverage!K12</f>
        <v>0.404761904761905</v>
      </c>
      <c r="M12" s="45" t="n">
        <f aca="false">(1+exposure!M$9)*leverage!L12</f>
        <v>0.404761904761905</v>
      </c>
    </row>
    <row r="13" customFormat="false" ht="12.75" hidden="false" customHeight="false" outlineLevel="0" collapsed="false">
      <c r="A13" s="0" t="str">
        <f aca="false">raw!A13</f>
        <v>Gulf Power Co.</v>
      </c>
      <c r="B13" s="42" t="n">
        <f aca="false">(raw!AT13/(raw!AT13+1))</f>
        <v>0.46236559139785</v>
      </c>
      <c r="C13" s="45" t="n">
        <f aca="false">B13</f>
        <v>0.46236559139785</v>
      </c>
      <c r="D13" s="45" t="n">
        <f aca="false">(1+exposure!D$9)*leverage!C13</f>
        <v>0.46236559139785</v>
      </c>
      <c r="E13" s="45" t="n">
        <f aca="false">(1+exposure!E$9)*leverage!D13</f>
        <v>0.46236559139785</v>
      </c>
      <c r="F13" s="45" t="n">
        <f aca="false">(1+exposure!F$9)*leverage!E13</f>
        <v>0.46236559139785</v>
      </c>
      <c r="G13" s="45" t="n">
        <f aca="false">(1+exposure!G$9)*leverage!F13</f>
        <v>0.46236559139785</v>
      </c>
      <c r="H13" s="45" t="n">
        <f aca="false">(1+exposure!H$9)*leverage!G13</f>
        <v>0.46236559139785</v>
      </c>
      <c r="I13" s="45" t="n">
        <f aca="false">(1+exposure!I$9)*leverage!H13</f>
        <v>0.46236559139785</v>
      </c>
      <c r="J13" s="45" t="n">
        <f aca="false">(1+exposure!J$9)*leverage!I13</f>
        <v>0.46236559139785</v>
      </c>
      <c r="K13" s="45" t="n">
        <f aca="false">(1+exposure!K$9)*leverage!J13</f>
        <v>0.46236559139785</v>
      </c>
      <c r="L13" s="45" t="n">
        <f aca="false">(1+exposure!L$9)*leverage!K13</f>
        <v>0.46236559139785</v>
      </c>
      <c r="M13" s="45" t="n">
        <f aca="false">(1+exposure!M$9)*leverage!L13</f>
        <v>0.46236559139785</v>
      </c>
    </row>
    <row r="14" customFormat="false" ht="12.75" hidden="false" customHeight="false" outlineLevel="0" collapsed="false">
      <c r="A14" s="0" t="str">
        <f aca="false">raw!A14</f>
        <v>Illinois Power Co.</v>
      </c>
      <c r="B14" s="42" t="n">
        <f aca="false">(raw!AT14/(raw!AT14+1))</f>
        <v>0.523809523809524</v>
      </c>
      <c r="C14" s="45" t="n">
        <f aca="false">B14</f>
        <v>0.523809523809524</v>
      </c>
      <c r="D14" s="45" t="n">
        <f aca="false">(1+exposure!D$9)*leverage!C14</f>
        <v>0.523809523809524</v>
      </c>
      <c r="E14" s="45" t="n">
        <f aca="false">(1+exposure!E$9)*leverage!D14</f>
        <v>0.523809523809524</v>
      </c>
      <c r="F14" s="45" t="n">
        <f aca="false">(1+exposure!F$9)*leverage!E14</f>
        <v>0.523809523809524</v>
      </c>
      <c r="G14" s="45" t="n">
        <f aca="false">(1+exposure!G$9)*leverage!F14</f>
        <v>0.523809523809524</v>
      </c>
      <c r="H14" s="45" t="n">
        <f aca="false">(1+exposure!H$9)*leverage!G14</f>
        <v>0.523809523809524</v>
      </c>
      <c r="I14" s="45" t="n">
        <f aca="false">(1+exposure!I$9)*leverage!H14</f>
        <v>0.523809523809524</v>
      </c>
      <c r="J14" s="45" t="n">
        <f aca="false">(1+exposure!J$9)*leverage!I14</f>
        <v>0.523809523809524</v>
      </c>
      <c r="K14" s="45" t="n">
        <f aca="false">(1+exposure!K$9)*leverage!J14</f>
        <v>0.523809523809524</v>
      </c>
      <c r="L14" s="45" t="n">
        <f aca="false">(1+exposure!L$9)*leverage!K14</f>
        <v>0.523809523809524</v>
      </c>
      <c r="M14" s="45" t="n">
        <f aca="false">(1+exposure!M$9)*leverage!L14</f>
        <v>0.523809523809524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42" t="n">
        <f aca="false">(raw!AT15/(raw!AT15+1))</f>
        <v>0.46236559139785</v>
      </c>
      <c r="C15" s="45" t="n">
        <f aca="false">B15</f>
        <v>0.46236559139785</v>
      </c>
      <c r="D15" s="45" t="n">
        <f aca="false">(1+exposure!D$9)*leverage!C15</f>
        <v>0.46236559139785</v>
      </c>
      <c r="E15" s="45" t="n">
        <f aca="false">(1+exposure!E$9)*leverage!D15</f>
        <v>0.46236559139785</v>
      </c>
      <c r="F15" s="45" t="n">
        <f aca="false">(1+exposure!F$9)*leverage!E15</f>
        <v>0.46236559139785</v>
      </c>
      <c r="G15" s="45" t="n">
        <f aca="false">(1+exposure!G$9)*leverage!F15</f>
        <v>0.46236559139785</v>
      </c>
      <c r="H15" s="45" t="n">
        <f aca="false">(1+exposure!H$9)*leverage!G15</f>
        <v>0.46236559139785</v>
      </c>
      <c r="I15" s="45" t="n">
        <f aca="false">(1+exposure!I$9)*leverage!H15</f>
        <v>0.46236559139785</v>
      </c>
      <c r="J15" s="45" t="n">
        <f aca="false">(1+exposure!J$9)*leverage!I15</f>
        <v>0.46236559139785</v>
      </c>
      <c r="K15" s="45" t="n">
        <f aca="false">(1+exposure!K$9)*leverage!J15</f>
        <v>0.46236559139785</v>
      </c>
      <c r="L15" s="45" t="n">
        <f aca="false">(1+exposure!L$9)*leverage!K15</f>
        <v>0.46236559139785</v>
      </c>
      <c r="M15" s="45" t="n">
        <f aca="false">(1+exposure!M$9)*leverage!L15</f>
        <v>0.46236559139785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42" t="n">
        <f aca="false">(raw!AT16/(raw!AT16+1))</f>
        <v>0.441340782122905</v>
      </c>
      <c r="C16" s="45" t="n">
        <f aca="false">B16</f>
        <v>0.441340782122905</v>
      </c>
      <c r="D16" s="45" t="n">
        <f aca="false">(1+exposure!D$9)*leverage!C16</f>
        <v>0.441340782122905</v>
      </c>
      <c r="E16" s="45" t="n">
        <f aca="false">(1+exposure!E$9)*leverage!D16</f>
        <v>0.441340782122905</v>
      </c>
      <c r="F16" s="45" t="n">
        <f aca="false">(1+exposure!F$9)*leverage!E16</f>
        <v>0.441340782122905</v>
      </c>
      <c r="G16" s="45" t="n">
        <f aca="false">(1+exposure!G$9)*leverage!F16</f>
        <v>0.441340782122905</v>
      </c>
      <c r="H16" s="45" t="n">
        <f aca="false">(1+exposure!H$9)*leverage!G16</f>
        <v>0.441340782122905</v>
      </c>
      <c r="I16" s="45" t="n">
        <f aca="false">(1+exposure!I$9)*leverage!H16</f>
        <v>0.441340782122905</v>
      </c>
      <c r="J16" s="45" t="n">
        <f aca="false">(1+exposure!J$9)*leverage!I16</f>
        <v>0.441340782122905</v>
      </c>
      <c r="K16" s="45" t="n">
        <f aca="false">(1+exposure!K$9)*leverage!J16</f>
        <v>0.441340782122905</v>
      </c>
      <c r="L16" s="45" t="n">
        <f aca="false">(1+exposure!L$9)*leverage!K16</f>
        <v>0.441340782122905</v>
      </c>
      <c r="M16" s="45" t="n">
        <f aca="false">(1+exposure!M$9)*leverage!L16</f>
        <v>0.441340782122905</v>
      </c>
    </row>
    <row r="17" customFormat="false" ht="12.75" hidden="false" customHeight="false" outlineLevel="0" collapsed="false">
      <c r="A17" s="0" t="str">
        <f aca="false">raw!A17</f>
        <v>Ohio Power Co.</v>
      </c>
      <c r="B17" s="42" t="n">
        <f aca="false">(raw!AT17/(raw!AT17+1))</f>
        <v>0.425287356321839</v>
      </c>
      <c r="C17" s="45" t="n">
        <f aca="false">B17</f>
        <v>0.425287356321839</v>
      </c>
      <c r="D17" s="45" t="n">
        <f aca="false">(1+exposure!D$9)*leverage!C17</f>
        <v>0.425287356321839</v>
      </c>
      <c r="E17" s="45" t="n">
        <f aca="false">(1+exposure!E$9)*leverage!D17</f>
        <v>0.425287356321839</v>
      </c>
      <c r="F17" s="45" t="n">
        <f aca="false">(1+exposure!F$9)*leverage!E17</f>
        <v>0.425287356321839</v>
      </c>
      <c r="G17" s="45" t="n">
        <f aca="false">(1+exposure!G$9)*leverage!F17</f>
        <v>0.425287356321839</v>
      </c>
      <c r="H17" s="45" t="n">
        <f aca="false">(1+exposure!H$9)*leverage!G17</f>
        <v>0.425287356321839</v>
      </c>
      <c r="I17" s="45" t="n">
        <f aca="false">(1+exposure!I$9)*leverage!H17</f>
        <v>0.425287356321839</v>
      </c>
      <c r="J17" s="45" t="n">
        <f aca="false">(1+exposure!J$9)*leverage!I17</f>
        <v>0.425287356321839</v>
      </c>
      <c r="K17" s="45" t="n">
        <f aca="false">(1+exposure!K$9)*leverage!J17</f>
        <v>0.425287356321839</v>
      </c>
      <c r="L17" s="45" t="n">
        <f aca="false">(1+exposure!L$9)*leverage!K17</f>
        <v>0.425287356321839</v>
      </c>
      <c r="M17" s="45" t="n">
        <f aca="false">(1+exposure!M$9)*leverage!L17</f>
        <v>0.425287356321839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42" t="n">
        <f aca="false">(raw!AT18/(raw!AT18+1))</f>
        <v>0.487179487179487</v>
      </c>
      <c r="C18" s="45" t="n">
        <f aca="false">B18</f>
        <v>0.487179487179487</v>
      </c>
      <c r="D18" s="45" t="n">
        <f aca="false">(1+exposure!D$9)*leverage!C18</f>
        <v>0.487179487179487</v>
      </c>
      <c r="E18" s="45" t="n">
        <f aca="false">(1+exposure!E$9)*leverage!D18</f>
        <v>0.487179487179487</v>
      </c>
      <c r="F18" s="45" t="n">
        <f aca="false">(1+exposure!F$9)*leverage!E18</f>
        <v>0.487179487179487</v>
      </c>
      <c r="G18" s="45" t="n">
        <f aca="false">(1+exposure!G$9)*leverage!F18</f>
        <v>0.487179487179487</v>
      </c>
      <c r="H18" s="45" t="n">
        <f aca="false">(1+exposure!H$9)*leverage!G18</f>
        <v>0.487179487179487</v>
      </c>
      <c r="I18" s="45" t="n">
        <f aca="false">(1+exposure!I$9)*leverage!H18</f>
        <v>0.487179487179487</v>
      </c>
      <c r="J18" s="45" t="n">
        <f aca="false">(1+exposure!J$9)*leverage!I18</f>
        <v>0.487179487179487</v>
      </c>
      <c r="K18" s="45" t="n">
        <f aca="false">(1+exposure!K$9)*leverage!J18</f>
        <v>0.487179487179487</v>
      </c>
      <c r="L18" s="45" t="n">
        <f aca="false">(1+exposure!L$9)*leverage!K18</f>
        <v>0.487179487179487</v>
      </c>
      <c r="M18" s="45" t="n">
        <f aca="false">(1+exposure!M$9)*leverage!L18</f>
        <v>0.487179487179487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42" t="n">
        <f aca="false">(raw!AT19/(raw!AT19+1))</f>
        <v>0.49238578680203</v>
      </c>
      <c r="C19" s="45" t="n">
        <f aca="false">B19</f>
        <v>0.49238578680203</v>
      </c>
      <c r="D19" s="45" t="n">
        <f aca="false">(1+exposure!D$9)*leverage!C19</f>
        <v>0.49238578680203</v>
      </c>
      <c r="E19" s="45" t="n">
        <f aca="false">(1+exposure!E$9)*leverage!D19</f>
        <v>0.49238578680203</v>
      </c>
      <c r="F19" s="45" t="n">
        <f aca="false">(1+exposure!F$9)*leverage!E19</f>
        <v>0.49238578680203</v>
      </c>
      <c r="G19" s="45" t="n">
        <f aca="false">(1+exposure!G$9)*leverage!F19</f>
        <v>0.49238578680203</v>
      </c>
      <c r="H19" s="45" t="n">
        <f aca="false">(1+exposure!H$9)*leverage!G19</f>
        <v>0.49238578680203</v>
      </c>
      <c r="I19" s="45" t="n">
        <f aca="false">(1+exposure!I$9)*leverage!H19</f>
        <v>0.49238578680203</v>
      </c>
      <c r="J19" s="45" t="n">
        <f aca="false">(1+exposure!J$9)*leverage!I19</f>
        <v>0.49238578680203</v>
      </c>
      <c r="K19" s="45" t="n">
        <f aca="false">(1+exposure!K$9)*leverage!J19</f>
        <v>0.49238578680203</v>
      </c>
      <c r="L19" s="45" t="n">
        <f aca="false">(1+exposure!L$9)*leverage!K19</f>
        <v>0.49238578680203</v>
      </c>
      <c r="M19" s="45" t="n">
        <f aca="false">(1+exposure!M$9)*leverage!L19</f>
        <v>0.49238578680203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42" t="n">
        <f aca="false">(raw!AT20/(raw!AT20+1))</f>
        <v>0.49748743718593</v>
      </c>
      <c r="C20" s="45" t="n">
        <f aca="false">B20</f>
        <v>0.49748743718593</v>
      </c>
      <c r="D20" s="45" t="n">
        <f aca="false">(1+exposure!D$9)*leverage!C20</f>
        <v>0.49748743718593</v>
      </c>
      <c r="E20" s="45" t="n">
        <f aca="false">(1+exposure!E$9)*leverage!D20</f>
        <v>0.49748743718593</v>
      </c>
      <c r="F20" s="45" t="n">
        <f aca="false">(1+exposure!F$9)*leverage!E20</f>
        <v>0.49748743718593</v>
      </c>
      <c r="G20" s="45" t="n">
        <f aca="false">(1+exposure!G$9)*leverage!F20</f>
        <v>0.49748743718593</v>
      </c>
      <c r="H20" s="45" t="n">
        <f aca="false">(1+exposure!H$9)*leverage!G20</f>
        <v>0.49748743718593</v>
      </c>
      <c r="I20" s="45" t="n">
        <f aca="false">(1+exposure!I$9)*leverage!H20</f>
        <v>0.49748743718593</v>
      </c>
      <c r="J20" s="45" t="n">
        <f aca="false">(1+exposure!J$9)*leverage!I20</f>
        <v>0.49748743718593</v>
      </c>
      <c r="K20" s="45" t="n">
        <f aca="false">(1+exposure!K$9)*leverage!J20</f>
        <v>0.49748743718593</v>
      </c>
      <c r="L20" s="45" t="n">
        <f aca="false">(1+exposure!L$9)*leverage!K20</f>
        <v>0.49748743718593</v>
      </c>
      <c r="M20" s="45" t="n">
        <f aca="false">(1+exposure!M$9)*leverage!L20</f>
        <v>0.49748743718593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42" t="n">
        <f aca="false">(raw!AT21/(raw!AT21+1))</f>
        <v>0.438202247191011</v>
      </c>
      <c r="C21" s="45" t="n">
        <f aca="false">B21</f>
        <v>0.438202247191011</v>
      </c>
      <c r="D21" s="45" t="n">
        <f aca="false">(1+exposure!D$9)*leverage!C21</f>
        <v>0.438202247191011</v>
      </c>
      <c r="E21" s="45" t="n">
        <f aca="false">(1+exposure!E$9)*leverage!D21</f>
        <v>0.438202247191011</v>
      </c>
      <c r="F21" s="45" t="n">
        <f aca="false">(1+exposure!F$9)*leverage!E21</f>
        <v>0.438202247191011</v>
      </c>
      <c r="G21" s="45" t="n">
        <f aca="false">(1+exposure!G$9)*leverage!F21</f>
        <v>0.438202247191011</v>
      </c>
      <c r="H21" s="45" t="n">
        <f aca="false">(1+exposure!H$9)*leverage!G21</f>
        <v>0.438202247191011</v>
      </c>
      <c r="I21" s="45" t="n">
        <f aca="false">(1+exposure!I$9)*leverage!H21</f>
        <v>0.438202247191011</v>
      </c>
      <c r="J21" s="45" t="n">
        <f aca="false">(1+exposure!J$9)*leverage!I21</f>
        <v>0.438202247191011</v>
      </c>
      <c r="K21" s="45" t="n">
        <f aca="false">(1+exposure!K$9)*leverage!J21</f>
        <v>0.438202247191011</v>
      </c>
      <c r="L21" s="45" t="n">
        <f aca="false">(1+exposure!L$9)*leverage!K21</f>
        <v>0.438202247191011</v>
      </c>
      <c r="M21" s="45" t="n">
        <f aca="false">(1+exposure!M$9)*leverage!L21</f>
        <v>0.438202247191011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42" t="n">
        <f aca="false">(raw!AT22/(raw!AT22+1))</f>
        <v>0.519230769230769</v>
      </c>
      <c r="C22" s="45" t="n">
        <f aca="false">B22</f>
        <v>0.519230769230769</v>
      </c>
      <c r="D22" s="45" t="n">
        <f aca="false">(1+exposure!D$9)*leverage!C22</f>
        <v>0.519230769230769</v>
      </c>
      <c r="E22" s="45" t="n">
        <f aca="false">(1+exposure!E$9)*leverage!D22</f>
        <v>0.519230769230769</v>
      </c>
      <c r="F22" s="45" t="n">
        <f aca="false">(1+exposure!F$9)*leverage!E22</f>
        <v>0.519230769230769</v>
      </c>
      <c r="G22" s="45" t="n">
        <f aca="false">(1+exposure!G$9)*leverage!F22</f>
        <v>0.519230769230769</v>
      </c>
      <c r="H22" s="45" t="n">
        <f aca="false">(1+exposure!H$9)*leverage!G22</f>
        <v>0.519230769230769</v>
      </c>
      <c r="I22" s="45" t="n">
        <f aca="false">(1+exposure!I$9)*leverage!H22</f>
        <v>0.519230769230769</v>
      </c>
      <c r="J22" s="45" t="n">
        <f aca="false">(1+exposure!J$9)*leverage!I22</f>
        <v>0.519230769230769</v>
      </c>
      <c r="K22" s="45" t="n">
        <f aca="false">(1+exposure!K$9)*leverage!J22</f>
        <v>0.519230769230769</v>
      </c>
      <c r="L22" s="45" t="n">
        <f aca="false">(1+exposure!L$9)*leverage!K22</f>
        <v>0.519230769230769</v>
      </c>
      <c r="M22" s="45" t="n">
        <f aca="false">(1+exposure!M$9)*leverage!L22</f>
        <v>0.519230769230769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42" t="n">
        <f aca="false">(raw!AT23/(raw!AT23+1))</f>
        <v>0.447513812154696</v>
      </c>
      <c r="C23" s="45" t="n">
        <f aca="false">B23</f>
        <v>0.447513812154696</v>
      </c>
      <c r="D23" s="45" t="n">
        <f aca="false">(1+exposure!D$9)*leverage!C23</f>
        <v>0.447513812154696</v>
      </c>
      <c r="E23" s="45" t="n">
        <f aca="false">(1+exposure!E$9)*leverage!D23</f>
        <v>0.447513812154696</v>
      </c>
      <c r="F23" s="45" t="n">
        <f aca="false">(1+exposure!F$9)*leverage!E23</f>
        <v>0.447513812154696</v>
      </c>
      <c r="G23" s="45" t="n">
        <f aca="false">(1+exposure!G$9)*leverage!F23</f>
        <v>0.447513812154696</v>
      </c>
      <c r="H23" s="45" t="n">
        <f aca="false">(1+exposure!H$9)*leverage!G23</f>
        <v>0.447513812154696</v>
      </c>
      <c r="I23" s="45" t="n">
        <f aca="false">(1+exposure!I$9)*leverage!H23</f>
        <v>0.447513812154696</v>
      </c>
      <c r="J23" s="45" t="n">
        <f aca="false">(1+exposure!J$9)*leverage!I23</f>
        <v>0.447513812154696</v>
      </c>
      <c r="K23" s="45" t="n">
        <f aca="false">(1+exposure!K$9)*leverage!J23</f>
        <v>0.447513812154696</v>
      </c>
      <c r="L23" s="45" t="n">
        <f aca="false">(1+exposure!L$9)*leverage!K23</f>
        <v>0.447513812154696</v>
      </c>
      <c r="M23" s="45" t="n">
        <f aca="false">(1+exposure!M$9)*leverage!L23</f>
        <v>0.447513812154696</v>
      </c>
    </row>
    <row r="24" customFormat="false" ht="12.75" hidden="false" customHeight="false" outlineLevel="0" collapsed="false">
      <c r="A24" s="0" t="str">
        <f aca="false">raw!A24</f>
        <v>TXU Electric Co.</v>
      </c>
      <c r="B24" s="42" t="n">
        <f aca="false">(raw!AT24/(raw!AT24+1))</f>
        <v>0.484536082474227</v>
      </c>
      <c r="C24" s="45" t="n">
        <f aca="false">B24</f>
        <v>0.484536082474227</v>
      </c>
      <c r="D24" s="45" t="n">
        <f aca="false">(1+exposure!D$9)*leverage!C24</f>
        <v>0.484536082474227</v>
      </c>
      <c r="E24" s="45" t="n">
        <f aca="false">(1+exposure!E$9)*leverage!D24</f>
        <v>0.484536082474227</v>
      </c>
      <c r="F24" s="45" t="n">
        <f aca="false">(1+exposure!F$9)*leverage!E24</f>
        <v>0.484536082474227</v>
      </c>
      <c r="G24" s="45" t="n">
        <f aca="false">(1+exposure!G$9)*leverage!F24</f>
        <v>0.484536082474227</v>
      </c>
      <c r="H24" s="45" t="n">
        <f aca="false">(1+exposure!H$9)*leverage!G24</f>
        <v>0.484536082474227</v>
      </c>
      <c r="I24" s="45" t="n">
        <f aca="false">(1+exposure!I$9)*leverage!H24</f>
        <v>0.484536082474227</v>
      </c>
      <c r="J24" s="45" t="n">
        <f aca="false">(1+exposure!J$9)*leverage!I24</f>
        <v>0.484536082474227</v>
      </c>
      <c r="K24" s="45" t="n">
        <f aca="false">(1+exposure!K$9)*leverage!J24</f>
        <v>0.484536082474227</v>
      </c>
      <c r="L24" s="45" t="n">
        <f aca="false">(1+exposure!L$9)*leverage!K24</f>
        <v>0.484536082474227</v>
      </c>
      <c r="M24" s="45" t="n">
        <f aca="false">(1+exposure!M$9)*leverage!L24</f>
        <v>0.484536082474227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6.42"/>
    <col collapsed="false" customWidth="true" hidden="false" outlineLevel="0" max="3" min="3" style="0" width="14.85"/>
    <col collapsed="false" customWidth="true" hidden="false" outlineLevel="0" max="4" min="4" style="0" width="16.42"/>
    <col collapsed="false" customWidth="true" hidden="false" outlineLevel="0" max="13" min="5" style="0" width="14.85"/>
  </cols>
  <sheetData>
    <row r="1" customFormat="false" ht="12.75" hidden="false" customHeight="false" outlineLevel="0" collapsed="false">
      <c r="A1" s="0" t="s">
        <v>232</v>
      </c>
    </row>
    <row r="2" customFormat="false" ht="12.75" hidden="false" customHeight="false" outlineLevel="0" collapsed="false">
      <c r="B2" s="0" t="n">
        <v>10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VLOOKUP(A4,raw!$A$4:$AU$24,$B$2,FALSE())</f>
        <v>2147594397</v>
      </c>
      <c r="C4" s="36" t="n">
        <f aca="false">B4</f>
        <v>2147594397</v>
      </c>
      <c r="D4" s="37" t="n">
        <f aca="false">C4+(TransNplant!D4-TransNplant!C4)</f>
        <v>2143584017.25786</v>
      </c>
      <c r="E4" s="37" t="n">
        <f aca="false">D4+(TransNplant!E4-TransNplant!D4)</f>
        <v>2139582127.9999</v>
      </c>
      <c r="F4" s="37" t="n">
        <f aca="false">E4+(TransNplant!F4-TransNplant!E4)</f>
        <v>2135588711.25069</v>
      </c>
      <c r="G4" s="37" t="n">
        <f aca="false">F4+(TransNplant!G4-TransNplant!F4)</f>
        <v>2131603749.07286</v>
      </c>
      <c r="H4" s="37" t="n">
        <f aca="false">G4+(TransNplant!H4-TransNplant!G4)</f>
        <v>2127627223.56699</v>
      </c>
      <c r="I4" s="37" t="n">
        <f aca="false">H4+(TransNplant!I4-TransNplant!H4)</f>
        <v>2123659116.87158</v>
      </c>
      <c r="J4" s="37" t="n">
        <f aca="false">I4+(TransNplant!J4-TransNplant!I4)</f>
        <v>2119699411.16293</v>
      </c>
      <c r="K4" s="37" t="n">
        <f aca="false">J4+(TransNplant!K4-TransNplant!J4)</f>
        <v>2115748088.6551</v>
      </c>
      <c r="L4" s="37" t="n">
        <f aca="false">K4+(TransNplant!L4-TransNplant!K4)</f>
        <v>2111805131.59977</v>
      </c>
      <c r="M4" s="37" t="n">
        <f aca="false">L4+(TransNplant!M4-TransNplant!L4)</f>
        <v>2107870522.28622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VLOOKUP(A5,raw!$A$4:$AU$24,$B$2,FALSE())</f>
        <v>5053237507</v>
      </c>
      <c r="C5" s="36" t="n">
        <f aca="false">B5</f>
        <v>5053237507</v>
      </c>
      <c r="D5" s="37" t="n">
        <f aca="false">C5+(TransNplant!D5-TransNplant!C5)</f>
        <v>5053335900.18497</v>
      </c>
      <c r="E5" s="37" t="n">
        <f aca="false">D5+(TransNplant!E5-TransNplant!D5)</f>
        <v>5053434295.52945</v>
      </c>
      <c r="F5" s="37" t="n">
        <f aca="false">E5+(TransNplant!F5-TransNplant!E5)</f>
        <v>5053532693.0335</v>
      </c>
      <c r="G5" s="37" t="n">
        <f aca="false">F5+(TransNplant!G5-TransNplant!F5)</f>
        <v>5053631092.69715</v>
      </c>
      <c r="H5" s="37" t="n">
        <f aca="false">G5+(TransNplant!H5-TransNplant!G5)</f>
        <v>5053729494.52045</v>
      </c>
      <c r="I5" s="37" t="n">
        <f aca="false">H5+(TransNplant!I5-TransNplant!H5)</f>
        <v>5053827898.50346</v>
      </c>
      <c r="J5" s="37" t="n">
        <f aca="false">I5+(TransNplant!J5-TransNplant!I5)</f>
        <v>5053926304.64622</v>
      </c>
      <c r="K5" s="37" t="n">
        <f aca="false">J5+(TransNplant!K5-TransNplant!J5)</f>
        <v>5054024712.94878</v>
      </c>
      <c r="L5" s="37" t="n">
        <f aca="false">K5+(TransNplant!L5-TransNplant!K5)</f>
        <v>5054123123.41118</v>
      </c>
      <c r="M5" s="37" t="n">
        <f aca="false">L5+(TransNplant!M5-TransNplant!L5)</f>
        <v>5054221536.03347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VLOOKUP(A6,raw!$A$4:$AU$24,$B$2,FALSE())</f>
        <v>625204761</v>
      </c>
      <c r="C6" s="36" t="n">
        <f aca="false">B6</f>
        <v>625204761</v>
      </c>
      <c r="D6" s="37" t="n">
        <f aca="false">C6+(TransNplant!D6-TransNplant!C6)</f>
        <v>625295437.632391</v>
      </c>
      <c r="E6" s="37" t="n">
        <f aca="false">D6+(TransNplant!E6-TransNplant!D6)</f>
        <v>625386129.712734</v>
      </c>
      <c r="F6" s="37" t="n">
        <f aca="false">E6+(TransNplant!F6-TransNplant!E6)</f>
        <v>625476837.243663</v>
      </c>
      <c r="G6" s="37" t="n">
        <f aca="false">F6+(TransNplant!G6-TransNplant!F6)</f>
        <v>625567560.227808</v>
      </c>
      <c r="H6" s="37" t="n">
        <f aca="false">G6+(TransNplant!H6-TransNplant!G6)</f>
        <v>625658298.667804</v>
      </c>
      <c r="I6" s="37" t="n">
        <f aca="false">H6+(TransNplant!I6-TransNplant!H6)</f>
        <v>625749052.566282</v>
      </c>
      <c r="J6" s="37" t="n">
        <f aca="false">I6+(TransNplant!J6-TransNplant!I6)</f>
        <v>625839821.925876</v>
      </c>
      <c r="K6" s="37" t="n">
        <f aca="false">J6+(TransNplant!K6-TransNplant!J6)</f>
        <v>625930606.749221</v>
      </c>
      <c r="L6" s="37" t="n">
        <f aca="false">K6+(TransNplant!L6-TransNplant!K6)</f>
        <v>626021407.038951</v>
      </c>
      <c r="M6" s="37" t="n">
        <f aca="false">L6+(TransNplant!M6-TransNplant!L6)</f>
        <v>626112222.797701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VLOOKUP(A7,raw!$A$4:$AU$24,$B$2,FALSE())</f>
        <v>11410762151</v>
      </c>
      <c r="C7" s="36" t="n">
        <f aca="false">B7</f>
        <v>11410762151</v>
      </c>
      <c r="D7" s="37" t="n">
        <f aca="false">C7+(TransNplant!D7-TransNplant!C7)</f>
        <v>11442416073.1973</v>
      </c>
      <c r="E7" s="37" t="n">
        <f aca="false">D7+(TransNplant!E7-TransNplant!D7)</f>
        <v>11474167148.8696</v>
      </c>
      <c r="F7" s="37" t="n">
        <f aca="false">E7+(TransNplant!F7-TransNplant!E7)</f>
        <v>11506015676.2044</v>
      </c>
      <c r="G7" s="37" t="n">
        <f aca="false">F7+(TransNplant!G7-TransNplant!F7)</f>
        <v>11537961954.3041</v>
      </c>
      <c r="H7" s="37" t="n">
        <f aca="false">G7+(TransNplant!H7-TransNplant!G7)</f>
        <v>11570006283.1893</v>
      </c>
      <c r="I7" s="37" t="n">
        <f aca="false">H7+(TransNplant!I7-TransNplant!H7)</f>
        <v>11602148963.8012</v>
      </c>
      <c r="J7" s="37" t="n">
        <f aca="false">I7+(TransNplant!J7-TransNplant!I7)</f>
        <v>11634390298.0051</v>
      </c>
      <c r="K7" s="37" t="n">
        <f aca="false">J7+(TransNplant!K7-TransNplant!J7)</f>
        <v>11666730588.5923</v>
      </c>
      <c r="L7" s="37" t="n">
        <f aca="false">K7+(TransNplant!L7-TransNplant!K7)</f>
        <v>11699170139.2837</v>
      </c>
      <c r="M7" s="37" t="n">
        <f aca="false">L7+(TransNplant!M7-TransNplant!L7)</f>
        <v>11731709254.7324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VLOOKUP(A8,raw!$A$4:$AU$24,$B$2,FALSE())</f>
        <v>10515836698</v>
      </c>
      <c r="C8" s="36" t="n">
        <f aca="false">B8</f>
        <v>10515836698</v>
      </c>
      <c r="D8" s="37" t="n">
        <f aca="false">C8+(TransNplant!D8-TransNplant!C8)</f>
        <v>10484675553.2814</v>
      </c>
      <c r="E8" s="37" t="n">
        <f aca="false">D8+(TransNplant!E8-TransNplant!D8)</f>
        <v>10453629041.5124</v>
      </c>
      <c r="F8" s="37" t="n">
        <f aca="false">E8+(TransNplant!F8-TransNplant!E8)</f>
        <v>10422696740.9913</v>
      </c>
      <c r="G8" s="37" t="n">
        <f aca="false">F8+(TransNplant!G8-TransNplant!F8)</f>
        <v>10391878231.5675</v>
      </c>
      <c r="H8" s="37" t="n">
        <f aca="false">G8+(TransNplant!H8-TransNplant!G8)</f>
        <v>10361173094.6361</v>
      </c>
      <c r="I8" s="37" t="n">
        <f aca="false">H8+(TransNplant!I8-TransNplant!H8)</f>
        <v>10330580913.132</v>
      </c>
      <c r="J8" s="37" t="n">
        <f aca="false">I8+(TransNplant!J8-TransNplant!I8)</f>
        <v>10300101271.5244</v>
      </c>
      <c r="K8" s="37" t="n">
        <f aca="false">J8+(TransNplant!K8-TransNplant!J8)</f>
        <v>10269733755.8113</v>
      </c>
      <c r="L8" s="37" t="n">
        <f aca="false">K8+(TransNplant!L8-TransNplant!K8)</f>
        <v>10239477953.5136</v>
      </c>
      <c r="M8" s="37" t="n">
        <f aca="false">L8+(TransNplant!M8-TransNplant!L8)</f>
        <v>10209333453.6694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VLOOKUP(A9,raw!$A$4:$AU$24,$B$2,FALSE())</f>
        <v>4214416059</v>
      </c>
      <c r="C9" s="36" t="n">
        <f aca="false">B9</f>
        <v>4214416059</v>
      </c>
      <c r="D9" s="37" t="n">
        <f aca="false">C9+(TransNplant!D9-TransNplant!C9)</f>
        <v>4214946528.4171</v>
      </c>
      <c r="E9" s="37" t="n">
        <f aca="false">D9+(TransNplant!E9-TransNplant!D9)</f>
        <v>4215477076.40584</v>
      </c>
      <c r="F9" s="37" t="n">
        <f aca="false">E9+(TransNplant!F9-TransNplant!E9)</f>
        <v>4216007702.97786</v>
      </c>
      <c r="G9" s="37" t="n">
        <f aca="false">F9+(TransNplant!G9-TransNplant!F9)</f>
        <v>4216538408.14481</v>
      </c>
      <c r="H9" s="37" t="n">
        <f aca="false">G9+(TransNplant!H9-TransNplant!G9)</f>
        <v>4217069191.91832</v>
      </c>
      <c r="I9" s="37" t="n">
        <f aca="false">H9+(TransNplant!I9-TransNplant!H9)</f>
        <v>4217600054.31004</v>
      </c>
      <c r="J9" s="37" t="n">
        <f aca="false">I9+(TransNplant!J9-TransNplant!I9)</f>
        <v>4218130995.33162</v>
      </c>
      <c r="K9" s="37" t="n">
        <f aca="false">J9+(TransNplant!K9-TransNplant!J9)</f>
        <v>4218662014.99469</v>
      </c>
      <c r="L9" s="37" t="n">
        <f aca="false">K9+(TransNplant!L9-TransNplant!K9)</f>
        <v>4219193113.31091</v>
      </c>
      <c r="M9" s="37" t="n">
        <f aca="false">L9+(TransNplant!M9-TransNplant!L9)</f>
        <v>4219724290.29192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VLOOKUP(A10,raw!$A$4:$AU$24,$B$2,FALSE())</f>
        <v>7336991744</v>
      </c>
      <c r="C10" s="36" t="n">
        <f aca="false">B10</f>
        <v>7336991744</v>
      </c>
      <c r="D10" s="37" t="n">
        <f aca="false">C10+(TransNplant!D10-TransNplant!C10)</f>
        <v>7312225778.27055</v>
      </c>
      <c r="E10" s="37" t="n">
        <f aca="false">D10+(TransNplant!E10-TransNplant!D10)</f>
        <v>7287561968.88958</v>
      </c>
      <c r="F10" s="37" t="n">
        <f aca="false">E10+(TransNplant!F10-TransNplant!E10)</f>
        <v>7262999894.47558</v>
      </c>
      <c r="G10" s="37" t="n">
        <f aca="false">F10+(TransNplant!G10-TransNplant!F10)</f>
        <v>7238539135.38523</v>
      </c>
      <c r="H10" s="37" t="n">
        <f aca="false">G10+(TransNplant!H10-TransNplant!G10)</f>
        <v>7214179273.70614</v>
      </c>
      <c r="I10" s="37" t="n">
        <f aca="false">H10+(TransNplant!I10-TransNplant!H10)</f>
        <v>7189919893.24978</v>
      </c>
      <c r="J10" s="37" t="n">
        <f aca="false">I10+(TransNplant!J10-TransNplant!I10)</f>
        <v>7165760579.54433</v>
      </c>
      <c r="K10" s="37" t="n">
        <f aca="false">J10+(TransNplant!K10-TransNplant!J10)</f>
        <v>7141700919.8276</v>
      </c>
      <c r="L10" s="37" t="n">
        <f aca="false">K10+(TransNplant!L10-TransNplant!K10)</f>
        <v>7117740503.04003</v>
      </c>
      <c r="M10" s="37" t="n">
        <f aca="false">L10+(TransNplant!M10-TransNplant!L10)</f>
        <v>7093878919.81759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VLOOKUP(A11,raw!$A$4:$AU$24,$B$2,FALSE())</f>
        <v>1808641748</v>
      </c>
      <c r="C11" s="36" t="n">
        <f aca="false">B11</f>
        <v>1808641748</v>
      </c>
      <c r="D11" s="37" t="n">
        <f aca="false">C11+(TransNplant!D11-TransNplant!C11)</f>
        <v>1806338136.98568</v>
      </c>
      <c r="E11" s="37" t="n">
        <f aca="false">D11+(TransNplant!E11-TransNplant!D11)</f>
        <v>1804038203.89275</v>
      </c>
      <c r="F11" s="37" t="n">
        <f aca="false">E11+(TransNplant!F11-TransNplant!E11)</f>
        <v>1801741942.84907</v>
      </c>
      <c r="G11" s="37" t="n">
        <f aca="false">F11+(TransNplant!G11-TransNplant!F11)</f>
        <v>1799449347.99189</v>
      </c>
      <c r="H11" s="37" t="n">
        <f aca="false">G11+(TransNplant!H11-TransNplant!G11)</f>
        <v>1797160413.46781</v>
      </c>
      <c r="I11" s="37" t="n">
        <f aca="false">H11+(TransNplant!I11-TransNplant!H11)</f>
        <v>1794875133.43279</v>
      </c>
      <c r="J11" s="37" t="n">
        <f aca="false">I11+(TransNplant!J11-TransNplant!I11)</f>
        <v>1792593502.0521</v>
      </c>
      <c r="K11" s="37" t="n">
        <f aca="false">J11+(TransNplant!K11-TransNplant!J11)</f>
        <v>1790315513.50035</v>
      </c>
      <c r="L11" s="37" t="n">
        <f aca="false">K11+(TransNplant!L11-TransNplant!K11)</f>
        <v>1788041161.96142</v>
      </c>
      <c r="M11" s="37" t="n">
        <f aca="false">L11+(TransNplant!M11-TransNplant!L11)</f>
        <v>1785770441.6285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VLOOKUP(A12,raw!$A$4:$AU$24,$B$2,FALSE())</f>
        <v>9175499492</v>
      </c>
      <c r="C12" s="36" t="n">
        <f aca="false">B12</f>
        <v>9175499492</v>
      </c>
      <c r="D12" s="37" t="n">
        <f aca="false">C12+(TransNplant!D12-TransNplant!C12)</f>
        <v>9133388796.79267</v>
      </c>
      <c r="E12" s="37" t="n">
        <f aca="false">D12+(TransNplant!E12-TransNplant!D12)</f>
        <v>9091498438.6432</v>
      </c>
      <c r="F12" s="37" t="n">
        <f aca="false">E12+(TransNplant!F12-TransNplant!E12)</f>
        <v>9049827264.67538</v>
      </c>
      <c r="G12" s="37" t="n">
        <f aca="false">F12+(TransNplant!G12-TransNplant!F12)</f>
        <v>9008374128.0452</v>
      </c>
      <c r="H12" s="37" t="n">
        <f aca="false">G12+(TransNplant!H12-TransNplant!G12)</f>
        <v>8967137887.90936</v>
      </c>
      <c r="I12" s="37" t="n">
        <f aca="false">H12+(TransNplant!I12-TransNplant!H12)</f>
        <v>8926117409.39379</v>
      </c>
      <c r="J12" s="37" t="n">
        <f aca="false">I12+(TransNplant!J12-TransNplant!I12)</f>
        <v>8885311563.56248</v>
      </c>
      <c r="K12" s="37" t="n">
        <f aca="false">J12+(TransNplant!K12-TransNplant!J12)</f>
        <v>8844719227.38637</v>
      </c>
      <c r="L12" s="37" t="n">
        <f aca="false">K12+(TransNplant!L12-TransNplant!K12)</f>
        <v>8804339283.71247</v>
      </c>
      <c r="M12" s="37" t="n">
        <f aca="false">L12+(TransNplant!M12-TransNplant!L12)</f>
        <v>8764170621.23309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VLOOKUP(A13,raw!$A$4:$AU$24,$B$2,FALSE())</f>
        <v>780218652</v>
      </c>
      <c r="C13" s="36" t="n">
        <f aca="false">B13</f>
        <v>780218652</v>
      </c>
      <c r="D13" s="37" t="n">
        <f aca="false">C13+(TransNplant!D13-TransNplant!C13)</f>
        <v>779056543.740015</v>
      </c>
      <c r="E13" s="37" t="n">
        <f aca="false">D13+(TransNplant!E13-TransNplant!D13)</f>
        <v>777896372.80486</v>
      </c>
      <c r="F13" s="37" t="n">
        <f aca="false">E13+(TransNplant!F13-TransNplant!E13)</f>
        <v>776738135.964863</v>
      </c>
      <c r="G13" s="37" t="n">
        <f aca="false">F13+(TransNplant!G13-TransNplant!F13)</f>
        <v>775581829.995739</v>
      </c>
      <c r="H13" s="37" t="n">
        <f aca="false">G13+(TransNplant!H13-TransNplant!G13)</f>
        <v>774427451.678574</v>
      </c>
      <c r="I13" s="37" t="n">
        <f aca="false">H13+(TransNplant!I13-TransNplant!H13)</f>
        <v>773274997.799823</v>
      </c>
      <c r="J13" s="37" t="n">
        <f aca="false">I13+(TransNplant!J13-TransNplant!I13)</f>
        <v>772124465.151298</v>
      </c>
      <c r="K13" s="37" t="n">
        <f aca="false">J13+(TransNplant!K13-TransNplant!J13)</f>
        <v>770975850.530158</v>
      </c>
      <c r="L13" s="37" t="n">
        <f aca="false">K13+(TransNplant!L13-TransNplant!K13)</f>
        <v>769829150.738903</v>
      </c>
      <c r="M13" s="37" t="n">
        <f aca="false">L13+(TransNplant!M13-TransNplant!L13)</f>
        <v>768684362.585363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VLOOKUP(A14,raw!$A$4:$AU$24,$B$2,FALSE())</f>
        <v>1302568484</v>
      </c>
      <c r="C14" s="36" t="n">
        <f aca="false">B14</f>
        <v>1302568484</v>
      </c>
      <c r="D14" s="37" t="n">
        <f aca="false">C14+(TransNplant!D14-TransNplant!C14)</f>
        <v>1304077088.30933</v>
      </c>
      <c r="E14" s="37" t="n">
        <f aca="false">D14+(TransNplant!E14-TransNplant!D14)</f>
        <v>1305587723.55214</v>
      </c>
      <c r="F14" s="37" t="n">
        <f aca="false">E14+(TransNplant!F14-TransNplant!E14)</f>
        <v>1307100392.46256</v>
      </c>
      <c r="G14" s="37" t="n">
        <f aca="false">F14+(TransNplant!G14-TransNplant!F14)</f>
        <v>1308615097.77838</v>
      </c>
      <c r="H14" s="37" t="n">
        <f aca="false">G14+(TransNplant!H14-TransNplant!G14)</f>
        <v>1310131842.24107</v>
      </c>
      <c r="I14" s="37" t="n">
        <f aca="false">H14+(TransNplant!I14-TransNplant!H14)</f>
        <v>1311650628.59579</v>
      </c>
      <c r="J14" s="37" t="n">
        <f aca="false">I14+(TransNplant!J14-TransNplant!I14)</f>
        <v>1313171459.59142</v>
      </c>
      <c r="K14" s="37" t="n">
        <f aca="false">J14+(TransNplant!K14-TransNplant!J14)</f>
        <v>1314694337.98052</v>
      </c>
      <c r="L14" s="37" t="n">
        <f aca="false">K14+(TransNplant!L14-TransNplant!K14)</f>
        <v>1316219266.51935</v>
      </c>
      <c r="M14" s="37" t="n">
        <f aca="false">L14+(TransNplant!M14-TransNplant!L14)</f>
        <v>1317746247.96789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VLOOKUP(A15,raw!$A$4:$AU$24,$B$2,FALSE())</f>
        <v>3670810341</v>
      </c>
      <c r="C15" s="36" t="n">
        <f aca="false">B15</f>
        <v>3670810341</v>
      </c>
      <c r="D15" s="37" t="n">
        <f aca="false">C15+(TransNplant!D15-TransNplant!C15)</f>
        <v>3677777515.78203</v>
      </c>
      <c r="E15" s="37" t="n">
        <f aca="false">D15+(TransNplant!E15-TransNplant!D15)</f>
        <v>3684760164.85888</v>
      </c>
      <c r="F15" s="37" t="n">
        <f aca="false">E15+(TransNplant!F15-TransNplant!E15)</f>
        <v>3691758322.59939</v>
      </c>
      <c r="G15" s="37" t="n">
        <f aca="false">F15+(TransNplant!G15-TransNplant!F15)</f>
        <v>3698772023.44877</v>
      </c>
      <c r="H15" s="37" t="n">
        <f aca="false">G15+(TransNplant!H15-TransNplant!G15)</f>
        <v>3705801301.92868</v>
      </c>
      <c r="I15" s="37" t="n">
        <f aca="false">H15+(TransNplant!I15-TransNplant!H15)</f>
        <v>3712846192.6375</v>
      </c>
      <c r="J15" s="37" t="n">
        <f aca="false">I15+(TransNplant!J15-TransNplant!I15)</f>
        <v>3719906730.25044</v>
      </c>
      <c r="K15" s="37" t="n">
        <f aca="false">J15+(TransNplant!K15-TransNplant!J15)</f>
        <v>3726982949.51972</v>
      </c>
      <c r="L15" s="37" t="n">
        <f aca="false">K15+(TransNplant!L15-TransNplant!K15)</f>
        <v>3734074885.27475</v>
      </c>
      <c r="M15" s="37" t="n">
        <f aca="false">L15+(TransNplant!M15-TransNplant!L15)</f>
        <v>3741182572.42229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VLOOKUP(A16,raw!$A$4:$AU$24,$B$2,FALSE())</f>
        <v>1617620333</v>
      </c>
      <c r="C16" s="36" t="n">
        <f aca="false">B16</f>
        <v>1617620333</v>
      </c>
      <c r="D16" s="37" t="n">
        <f aca="false">C16+(TransNplant!D16-TransNplant!C16)</f>
        <v>1621922066.59259</v>
      </c>
      <c r="E16" s="37" t="n">
        <f aca="false">D16+(TransNplant!E16-TransNplant!D16)</f>
        <v>1626235558.42588</v>
      </c>
      <c r="F16" s="37" t="n">
        <f aca="false">E16+(TransNplant!F16-TransNplant!E16)</f>
        <v>1630560840.6395</v>
      </c>
      <c r="G16" s="37" t="n">
        <f aca="false">F16+(TransNplant!G16-TransNplant!F16)</f>
        <v>1634897945.46096</v>
      </c>
      <c r="H16" s="37" t="n">
        <f aca="false">G16+(TransNplant!H16-TransNplant!G16)</f>
        <v>1639246905.20586</v>
      </c>
      <c r="I16" s="37" t="n">
        <f aca="false">H16+(TransNplant!I16-TransNplant!H16)</f>
        <v>1643607752.27811</v>
      </c>
      <c r="J16" s="37" t="n">
        <f aca="false">I16+(TransNplant!J16-TransNplant!I16)</f>
        <v>1647980519.17022</v>
      </c>
      <c r="K16" s="37" t="n">
        <f aca="false">J16+(TransNplant!K16-TransNplant!J16)</f>
        <v>1652365238.46349</v>
      </c>
      <c r="L16" s="37" t="n">
        <f aca="false">K16+(TransNplant!L16-TransNplant!K16)</f>
        <v>1656761942.82829</v>
      </c>
      <c r="M16" s="37" t="n">
        <f aca="false">L16+(TransNplant!M16-TransNplant!L16)</f>
        <v>1661170665.02427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VLOOKUP(A17,raw!$A$4:$AU$24,$B$2,FALSE())</f>
        <v>4582551998</v>
      </c>
      <c r="C17" s="36" t="n">
        <f aca="false">B17</f>
        <v>4582551998</v>
      </c>
      <c r="D17" s="37" t="n">
        <f aca="false">C17+(TransNplant!D17-TransNplant!C17)</f>
        <v>4597428973.0255</v>
      </c>
      <c r="E17" s="37" t="n">
        <f aca="false">D17+(TransNplant!E17-TransNplant!D17)</f>
        <v>4612362502.31547</v>
      </c>
      <c r="F17" s="37" t="n">
        <f aca="false">E17+(TransNplant!F17-TransNplant!E17)</f>
        <v>4627352800.85884</v>
      </c>
      <c r="G17" s="37" t="n">
        <f aca="false">F17+(TransNplant!G17-TransNplant!F17)</f>
        <v>4642400084.4618</v>
      </c>
      <c r="H17" s="37" t="n">
        <f aca="false">G17+(TransNplant!H17-TransNplant!G17)</f>
        <v>4657504569.75093</v>
      </c>
      <c r="I17" s="37" t="n">
        <f aca="false">H17+(TransNplant!I17-TransNplant!H17)</f>
        <v>4672666474.1763</v>
      </c>
      <c r="J17" s="37" t="n">
        <f aca="false">I17+(TransNplant!J17-TransNplant!I17)</f>
        <v>4687886016.0146</v>
      </c>
      <c r="K17" s="37" t="n">
        <f aca="false">J17+(TransNplant!K17-TransNplant!J17)</f>
        <v>4703163414.37231</v>
      </c>
      <c r="L17" s="37" t="n">
        <f aca="false">K17+(TransNplant!L17-TransNplant!K17)</f>
        <v>4718498889.18883</v>
      </c>
      <c r="M17" s="37" t="n">
        <f aca="false">L17+(TransNplant!M17-TransNplant!L17)</f>
        <v>4733892661.23964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VLOOKUP(A18,raw!$A$4:$AU$24,$B$2,FALSE())</f>
        <v>2169715621</v>
      </c>
      <c r="C18" s="36" t="n">
        <f aca="false">B18</f>
        <v>2169715621</v>
      </c>
      <c r="D18" s="37" t="n">
        <f aca="false">C18+(TransNplant!D18-TransNplant!C18)</f>
        <v>2174031940.95187</v>
      </c>
      <c r="E18" s="37" t="n">
        <f aca="false">D18+(TransNplant!E18-TransNplant!D18)</f>
        <v>2178358413.04975</v>
      </c>
      <c r="F18" s="37" t="n">
        <f aca="false">E18+(TransNplant!F18-TransNplant!E18)</f>
        <v>2182695061.17187</v>
      </c>
      <c r="G18" s="37" t="n">
        <f aca="false">F18+(TransNplant!G18-TransNplant!F18)</f>
        <v>2187041909.25262</v>
      </c>
      <c r="H18" s="37" t="n">
        <f aca="false">G18+(TransNplant!H18-TransNplant!G18)</f>
        <v>2191398981.28268</v>
      </c>
      <c r="I18" s="37" t="n">
        <f aca="false">H18+(TransNplant!I18-TransNplant!H18)</f>
        <v>2195766301.30916</v>
      </c>
      <c r="J18" s="37" t="n">
        <f aca="false">I18+(TransNplant!J18-TransNplant!I18)</f>
        <v>2200143893.43573</v>
      </c>
      <c r="K18" s="37" t="n">
        <f aca="false">J18+(TransNplant!K18-TransNplant!J18)</f>
        <v>2204531781.82276</v>
      </c>
      <c r="L18" s="37" t="n">
        <f aca="false">K18+(TransNplant!L18-TransNplant!K18)</f>
        <v>2208929990.68744</v>
      </c>
      <c r="M18" s="37" t="n">
        <f aca="false">L18+(TransNplant!M18-TransNplant!L18)</f>
        <v>2213338544.30392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VLOOKUP(A19,raw!$A$4:$AU$24,$B$2,FALSE())</f>
        <v>12009868234</v>
      </c>
      <c r="C19" s="36" t="n">
        <f aca="false">B19</f>
        <v>12009868234</v>
      </c>
      <c r="D19" s="37" t="n">
        <f aca="false">C19+(TransNplant!D19-TransNplant!C19)</f>
        <v>11963770559.2859</v>
      </c>
      <c r="E19" s="37" t="n">
        <f aca="false">D19+(TransNplant!E19-TransNplant!D19)</f>
        <v>11917898155.0264</v>
      </c>
      <c r="F19" s="37" t="n">
        <f aca="false">E19+(TransNplant!F19-TransNplant!E19)</f>
        <v>11872249920.368</v>
      </c>
      <c r="G19" s="37" t="n">
        <f aca="false">F19+(TransNplant!G19-TransNplant!F19)</f>
        <v>11826824759.8371</v>
      </c>
      <c r="H19" s="37" t="n">
        <f aca="false">G19+(TransNplant!H19-TransNplant!G19)</f>
        <v>11781621583.3136</v>
      </c>
      <c r="I19" s="37" t="n">
        <f aca="false">H19+(TransNplant!I19-TransNplant!H19)</f>
        <v>11736639306.0042</v>
      </c>
      <c r="J19" s="37" t="n">
        <f aca="false">I19+(TransNplant!J19-TransNplant!I19)</f>
        <v>11691876848.4171</v>
      </c>
      <c r="K19" s="37" t="n">
        <f aca="false">J19+(TransNplant!K19-TransNplant!J19)</f>
        <v>11647333136.3357</v>
      </c>
      <c r="L19" s="37" t="n">
        <f aca="false">K19+(TransNplant!L19-TransNplant!K19)</f>
        <v>11603007100.7927</v>
      </c>
      <c r="M19" s="37" t="n">
        <f aca="false">L19+(TransNplant!M19-TransNplant!L19)</f>
        <v>11558897678.0451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VLOOKUP(A20,raw!$A$4:$AU$24,$B$2,FALSE())</f>
        <v>5625597771</v>
      </c>
      <c r="C20" s="36" t="n">
        <f aca="false">B20</f>
        <v>5625597771</v>
      </c>
      <c r="D20" s="37" t="n">
        <f aca="false">C20+(TransNplant!D20-TransNplant!C20)</f>
        <v>5629227510.71742</v>
      </c>
      <c r="E20" s="37" t="n">
        <f aca="false">D20+(TransNplant!E20-TransNplant!D20)</f>
        <v>5632859938.45766</v>
      </c>
      <c r="F20" s="37" t="n">
        <f aca="false">E20+(TransNplant!F20-TransNplant!E20)</f>
        <v>5636495056.21135</v>
      </c>
      <c r="G20" s="37" t="n">
        <f aca="false">F20+(TransNplant!G20-TransNplant!F20)</f>
        <v>5640132865.97061</v>
      </c>
      <c r="H20" s="37" t="n">
        <f aca="false">G20+(TransNplant!H20-TransNplant!G20)</f>
        <v>5643773369.729</v>
      </c>
      <c r="I20" s="37" t="n">
        <f aca="false">H20+(TransNplant!I20-TransNplant!H20)</f>
        <v>5647416569.48158</v>
      </c>
      <c r="J20" s="37" t="n">
        <f aca="false">I20+(TransNplant!J20-TransNplant!I20)</f>
        <v>5651062467.22489</v>
      </c>
      <c r="K20" s="37" t="n">
        <f aca="false">J20+(TransNplant!K20-TransNplant!J20)</f>
        <v>5654711064.95694</v>
      </c>
      <c r="L20" s="37" t="n">
        <f aca="false">K20+(TransNplant!L20-TransNplant!K20)</f>
        <v>5658362364.67721</v>
      </c>
      <c r="M20" s="37" t="n">
        <f aca="false">L20+(TransNplant!M20-TransNplant!L20)</f>
        <v>5662016368.38668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VLOOKUP(A21,raw!$A$4:$AU$24,$B$2,FALSE())</f>
        <v>3708048015</v>
      </c>
      <c r="C21" s="36" t="n">
        <f aca="false">B21</f>
        <v>3708048015</v>
      </c>
      <c r="D21" s="37" t="n">
        <f aca="false">C21+(TransNplant!D21-TransNplant!C21)</f>
        <v>3705410291.72899</v>
      </c>
      <c r="E21" s="37" t="n">
        <f aca="false">D21+(TransNplant!E21-TransNplant!D21)</f>
        <v>3702774778.66986</v>
      </c>
      <c r="F21" s="37" t="n">
        <f aca="false">E21+(TransNplant!F21-TransNplant!E21)</f>
        <v>3700141473.97062</v>
      </c>
      <c r="G21" s="37" t="n">
        <f aca="false">F21+(TransNplant!G21-TransNplant!F21)</f>
        <v>3697510375.78082</v>
      </c>
      <c r="H21" s="37" t="n">
        <f aca="false">G21+(TransNplant!H21-TransNplant!G21)</f>
        <v>3694881482.25158</v>
      </c>
      <c r="I21" s="37" t="n">
        <f aca="false">H21+(TransNplant!I21-TransNplant!H21)</f>
        <v>3692254791.53557</v>
      </c>
      <c r="J21" s="37" t="n">
        <f aca="false">I21+(TransNplant!J21-TransNplant!I21)</f>
        <v>3689630301.78698</v>
      </c>
      <c r="K21" s="37" t="n">
        <f aca="false">J21+(TransNplant!K21-TransNplant!J21)</f>
        <v>3687008011.16159</v>
      </c>
      <c r="L21" s="37" t="n">
        <f aca="false">K21+(TransNplant!L21-TransNplant!K21)</f>
        <v>3684387917.81668</v>
      </c>
      <c r="M21" s="37" t="n">
        <f aca="false">L21+(TransNplant!M21-TransNplant!L21)</f>
        <v>3681770019.91112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VLOOKUP(A22,raw!$A$4:$AU$24,$B$2,FALSE())</f>
        <v>15352301461</v>
      </c>
      <c r="C22" s="36" t="n">
        <f aca="false">B22</f>
        <v>15352301461</v>
      </c>
      <c r="D22" s="37" t="n">
        <f aca="false">C22+(TransNplant!D22-TransNplant!C22)</f>
        <v>15269853763.685</v>
      </c>
      <c r="E22" s="37" t="n">
        <f aca="false">D22+(TransNplant!E22-TransNplant!D22)</f>
        <v>15187925535.2848</v>
      </c>
      <c r="F22" s="37" t="n">
        <f aca="false">E22+(TransNplant!F22-TransNplant!E22)</f>
        <v>15106513502.8402</v>
      </c>
      <c r="G22" s="37" t="n">
        <f aca="false">F22+(TransNplant!G22-TransNplant!F22)</f>
        <v>15025614414.0135</v>
      </c>
      <c r="H22" s="37" t="n">
        <f aca="false">G22+(TransNplant!H22-TransNplant!G22)</f>
        <v>14945225036.9586</v>
      </c>
      <c r="I22" s="37" t="n">
        <f aca="false">H22+(TransNplant!I22-TransNplant!H22)</f>
        <v>14865342160.1921</v>
      </c>
      <c r="J22" s="37" t="n">
        <f aca="false">I22+(TransNplant!J22-TransNplant!I22)</f>
        <v>14785962592.4646</v>
      </c>
      <c r="K22" s="37" t="n">
        <f aca="false">J22+(TransNplant!K22-TransNplant!J22)</f>
        <v>14707083162.6336</v>
      </c>
      <c r="L22" s="37" t="n">
        <f aca="false">K22+(TransNplant!L22-TransNplant!K22)</f>
        <v>14628700719.5366</v>
      </c>
      <c r="M22" s="37" t="n">
        <f aca="false">L22+(TransNplant!M22-TransNplant!L22)</f>
        <v>14550812131.8653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VLOOKUP(A23,raw!$A$4:$AU$24,$B$2,FALSE())</f>
        <v>1989640880</v>
      </c>
      <c r="C23" s="36" t="n">
        <f aca="false">B23</f>
        <v>1989640880</v>
      </c>
      <c r="D23" s="37" t="n">
        <f aca="false">C23+(TransNplant!D23-TransNplant!C23)</f>
        <v>1991314404.78619</v>
      </c>
      <c r="E23" s="37" t="n">
        <f aca="false">D23+(TransNplant!E23-TransNplant!D23)</f>
        <v>1992989649.68041</v>
      </c>
      <c r="F23" s="37" t="n">
        <f aca="false">E23+(TransNplant!F23-TransNplant!E23)</f>
        <v>1994666616.45065</v>
      </c>
      <c r="G23" s="37" t="n">
        <f aca="false">F23+(TransNplant!G23-TransNplant!F23)</f>
        <v>1996345306.86673</v>
      </c>
      <c r="H23" s="37" t="n">
        <f aca="false">G23+(TransNplant!H23-TransNplant!G23)</f>
        <v>1998025722.70025</v>
      </c>
      <c r="I23" s="37" t="n">
        <f aca="false">H23+(TransNplant!I23-TransNplant!H23)</f>
        <v>1999707865.72467</v>
      </c>
      <c r="J23" s="37" t="n">
        <f aca="false">I23+(TransNplant!J23-TransNplant!I23)</f>
        <v>2001391737.71526</v>
      </c>
      <c r="K23" s="37" t="n">
        <f aca="false">J23+(TransNplant!K23-TransNplant!J23)</f>
        <v>2003077340.44911</v>
      </c>
      <c r="L23" s="37" t="n">
        <f aca="false">K23+(TransNplant!L23-TransNplant!K23)</f>
        <v>2004764675.70513</v>
      </c>
      <c r="M23" s="37" t="n">
        <f aca="false">L23+(TransNplant!M23-TransNplant!L23)</f>
        <v>2006453745.26408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VLOOKUP(A24,raw!$A$4:$AU$24,$B$2,FALSE())</f>
        <v>8426682514</v>
      </c>
      <c r="C24" s="36" t="n">
        <f aca="false">B24</f>
        <v>8426682514</v>
      </c>
      <c r="D24" s="37" t="n">
        <f aca="false">C24+(TransNplant!D24-TransNplant!C24)</f>
        <v>8455366918.96561</v>
      </c>
      <c r="E24" s="37" t="n">
        <f aca="false">D24+(TransNplant!E24-TransNplant!D24)</f>
        <v>8484159154.62363</v>
      </c>
      <c r="F24" s="37" t="n">
        <f aca="false">E24+(TransNplant!F24-TransNplant!E24)</f>
        <v>8513059626.33225</v>
      </c>
      <c r="G24" s="37" t="n">
        <f aca="false">F24+(TransNplant!G24-TransNplant!F24)</f>
        <v>8542068740.97347</v>
      </c>
      <c r="H24" s="37" t="n">
        <f aca="false">G24+(TransNplant!H24-TransNplant!G24)</f>
        <v>8571186906.95887</v>
      </c>
      <c r="I24" s="37" t="n">
        <f aca="false">H24+(TransNplant!I24-TransNplant!H24)</f>
        <v>8600414534.23529</v>
      </c>
      <c r="J24" s="37" t="n">
        <f aca="false">I24+(TransNplant!J24-TransNplant!I24)</f>
        <v>8629752034.29069</v>
      </c>
      <c r="K24" s="37" t="n">
        <f aca="false">J24+(TransNplant!K24-TransNplant!J24)</f>
        <v>8659199820.15988</v>
      </c>
      <c r="L24" s="37" t="n">
        <f aca="false">K24+(TransNplant!L24-TransNplant!K24)</f>
        <v>8688758306.43036</v>
      </c>
      <c r="M24" s="37" t="n">
        <f aca="false">L24+(TransNplant!M24-TransNplant!L24)</f>
        <v>8718427909.24815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13" min="2" style="0" width="14.85"/>
  </cols>
  <sheetData>
    <row r="1" customFormat="false" ht="12.75" hidden="false" customHeight="false" outlineLevel="0" collapsed="false">
      <c r="A1" s="0" t="s">
        <v>233</v>
      </c>
    </row>
    <row r="2" customFormat="false" ht="12.75" hidden="false" customHeight="false" outlineLevel="0" collapsed="false">
      <c r="B2" s="0" t="n">
        <v>12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VLOOKUP(A4,raw!$A$4:$AU$24,$B$2,FALSE())</f>
        <v>8270510598</v>
      </c>
      <c r="C4" s="36" t="n">
        <f aca="false">B4</f>
        <v>8270510598</v>
      </c>
      <c r="D4" s="37" t="n">
        <f aca="false">C4+(DistNplant!D4-DistNplant!C4)</f>
        <v>8363361390.0273</v>
      </c>
      <c r="E4" s="37" t="n">
        <f aca="false">D4+(DistNplant!E4-DistNplant!D4)</f>
        <v>8457382780.67667</v>
      </c>
      <c r="F4" s="37" t="n">
        <f aca="false">E4+(DistNplant!F4-DistNplant!E4)</f>
        <v>8552589528.04662</v>
      </c>
      <c r="G4" s="37" t="n">
        <f aca="false">F4+(DistNplant!G4-DistNplant!F4)</f>
        <v>8648996576.29553</v>
      </c>
      <c r="H4" s="37" t="n">
        <f aca="false">G4+(DistNplant!H4-DistNplant!G4)</f>
        <v>8746619057.98743</v>
      </c>
      <c r="I4" s="37" t="n">
        <f aca="false">H4+(DistNplant!I4-DistNplant!H4)</f>
        <v>8845472296.46726</v>
      </c>
      <c r="J4" s="37" t="n">
        <f aca="false">I4+(DistNplant!J4-DistNplant!I4)</f>
        <v>8945571808.26609</v>
      </c>
      <c r="K4" s="37" t="n">
        <f aca="false">J4+(DistNplant!K4-DistNplant!J4)</f>
        <v>9046933305.53671</v>
      </c>
      <c r="L4" s="37" t="n">
        <f aca="false">K4+(DistNplant!L4-DistNplant!K4)</f>
        <v>9149572698.51984</v>
      </c>
      <c r="M4" s="37" t="n">
        <f aca="false">L4+(DistNplant!M4-DistNplant!L4)</f>
        <v>9253506098.04157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VLOOKUP(A5,raw!$A$4:$AU$24,$B$2,FALSE())</f>
        <v>11579944582</v>
      </c>
      <c r="C5" s="36" t="n">
        <f aca="false">B5</f>
        <v>11579944582</v>
      </c>
      <c r="D5" s="37" t="n">
        <f aca="false">C5+(DistNplant!D5-DistNplant!C5)</f>
        <v>11730255872.8438</v>
      </c>
      <c r="E5" s="37" t="n">
        <f aca="false">D5+(DistNplant!E5-DistNplant!D5)</f>
        <v>11882780793.2718</v>
      </c>
      <c r="F5" s="37" t="n">
        <f aca="false">E5+(DistNplant!F5-DistNplant!E5)</f>
        <v>12037551943.3361</v>
      </c>
      <c r="G5" s="37" t="n">
        <f aca="false">F5+(DistNplant!G5-DistNplant!F5)</f>
        <v>12194602403.189</v>
      </c>
      <c r="H5" s="37" t="n">
        <f aca="false">G5+(DistNplant!H5-DistNplant!G5)</f>
        <v>12353965740.1529</v>
      </c>
      <c r="I5" s="37" t="n">
        <f aca="false">H5+(DistNplant!I5-DistNplant!H5)</f>
        <v>12515676015.8953</v>
      </c>
      <c r="J5" s="37" t="n">
        <f aca="false">I5+(DistNplant!J5-DistNplant!I5)</f>
        <v>12679767793.7088</v>
      </c>
      <c r="K5" s="37" t="n">
        <f aca="false">J5+(DistNplant!K5-DistNplant!J5)</f>
        <v>12846276145.8982</v>
      </c>
      <c r="L5" s="37" t="n">
        <f aca="false">K5+(DistNplant!L5-DistNplant!K5)</f>
        <v>13015236661.2773</v>
      </c>
      <c r="M5" s="37" t="n">
        <f aca="false">L5+(DistNplant!M5-DistNplant!L5)</f>
        <v>13186685452.7753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VLOOKUP(A6,raw!$A$4:$AU$24,$B$2,FALSE())</f>
        <v>1825659661</v>
      </c>
      <c r="C6" s="36" t="n">
        <f aca="false">B6</f>
        <v>1825659661</v>
      </c>
      <c r="D6" s="37" t="n">
        <f aca="false">C6+(DistNplant!D6-DistNplant!C6)</f>
        <v>1848759339.91071</v>
      </c>
      <c r="E6" s="37" t="n">
        <f aca="false">D6+(DistNplant!E6-DistNplant!D6)</f>
        <v>1872207319.32075</v>
      </c>
      <c r="F6" s="37" t="n">
        <f aca="false">E6+(DistNplant!F6-DistNplant!E6)</f>
        <v>1896008850.95844</v>
      </c>
      <c r="G6" s="37" t="n">
        <f aca="false">F6+(DistNplant!G6-DistNplant!F6)</f>
        <v>1920169265.73846</v>
      </c>
      <c r="H6" s="37" t="n">
        <f aca="false">G6+(DistNplant!H6-DistNplant!G6)</f>
        <v>1944693974.95583</v>
      </c>
      <c r="I6" s="37" t="n">
        <f aca="false">H6+(DistNplant!I6-DistNplant!H6)</f>
        <v>1969588471.49794</v>
      </c>
      <c r="J6" s="37" t="n">
        <f aca="false">I6+(DistNplant!J6-DistNplant!I6)</f>
        <v>1994858331.07472</v>
      </c>
      <c r="K6" s="37" t="n">
        <f aca="false">J6+(DistNplant!K6-DistNplant!J6)</f>
        <v>2020509213.46757</v>
      </c>
      <c r="L6" s="37" t="n">
        <f aca="false">K6+(DistNplant!L6-DistNplant!K6)</f>
        <v>2046546863.79691</v>
      </c>
      <c r="M6" s="37" t="n">
        <f aca="false">L6+(DistNplant!M6-DistNplant!L6)</f>
        <v>2072977113.80895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VLOOKUP(A7,raw!$A$4:$AU$24,$B$2,FALSE())</f>
        <v>19529193194</v>
      </c>
      <c r="C7" s="36" t="n">
        <f aca="false">B7</f>
        <v>19529193194</v>
      </c>
      <c r="D7" s="37" t="n">
        <f aca="false">C7+(DistNplant!D7-DistNplant!C7)</f>
        <v>19837429898.6436</v>
      </c>
      <c r="E7" s="37" t="n">
        <f aca="false">D7+(DistNplant!E7-DistNplant!D7)</f>
        <v>20151215619.2285</v>
      </c>
      <c r="F7" s="37" t="n">
        <f aca="false">E7+(DistNplant!F7-DistNplant!E7)</f>
        <v>20470650251.6382</v>
      </c>
      <c r="G7" s="37" t="n">
        <f aca="false">F7+(DistNplant!G7-DistNplant!F7)</f>
        <v>20795835490.1267</v>
      </c>
      <c r="H7" s="37" t="n">
        <f aca="false">G7+(DistNplant!H7-DistNplant!G7)</f>
        <v>21126874859.6939</v>
      </c>
      <c r="I7" s="37" t="n">
        <f aca="false">H7+(DistNplant!I7-DistNplant!H7)</f>
        <v>21463873749.0434</v>
      </c>
      <c r="J7" s="37" t="n">
        <f aca="false">I7+(DistNplant!J7-DistNplant!I7)</f>
        <v>21806939444.1334</v>
      </c>
      <c r="K7" s="37" t="n">
        <f aca="false">J7+(DistNplant!K7-DistNplant!J7)</f>
        <v>22156181162.3327</v>
      </c>
      <c r="L7" s="37" t="n">
        <f aca="false">K7+(DistNplant!L7-DistNplant!K7)</f>
        <v>22511710087.1898</v>
      </c>
      <c r="M7" s="37" t="n">
        <f aca="false">L7+(DistNplant!M7-DistNplant!L7)</f>
        <v>22873639403.83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VLOOKUP(A8,raw!$A$4:$AU$24,$B$2,FALSE())</f>
        <v>42479545965</v>
      </c>
      <c r="C8" s="36" t="n">
        <f aca="false">B8</f>
        <v>42479545965</v>
      </c>
      <c r="D8" s="37" t="n">
        <f aca="false">C8+(DistNplant!D8-DistNplant!C8)</f>
        <v>42860149162.7788</v>
      </c>
      <c r="E8" s="37" t="n">
        <f aca="false">D8+(DistNplant!E8-DistNplant!D8)</f>
        <v>43244923502.865</v>
      </c>
      <c r="F8" s="37" t="n">
        <f aca="false">E8+(DistNplant!F8-DistNplant!E8)</f>
        <v>43633914698.0332</v>
      </c>
      <c r="G8" s="37" t="n">
        <f aca="false">F8+(DistNplant!G8-DistNplant!F8)</f>
        <v>44027168962.0376</v>
      </c>
      <c r="H8" s="37" t="n">
        <f aca="false">G8+(DistNplant!H8-DistNplant!G8)</f>
        <v>44424733015.1026</v>
      </c>
      <c r="I8" s="37" t="n">
        <f aca="false">H8+(DistNplant!I8-DistNplant!H8)</f>
        <v>44826654089.473</v>
      </c>
      <c r="J8" s="37" t="n">
        <f aca="false">I8+(DistNplant!J8-DistNplant!I8)</f>
        <v>45232979935.0261</v>
      </c>
      <c r="K8" s="37" t="n">
        <f aca="false">J8+(DistNplant!K8-DistNplant!J8)</f>
        <v>45643758824.9437</v>
      </c>
      <c r="L8" s="37" t="n">
        <f aca="false">K8+(DistNplant!L8-DistNplant!K8)</f>
        <v>46059039561.4479</v>
      </c>
      <c r="M8" s="37" t="n">
        <f aca="false">L8+(DistNplant!M8-DistNplant!L8)</f>
        <v>46478871481.5985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VLOOKUP(A9,raw!$A$4:$AU$24,$B$2,FALSE())</f>
        <v>10777024080</v>
      </c>
      <c r="C9" s="36" t="n">
        <f aca="false">B9</f>
        <v>10777024080</v>
      </c>
      <c r="D9" s="37" t="n">
        <f aca="false">C9+(DistNplant!D9-DistNplant!C9)</f>
        <v>10909524969.4249</v>
      </c>
      <c r="E9" s="37" t="n">
        <f aca="false">D9+(DistNplant!E9-DistNplant!D9)</f>
        <v>11043987630.2709</v>
      </c>
      <c r="F9" s="37" t="n">
        <f aca="false">E9+(DistNplant!F9-DistNplant!E9)</f>
        <v>11180441107.9817</v>
      </c>
      <c r="G9" s="37" t="n">
        <f aca="false">F9+(DistNplant!G9-DistNplant!F9)</f>
        <v>11318914878.0397</v>
      </c>
      <c r="H9" s="37" t="n">
        <f aca="false">G9+(DistNplant!H9-DistNplant!G9)</f>
        <v>11459438852.3331</v>
      </c>
      <c r="I9" s="37" t="n">
        <f aca="false">H9+(DistNplant!I9-DistNplant!H9)</f>
        <v>11602043385.617</v>
      </c>
      <c r="J9" s="37" t="n">
        <f aca="false">I9+(DistNplant!J9-DistNplant!I9)</f>
        <v>11746759282.071</v>
      </c>
      <c r="K9" s="37" t="n">
        <f aca="false">J9+(DistNplant!K9-DistNplant!J9)</f>
        <v>11893617801.9526</v>
      </c>
      <c r="L9" s="37" t="n">
        <f aca="false">K9+(DistNplant!L9-DistNplant!K9)</f>
        <v>12042650668.35</v>
      </c>
      <c r="M9" s="37" t="n">
        <f aca="false">L9+(DistNplant!M9-DistNplant!L9)</f>
        <v>12193890074.0347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VLOOKUP(A10,raw!$A$4:$AU$24,$B$2,FALSE())</f>
        <v>23145067899</v>
      </c>
      <c r="C10" s="36" t="n">
        <f aca="false">B10</f>
        <v>23145067899</v>
      </c>
      <c r="D10" s="37" t="n">
        <f aca="false">C10+(DistNplant!D10-DistNplant!C10)</f>
        <v>23348797603.9803</v>
      </c>
      <c r="E10" s="37" t="n">
        <f aca="false">D10+(DistNplant!E10-DistNplant!D10)</f>
        <v>23554608886.5601</v>
      </c>
      <c r="F10" s="37" t="n">
        <f aca="false">E10+(DistNplant!F10-DistNplant!E10)</f>
        <v>23762523014.9452</v>
      </c>
      <c r="G10" s="37" t="n">
        <f aca="false">F10+(DistNplant!G10-DistNplant!F10)</f>
        <v>23972561474.6462</v>
      </c>
      <c r="H10" s="37" t="n">
        <f aca="false">G10+(DistNplant!H10-DistNplant!G10)</f>
        <v>24184745970.6987</v>
      </c>
      <c r="I10" s="37" t="n">
        <f aca="false">H10+(DistNplant!I10-DistNplant!H10)</f>
        <v>24399098429.9059</v>
      </c>
      <c r="J10" s="37" t="n">
        <f aca="false">I10+(DistNplant!J10-DistNplant!I10)</f>
        <v>24615641003.1053</v>
      </c>
      <c r="K10" s="37" t="n">
        <f aca="false">J10+(DistNplant!K10-DistNplant!J10)</f>
        <v>24834396067.4569</v>
      </c>
      <c r="L10" s="37" t="n">
        <f aca="false">K10+(DistNplant!L10-DistNplant!K10)</f>
        <v>25055386228.756</v>
      </c>
      <c r="M10" s="37" t="n">
        <f aca="false">L10+(DistNplant!M10-DistNplant!L10)</f>
        <v>25278634323.7694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VLOOKUP(A11,raw!$A$4:$AU$24,$B$2,FALSE())</f>
        <v>2425588514</v>
      </c>
      <c r="C11" s="36" t="n">
        <f aca="false">B11</f>
        <v>2425588514</v>
      </c>
      <c r="D11" s="37" t="n">
        <f aca="false">C11+(DistNplant!D11-DistNplant!C11)</f>
        <v>2449883407.74066</v>
      </c>
      <c r="E11" s="37" t="n">
        <f aca="false">D11+(DistNplant!E11-DistNplant!D11)</f>
        <v>2474494254.96717</v>
      </c>
      <c r="F11" s="37" t="n">
        <f aca="false">E11+(DistNplant!F11-DistNplant!E11)</f>
        <v>2499425164.63369</v>
      </c>
      <c r="G11" s="37" t="n">
        <f aca="false">F11+(DistNplant!G11-DistNplant!F11)</f>
        <v>2524680299.1311</v>
      </c>
      <c r="H11" s="37" t="n">
        <f aca="false">G11+(DistNplant!H11-DistNplant!G11)</f>
        <v>2550263874.98186</v>
      </c>
      <c r="I11" s="37" t="n">
        <f aca="false">H11+(DistNplant!I11-DistNplant!H11)</f>
        <v>2576180163.54406</v>
      </c>
      <c r="J11" s="37" t="n">
        <f aca="false">I11+(DistNplant!J11-DistNplant!I11)</f>
        <v>2602433491.72448</v>
      </c>
      <c r="K11" s="37" t="n">
        <f aca="false">J11+(DistNplant!K11-DistNplant!J11)</f>
        <v>2629028242.70107</v>
      </c>
      <c r="L11" s="37" t="n">
        <f aca="false">K11+(DistNplant!L11-DistNplant!K11)</f>
        <v>2655968856.65471</v>
      </c>
      <c r="M11" s="37" t="n">
        <f aca="false">L11+(DistNplant!M11-DistNplant!L11)</f>
        <v>2683259831.51052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VLOOKUP(A12,raw!$A$4:$AU$24,$B$2,FALSE())</f>
        <v>27458476707</v>
      </c>
      <c r="C12" s="36" t="n">
        <f aca="false">B12</f>
        <v>27458476707</v>
      </c>
      <c r="D12" s="37" t="n">
        <f aca="false">C12+(DistNplant!D12-DistNplant!C12)</f>
        <v>27695003352.7428</v>
      </c>
      <c r="E12" s="37" t="n">
        <f aca="false">D12+(DistNplant!E12-DistNplant!D12)</f>
        <v>27933814224.1302</v>
      </c>
      <c r="F12" s="37" t="n">
        <f aca="false">E12+(DistNplant!F12-DistNplant!E12)</f>
        <v>28174931380.7775</v>
      </c>
      <c r="G12" s="37" t="n">
        <f aca="false">F12+(DistNplant!G12-DistNplant!F12)</f>
        <v>28418377095.3377</v>
      </c>
      <c r="H12" s="37" t="n">
        <f aca="false">G12+(DistNplant!H12-DistNplant!G12)</f>
        <v>28664173855.5593</v>
      </c>
      <c r="I12" s="37" t="n">
        <f aca="false">H12+(DistNplant!I12-DistNplant!H12)</f>
        <v>28912344366.3633</v>
      </c>
      <c r="J12" s="37" t="n">
        <f aca="false">I12+(DistNplant!J12-DistNplant!I12)</f>
        <v>29162911551.9403</v>
      </c>
      <c r="K12" s="37" t="n">
        <f aca="false">J12+(DistNplant!K12-DistNplant!J12)</f>
        <v>29415898557.8687</v>
      </c>
      <c r="L12" s="37" t="n">
        <f aca="false">K12+(DistNplant!L12-DistNplant!K12)</f>
        <v>29671328753.252</v>
      </c>
      <c r="M12" s="37" t="n">
        <f aca="false">L12+(DistNplant!M12-DistNplant!L12)</f>
        <v>29929225732.8781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VLOOKUP(A13,raw!$A$4:$AU$24,$B$2,FALSE())</f>
        <v>2641744857</v>
      </c>
      <c r="C13" s="36" t="n">
        <f aca="false">B13</f>
        <v>2641744857</v>
      </c>
      <c r="D13" s="37" t="n">
        <f aca="false">C13+(DistNplant!D13-DistNplant!C13)</f>
        <v>2673301317.55691</v>
      </c>
      <c r="E13" s="37" t="n">
        <f aca="false">D13+(DistNplant!E13-DistNplant!D13)</f>
        <v>2705276745.72596</v>
      </c>
      <c r="F13" s="37" t="n">
        <f aca="false">E13+(DistNplant!F13-DistNplant!E13)</f>
        <v>2737676704.04036</v>
      </c>
      <c r="G13" s="37" t="n">
        <f aca="false">F13+(DistNplant!G13-DistNplant!F13)</f>
        <v>2770506828.88577</v>
      </c>
      <c r="H13" s="37" t="n">
        <f aca="false">G13+(DistNplant!H13-DistNplant!G13)</f>
        <v>2803772831.48078</v>
      </c>
      <c r="I13" s="37" t="n">
        <f aca="false">H13+(DistNplant!I13-DistNplant!H13)</f>
        <v>2837480498.87047</v>
      </c>
      <c r="J13" s="37" t="n">
        <f aca="false">I13+(DistNplant!J13-DistNplant!I13)</f>
        <v>2871635694.93314</v>
      </c>
      <c r="K13" s="37" t="n">
        <f aca="false">J13+(DistNplant!K13-DistNplant!J13)</f>
        <v>2906244361.40042</v>
      </c>
      <c r="L13" s="37" t="n">
        <f aca="false">K13+(DistNplant!L13-DistNplant!K13)</f>
        <v>2941312518.89088</v>
      </c>
      <c r="M13" s="37" t="n">
        <f aca="false">L13+(DistNplant!M13-DistNplant!L13)</f>
        <v>2976846267.95742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VLOOKUP(A14,raw!$A$4:$AU$24,$B$2,FALSE())</f>
        <v>4360832682</v>
      </c>
      <c r="C14" s="36" t="n">
        <f aca="false">B14</f>
        <v>4360832682</v>
      </c>
      <c r="D14" s="37" t="n">
        <f aca="false">C14+(DistNplant!D14-DistNplant!C14)</f>
        <v>4419521590.4841</v>
      </c>
      <c r="E14" s="37" t="n">
        <f aca="false">D14+(DistNplant!E14-DistNplant!D14)</f>
        <v>4479148952.52443</v>
      </c>
      <c r="F14" s="37" t="n">
        <f aca="false">E14+(DistNplant!F14-DistNplant!E14)</f>
        <v>4539729774.27973</v>
      </c>
      <c r="G14" s="37" t="n">
        <f aca="false">F14+(DistNplant!G14-DistNplant!F14)</f>
        <v>4601279301.86179</v>
      </c>
      <c r="H14" s="37" t="n">
        <f aca="false">G14+(DistNplant!H14-DistNplant!G14)</f>
        <v>4663813025.17241</v>
      </c>
      <c r="I14" s="37" t="n">
        <f aca="false">H14+(DistNplant!I14-DistNplant!H14)</f>
        <v>4727346681.80161</v>
      </c>
      <c r="J14" s="37" t="n">
        <f aca="false">I14+(DistNplant!J14-DistNplant!I14)</f>
        <v>4791896260.98831</v>
      </c>
      <c r="K14" s="37" t="n">
        <f aca="false">J14+(DistNplant!K14-DistNplant!J14)</f>
        <v>4857478007.64422</v>
      </c>
      <c r="L14" s="37" t="n">
        <f aca="false">K14+(DistNplant!L14-DistNplant!K14)</f>
        <v>4924108426.44214</v>
      </c>
      <c r="M14" s="37" t="n">
        <f aca="false">L14+(DistNplant!M14-DistNplant!L14)</f>
        <v>4991804285.96965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VLOOKUP(A15,raw!$A$4:$AU$24,$B$2,FALSE())</f>
        <v>9589634295</v>
      </c>
      <c r="C15" s="36" t="n">
        <f aca="false">B15</f>
        <v>9589634295</v>
      </c>
      <c r="D15" s="37" t="n">
        <f aca="false">C15+(DistNplant!D15-DistNplant!C15)</f>
        <v>9727831120.00386</v>
      </c>
      <c r="E15" s="37" t="n">
        <f aca="false">D15+(DistNplant!E15-DistNplant!D15)</f>
        <v>9868390182.27525</v>
      </c>
      <c r="F15" s="37" t="n">
        <f aca="false">E15+(DistNplant!F15-DistNplant!E15)</f>
        <v>10011351860.2013</v>
      </c>
      <c r="G15" s="37" t="n">
        <f aca="false">F15+(DistNplant!G15-DistNplant!F15)</f>
        <v>10156757222.3685</v>
      </c>
      <c r="H15" s="37" t="n">
        <f aca="false">G15+(DistNplant!H15-DistNplant!G15)</f>
        <v>10304648039.3599</v>
      </c>
      <c r="I15" s="37" t="n">
        <f aca="false">H15+(DistNplant!I15-DistNplant!H15)</f>
        <v>10455066795.7553</v>
      </c>
      <c r="J15" s="37" t="n">
        <f aca="false">I15+(DistNplant!J15-DistNplant!I15)</f>
        <v>10608056702.335</v>
      </c>
      <c r="K15" s="37" t="n">
        <f aca="false">J15+(DistNplant!K15-DistNplant!J15)</f>
        <v>10763661708.4937</v>
      </c>
      <c r="L15" s="37" t="n">
        <f aca="false">K15+(DistNplant!L15-DistNplant!K15)</f>
        <v>10921926514.8652</v>
      </c>
      <c r="M15" s="37" t="n">
        <f aca="false">L15+(DistNplant!M15-DistNplant!L15)</f>
        <v>11082896586.164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VLOOKUP(A16,raw!$A$4:$AU$24,$B$2,FALSE())</f>
        <v>2795251451</v>
      </c>
      <c r="C16" s="36" t="n">
        <f aca="false">B16</f>
        <v>2795251451</v>
      </c>
      <c r="D16" s="37" t="n">
        <f aca="false">C16+(DistNplant!D16-DistNplant!C16)</f>
        <v>2842835764.18454</v>
      </c>
      <c r="E16" s="37" t="n">
        <f aca="false">D16+(DistNplant!E16-DistNplant!D16)</f>
        <v>2891260900.44158</v>
      </c>
      <c r="F16" s="37" t="n">
        <f aca="false">E16+(DistNplant!F16-DistNplant!E16)</f>
        <v>2940541717.26076</v>
      </c>
      <c r="G16" s="37" t="n">
        <f aca="false">F16+(DistNplant!G16-DistNplant!F16)</f>
        <v>2990693334.66611</v>
      </c>
      <c r="H16" s="37" t="n">
        <f aca="false">G16+(DistNplant!H16-DistNplant!G16)</f>
        <v>3041731139.85513</v>
      </c>
      <c r="I16" s="37" t="n">
        <f aca="false">H16+(DistNplant!I16-DistNplant!H16)</f>
        <v>3093670791.91975</v>
      </c>
      <c r="J16" s="37" t="n">
        <f aca="false">I16+(DistNplant!J16-DistNplant!I16)</f>
        <v>3146528226.65078</v>
      </c>
      <c r="K16" s="37" t="n">
        <f aca="false">J16+(DistNplant!K16-DistNplant!J16)</f>
        <v>3200319661.42724</v>
      </c>
      <c r="L16" s="37" t="n">
        <f aca="false">K16+(DistNplant!L16-DistNplant!K16)</f>
        <v>3255061600.19201</v>
      </c>
      <c r="M16" s="37" t="n">
        <f aca="false">L16+(DistNplant!M16-DistNplant!L16)</f>
        <v>3310770838.51555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VLOOKUP(A17,raw!$A$4:$AU$24,$B$2,FALSE())</f>
        <v>5370332356</v>
      </c>
      <c r="C17" s="36" t="n">
        <f aca="false">B17</f>
        <v>5370332356</v>
      </c>
      <c r="D17" s="37" t="n">
        <f aca="false">C17+(DistNplant!D17-DistNplant!C17)</f>
        <v>5456555947.40854</v>
      </c>
      <c r="E17" s="37" t="n">
        <f aca="false">D17+(DistNplant!E17-DistNplant!D17)</f>
        <v>5544399153.68355</v>
      </c>
      <c r="F17" s="37" t="n">
        <f aca="false">E17+(DistNplant!F17-DistNplant!E17)</f>
        <v>5633892397.50022</v>
      </c>
      <c r="G17" s="37" t="n">
        <f aca="false">F17+(DistNplant!G17-DistNplant!F17)</f>
        <v>5725066672.99007</v>
      </c>
      <c r="H17" s="37" t="n">
        <f aca="false">G17+(DistNplant!H17-DistNplant!G17)</f>
        <v>5817953556.47515</v>
      </c>
      <c r="I17" s="37" t="n">
        <f aca="false">H17+(DistNplant!I17-DistNplant!H17)</f>
        <v>5912585217.40378</v>
      </c>
      <c r="J17" s="37" t="n">
        <f aca="false">I17+(DistNplant!J17-DistNplant!I17)</f>
        <v>6008994429.49183</v>
      </c>
      <c r="K17" s="37" t="n">
        <f aca="false">J17+(DistNplant!K17-DistNplant!J17)</f>
        <v>6107214582.07322</v>
      </c>
      <c r="L17" s="37" t="n">
        <f aca="false">K17+(DistNplant!L17-DistNplant!K17)</f>
        <v>6207279691.66357</v>
      </c>
      <c r="M17" s="37" t="n">
        <f aca="false">L17+(DistNplant!M17-DistNplant!L17)</f>
        <v>6309224413.74117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VLOOKUP(A18,raw!$A$4:$AU$24,$B$2,FALSE())</f>
        <v>12488509038</v>
      </c>
      <c r="C18" s="36" t="n">
        <f aca="false">B18</f>
        <v>12488509038</v>
      </c>
      <c r="D18" s="37" t="n">
        <f aca="false">C18+(DistNplant!D18-DistNplant!C18)</f>
        <v>12667433053.0114</v>
      </c>
      <c r="E18" s="37" t="n">
        <f aca="false">D18+(DistNplant!E18-DistNplant!D18)</f>
        <v>12849428214.6052</v>
      </c>
      <c r="F18" s="37" t="n">
        <f aca="false">E18+(DistNplant!F18-DistNplant!E18)</f>
        <v>13034547237.5684</v>
      </c>
      <c r="G18" s="37" t="n">
        <f aca="false">F18+(DistNplant!G18-DistNplant!F18)</f>
        <v>13222843741.5124</v>
      </c>
      <c r="H18" s="37" t="n">
        <f aca="false">G18+(DistNplant!H18-DistNplant!G18)</f>
        <v>13414372266.4043</v>
      </c>
      <c r="I18" s="37" t="n">
        <f aca="false">H18+(DistNplant!I18-DistNplant!H18)</f>
        <v>13609188288.3636</v>
      </c>
      <c r="J18" s="37" t="n">
        <f aca="false">I18+(DistNplant!J18-DistNplant!I18)</f>
        <v>13807348235.7318</v>
      </c>
      <c r="K18" s="37" t="n">
        <f aca="false">J18+(DistNplant!K18-DistNplant!J18)</f>
        <v>14008909505.416</v>
      </c>
      <c r="L18" s="37" t="n">
        <f aca="false">K18+(DistNplant!L18-DistNplant!K18)</f>
        <v>14213930479.5145</v>
      </c>
      <c r="M18" s="37" t="n">
        <f aca="false">L18+(DistNplant!M18-DistNplant!L18)</f>
        <v>14422470542.2265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VLOOKUP(A19,raw!$A$4:$AU$24,$B$2,FALSE())</f>
        <v>49037934715</v>
      </c>
      <c r="C19" s="36" t="n">
        <f aca="false">B19</f>
        <v>49037934715</v>
      </c>
      <c r="D19" s="37" t="n">
        <f aca="false">C19+(DistNplant!D19-DistNplant!C19)</f>
        <v>49422097656.976</v>
      </c>
      <c r="E19" s="37" t="n">
        <f aca="false">D19+(DistNplant!E19-DistNplant!D19)</f>
        <v>49810044730.1815</v>
      </c>
      <c r="F19" s="37" t="n">
        <f aca="false">E19+(DistNplant!F19-DistNplant!E19)</f>
        <v>50201813209.5527</v>
      </c>
      <c r="G19" s="37" t="n">
        <f aca="false">F19+(DistNplant!G19-DistNplant!F19)</f>
        <v>50597440737.1962</v>
      </c>
      <c r="H19" s="37" t="n">
        <f aca="false">G19+(DistNplant!H19-DistNplant!G19)</f>
        <v>50996965326.0058</v>
      </c>
      <c r="I19" s="37" t="n">
        <f aca="false">H19+(DistNplant!I19-DistNplant!H19)</f>
        <v>51400425363.3146</v>
      </c>
      <c r="J19" s="37" t="n">
        <f aca="false">I19+(DistNplant!J19-DistNplant!I19)</f>
        <v>51807859614.5838</v>
      </c>
      <c r="K19" s="37" t="n">
        <f aca="false">J19+(DistNplant!K19-DistNplant!J19)</f>
        <v>52219307227.1268</v>
      </c>
      <c r="L19" s="37" t="n">
        <f aca="false">K19+(DistNplant!L19-DistNplant!K19)</f>
        <v>52634807733.8713</v>
      </c>
      <c r="M19" s="37" t="n">
        <f aca="false">L19+(DistNplant!M19-DistNplant!L19)</f>
        <v>53054401057.157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VLOOKUP(A20,raw!$A$4:$AU$24,$B$2,FALSE())</f>
        <v>14537769071</v>
      </c>
      <c r="C20" s="36" t="n">
        <f aca="false">B20</f>
        <v>14537769071</v>
      </c>
      <c r="D20" s="37" t="n">
        <f aca="false">C20+(DistNplant!D20-DistNplant!C20)</f>
        <v>14732176750.6228</v>
      </c>
      <c r="E20" s="37" t="n">
        <f aca="false">D20+(DistNplant!E20-DistNplant!D20)</f>
        <v>14929605065.8162</v>
      </c>
      <c r="F20" s="37" t="n">
        <f aca="false">E20+(DistNplant!F20-DistNplant!E20)</f>
        <v>15130100950.1134</v>
      </c>
      <c r="G20" s="37" t="n">
        <f aca="false">F20+(DistNplant!G20-DistNplant!F20)</f>
        <v>15333712066.2833</v>
      </c>
      <c r="H20" s="37" t="n">
        <f aca="false">G20+(DistNplant!H20-DistNplant!G20)</f>
        <v>15540486817.662</v>
      </c>
      <c r="I20" s="37" t="n">
        <f aca="false">H20+(DistNplant!I20-DistNplant!H20)</f>
        <v>15750474359.6584</v>
      </c>
      <c r="J20" s="37" t="n">
        <f aca="false">I20+(DistNplant!J20-DistNplant!I20)</f>
        <v>15963724611.4408</v>
      </c>
      <c r="K20" s="37" t="n">
        <f aca="false">J20+(DistNplant!K20-DistNplant!J20)</f>
        <v>16180288267.8028</v>
      </c>
      <c r="L20" s="37" t="n">
        <f aca="false">K20+(DistNplant!L20-DistNplant!K20)</f>
        <v>16400216811.2155</v>
      </c>
      <c r="M20" s="37" t="n">
        <f aca="false">L20+(DistNplant!M20-DistNplant!L20)</f>
        <v>16623562524.0658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VLOOKUP(A21,raw!$A$4:$AU$24,$B$2,FALSE())</f>
        <v>11174199323</v>
      </c>
      <c r="C21" s="36" t="n">
        <f aca="false">B21</f>
        <v>11174199323</v>
      </c>
      <c r="D21" s="37" t="n">
        <f aca="false">C21+(DistNplant!D21-DistNplant!C21)</f>
        <v>11306951992.5432</v>
      </c>
      <c r="E21" s="37" t="n">
        <f aca="false">D21+(DistNplant!E21-DistNplant!D21)</f>
        <v>11441561537.4005</v>
      </c>
      <c r="F21" s="37" t="n">
        <f aca="false">E21+(DistNplant!F21-DistNplant!E21)</f>
        <v>11578053930.5784</v>
      </c>
      <c r="G21" s="37" t="n">
        <f aca="false">F21+(DistNplant!G21-DistNplant!F21)</f>
        <v>11716455508.3801</v>
      </c>
      <c r="H21" s="37" t="n">
        <f aca="false">G21+(DistNplant!H21-DistNplant!G21)</f>
        <v>11856792975.4874</v>
      </c>
      <c r="I21" s="37" t="n">
        <f aca="false">H21+(DistNplant!I21-DistNplant!H21)</f>
        <v>11999093410.1134</v>
      </c>
      <c r="J21" s="37" t="n">
        <f aca="false">I21+(DistNplant!J21-DistNplant!I21)</f>
        <v>12143384269.227</v>
      </c>
      <c r="K21" s="37" t="n">
        <f aca="false">J21+(DistNplant!K21-DistNplant!J21)</f>
        <v>12289693393.8509</v>
      </c>
      <c r="L21" s="37" t="n">
        <f aca="false">K21+(DistNplant!L21-DistNplant!K21)</f>
        <v>12438049014.4338</v>
      </c>
      <c r="M21" s="37" t="n">
        <f aca="false">L21+(DistNplant!M21-DistNplant!L21)</f>
        <v>12588479756.2969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VLOOKUP(A22,raw!$A$4:$AU$24,$B$2,FALSE())</f>
        <v>34145026192</v>
      </c>
      <c r="C22" s="36" t="n">
        <f aca="false">B22</f>
        <v>34145026192</v>
      </c>
      <c r="D22" s="37" t="n">
        <f aca="false">C22+(DistNplant!D22-DistNplant!C22)</f>
        <v>34382944974.5378</v>
      </c>
      <c r="E22" s="37" t="n">
        <f aca="false">D22+(DistNplant!E22-DistNplant!D22)</f>
        <v>34622821403.0611</v>
      </c>
      <c r="F22" s="37" t="n">
        <f aca="false">E22+(DistNplant!F22-DistNplant!E22)</f>
        <v>34864671585.4944</v>
      </c>
      <c r="G22" s="37" t="n">
        <f aca="false">F22+(DistNplant!G22-DistNplant!F22)</f>
        <v>35108511762.3017</v>
      </c>
      <c r="H22" s="37" t="n">
        <f aca="false">G22+(DistNplant!H22-DistNplant!G22)</f>
        <v>35354358307.5771</v>
      </c>
      <c r="I22" s="37" t="n">
        <f aca="false">H22+(DistNplant!I22-DistNplant!H22)</f>
        <v>35602227730.1438</v>
      </c>
      <c r="J22" s="37" t="n">
        <f aca="false">I22+(DistNplant!J22-DistNplant!I22)</f>
        <v>35852136674.6635</v>
      </c>
      <c r="K22" s="37" t="n">
        <f aca="false">J22+(DistNplant!K22-DistNplant!J22)</f>
        <v>36104101922.7536</v>
      </c>
      <c r="L22" s="37" t="n">
        <f aca="false">K22+(DistNplant!L22-DistNplant!K22)</f>
        <v>36358140394.1139</v>
      </c>
      <c r="M22" s="37" t="n">
        <f aca="false">L22+(DistNplant!M22-DistNplant!L22)</f>
        <v>36614269147.6634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VLOOKUP(A23,raw!$A$4:$AU$24,$B$2,FALSE())</f>
        <v>2134887105</v>
      </c>
      <c r="C23" s="36" t="n">
        <f aca="false">B23</f>
        <v>2134887105</v>
      </c>
      <c r="D23" s="37" t="n">
        <f aca="false">C23+(DistNplant!D23-DistNplant!C23)</f>
        <v>2160159824.07363</v>
      </c>
      <c r="E23" s="37" t="n">
        <f aca="false">D23+(DistNplant!E23-DistNplant!D23)</f>
        <v>2185824148.58735</v>
      </c>
      <c r="F23" s="37" t="n">
        <f aca="false">E23+(DistNplant!F23-DistNplant!E23)</f>
        <v>2211886146.53963</v>
      </c>
      <c r="G23" s="37" t="n">
        <f aca="false">F23+(DistNplant!G23-DistNplant!F23)</f>
        <v>2238351979.95371</v>
      </c>
      <c r="H23" s="37" t="n">
        <f aca="false">G23+(DistNplant!H23-DistNplant!G23)</f>
        <v>2265227906.33448</v>
      </c>
      <c r="I23" s="37" t="n">
        <f aca="false">H23+(DistNplant!I23-DistNplant!H23)</f>
        <v>2292520280.14806</v>
      </c>
      <c r="J23" s="37" t="n">
        <f aca="false">I23+(DistNplant!J23-DistNplant!I23)</f>
        <v>2320235554.32417</v>
      </c>
      <c r="K23" s="37" t="n">
        <f aca="false">J23+(DistNplant!K23-DistNplant!J23)</f>
        <v>2348380281.78187</v>
      </c>
      <c r="L23" s="37" t="n">
        <f aca="false">K23+(DistNplant!L23-DistNplant!K23)</f>
        <v>2376961116.97892</v>
      </c>
      <c r="M23" s="37" t="n">
        <f aca="false">L23+(DistNplant!M23-DistNplant!L23)</f>
        <v>2405984817.48511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VLOOKUP(A24,raw!$A$4:$AU$24,$B$2,FALSE())</f>
        <v>22987129517</v>
      </c>
      <c r="C24" s="36" t="n">
        <f aca="false">B24</f>
        <v>22987129517</v>
      </c>
      <c r="D24" s="37" t="n">
        <f aca="false">C24+(DistNplant!D24-DistNplant!C24)</f>
        <v>23377830093.0993</v>
      </c>
      <c r="E24" s="37" t="n">
        <f aca="false">D24+(DistNplant!E24-DistNplant!D24)</f>
        <v>23775845942.5673</v>
      </c>
      <c r="F24" s="37" t="n">
        <f aca="false">E24+(DistNplant!F24-DistNplant!E24)</f>
        <v>24181314032.7586</v>
      </c>
      <c r="G24" s="37" t="n">
        <f aca="false">F24+(DistNplant!G24-DistNplant!F24)</f>
        <v>24594373895.5334</v>
      </c>
      <c r="H24" s="37" t="n">
        <f aca="false">G24+(DistNplant!H24-DistNplant!G24)</f>
        <v>25015167675.2734</v>
      </c>
      <c r="I24" s="37" t="n">
        <f aca="false">H24+(DistNplant!I24-DistNplant!H24)</f>
        <v>25443840177.7972</v>
      </c>
      <c r="J24" s="37" t="n">
        <f aca="false">I24+(DistNplant!J24-DistNplant!I24)</f>
        <v>25880538920.1922</v>
      </c>
      <c r="K24" s="37" t="n">
        <f aca="false">J24+(DistNplant!K24-DistNplant!J24)</f>
        <v>26325414181.5782</v>
      </c>
      <c r="L24" s="37" t="n">
        <f aca="false">K24+(DistNplant!L24-DistNplant!K24)</f>
        <v>26778619054.8232</v>
      </c>
      <c r="M24" s="37" t="n">
        <f aca="false">L24+(DistNplant!M24-DistNplant!L24)</f>
        <v>27240309499.2256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2.14"/>
    <col collapsed="false" customWidth="true" hidden="false" outlineLevel="0" max="3" min="3" style="0" width="12.28"/>
    <col collapsed="false" customWidth="true" hidden="false" outlineLevel="0" max="4" min="4" style="0" width="14.85"/>
    <col collapsed="false" customWidth="true" hidden="false" outlineLevel="0" max="7" min="5" style="0" width="12.28"/>
    <col collapsed="false" customWidth="true" hidden="false" outlineLevel="0" max="13" min="8" style="0" width="13.85"/>
  </cols>
  <sheetData>
    <row r="1" customFormat="false" ht="12.75" hidden="false" customHeight="false" outlineLevel="0" collapsed="false">
      <c r="A1" s="0" t="s">
        <v>234</v>
      </c>
    </row>
    <row r="2" customFormat="false" ht="12.75" hidden="false" customHeight="false" outlineLevel="0" collapsed="false">
      <c r="B2" s="0" t="n">
        <v>22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VLOOKUP(A4,raw!$A$4:$AU$24,$B$2,FALSE())</f>
        <v>227759338</v>
      </c>
      <c r="C4" s="36" t="n">
        <f aca="false">B4</f>
        <v>227759338</v>
      </c>
      <c r="D4" s="37" t="n">
        <f aca="false">(1-exposure!D$7+((Labor_ratio!D4*exposure!D$5)+(exposure!D$6*(1-Labor_ratio!D4))))*C4</f>
        <v>232692045.98704</v>
      </c>
      <c r="E4" s="37" t="n">
        <f aca="false">(1-exposure!E$7+((Labor_ratio!E4*exposure!E$5)+(exposure!E$6*(1-Labor_ratio!E4))))*D4</f>
        <v>237192881.542972</v>
      </c>
      <c r="F4" s="37" t="n">
        <f aca="false">(1-exposure!F$7+((Labor_ratio!F4*exposure!F$5)+(exposure!F$6*(1-Labor_ratio!F4))))*E4</f>
        <v>241387616.565775</v>
      </c>
      <c r="G4" s="37" t="n">
        <f aca="false">(1-exposure!G$7+((Labor_ratio!G4*exposure!G$5)+(exposure!G$6*(1-Labor_ratio!G4))))*F4</f>
        <v>245345373.590649</v>
      </c>
      <c r="H4" s="37" t="n">
        <f aca="false">(1-exposure!H$7+((Labor_ratio!H4*exposure!H$5)+(exposure!H$6*(1-Labor_ratio!H4))))*G4</f>
        <v>249116288.358597</v>
      </c>
      <c r="I4" s="37" t="n">
        <f aca="false">(1-exposure!I$7+((Labor_ratio!I4*exposure!I$5)+(exposure!I$6*(1-Labor_ratio!I4))))*H4</f>
        <v>252631204.862068</v>
      </c>
      <c r="J4" s="37" t="n">
        <f aca="false">(1-exposure!J$7+((Labor_ratio!J4*exposure!J$5)+(exposure!J$6*(1-Labor_ratio!J4))))*I4</f>
        <v>255903283.374795</v>
      </c>
      <c r="K4" s="37" t="n">
        <f aca="false">(1-exposure!K$7+((Labor_ratio!K4*exposure!K$5)+(exposure!K$6*(1-Labor_ratio!K4))))*J4</f>
        <v>259005656.303602</v>
      </c>
      <c r="L4" s="37" t="n">
        <f aca="false">(1-exposure!L$7+((Labor_ratio!L4*exposure!L$5)+(exposure!L$6*(1-Labor_ratio!L4))))*K4</f>
        <v>261973914.640162</v>
      </c>
      <c r="M4" s="37" t="n">
        <f aca="false">(1-exposure!M$7+((Labor_ratio!M4*exposure!M$5)+(exposure!M$6*(1-Labor_ratio!M4))))*L4</f>
        <v>264733592.669436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VLOOKUP(A5,raw!$A$4:$AU$24,$B$2,FALSE())</f>
        <v>180710103</v>
      </c>
      <c r="C5" s="36" t="n">
        <f aca="false">B5</f>
        <v>180710103</v>
      </c>
      <c r="D5" s="37" t="n">
        <f aca="false">(1-exposure!D$7+((Labor_ratio!D5*exposure!D$5)+(exposure!D$6*(1-Labor_ratio!D5))))*C5</f>
        <v>184633831.712295</v>
      </c>
      <c r="E5" s="37" t="n">
        <f aca="false">(1-exposure!E$7+((Labor_ratio!E5*exposure!E$5)+(exposure!E$6*(1-Labor_ratio!E5))))*D5</f>
        <v>188194894.824721</v>
      </c>
      <c r="F5" s="37" t="n">
        <f aca="false">(1-exposure!F$7+((Labor_ratio!F5*exposure!F$5)+(exposure!F$6*(1-Labor_ratio!F5))))*E5</f>
        <v>191502293.879419</v>
      </c>
      <c r="G5" s="37" t="n">
        <f aca="false">(1-exposure!G$7+((Labor_ratio!G5*exposure!G$5)+(exposure!G$6*(1-Labor_ratio!G5))))*F5</f>
        <v>194608255.581967</v>
      </c>
      <c r="H5" s="37" t="n">
        <f aca="false">(1-exposure!H$7+((Labor_ratio!H5*exposure!H$5)+(exposure!H$6*(1-Labor_ratio!H5))))*G5</f>
        <v>197556309.607491</v>
      </c>
      <c r="I5" s="37" t="n">
        <f aca="false">(1-exposure!I$7+((Labor_ratio!I5*exposure!I$5)+(exposure!I$6*(1-Labor_ratio!I5))))*H5</f>
        <v>200292400.064712</v>
      </c>
      <c r="J5" s="37" t="n">
        <f aca="false">(1-exposure!J$7+((Labor_ratio!J5*exposure!J$5)+(exposure!J$6*(1-Labor_ratio!J5))))*I5</f>
        <v>202823462.779534</v>
      </c>
      <c r="K5" s="37" t="n">
        <f aca="false">(1-exposure!K$7+((Labor_ratio!K5*exposure!K$5)+(exposure!K$6*(1-Labor_ratio!K5))))*J5</f>
        <v>205212808.526844</v>
      </c>
      <c r="L5" s="37" t="n">
        <f aca="false">(1-exposure!L$7+((Labor_ratio!L5*exposure!L$5)+(exposure!L$6*(1-Labor_ratio!L5))))*K5</f>
        <v>207489703.471601</v>
      </c>
      <c r="M5" s="37" t="n">
        <f aca="false">(1-exposure!M$7+((Labor_ratio!M5*exposure!M$5)+(exposure!M$6*(1-Labor_ratio!M5))))*L5</f>
        <v>209590540.541053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VLOOKUP(A6,raw!$A$4:$AU$24,$B$2,FALSE())</f>
        <v>73046257</v>
      </c>
      <c r="C6" s="36" t="n">
        <f aca="false">B6</f>
        <v>73046257</v>
      </c>
      <c r="D6" s="37" t="n">
        <f aca="false">(1-exposure!D$7+((Labor_ratio!D6*exposure!D$5)+(exposure!D$6*(1-Labor_ratio!D6))))*C6</f>
        <v>74624589.6704698</v>
      </c>
      <c r="E6" s="37" t="n">
        <f aca="false">(1-exposure!E$7+((Labor_ratio!E6*exposure!E$5)+(exposure!E$6*(1-Labor_ratio!E6))))*D6</f>
        <v>76071761.6628941</v>
      </c>
      <c r="F6" s="37" t="n">
        <f aca="false">(1-exposure!F$7+((Labor_ratio!F6*exposure!F$5)+(exposure!F$6*(1-Labor_ratio!F6))))*E6</f>
        <v>77424727.7862594</v>
      </c>
      <c r="G6" s="37" t="n">
        <f aca="false">(1-exposure!G$7+((Labor_ratio!G6*exposure!G$5)+(exposure!G$6*(1-Labor_ratio!G6))))*F6</f>
        <v>78706620.176202</v>
      </c>
      <c r="H6" s="37" t="n">
        <f aca="false">(1-exposure!H$7+((Labor_ratio!H6*exposure!H$5)+(exposure!H$6*(1-Labor_ratio!H6))))*G6</f>
        <v>79932144.0039841</v>
      </c>
      <c r="I6" s="37" t="n">
        <f aca="false">(1-exposure!I$7+((Labor_ratio!I6*exposure!I$5)+(exposure!I$6*(1-Labor_ratio!I6))))*H6</f>
        <v>81078824.3146484</v>
      </c>
      <c r="J6" s="37" t="n">
        <f aca="false">(1-exposure!J$7+((Labor_ratio!J6*exposure!J$5)+(exposure!J$6*(1-Labor_ratio!J6))))*I6</f>
        <v>82152175.6300796</v>
      </c>
      <c r="K6" s="37" t="n">
        <f aca="false">(1-exposure!K$7+((Labor_ratio!K6*exposure!K$5)+(exposure!K$6*(1-Labor_ratio!K6))))*J6</f>
        <v>83173714.6109525</v>
      </c>
      <c r="L6" s="37" t="n">
        <f aca="false">(1-exposure!L$7+((Labor_ratio!L6*exposure!L$5)+(exposure!L$6*(1-Labor_ratio!L6))))*K6</f>
        <v>84154481.966185</v>
      </c>
      <c r="M6" s="37" t="n">
        <f aca="false">(1-exposure!M$7+((Labor_ratio!M6*exposure!M$5)+(exposure!M$6*(1-Labor_ratio!M6))))*L6</f>
        <v>85072266.6627409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VLOOKUP(A7,raw!$A$4:$AU$24,$B$2,FALSE())</f>
        <v>445164562</v>
      </c>
      <c r="C7" s="36" t="n">
        <f aca="false">B7</f>
        <v>445164562</v>
      </c>
      <c r="D7" s="37" t="n">
        <f aca="false">(1-exposure!D$7+((Labor_ratio!D7*exposure!D$5)+(exposure!D$6*(1-Labor_ratio!D7))))*C7</f>
        <v>454813395.401316</v>
      </c>
      <c r="E7" s="37" t="n">
        <f aca="false">(1-exposure!E$7+((Labor_ratio!E7*exposure!E$5)+(exposure!E$6*(1-Labor_ratio!E7))))*D7</f>
        <v>463602775.098759</v>
      </c>
      <c r="F7" s="37" t="n">
        <f aca="false">(1-exposure!F$7+((Labor_ratio!F7*exposure!F$5)+(exposure!F$6*(1-Labor_ratio!F7))))*E7</f>
        <v>471785590.02556</v>
      </c>
      <c r="G7" s="37" t="n">
        <f aca="false">(1-exposure!G$7+((Labor_ratio!G7*exposure!G$5)+(exposure!G$6*(1-Labor_ratio!G7))))*F7</f>
        <v>479494934.46157</v>
      </c>
      <c r="H7" s="37" t="n">
        <f aca="false">(1-exposure!H$7+((Labor_ratio!H7*exposure!H$5)+(exposure!H$6*(1-Labor_ratio!H7))))*G7</f>
        <v>486831674.342186</v>
      </c>
      <c r="I7" s="37" t="n">
        <f aca="false">(1-exposure!I$7+((Labor_ratio!I7*exposure!I$5)+(exposure!I$6*(1-Labor_ratio!I7))))*H7</f>
        <v>493661263.232382</v>
      </c>
      <c r="J7" s="37" t="n">
        <f aca="false">(1-exposure!J$7+((Labor_ratio!J7*exposure!J$5)+(exposure!J$6*(1-Labor_ratio!J7))))*I7</f>
        <v>500006730.31647</v>
      </c>
      <c r="K7" s="37" t="n">
        <f aca="false">(1-exposure!K$7+((Labor_ratio!K7*exposure!K$5)+(exposure!K$6*(1-Labor_ratio!K7))))*J7</f>
        <v>506015066.615638</v>
      </c>
      <c r="L7" s="37" t="n">
        <f aca="false">(1-exposure!L$7+((Labor_ratio!L7*exposure!L$5)+(exposure!L$6*(1-Labor_ratio!L7))))*K7</f>
        <v>511756621.381855</v>
      </c>
      <c r="M7" s="37" t="n">
        <f aca="false">(1-exposure!M$7+((Labor_ratio!M7*exposure!M$5)+(exposure!M$6*(1-Labor_ratio!M7))))*L7</f>
        <v>517082371.863096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VLOOKUP(A8,raw!$A$4:$AU$24,$B$2,FALSE())</f>
        <v>846703733</v>
      </c>
      <c r="C8" s="36" t="n">
        <f aca="false">B8</f>
        <v>846703733</v>
      </c>
      <c r="D8" s="37" t="n">
        <f aca="false">(1-exposure!D$7+((Labor_ratio!D8*exposure!D$5)+(exposure!D$6*(1-Labor_ratio!D8))))*C8</f>
        <v>865162547.985838</v>
      </c>
      <c r="E8" s="37" t="n">
        <f aca="false">(1-exposure!E$7+((Labor_ratio!E8*exposure!E$5)+(exposure!E$6*(1-Labor_ratio!E8))))*D8</f>
        <v>881772980.615572</v>
      </c>
      <c r="F8" s="37" t="n">
        <f aca="false">(1-exposure!F$7+((Labor_ratio!F8*exposure!F$5)+(exposure!F$6*(1-Labor_ratio!F8))))*E8</f>
        <v>897114427.465792</v>
      </c>
      <c r="G8" s="37" t="n">
        <f aca="false">(1-exposure!G$7+((Labor_ratio!G8*exposure!G$5)+(exposure!G$6*(1-Labor_ratio!G8))))*F8</f>
        <v>911412147.563316</v>
      </c>
      <c r="H8" s="37" t="n">
        <f aca="false">(1-exposure!H$7+((Labor_ratio!H8*exposure!H$5)+(exposure!H$6*(1-Labor_ratio!H8))))*G8</f>
        <v>924898147.002936</v>
      </c>
      <c r="I8" s="37" t="n">
        <f aca="false">(1-exposure!I$7+((Labor_ratio!I8*exposure!I$5)+(exposure!I$6*(1-Labor_ratio!I8))))*H8</f>
        <v>937325319.767939</v>
      </c>
      <c r="J8" s="37" t="n">
        <f aca="false">(1-exposure!J$7+((Labor_ratio!J8*exposure!J$5)+(exposure!J$6*(1-Labor_ratio!J8))))*I8</f>
        <v>948700198.650522</v>
      </c>
      <c r="K8" s="37" t="n">
        <f aca="false">(1-exposure!K$7+((Labor_ratio!K8*exposure!K$5)+(exposure!K$6*(1-Labor_ratio!K8))))*J8</f>
        <v>959358909.426625</v>
      </c>
      <c r="L8" s="37" t="n">
        <f aca="false">(1-exposure!L$7+((Labor_ratio!L8*exposure!L$5)+(exposure!L$6*(1-Labor_ratio!L8))))*K8</f>
        <v>969446327.830745</v>
      </c>
      <c r="M8" s="37" t="n">
        <f aca="false">(1-exposure!M$7+((Labor_ratio!M8*exposure!M$5)+(exposure!M$6*(1-Labor_ratio!M8))))*L8</f>
        <v>978630971.724588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VLOOKUP(A9,raw!$A$4:$AU$24,$B$2,FALSE())</f>
        <v>162794268</v>
      </c>
      <c r="C9" s="36" t="n">
        <f aca="false">B9</f>
        <v>162794268</v>
      </c>
      <c r="D9" s="37" t="n">
        <f aca="false">(1-exposure!D$7+((Labor_ratio!D9*exposure!D$5)+(exposure!D$6*(1-Labor_ratio!D9))))*C9</f>
        <v>166331152.967735</v>
      </c>
      <c r="E9" s="37" t="n">
        <f aca="false">(1-exposure!E$7+((Labor_ratio!E9*exposure!E$5)+(exposure!E$6*(1-Labor_ratio!E9))))*D9</f>
        <v>169537002.546017</v>
      </c>
      <c r="F9" s="37" t="n">
        <f aca="false">(1-exposure!F$7+((Labor_ratio!F9*exposure!F$5)+(exposure!F$6*(1-Labor_ratio!F9))))*E9</f>
        <v>172512003.080877</v>
      </c>
      <c r="G9" s="37" t="n">
        <f aca="false">(1-exposure!G$7+((Labor_ratio!G9*exposure!G$5)+(exposure!G$6*(1-Labor_ratio!G9))))*F9</f>
        <v>175302638.618346</v>
      </c>
      <c r="H9" s="37" t="n">
        <f aca="false">(1-exposure!H$7+((Labor_ratio!H9*exposure!H$5)+(exposure!H$6*(1-Labor_ratio!H9))))*G9</f>
        <v>177948935.313293</v>
      </c>
      <c r="I9" s="37" t="n">
        <f aca="false">(1-exposure!I$7+((Labor_ratio!I9*exposure!I$5)+(exposure!I$6*(1-Labor_ratio!I9))))*H9</f>
        <v>180402373.840903</v>
      </c>
      <c r="J9" s="37" t="n">
        <f aca="false">(1-exposure!J$7+((Labor_ratio!J9*exposure!J$5)+(exposure!J$6*(1-Labor_ratio!J9))))*I9</f>
        <v>182668446.887333</v>
      </c>
      <c r="K9" s="37" t="n">
        <f aca="false">(1-exposure!K$7+((Labor_ratio!K9*exposure!K$5)+(exposure!K$6*(1-Labor_ratio!K9))))*J9</f>
        <v>184805332.325333</v>
      </c>
      <c r="L9" s="37" t="n">
        <f aca="false">(1-exposure!L$7+((Labor_ratio!L9*exposure!L$5)+(exposure!L$6*(1-Labor_ratio!L9))))*K9</f>
        <v>186839618.214348</v>
      </c>
      <c r="M9" s="37" t="n">
        <f aca="false">(1-exposure!M$7+((Labor_ratio!M9*exposure!M$5)+(exposure!M$6*(1-Labor_ratio!M9))))*L9</f>
        <v>188713029.326793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VLOOKUP(A10,raw!$A$4:$AU$24,$B$2,FALSE())</f>
        <v>371510828</v>
      </c>
      <c r="C10" s="36" t="n">
        <f aca="false">B10</f>
        <v>371510828</v>
      </c>
      <c r="D10" s="37" t="n">
        <f aca="false">(1-exposure!D$7+((Labor_ratio!D10*exposure!D$5)+(exposure!D$6*(1-Labor_ratio!D10))))*C10</f>
        <v>379539329.573031</v>
      </c>
      <c r="E10" s="37" t="n">
        <f aca="false">(1-exposure!E$7+((Labor_ratio!E10*exposure!E$5)+(exposure!E$6*(1-Labor_ratio!E10))))*D10</f>
        <v>386898441.296186</v>
      </c>
      <c r="F10" s="37" t="n">
        <f aca="false">(1-exposure!F$7+((Labor_ratio!F10*exposure!F$5)+(exposure!F$6*(1-Labor_ratio!F10))))*E10</f>
        <v>393777177.783106</v>
      </c>
      <c r="G10" s="37" t="n">
        <f aca="false">(1-exposure!G$7+((Labor_ratio!G10*exposure!G$5)+(exposure!G$6*(1-Labor_ratio!G10))))*F10</f>
        <v>400292885.001802</v>
      </c>
      <c r="H10" s="37" t="n">
        <f aca="false">(1-exposure!H$7+((Labor_ratio!H10*exposure!H$5)+(exposure!H$6*(1-Labor_ratio!H10))))*G10</f>
        <v>406520784.68932</v>
      </c>
      <c r="I10" s="37" t="n">
        <f aca="false">(1-exposure!I$7+((Labor_ratio!I10*exposure!I$5)+(exposure!I$6*(1-Labor_ratio!I10))))*H10</f>
        <v>412346662.39093</v>
      </c>
      <c r="J10" s="37" t="n">
        <f aca="false">(1-exposure!J$7+((Labor_ratio!J10*exposure!J$5)+(exposure!J$6*(1-Labor_ratio!J10))))*I10</f>
        <v>417798157.005438</v>
      </c>
      <c r="K10" s="37" t="n">
        <f aca="false">(1-exposure!K$7+((Labor_ratio!K10*exposure!K$5)+(exposure!K$6*(1-Labor_ratio!K10))))*J10</f>
        <v>422985310.659805</v>
      </c>
      <c r="L10" s="37" t="n">
        <f aca="false">(1-exposure!L$7+((Labor_ratio!L10*exposure!L$5)+(exposure!L$6*(1-Labor_ratio!L10))))*K10</f>
        <v>427964393.151657</v>
      </c>
      <c r="M10" s="37" t="n">
        <f aca="false">(1-exposure!M$7+((Labor_ratio!M10*exposure!M$5)+(exposure!M$6*(1-Labor_ratio!M10))))*L10</f>
        <v>432621912.870809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VLOOKUP(A11,raw!$A$4:$AU$24,$B$2,FALSE())</f>
        <v>59798801</v>
      </c>
      <c r="C11" s="36" t="n">
        <f aca="false">B11</f>
        <v>59798801</v>
      </c>
      <c r="D11" s="37" t="n">
        <f aca="false">(1-exposure!D$7+((Labor_ratio!D11*exposure!D$5)+(exposure!D$6*(1-Labor_ratio!D11))))*C11</f>
        <v>61097597.5370081</v>
      </c>
      <c r="E11" s="37" t="n">
        <f aca="false">(1-exposure!E$7+((Labor_ratio!E11*exposure!E$5)+(exposure!E$6*(1-Labor_ratio!E11))))*D11</f>
        <v>62275593.3641127</v>
      </c>
      <c r="F11" s="37" t="n">
        <f aca="false">(1-exposure!F$7+((Labor_ratio!F11*exposure!F$5)+(exposure!F$6*(1-Labor_ratio!F11))))*E11</f>
        <v>63369222.3934994</v>
      </c>
      <c r="G11" s="37" t="n">
        <f aca="false">(1-exposure!G$7+((Labor_ratio!G11*exposure!G$5)+(exposure!G$6*(1-Labor_ratio!G11))))*F11</f>
        <v>64395663.6511298</v>
      </c>
      <c r="H11" s="37" t="n">
        <f aca="false">(1-exposure!H$7+((Labor_ratio!H11*exposure!H$5)+(exposure!H$6*(1-Labor_ratio!H11))))*G11</f>
        <v>65369470.044871</v>
      </c>
      <c r="I11" s="37" t="n">
        <f aca="false">(1-exposure!I$7+((Labor_ratio!I11*exposure!I$5)+(exposure!I$6*(1-Labor_ratio!I11))))*H11</f>
        <v>66272786.3531905</v>
      </c>
      <c r="J11" s="37" t="n">
        <f aca="false">(1-exposure!J$7+((Labor_ratio!J11*exposure!J$5)+(exposure!J$6*(1-Labor_ratio!J11))))*I11</f>
        <v>67107769.4920054</v>
      </c>
      <c r="K11" s="37" t="n">
        <f aca="false">(1-exposure!K$7+((Labor_ratio!K11*exposure!K$5)+(exposure!K$6*(1-Labor_ratio!K11))))*J11</f>
        <v>67895578.8094339</v>
      </c>
      <c r="L11" s="37" t="n">
        <f aca="false">(1-exposure!L$7+((Labor_ratio!L11*exposure!L$5)+(exposure!L$6*(1-Labor_ratio!L11))))*K11</f>
        <v>68645939.6069784</v>
      </c>
      <c r="M11" s="37" t="n">
        <f aca="false">(1-exposure!M$7+((Labor_ratio!M11*exposure!M$5)+(exposure!M$6*(1-Labor_ratio!M11))))*L11</f>
        <v>69337625.4135772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VLOOKUP(A12,raw!$A$4:$AU$24,$B$2,FALSE())</f>
        <v>387970828</v>
      </c>
      <c r="C12" s="36" t="n">
        <f aca="false">B12</f>
        <v>387970828</v>
      </c>
      <c r="D12" s="37" t="n">
        <f aca="false">(1-exposure!D$7+((Labor_ratio!D12*exposure!D$5)+(exposure!D$6*(1-Labor_ratio!D12))))*C12</f>
        <v>396365584.871522</v>
      </c>
      <c r="E12" s="37" t="n">
        <f aca="false">(1-exposure!E$7+((Labor_ratio!E12*exposure!E$5)+(exposure!E$6*(1-Labor_ratio!E12))))*D12</f>
        <v>404040174.603951</v>
      </c>
      <c r="F12" s="37" t="n">
        <f aca="false">(1-exposure!F$7+((Labor_ratio!F12*exposure!F$5)+(exposure!F$6*(1-Labor_ratio!F12))))*E12</f>
        <v>411201707.382939</v>
      </c>
      <c r="G12" s="37" t="n">
        <f aca="false">(1-exposure!G$7+((Labor_ratio!G12*exposure!G$5)+(exposure!G$6*(1-Labor_ratio!G12))))*F12</f>
        <v>417969958.331702</v>
      </c>
      <c r="H12" s="37" t="n">
        <f aca="false">(1-exposure!H$7+((Labor_ratio!H12*exposure!H$5)+(exposure!H$6*(1-Labor_ratio!H12))))*G12</f>
        <v>424427430.087168</v>
      </c>
      <c r="I12" s="37" t="n">
        <f aca="false">(1-exposure!I$7+((Labor_ratio!I12*exposure!I$5)+(exposure!I$6*(1-Labor_ratio!I12))))*H12</f>
        <v>430455695.399908</v>
      </c>
      <c r="J12" s="37" t="n">
        <f aca="false">(1-exposure!J$7+((Labor_ratio!J12*exposure!J$5)+(exposure!J$6*(1-Labor_ratio!J12))))*I12</f>
        <v>436079896.300893</v>
      </c>
      <c r="K12" s="37" t="n">
        <f aca="false">(1-exposure!K$7+((Labor_ratio!K12*exposure!K$5)+(exposure!K$6*(1-Labor_ratio!K12))))*J12</f>
        <v>441420519.453835</v>
      </c>
      <c r="L12" s="37" t="n">
        <f aca="false">(1-exposure!L$7+((Labor_ratio!L12*exposure!L$5)+(exposure!L$6*(1-Labor_ratio!L12))))*K12</f>
        <v>446537400.86778</v>
      </c>
      <c r="M12" s="37" t="n">
        <f aca="false">(1-exposure!M$7+((Labor_ratio!M12*exposure!M$5)+(exposure!M$6*(1-Labor_ratio!M12))))*L12</f>
        <v>451307212.3166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VLOOKUP(A13,raw!$A$4:$AU$24,$B$2,FALSE())</f>
        <v>54761613</v>
      </c>
      <c r="C13" s="36" t="n">
        <f aca="false">B13</f>
        <v>54761613</v>
      </c>
      <c r="D13" s="37" t="n">
        <f aca="false">(1-exposure!D$7+((Labor_ratio!D13*exposure!D$5)+(exposure!D$6*(1-Labor_ratio!D13))))*C13</f>
        <v>55948648.9705432</v>
      </c>
      <c r="E13" s="37" t="n">
        <f aca="false">(1-exposure!E$7+((Labor_ratio!E13*exposure!E$5)+(exposure!E$6*(1-Labor_ratio!E13))))*D13</f>
        <v>57029776.9121796</v>
      </c>
      <c r="F13" s="37" t="n">
        <f aca="false">(1-exposure!F$7+((Labor_ratio!F13*exposure!F$5)+(exposure!F$6*(1-Labor_ratio!F13))))*E13</f>
        <v>58036189.9950737</v>
      </c>
      <c r="G13" s="37" t="n">
        <f aca="false">(1-exposure!G$7+((Labor_ratio!G13*exposure!G$5)+(exposure!G$6*(1-Labor_ratio!G13))))*F13</f>
        <v>58984236.7845406</v>
      </c>
      <c r="H13" s="37" t="n">
        <f aca="false">(1-exposure!H$7+((Labor_ratio!H13*exposure!H$5)+(exposure!H$6*(1-Labor_ratio!H13))))*G13</f>
        <v>59886359.5114987</v>
      </c>
      <c r="I13" s="37" t="n">
        <f aca="false">(1-exposure!I$7+((Labor_ratio!I13*exposure!I$5)+(exposure!I$6*(1-Labor_ratio!I13))))*H13</f>
        <v>60726014.4670151</v>
      </c>
      <c r="J13" s="37" t="n">
        <f aca="false">(1-exposure!J$7+((Labor_ratio!J13*exposure!J$5)+(exposure!J$6*(1-Labor_ratio!J13))))*I13</f>
        <v>61506002.4885935</v>
      </c>
      <c r="K13" s="37" t="n">
        <f aca="false">(1-exposure!K$7+((Labor_ratio!K13*exposure!K$5)+(exposure!K$6*(1-Labor_ratio!K13))))*J13</f>
        <v>62244453.8877083</v>
      </c>
      <c r="L13" s="37" t="n">
        <f aca="false">(1-exposure!L$7+((Labor_ratio!L13*exposure!L$5)+(exposure!L$6*(1-Labor_ratio!L13))))*K13</f>
        <v>62950032.0070023</v>
      </c>
      <c r="M13" s="37" t="n">
        <f aca="false">(1-exposure!M$7+((Labor_ratio!M13*exposure!M$5)+(exposure!M$6*(1-Labor_ratio!M13))))*L13</f>
        <v>63604363.5076283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VLOOKUP(A14,raw!$A$4:$AU$24,$B$2,FALSE())</f>
        <v>76658992</v>
      </c>
      <c r="C14" s="36" t="n">
        <f aca="false">B14</f>
        <v>76658992</v>
      </c>
      <c r="D14" s="37" t="n">
        <f aca="false">(1-exposure!D$7+((Labor_ratio!D14*exposure!D$5)+(exposure!D$6*(1-Labor_ratio!D14))))*C14</f>
        <v>78323236.4677869</v>
      </c>
      <c r="E14" s="37" t="n">
        <f aca="false">(1-exposure!E$7+((Labor_ratio!E14*exposure!E$5)+(exposure!E$6*(1-Labor_ratio!E14))))*D14</f>
        <v>79834114.4307928</v>
      </c>
      <c r="F14" s="37" t="n">
        <f aca="false">(1-exposure!F$7+((Labor_ratio!F14*exposure!F$5)+(exposure!F$6*(1-Labor_ratio!F14))))*E14</f>
        <v>81237644.5025667</v>
      </c>
      <c r="G14" s="37" t="n">
        <f aca="false">(1-exposure!G$7+((Labor_ratio!G14*exposure!G$5)+(exposure!G$6*(1-Labor_ratio!G14))))*F14</f>
        <v>82556044.4451802</v>
      </c>
      <c r="H14" s="37" t="n">
        <f aca="false">(1-exposure!H$7+((Labor_ratio!H14*exposure!H$5)+(exposure!H$6*(1-Labor_ratio!H14))))*G14</f>
        <v>83807689.919044</v>
      </c>
      <c r="I14" s="37" t="n">
        <f aca="false">(1-exposure!I$7+((Labor_ratio!I14*exposure!I$5)+(exposure!I$6*(1-Labor_ratio!I14))))*H14</f>
        <v>84969630.2438096</v>
      </c>
      <c r="J14" s="37" t="n">
        <f aca="false">(1-exposure!J$7+((Labor_ratio!J14*exposure!J$5)+(exposure!J$6*(1-Labor_ratio!J14))))*I14</f>
        <v>86044891.5401758</v>
      </c>
      <c r="K14" s="37" t="n">
        <f aca="false">(1-exposure!K$7+((Labor_ratio!K14*exposure!K$5)+(exposure!K$6*(1-Labor_ratio!K14))))*J14</f>
        <v>87060204.0005469</v>
      </c>
      <c r="L14" s="37" t="n">
        <f aca="false">(1-exposure!L$7+((Labor_ratio!L14*exposure!L$5)+(exposure!L$6*(1-Labor_ratio!L14))))*K14</f>
        <v>88027957.8716512</v>
      </c>
      <c r="M14" s="37" t="n">
        <f aca="false">(1-exposure!M$7+((Labor_ratio!M14*exposure!M$5)+(exposure!M$6*(1-Labor_ratio!M14))))*L14</f>
        <v>88921278.588286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VLOOKUP(A15,raw!$A$4:$AU$24,$B$2,FALSE())</f>
        <v>262415162</v>
      </c>
      <c r="C15" s="36" t="n">
        <f aca="false">B15</f>
        <v>262415162</v>
      </c>
      <c r="D15" s="37" t="n">
        <f aca="false">(1-exposure!D$7+((Labor_ratio!D15*exposure!D$5)+(exposure!D$6*(1-Labor_ratio!D15))))*C15</f>
        <v>268118388.900837</v>
      </c>
      <c r="E15" s="37" t="n">
        <f aca="false">(1-exposure!E$7+((Labor_ratio!E15*exposure!E$5)+(exposure!E$6*(1-Labor_ratio!E15))))*D15</f>
        <v>273284064.276767</v>
      </c>
      <c r="F15" s="37" t="n">
        <f aca="false">(1-exposure!F$7+((Labor_ratio!F15*exposure!F$5)+(exposure!F$6*(1-Labor_ratio!F15))))*E15</f>
        <v>278075497.585962</v>
      </c>
      <c r="G15" s="37" t="n">
        <f aca="false">(1-exposure!G$7+((Labor_ratio!G15*exposure!G$5)+(exposure!G$6*(1-Labor_ratio!G15))))*F15</f>
        <v>282567104.003476</v>
      </c>
      <c r="H15" s="37" t="n">
        <f aca="false">(1-exposure!H$7+((Labor_ratio!H15*exposure!H$5)+(exposure!H$6*(1-Labor_ratio!H15))))*G15</f>
        <v>286824143.795494</v>
      </c>
      <c r="I15" s="37" t="n">
        <f aca="false">(1-exposure!I$7+((Labor_ratio!I15*exposure!I$5)+(exposure!I$6*(1-Labor_ratio!I15))))*H15</f>
        <v>290768568.585968</v>
      </c>
      <c r="J15" s="37" t="n">
        <f aca="false">(1-exposure!J$7+((Labor_ratio!J15*exposure!J$5)+(exposure!J$6*(1-Labor_ratio!J15))))*I15</f>
        <v>294408544.447994</v>
      </c>
      <c r="K15" s="37" t="n">
        <f aca="false">(1-exposure!K$7+((Labor_ratio!K15*exposure!K$5)+(exposure!K$6*(1-Labor_ratio!K15))))*J15</f>
        <v>297838893.477668</v>
      </c>
      <c r="L15" s="37" t="n">
        <f aca="false">(1-exposure!L$7+((Labor_ratio!L15*exposure!L$5)+(exposure!L$6*(1-Labor_ratio!L15))))*K15</f>
        <v>301102678.040441</v>
      </c>
      <c r="M15" s="37" t="n">
        <f aca="false">(1-exposure!M$7+((Labor_ratio!M15*exposure!M$5)+(exposure!M$6*(1-Labor_ratio!M15))))*L15</f>
        <v>304105074.99084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VLOOKUP(A16,raw!$A$4:$AU$24,$B$2,FALSE())</f>
        <v>76678438</v>
      </c>
      <c r="C16" s="36" t="n">
        <f aca="false">B16</f>
        <v>76678438</v>
      </c>
      <c r="D16" s="37" t="n">
        <f aca="false">(1-exposure!D$7+((Labor_ratio!D16*exposure!D$5)+(exposure!D$6*(1-Labor_ratio!D16))))*C16</f>
        <v>78340157.1395472</v>
      </c>
      <c r="E16" s="37" t="n">
        <f aca="false">(1-exposure!E$7+((Labor_ratio!E16*exposure!E$5)+(exposure!E$6*(1-Labor_ratio!E16))))*D16</f>
        <v>79854372.8784439</v>
      </c>
      <c r="F16" s="37" t="n">
        <f aca="false">(1-exposure!F$7+((Labor_ratio!F16*exposure!F$5)+(exposure!F$6*(1-Labor_ratio!F16))))*E16</f>
        <v>81264398.2598923</v>
      </c>
      <c r="G16" s="37" t="n">
        <f aca="false">(1-exposure!G$7+((Labor_ratio!G16*exposure!G$5)+(exposure!G$6*(1-Labor_ratio!G16))))*F16</f>
        <v>82593228.4773713</v>
      </c>
      <c r="H16" s="37" t="n">
        <f aca="false">(1-exposure!H$7+((Labor_ratio!H16*exposure!H$5)+(exposure!H$6*(1-Labor_ratio!H16))))*G16</f>
        <v>83858137.1361637</v>
      </c>
      <c r="I16" s="37" t="n">
        <f aca="false">(1-exposure!I$7+((Labor_ratio!I16*exposure!I$5)+(exposure!I$6*(1-Labor_ratio!I16))))*H16</f>
        <v>85035927.2385824</v>
      </c>
      <c r="J16" s="37" t="n">
        <f aca="false">(1-exposure!J$7+((Labor_ratio!J16*exposure!J$5)+(exposure!J$6*(1-Labor_ratio!J16))))*I16</f>
        <v>86130659.401361</v>
      </c>
      <c r="K16" s="37" t="n">
        <f aca="false">(1-exposure!K$7+((Labor_ratio!K16*exposure!K$5)+(exposure!K$6*(1-Labor_ratio!K16))))*J16</f>
        <v>87167511.0866325</v>
      </c>
      <c r="L16" s="37" t="n">
        <f aca="false">(1-exposure!L$7+((Labor_ratio!L16*exposure!L$5)+(exposure!L$6*(1-Labor_ratio!L16))))*K16</f>
        <v>88158572.3411481</v>
      </c>
      <c r="M16" s="37" t="n">
        <f aca="false">(1-exposure!M$7+((Labor_ratio!M16*exposure!M$5)+(exposure!M$6*(1-Labor_ratio!M16))))*L16</f>
        <v>89078295.5842177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VLOOKUP(A17,raw!$A$4:$AU$24,$B$2,FALSE())</f>
        <v>358176814</v>
      </c>
      <c r="C17" s="36" t="n">
        <f aca="false">B17</f>
        <v>358176814</v>
      </c>
      <c r="D17" s="37" t="n">
        <f aca="false">(1-exposure!D$7+((Labor_ratio!D17*exposure!D$5)+(exposure!D$6*(1-Labor_ratio!D17))))*C17</f>
        <v>365954038.907911</v>
      </c>
      <c r="E17" s="37" t="n">
        <f aca="false">(1-exposure!E$7+((Labor_ratio!E17*exposure!E$5)+(exposure!E$6*(1-Labor_ratio!E17))))*D17</f>
        <v>373012059.85016</v>
      </c>
      <c r="F17" s="37" t="n">
        <f aca="false">(1-exposure!F$7+((Labor_ratio!F17*exposure!F$5)+(exposure!F$6*(1-Labor_ratio!F17))))*E17</f>
        <v>379567099.38543</v>
      </c>
      <c r="G17" s="37" t="n">
        <f aca="false">(1-exposure!G$7+((Labor_ratio!G17*exposure!G$5)+(exposure!G$6*(1-Labor_ratio!G17))))*F17</f>
        <v>385722623.667352</v>
      </c>
      <c r="H17" s="37" t="n">
        <f aca="false">(1-exposure!H$7+((Labor_ratio!H17*exposure!H$5)+(exposure!H$6*(1-Labor_ratio!H17))))*G17</f>
        <v>391564982.460663</v>
      </c>
      <c r="I17" s="37" t="n">
        <f aca="false">(1-exposure!I$7+((Labor_ratio!I17*exposure!I$5)+(exposure!I$6*(1-Labor_ratio!I17))))*H17</f>
        <v>396987049.821936</v>
      </c>
      <c r="J17" s="37" t="n">
        <f aca="false">(1-exposure!J$7+((Labor_ratio!J17*exposure!J$5)+(exposure!J$6*(1-Labor_ratio!J17))))*I17</f>
        <v>402002506.166157</v>
      </c>
      <c r="K17" s="37" t="n">
        <f aca="false">(1-exposure!K$7+((Labor_ratio!K17*exposure!K$5)+(exposure!K$6*(1-Labor_ratio!K17))))*J17</f>
        <v>406736937.720512</v>
      </c>
      <c r="L17" s="37" t="n">
        <f aca="false">(1-exposure!L$7+((Labor_ratio!L17*exposure!L$5)+(exposure!L$6*(1-Labor_ratio!L17))))*K17</f>
        <v>411248371.248504</v>
      </c>
      <c r="M17" s="37" t="n">
        <f aca="false">(1-exposure!M$7+((Labor_ratio!M17*exposure!M$5)+(exposure!M$6*(1-Labor_ratio!M17))))*L17</f>
        <v>415410648.137636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VLOOKUP(A18,raw!$A$4:$AU$24,$B$2,FALSE())</f>
        <v>126122905</v>
      </c>
      <c r="C18" s="36" t="n">
        <f aca="false">B18</f>
        <v>126122905</v>
      </c>
      <c r="D18" s="37" t="n">
        <f aca="false">(1-exposure!D$7+((Labor_ratio!D18*exposure!D$5)+(exposure!D$6*(1-Labor_ratio!D18))))*C18</f>
        <v>128856997.066875</v>
      </c>
      <c r="E18" s="37" t="n">
        <f aca="false">(1-exposure!E$7+((Labor_ratio!E18*exposure!E$5)+(exposure!E$6*(1-Labor_ratio!E18))))*D18</f>
        <v>131346772.23772</v>
      </c>
      <c r="F18" s="37" t="n">
        <f aca="false">(1-exposure!F$7+((Labor_ratio!F18*exposure!F$5)+(exposure!F$6*(1-Labor_ratio!F18))))*E18</f>
        <v>133664255.244689</v>
      </c>
      <c r="G18" s="37" t="n">
        <f aca="false">(1-exposure!G$7+((Labor_ratio!G18*exposure!G$5)+(exposure!G$6*(1-Labor_ratio!G18))))*F18</f>
        <v>135847046.906449</v>
      </c>
      <c r="H18" s="37" t="n">
        <f aca="false">(1-exposure!H$7+((Labor_ratio!H18*exposure!H$5)+(exposure!H$6*(1-Labor_ratio!H18))))*G18</f>
        <v>137923877.712978</v>
      </c>
      <c r="I18" s="37" t="n">
        <f aca="false">(1-exposure!I$7+((Labor_ratio!I18*exposure!I$5)+(exposure!I$6*(1-Labor_ratio!I18))))*H18</f>
        <v>139856661.556913</v>
      </c>
      <c r="J18" s="37" t="n">
        <f aca="false">(1-exposure!J$7+((Labor_ratio!J18*exposure!J$5)+(exposure!J$6*(1-Labor_ratio!J18))))*I18</f>
        <v>141651779.442802</v>
      </c>
      <c r="K18" s="37" t="n">
        <f aca="false">(1-exposure!K$7+((Labor_ratio!K18*exposure!K$5)+(exposure!K$6*(1-Labor_ratio!K18))))*J18</f>
        <v>143351092.713908</v>
      </c>
      <c r="L18" s="37" t="n">
        <f aca="false">(1-exposure!L$7+((Labor_ratio!L18*exposure!L$5)+(exposure!L$6*(1-Labor_ratio!L18))))*K18</f>
        <v>144974574.517388</v>
      </c>
      <c r="M18" s="37" t="n">
        <f aca="false">(1-exposure!M$7+((Labor_ratio!M18*exposure!M$5)+(exposure!M$6*(1-Labor_ratio!M18))))*L18</f>
        <v>146479818.806892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VLOOKUP(A19,raw!$A$4:$AU$24,$B$2,FALSE())</f>
        <v>633150231</v>
      </c>
      <c r="C19" s="36" t="n">
        <f aca="false">B19</f>
        <v>633150231</v>
      </c>
      <c r="D19" s="37" t="n">
        <f aca="false">(1-exposure!D$7+((Labor_ratio!D19*exposure!D$5)+(exposure!D$6*(1-Labor_ratio!D19))))*C19</f>
        <v>646880213.23615</v>
      </c>
      <c r="E19" s="37" t="n">
        <f aca="false">(1-exposure!E$7+((Labor_ratio!E19*exposure!E$5)+(exposure!E$6*(1-Labor_ratio!E19))))*D19</f>
        <v>659374582.487012</v>
      </c>
      <c r="F19" s="37" t="n">
        <f aca="false">(1-exposure!F$7+((Labor_ratio!F19*exposure!F$5)+(exposure!F$6*(1-Labor_ratio!F19))))*E19</f>
        <v>670999107.525236</v>
      </c>
      <c r="G19" s="37" t="n">
        <f aca="false">(1-exposure!G$7+((Labor_ratio!G19*exposure!G$5)+(exposure!G$6*(1-Labor_ratio!G19))))*F19</f>
        <v>681941355.789684</v>
      </c>
      <c r="H19" s="37" t="n">
        <f aca="false">(1-exposure!H$7+((Labor_ratio!H19*exposure!H$5)+(exposure!H$6*(1-Labor_ratio!H19))))*G19</f>
        <v>692347266.143382</v>
      </c>
      <c r="I19" s="37" t="n">
        <f aca="false">(1-exposure!I$7+((Labor_ratio!I19*exposure!I$5)+(exposure!I$6*(1-Labor_ratio!I19))))*H19</f>
        <v>702026013.054297</v>
      </c>
      <c r="J19" s="37" t="n">
        <f aca="false">(1-exposure!J$7+((Labor_ratio!J19*exposure!J$5)+(exposure!J$6*(1-Labor_ratio!J19))))*I19</f>
        <v>711008031.802907</v>
      </c>
      <c r="K19" s="37" t="n">
        <f aca="false">(1-exposure!K$7+((Labor_ratio!K19*exposure!K$5)+(exposure!K$6*(1-Labor_ratio!K19))))*J19</f>
        <v>719505878.960102</v>
      </c>
      <c r="L19" s="37" t="n">
        <f aca="false">(1-exposure!L$7+((Labor_ratio!L19*exposure!L$5)+(exposure!L$6*(1-Labor_ratio!L19))))*K19</f>
        <v>727620289.670883</v>
      </c>
      <c r="M19" s="37" t="n">
        <f aca="false">(1-exposure!M$7+((Labor_ratio!M19*exposure!M$5)+(exposure!M$6*(1-Labor_ratio!M19))))*L19</f>
        <v>735136318.836584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VLOOKUP(A20,raw!$A$4:$AU$24,$B$2,FALSE())</f>
        <v>251484711</v>
      </c>
      <c r="C20" s="36" t="n">
        <f aca="false">B20</f>
        <v>251484711</v>
      </c>
      <c r="D20" s="37" t="n">
        <f aca="false">(1-exposure!D$7+((Labor_ratio!D20*exposure!D$5)+(exposure!D$6*(1-Labor_ratio!D20))))*C20</f>
        <v>256926573.025269</v>
      </c>
      <c r="E20" s="37" t="n">
        <f aca="false">(1-exposure!E$7+((Labor_ratio!E20*exposure!E$5)+(exposure!E$6*(1-Labor_ratio!E20))))*D20</f>
        <v>261900944.380019</v>
      </c>
      <c r="F20" s="37" t="n">
        <f aca="false">(1-exposure!F$7+((Labor_ratio!F20*exposure!F$5)+(exposure!F$6*(1-Labor_ratio!F20))))*E20</f>
        <v>266542385.4837</v>
      </c>
      <c r="G20" s="37" t="n">
        <f aca="false">(1-exposure!G$7+((Labor_ratio!G20*exposure!G$5)+(exposure!G$6*(1-Labor_ratio!G20))))*F20</f>
        <v>270928446.776578</v>
      </c>
      <c r="H20" s="37" t="n">
        <f aca="false">(1-exposure!H$7+((Labor_ratio!H20*exposure!H$5)+(exposure!H$6*(1-Labor_ratio!H20))))*G20</f>
        <v>275112733.088492</v>
      </c>
      <c r="I20" s="37" t="n">
        <f aca="false">(1-exposure!I$7+((Labor_ratio!I20*exposure!I$5)+(exposure!I$6*(1-Labor_ratio!I20))))*H20</f>
        <v>279018506.420451</v>
      </c>
      <c r="J20" s="37" t="n">
        <f aca="false">(1-exposure!J$7+((Labor_ratio!J20*exposure!J$5)+(exposure!J$6*(1-Labor_ratio!J20))))*I20</f>
        <v>282661945.255186</v>
      </c>
      <c r="K20" s="37" t="n">
        <f aca="false">(1-exposure!K$7+((Labor_ratio!K20*exposure!K$5)+(exposure!K$6*(1-Labor_ratio!K20))))*J20</f>
        <v>286121327.635535</v>
      </c>
      <c r="L20" s="37" t="n">
        <f aca="false">(1-exposure!L$7+((Labor_ratio!L20*exposure!L$5)+(exposure!L$6*(1-Labor_ratio!L20))))*K20</f>
        <v>289435473.93631</v>
      </c>
      <c r="M20" s="37" t="n">
        <f aca="false">(1-exposure!M$7+((Labor_ratio!M20*exposure!M$5)+(exposure!M$6*(1-Labor_ratio!M20))))*L20</f>
        <v>292524288.820672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VLOOKUP(A21,raw!$A$4:$AU$24,$B$2,FALSE())</f>
        <v>196185209</v>
      </c>
      <c r="C21" s="36" t="n">
        <f aca="false">B21</f>
        <v>196185209</v>
      </c>
      <c r="D21" s="37" t="n">
        <f aca="false">(1-exposure!D$7+((Labor_ratio!D21*exposure!D$5)+(exposure!D$6*(1-Labor_ratio!D21))))*C21</f>
        <v>200458056.607902</v>
      </c>
      <c r="E21" s="37" t="n">
        <f aca="false">(1-exposure!E$7+((Labor_ratio!E21*exposure!E$5)+(exposure!E$6*(1-Labor_ratio!E21))))*D21</f>
        <v>204310928.142798</v>
      </c>
      <c r="F21" s="37" t="n">
        <f aca="false">(1-exposure!F$7+((Labor_ratio!F21*exposure!F$5)+(exposure!F$6*(1-Labor_ratio!F21))))*E21</f>
        <v>207874248.705324</v>
      </c>
      <c r="G21" s="37" t="n">
        <f aca="false">(1-exposure!G$7+((Labor_ratio!G21*exposure!G$5)+(exposure!G$6*(1-Labor_ratio!G21))))*F21</f>
        <v>211201292.792972</v>
      </c>
      <c r="H21" s="37" t="n">
        <f aca="false">(1-exposure!H$7+((Labor_ratio!H21*exposure!H$5)+(exposure!H$6*(1-Labor_ratio!H21))))*G21</f>
        <v>214344253.287594</v>
      </c>
      <c r="I21" s="37" t="n">
        <f aca="false">(1-exposure!I$7+((Labor_ratio!I21*exposure!I$5)+(exposure!I$6*(1-Labor_ratio!I21))))*H21</f>
        <v>217245528.577479</v>
      </c>
      <c r="J21" s="37" t="n">
        <f aca="false">(1-exposure!J$7+((Labor_ratio!J21*exposure!J$5)+(exposure!J$6*(1-Labor_ratio!J21))))*I21</f>
        <v>219908073.410272</v>
      </c>
      <c r="K21" s="37" t="n">
        <f aca="false">(1-exposure!K$7+((Labor_ratio!K21*exposure!K$5)+(exposure!K$6*(1-Labor_ratio!K21))))*J21</f>
        <v>222407569.133831</v>
      </c>
      <c r="L21" s="37" t="n">
        <f aca="false">(1-exposure!L$7+((Labor_ratio!L21*exposure!L$5)+(exposure!L$6*(1-Labor_ratio!L21))))*K21</f>
        <v>224777150.209617</v>
      </c>
      <c r="M21" s="37" t="n">
        <f aca="false">(1-exposure!M$7+((Labor_ratio!M21*exposure!M$5)+(exposure!M$6*(1-Labor_ratio!M21))))*L21</f>
        <v>226941866.260773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VLOOKUP(A22,raw!$A$4:$AU$24,$B$2,FALSE())</f>
        <v>792569246</v>
      </c>
      <c r="C22" s="36" t="n">
        <f aca="false">B22</f>
        <v>792569246</v>
      </c>
      <c r="D22" s="37" t="n">
        <f aca="false">(1-exposure!D$7+((Labor_ratio!D22*exposure!D$5)+(exposure!D$6*(1-Labor_ratio!D22))))*C22</f>
        <v>809764043.672573</v>
      </c>
      <c r="E22" s="37" t="n">
        <f aca="false">(1-exposure!E$7+((Labor_ratio!E22*exposure!E$5)+(exposure!E$6*(1-Labor_ratio!E22))))*D22</f>
        <v>825396530.484099</v>
      </c>
      <c r="F22" s="37" t="n">
        <f aca="false">(1-exposure!F$7+((Labor_ratio!F22*exposure!F$5)+(exposure!F$6*(1-Labor_ratio!F22))))*E22</f>
        <v>839931746.971907</v>
      </c>
      <c r="G22" s="37" t="n">
        <f aca="false">(1-exposure!G$7+((Labor_ratio!G22*exposure!G$5)+(exposure!G$6*(1-Labor_ratio!G22))))*F22</f>
        <v>853602449.360714</v>
      </c>
      <c r="H22" s="37" t="n">
        <f aca="false">(1-exposure!H$7+((Labor_ratio!H22*exposure!H$5)+(exposure!H$6*(1-Labor_ratio!H22))))*G22</f>
        <v>866594244.690131</v>
      </c>
      <c r="I22" s="37" t="n">
        <f aca="false">(1-exposure!I$7+((Labor_ratio!I22*exposure!I$5)+(exposure!I$6*(1-Labor_ratio!I22))))*H22</f>
        <v>878668895.100304</v>
      </c>
      <c r="J22" s="37" t="n">
        <f aca="false">(1-exposure!J$7+((Labor_ratio!J22*exposure!J$5)+(exposure!J$6*(1-Labor_ratio!J22))))*I22</f>
        <v>889861769.021341</v>
      </c>
      <c r="K22" s="37" t="n">
        <f aca="false">(1-exposure!K$7+((Labor_ratio!K22*exposure!K$5)+(exposure!K$6*(1-Labor_ratio!K22))))*J22</f>
        <v>900443060.459214</v>
      </c>
      <c r="L22" s="37" t="n">
        <f aca="false">(1-exposure!L$7+((Labor_ratio!L22*exposure!L$5)+(exposure!L$6*(1-Labor_ratio!L22))))*K22</f>
        <v>910539669.404994</v>
      </c>
      <c r="M22" s="37" t="n">
        <f aca="false">(1-exposure!M$7+((Labor_ratio!M22*exposure!M$5)+(exposure!M$6*(1-Labor_ratio!M22))))*L22</f>
        <v>919879007.79747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VLOOKUP(A23,raw!$A$4:$AU$24,$B$2,FALSE())</f>
        <v>55056427</v>
      </c>
      <c r="C23" s="36" t="n">
        <f aca="false">B23</f>
        <v>55056427</v>
      </c>
      <c r="D23" s="37" t="n">
        <f aca="false">(1-exposure!D$7+((Labor_ratio!D23*exposure!D$5)+(exposure!D$6*(1-Labor_ratio!D23))))*C23</f>
        <v>56245765.9542596</v>
      </c>
      <c r="E23" s="37" t="n">
        <f aca="false">(1-exposure!E$7+((Labor_ratio!E23*exposure!E$5)+(exposure!E$6*(1-Labor_ratio!E23))))*D23</f>
        <v>57336811.0876196</v>
      </c>
      <c r="F23" s="37" t="n">
        <f aca="false">(1-exposure!F$7+((Labor_ratio!F23*exposure!F$5)+(exposure!F$6*(1-Labor_ratio!F23))))*E23</f>
        <v>58357156.1114349</v>
      </c>
      <c r="G23" s="37" t="n">
        <f aca="false">(1-exposure!G$7+((Labor_ratio!G23*exposure!G$5)+(exposure!G$6*(1-Labor_ratio!G23))))*F23</f>
        <v>59324310.2937568</v>
      </c>
      <c r="H23" s="37" t="n">
        <f aca="false">(1-exposure!H$7+((Labor_ratio!H23*exposure!H$5)+(exposure!H$6*(1-Labor_ratio!H23))))*G23</f>
        <v>60249251.7606557</v>
      </c>
      <c r="I23" s="37" t="n">
        <f aca="false">(1-exposure!I$7+((Labor_ratio!I23*exposure!I$5)+(exposure!I$6*(1-Labor_ratio!I23))))*H23</f>
        <v>61115018.1314138</v>
      </c>
      <c r="J23" s="37" t="n">
        <f aca="false">(1-exposure!J$7+((Labor_ratio!J23*exposure!J$5)+(exposure!J$6*(1-Labor_ratio!J23))))*I23</f>
        <v>61925865.4733326</v>
      </c>
      <c r="K23" s="37" t="n">
        <f aca="false">(1-exposure!K$7+((Labor_ratio!K23*exposure!K$5)+(exposure!K$6*(1-Labor_ratio!K23))))*J23</f>
        <v>62697862.5309556</v>
      </c>
      <c r="L23" s="37" t="n">
        <f aca="false">(1-exposure!L$7+((Labor_ratio!L23*exposure!L$5)+(exposure!L$6*(1-Labor_ratio!L23))))*K23</f>
        <v>63439302.3143782</v>
      </c>
      <c r="M23" s="37" t="n">
        <f aca="false">(1-exposure!M$7+((Labor_ratio!M23*exposure!M$5)+(exposure!M$6*(1-Labor_ratio!M23))))*L23</f>
        <v>64133572.7436173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VLOOKUP(A24,raw!$A$4:$AU$24,$B$2,FALSE())</f>
        <v>614304245</v>
      </c>
      <c r="C24" s="36" t="n">
        <f aca="false">B24</f>
        <v>614304245</v>
      </c>
      <c r="D24" s="37" t="n">
        <f aca="false">(1-exposure!D$7+((Labor_ratio!D24*exposure!D$5)+(exposure!D$6*(1-Labor_ratio!D24))))*C24</f>
        <v>627660808.868664</v>
      </c>
      <c r="E24" s="37" t="n">
        <f aca="false">(1-exposure!E$7+((Labor_ratio!E24*exposure!E$5)+(exposure!E$6*(1-Labor_ratio!E24))))*D24</f>
        <v>639747931.903477</v>
      </c>
      <c r="F24" s="37" t="n">
        <f aca="false">(1-exposure!F$7+((Labor_ratio!F24*exposure!F$5)+(exposure!F$6*(1-Labor_ratio!F24))))*E24</f>
        <v>650953004.828808</v>
      </c>
      <c r="G24" s="37" t="n">
        <f aca="false">(1-exposure!G$7+((Labor_ratio!G24*exposure!G$5)+(exposure!G$6*(1-Labor_ratio!G24))))*F24</f>
        <v>661448788.57402</v>
      </c>
      <c r="H24" s="37" t="n">
        <f aca="false">(1-exposure!H$7+((Labor_ratio!H24*exposure!H$5)+(exposure!H$6*(1-Labor_ratio!H24))))*G24</f>
        <v>671390132.057161</v>
      </c>
      <c r="I24" s="37" t="n">
        <f aca="false">(1-exposure!I$7+((Labor_ratio!I24*exposure!I$5)+(exposure!I$6*(1-Labor_ratio!I24))))*H24</f>
        <v>680594782.145763</v>
      </c>
      <c r="J24" s="37" t="n">
        <f aca="false">(1-exposure!J$7+((Labor_ratio!J24*exposure!J$5)+(exposure!J$6*(1-Labor_ratio!J24))))*I24</f>
        <v>689079927.851333</v>
      </c>
      <c r="K24" s="37" t="n">
        <f aca="false">(1-exposure!K$7+((Labor_ratio!K24*exposure!K$5)+(exposure!K$6*(1-Labor_ratio!K24))))*J24</f>
        <v>697070468.921065</v>
      </c>
      <c r="L24" s="37" t="n">
        <f aca="false">(1-exposure!L$7+((Labor_ratio!L24*exposure!L$5)+(exposure!L$6*(1-Labor_ratio!L24))))*K24</f>
        <v>704667785.413651</v>
      </c>
      <c r="M24" s="37" t="n">
        <f aca="false">(1-exposure!M$7+((Labor_ratio!M24*exposure!M$5)+(exposure!M$6*(1-Labor_ratio!M24))))*L24</f>
        <v>711647415.29437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13" min="2" style="0" width="13.85"/>
  </cols>
  <sheetData>
    <row r="1" customFormat="false" ht="12.75" hidden="false" customHeight="false" outlineLevel="0" collapsed="false">
      <c r="A1" s="0" t="s">
        <v>235</v>
      </c>
    </row>
    <row r="2" customFormat="false" ht="12.75" hidden="false" customHeight="false" outlineLevel="0" collapsed="false">
      <c r="B2" s="0" t="n">
        <v>23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VLOOKUP(A4,raw!$A$4:$AU$24,$B$2,FALSE())</f>
        <v>675869910</v>
      </c>
      <c r="C4" s="36" t="n">
        <f aca="false">B4</f>
        <v>675869910</v>
      </c>
      <c r="D4" s="37" t="n">
        <f aca="false">(1-exposure!D$7+((Labor_ratio!D4*exposure!D$5)+(exposure!D$6*(1-Labor_ratio!D4))))*C4</f>
        <v>690507592.619436</v>
      </c>
      <c r="E4" s="37" t="n">
        <f aca="false">(1-exposure!E$7+((Labor_ratio!E4*exposure!E$5)+(exposure!E$6*(1-Labor_ratio!E4))))*D4</f>
        <v>703863705.035396</v>
      </c>
      <c r="F4" s="37" t="n">
        <f aca="false">(1-exposure!F$7+((Labor_ratio!F4*exposure!F$5)+(exposure!F$6*(1-Labor_ratio!F4))))*E4</f>
        <v>716311472.082978</v>
      </c>
      <c r="G4" s="37" t="n">
        <f aca="false">(1-exposure!G$7+((Labor_ratio!G4*exposure!G$5)+(exposure!G$6*(1-Labor_ratio!G4))))*F4</f>
        <v>728056013.087059</v>
      </c>
      <c r="H4" s="37" t="n">
        <f aca="false">(1-exposure!H$7+((Labor_ratio!H4*exposure!H$5)+(exposure!H$6*(1-Labor_ratio!H4))))*G4</f>
        <v>739246104.554706</v>
      </c>
      <c r="I4" s="37" t="n">
        <f aca="false">(1-exposure!I$7+((Labor_ratio!I4*exposure!I$5)+(exposure!I$6*(1-Labor_ratio!I4))))*H4</f>
        <v>749676527.832713</v>
      </c>
      <c r="J4" s="37" t="n">
        <f aca="false">(1-exposure!J$7+((Labor_ratio!J4*exposure!J$5)+(exposure!J$6*(1-Labor_ratio!J4))))*I4</f>
        <v>759386335.690996</v>
      </c>
      <c r="K4" s="37" t="n">
        <f aca="false">(1-exposure!K$7+((Labor_ratio!K4*exposure!K$5)+(exposure!K$6*(1-Labor_ratio!K4))))*J4</f>
        <v>768592546.644152</v>
      </c>
      <c r="L4" s="37" t="n">
        <f aca="false">(1-exposure!L$7+((Labor_ratio!L4*exposure!L$5)+(exposure!L$6*(1-Labor_ratio!L4))))*K4</f>
        <v>777400776.034016</v>
      </c>
      <c r="M4" s="37" t="n">
        <f aca="false">(1-exposure!M$7+((Labor_ratio!M4*exposure!M$5)+(exposure!M$6*(1-Labor_ratio!M4))))*L4</f>
        <v>785590048.788552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VLOOKUP(A5,raw!$A$4:$AU$24,$B$2,FALSE())</f>
        <v>607234922</v>
      </c>
      <c r="C5" s="36" t="n">
        <f aca="false">B5</f>
        <v>607234922</v>
      </c>
      <c r="D5" s="37" t="n">
        <f aca="false">(1-exposure!D$7+((Labor_ratio!D5*exposure!D$5)+(exposure!D$6*(1-Labor_ratio!D5))))*C5</f>
        <v>620419713.879398</v>
      </c>
      <c r="E5" s="37" t="n">
        <f aca="false">(1-exposure!E$7+((Labor_ratio!E5*exposure!E$5)+(exposure!E$6*(1-Labor_ratio!E5))))*D5</f>
        <v>632385851.05387</v>
      </c>
      <c r="F5" s="37" t="n">
        <f aca="false">(1-exposure!F$7+((Labor_ratio!F5*exposure!F$5)+(exposure!F$6*(1-Labor_ratio!F5))))*E5</f>
        <v>643499608.246531</v>
      </c>
      <c r="G5" s="37" t="n">
        <f aca="false">(1-exposure!G$7+((Labor_ratio!G5*exposure!G$5)+(exposure!G$6*(1-Labor_ratio!G5))))*F5</f>
        <v>653936481.342561</v>
      </c>
      <c r="H5" s="37" t="n">
        <f aca="false">(1-exposure!H$7+((Labor_ratio!H5*exposure!H$5)+(exposure!H$6*(1-Labor_ratio!H5))))*G5</f>
        <v>663842741.84777</v>
      </c>
      <c r="I5" s="37" t="n">
        <f aca="false">(1-exposure!I$7+((Labor_ratio!I5*exposure!I$5)+(exposure!I$6*(1-Labor_ratio!I5))))*H5</f>
        <v>673036747.317266</v>
      </c>
      <c r="J5" s="37" t="n">
        <f aca="false">(1-exposure!J$7+((Labor_ratio!J5*exposure!J$5)+(exposure!J$6*(1-Labor_ratio!J5))))*I5</f>
        <v>681541804.005834</v>
      </c>
      <c r="K5" s="37" t="n">
        <f aca="false">(1-exposure!K$7+((Labor_ratio!K5*exposure!K$5)+(exposure!K$6*(1-Labor_ratio!K5))))*J5</f>
        <v>689570653.275536</v>
      </c>
      <c r="L5" s="37" t="n">
        <f aca="false">(1-exposure!L$7+((Labor_ratio!L5*exposure!L$5)+(exposure!L$6*(1-Labor_ratio!L5))))*K5</f>
        <v>697221637.37232</v>
      </c>
      <c r="M5" s="37" t="n">
        <f aca="false">(1-exposure!M$7+((Labor_ratio!M5*exposure!M$5)+(exposure!M$6*(1-Labor_ratio!M5))))*L5</f>
        <v>704281019.293007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VLOOKUP(A6,raw!$A$4:$AU$24,$B$2,FALSE())</f>
        <v>176851406</v>
      </c>
      <c r="C6" s="36" t="n">
        <f aca="false">B6</f>
        <v>176851406</v>
      </c>
      <c r="D6" s="37" t="n">
        <f aca="false">(1-exposure!D$7+((Labor_ratio!D6*exposure!D$5)+(exposure!D$6*(1-Labor_ratio!D6))))*C6</f>
        <v>180672688.066627</v>
      </c>
      <c r="E6" s="37" t="n">
        <f aca="false">(1-exposure!E$7+((Labor_ratio!E6*exposure!E$5)+(exposure!E$6*(1-Labor_ratio!E6))))*D6</f>
        <v>184176418.608002</v>
      </c>
      <c r="F6" s="37" t="n">
        <f aca="false">(1-exposure!F$7+((Labor_ratio!F6*exposure!F$5)+(exposure!F$6*(1-Labor_ratio!F6))))*E6</f>
        <v>187452068.463511</v>
      </c>
      <c r="G6" s="37" t="n">
        <f aca="false">(1-exposure!G$7+((Labor_ratio!G6*exposure!G$5)+(exposure!G$6*(1-Labor_ratio!G6))))*F6</f>
        <v>190555642.565906</v>
      </c>
      <c r="H6" s="37" t="n">
        <f aca="false">(1-exposure!H$7+((Labor_ratio!H6*exposure!H$5)+(exposure!H$6*(1-Labor_ratio!H6))))*G6</f>
        <v>193522743.426799</v>
      </c>
      <c r="I6" s="37" t="n">
        <f aca="false">(1-exposure!I$7+((Labor_ratio!I6*exposure!I$5)+(exposure!I$6*(1-Labor_ratio!I6))))*H6</f>
        <v>196298957.205604</v>
      </c>
      <c r="J6" s="37" t="n">
        <f aca="false">(1-exposure!J$7+((Labor_ratio!J6*exposure!J$5)+(exposure!J$6*(1-Labor_ratio!J6))))*I6</f>
        <v>198897635.044305</v>
      </c>
      <c r="K6" s="37" t="n">
        <f aca="false">(1-exposure!K$7+((Labor_ratio!K6*exposure!K$5)+(exposure!K$6*(1-Labor_ratio!K6))))*J6</f>
        <v>201370870.668838</v>
      </c>
      <c r="L6" s="37" t="n">
        <f aca="false">(1-exposure!L$7+((Labor_ratio!L6*exposure!L$5)+(exposure!L$6*(1-Labor_ratio!L6))))*K6</f>
        <v>203745394.605523</v>
      </c>
      <c r="M6" s="37" t="n">
        <f aca="false">(1-exposure!M$7+((Labor_ratio!M6*exposure!M$5)+(exposure!M$6*(1-Labor_ratio!M6))))*L6</f>
        <v>205967431.991932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VLOOKUP(A7,raw!$A$4:$AU$24,$B$2,FALSE())</f>
        <v>1878732271</v>
      </c>
      <c r="C7" s="36" t="n">
        <f aca="false">B7</f>
        <v>1878732271</v>
      </c>
      <c r="D7" s="37" t="n">
        <f aca="false">(1-exposure!D$7+((Labor_ratio!D7*exposure!D$5)+(exposure!D$6*(1-Labor_ratio!D7))))*C7</f>
        <v>1919453335.1546</v>
      </c>
      <c r="E7" s="37" t="n">
        <f aca="false">(1-exposure!E$7+((Labor_ratio!E7*exposure!E$5)+(exposure!E$6*(1-Labor_ratio!E7))))*D7</f>
        <v>1956547238.59891</v>
      </c>
      <c r="F7" s="37" t="n">
        <f aca="false">(1-exposure!F$7+((Labor_ratio!F7*exposure!F$5)+(exposure!F$6*(1-Labor_ratio!F7))))*E7</f>
        <v>1991081250.92355</v>
      </c>
      <c r="G7" s="37" t="n">
        <f aca="false">(1-exposure!G$7+((Labor_ratio!G7*exposure!G$5)+(exposure!G$6*(1-Labor_ratio!G7))))*F7</f>
        <v>2023617071.19441</v>
      </c>
      <c r="H7" s="37" t="n">
        <f aca="false">(1-exposure!H$7+((Labor_ratio!H7*exposure!H$5)+(exposure!H$6*(1-Labor_ratio!H7))))*G7</f>
        <v>2054580384.88614</v>
      </c>
      <c r="I7" s="37" t="n">
        <f aca="false">(1-exposure!I$7+((Labor_ratio!I7*exposure!I$5)+(exposure!I$6*(1-Labor_ratio!I7))))*H7</f>
        <v>2083403364.38843</v>
      </c>
      <c r="J7" s="37" t="n">
        <f aca="false">(1-exposure!J$7+((Labor_ratio!J7*exposure!J$5)+(exposure!J$6*(1-Labor_ratio!J7))))*I7</f>
        <v>2110183199.98874</v>
      </c>
      <c r="K7" s="37" t="n">
        <f aca="false">(1-exposure!K$7+((Labor_ratio!K7*exposure!K$5)+(exposure!K$6*(1-Labor_ratio!K7))))*J7</f>
        <v>2135540239.30372</v>
      </c>
      <c r="L7" s="37" t="n">
        <f aca="false">(1-exposure!L$7+((Labor_ratio!L7*exposure!L$5)+(exposure!L$6*(1-Labor_ratio!L7))))*K7</f>
        <v>2159771377.95623</v>
      </c>
      <c r="M7" s="37" t="n">
        <f aca="false">(1-exposure!M$7+((Labor_ratio!M7*exposure!M$5)+(exposure!M$6*(1-Labor_ratio!M7))))*L7</f>
        <v>2182247693.79648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VLOOKUP(A8,raw!$A$4:$AU$24,$B$2,FALSE())</f>
        <v>2514943251</v>
      </c>
      <c r="C8" s="36" t="n">
        <f aca="false">B8</f>
        <v>2514943251</v>
      </c>
      <c r="D8" s="37" t="n">
        <f aca="false">(1-exposure!D$7+((Labor_ratio!D8*exposure!D$5)+(exposure!D$6*(1-Labor_ratio!D8))))*C8</f>
        <v>2569771014.66842</v>
      </c>
      <c r="E8" s="37" t="n">
        <f aca="false">(1-exposure!E$7+((Labor_ratio!E8*exposure!E$5)+(exposure!E$6*(1-Labor_ratio!E8))))*D8</f>
        <v>2619108573.73448</v>
      </c>
      <c r="F8" s="37" t="n">
        <f aca="false">(1-exposure!F$7+((Labor_ratio!F8*exposure!F$5)+(exposure!F$6*(1-Labor_ratio!F8))))*E8</f>
        <v>2664676895.584</v>
      </c>
      <c r="G8" s="37" t="n">
        <f aca="false">(1-exposure!G$7+((Labor_ratio!G8*exposure!G$5)+(exposure!G$6*(1-Labor_ratio!G8))))*F8</f>
        <v>2707145061.55812</v>
      </c>
      <c r="H8" s="37" t="n">
        <f aca="false">(1-exposure!H$7+((Labor_ratio!H8*exposure!H$5)+(exposure!H$6*(1-Labor_ratio!H8))))*G8</f>
        <v>2747202193.64787</v>
      </c>
      <c r="I8" s="37" t="n">
        <f aca="false">(1-exposure!I$7+((Labor_ratio!I8*exposure!I$5)+(exposure!I$6*(1-Labor_ratio!I8))))*H8</f>
        <v>2784114318.93592</v>
      </c>
      <c r="J8" s="37" t="n">
        <f aca="false">(1-exposure!J$7+((Labor_ratio!J8*exposure!J$5)+(exposure!J$6*(1-Labor_ratio!J8))))*I8</f>
        <v>2817900841.61409</v>
      </c>
      <c r="K8" s="37" t="n">
        <f aca="false">(1-exposure!K$7+((Labor_ratio!K8*exposure!K$5)+(exposure!K$6*(1-Labor_ratio!K8))))*J8</f>
        <v>2849560147.79872</v>
      </c>
      <c r="L8" s="37" t="n">
        <f aca="false">(1-exposure!L$7+((Labor_ratio!L8*exposure!L$5)+(exposure!L$6*(1-Labor_ratio!L8))))*K8</f>
        <v>2879522558.31694</v>
      </c>
      <c r="M8" s="37" t="n">
        <f aca="false">(1-exposure!M$7+((Labor_ratio!M8*exposure!M$5)+(exposure!M$6*(1-Labor_ratio!M8))))*L8</f>
        <v>2906803479.93496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VLOOKUP(A9,raw!$A$4:$AU$24,$B$2,FALSE())</f>
        <v>746312104</v>
      </c>
      <c r="C9" s="36" t="n">
        <f aca="false">B9</f>
        <v>746312104</v>
      </c>
      <c r="D9" s="37" t="n">
        <f aca="false">(1-exposure!D$7+((Labor_ratio!D9*exposure!D$5)+(exposure!D$6*(1-Labor_ratio!D9))))*C9</f>
        <v>762526557.336136</v>
      </c>
      <c r="E9" s="37" t="n">
        <f aca="false">(1-exposure!E$7+((Labor_ratio!E9*exposure!E$5)+(exposure!E$6*(1-Labor_ratio!E9))))*D9</f>
        <v>777223415.97415</v>
      </c>
      <c r="F9" s="37" t="n">
        <f aca="false">(1-exposure!F$7+((Labor_ratio!F9*exposure!F$5)+(exposure!F$6*(1-Labor_ratio!F9))))*E9</f>
        <v>790861973.005978</v>
      </c>
      <c r="G9" s="37" t="n">
        <f aca="false">(1-exposure!G$7+((Labor_ratio!G9*exposure!G$5)+(exposure!G$6*(1-Labor_ratio!G9))))*F9</f>
        <v>803655329.338801</v>
      </c>
      <c r="H9" s="37" t="n">
        <f aca="false">(1-exposure!H$7+((Labor_ratio!H9*exposure!H$5)+(exposure!H$6*(1-Labor_ratio!H9))))*G9</f>
        <v>815786980.400461</v>
      </c>
      <c r="I9" s="37" t="n">
        <f aca="false">(1-exposure!I$7+((Labor_ratio!I9*exposure!I$5)+(exposure!I$6*(1-Labor_ratio!I9))))*H9</f>
        <v>827034494.77594</v>
      </c>
      <c r="J9" s="37" t="n">
        <f aca="false">(1-exposure!J$7+((Labor_ratio!J9*exposure!J$5)+(exposure!J$6*(1-Labor_ratio!J9))))*I9</f>
        <v>837423053.070256</v>
      </c>
      <c r="K9" s="37" t="n">
        <f aca="false">(1-exposure!K$7+((Labor_ratio!K9*exposure!K$5)+(exposure!K$6*(1-Labor_ratio!K9))))*J9</f>
        <v>847219365.230591</v>
      </c>
      <c r="L9" s="37" t="n">
        <f aca="false">(1-exposure!L$7+((Labor_ratio!L9*exposure!L$5)+(exposure!L$6*(1-Labor_ratio!L9))))*K9</f>
        <v>856545321.240101</v>
      </c>
      <c r="M9" s="37" t="n">
        <f aca="false">(1-exposure!M$7+((Labor_ratio!M9*exposure!M$5)+(exposure!M$6*(1-Labor_ratio!M9))))*L9</f>
        <v>865133764.839265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VLOOKUP(A10,raw!$A$4:$AU$24,$B$2,FALSE())</f>
        <v>1064836061</v>
      </c>
      <c r="C10" s="36" t="n">
        <f aca="false">B10</f>
        <v>1064836061</v>
      </c>
      <c r="D10" s="37" t="n">
        <f aca="false">(1-exposure!D$7+((Labor_ratio!D10*exposure!D$5)+(exposure!D$6*(1-Labor_ratio!D10))))*C10</f>
        <v>1087847605.60768</v>
      </c>
      <c r="E10" s="37" t="n">
        <f aca="false">(1-exposure!E$7+((Labor_ratio!E10*exposure!E$5)+(exposure!E$6*(1-Labor_ratio!E10))))*D10</f>
        <v>1108940523.90007</v>
      </c>
      <c r="F10" s="37" t="n">
        <f aca="false">(1-exposure!F$7+((Labor_ratio!F10*exposure!F$5)+(exposure!F$6*(1-Labor_ratio!F10))))*E10</f>
        <v>1128656575.52856</v>
      </c>
      <c r="G10" s="37" t="n">
        <f aca="false">(1-exposure!G$7+((Labor_ratio!G10*exposure!G$5)+(exposure!G$6*(1-Labor_ratio!G10))))*F10</f>
        <v>1147332101.21037</v>
      </c>
      <c r="H10" s="37" t="n">
        <f aca="false">(1-exposure!H$7+((Labor_ratio!H10*exposure!H$5)+(exposure!H$6*(1-Labor_ratio!H10))))*G10</f>
        <v>1165182703.86242</v>
      </c>
      <c r="I10" s="37" t="n">
        <f aca="false">(1-exposure!I$7+((Labor_ratio!I10*exposure!I$5)+(exposure!I$6*(1-Labor_ratio!I10))))*H10</f>
        <v>1181881018.40966</v>
      </c>
      <c r="J10" s="37" t="n">
        <f aca="false">(1-exposure!J$7+((Labor_ratio!J10*exposure!J$5)+(exposure!J$6*(1-Labor_ratio!J10))))*I10</f>
        <v>1197506264.33621</v>
      </c>
      <c r="K10" s="37" t="n">
        <f aca="false">(1-exposure!K$7+((Labor_ratio!K10*exposure!K$5)+(exposure!K$6*(1-Labor_ratio!K10))))*J10</f>
        <v>1212373847.85955</v>
      </c>
      <c r="L10" s="37" t="n">
        <f aca="false">(1-exposure!L$7+((Labor_ratio!L10*exposure!L$5)+(exposure!L$6*(1-Labor_ratio!L10))))*K10</f>
        <v>1226645051.24967</v>
      </c>
      <c r="M10" s="37" t="n">
        <f aca="false">(1-exposure!M$7+((Labor_ratio!M10*exposure!M$5)+(exposure!M$6*(1-Labor_ratio!M10))))*L10</f>
        <v>1239994581.27136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VLOOKUP(A11,raw!$A$4:$AU$24,$B$2,FALSE())</f>
        <v>289073887</v>
      </c>
      <c r="C11" s="36" t="n">
        <f aca="false">B11</f>
        <v>289073887</v>
      </c>
      <c r="D11" s="37" t="n">
        <f aca="false">(1-exposure!D$7+((Labor_ratio!D11*exposure!D$5)+(exposure!D$6*(1-Labor_ratio!D11))))*C11</f>
        <v>295352410.266295</v>
      </c>
      <c r="E11" s="37" t="n">
        <f aca="false">(1-exposure!E$7+((Labor_ratio!E11*exposure!E$5)+(exposure!E$6*(1-Labor_ratio!E11))))*D11</f>
        <v>301046969.804553</v>
      </c>
      <c r="F11" s="37" t="n">
        <f aca="false">(1-exposure!F$7+((Labor_ratio!F11*exposure!F$5)+(exposure!F$6*(1-Labor_ratio!F11))))*E11</f>
        <v>306333691.096186</v>
      </c>
      <c r="G11" s="37" t="n">
        <f aca="false">(1-exposure!G$7+((Labor_ratio!G11*exposure!G$5)+(exposure!G$6*(1-Labor_ratio!G11))))*F11</f>
        <v>311295619.415123</v>
      </c>
      <c r="H11" s="37" t="n">
        <f aca="false">(1-exposure!H$7+((Labor_ratio!H11*exposure!H$5)+(exposure!H$6*(1-Labor_ratio!H11))))*G11</f>
        <v>316003105.095718</v>
      </c>
      <c r="I11" s="37" t="n">
        <f aca="false">(1-exposure!I$7+((Labor_ratio!I11*exposure!I$5)+(exposure!I$6*(1-Labor_ratio!I11))))*H11</f>
        <v>320369834.061344</v>
      </c>
      <c r="J11" s="37" t="n">
        <f aca="false">(1-exposure!J$7+((Labor_ratio!J11*exposure!J$5)+(exposure!J$6*(1-Labor_ratio!J11))))*I11</f>
        <v>324406233.077383</v>
      </c>
      <c r="K11" s="37" t="n">
        <f aca="false">(1-exposure!K$7+((Labor_ratio!K11*exposure!K$5)+(exposure!K$6*(1-Labor_ratio!K11))))*J11</f>
        <v>328214588.726585</v>
      </c>
      <c r="L11" s="37" t="n">
        <f aca="false">(1-exposure!L$7+((Labor_ratio!L11*exposure!L$5)+(exposure!L$6*(1-Labor_ratio!L11))))*K11</f>
        <v>331841914.170762</v>
      </c>
      <c r="M11" s="37" t="n">
        <f aca="false">(1-exposure!M$7+((Labor_ratio!M11*exposure!M$5)+(exposure!M$6*(1-Labor_ratio!M11))))*L11</f>
        <v>335185598.347578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VLOOKUP(A12,raw!$A$4:$AU$24,$B$2,FALSE())</f>
        <v>1896474331</v>
      </c>
      <c r="C12" s="36" t="n">
        <f aca="false">B12</f>
        <v>1896474331</v>
      </c>
      <c r="D12" s="37" t="n">
        <f aca="false">(1-exposure!D$7+((Labor_ratio!D12*exposure!D$5)+(exposure!D$6*(1-Labor_ratio!D12))))*C12</f>
        <v>1937509480.48249</v>
      </c>
      <c r="E12" s="37" t="n">
        <f aca="false">(1-exposure!E$7+((Labor_ratio!E12*exposure!E$5)+(exposure!E$6*(1-Labor_ratio!E12))))*D12</f>
        <v>1975024317.62511</v>
      </c>
      <c r="F12" s="37" t="n">
        <f aca="false">(1-exposure!F$7+((Labor_ratio!F12*exposure!F$5)+(exposure!F$6*(1-Labor_ratio!F12))))*E12</f>
        <v>2010031235.94415</v>
      </c>
      <c r="G12" s="37" t="n">
        <f aca="false">(1-exposure!G$7+((Labor_ratio!G12*exposure!G$5)+(exposure!G$6*(1-Labor_ratio!G12))))*F12</f>
        <v>2043115718.75505</v>
      </c>
      <c r="H12" s="37" t="n">
        <f aca="false">(1-exposure!H$7+((Labor_ratio!H12*exposure!H$5)+(exposure!H$6*(1-Labor_ratio!H12))))*G12</f>
        <v>2074681054.45446</v>
      </c>
      <c r="I12" s="37" t="n">
        <f aca="false">(1-exposure!I$7+((Labor_ratio!I12*exposure!I$5)+(exposure!I$6*(1-Labor_ratio!I12))))*H12</f>
        <v>2104148348.38737</v>
      </c>
      <c r="J12" s="37" t="n">
        <f aca="false">(1-exposure!J$7+((Labor_ratio!J12*exposure!J$5)+(exposure!J$6*(1-Labor_ratio!J12))))*I12</f>
        <v>2131640499.5269</v>
      </c>
      <c r="K12" s="37" t="n">
        <f aca="false">(1-exposure!K$7+((Labor_ratio!K12*exposure!K$5)+(exposure!K$6*(1-Labor_ratio!K12))))*J12</f>
        <v>2157746469.33219</v>
      </c>
      <c r="L12" s="37" t="n">
        <f aca="false">(1-exposure!L$7+((Labor_ratio!L12*exposure!L$5)+(exposure!L$6*(1-Labor_ratio!L12))))*K12</f>
        <v>2182758747.46233</v>
      </c>
      <c r="M12" s="37" t="n">
        <f aca="false">(1-exposure!M$7+((Labor_ratio!M12*exposure!M$5)+(exposure!M$6*(1-Labor_ratio!M12))))*L12</f>
        <v>2206074482.36701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VLOOKUP(A13,raw!$A$4:$AU$24,$B$2,FALSE())</f>
        <v>181833804</v>
      </c>
      <c r="C13" s="36" t="n">
        <f aca="false">B13</f>
        <v>181833804</v>
      </c>
      <c r="D13" s="37" t="n">
        <f aca="false">(1-exposure!D$7+((Labor_ratio!D13*exposure!D$5)+(exposure!D$6*(1-Labor_ratio!D13))))*C13</f>
        <v>185775310.726778</v>
      </c>
      <c r="E13" s="37" t="n">
        <f aca="false">(1-exposure!E$7+((Labor_ratio!E13*exposure!E$5)+(exposure!E$6*(1-Labor_ratio!E13))))*D13</f>
        <v>189365153.966757</v>
      </c>
      <c r="F13" s="37" t="n">
        <f aca="false">(1-exposure!F$7+((Labor_ratio!F13*exposure!F$5)+(exposure!F$6*(1-Labor_ratio!F13))))*E13</f>
        <v>192706909.427065</v>
      </c>
      <c r="G13" s="37" t="n">
        <f aca="false">(1-exposure!G$7+((Labor_ratio!G13*exposure!G$5)+(exposure!G$6*(1-Labor_ratio!G13))))*F13</f>
        <v>195854861.882351</v>
      </c>
      <c r="H13" s="37" t="n">
        <f aca="false">(1-exposure!H$7+((Labor_ratio!H13*exposure!H$5)+(exposure!H$6*(1-Labor_ratio!H13))))*G13</f>
        <v>198850325.275981</v>
      </c>
      <c r="I13" s="37" t="n">
        <f aca="false">(1-exposure!I$7+((Labor_ratio!I13*exposure!I$5)+(exposure!I$6*(1-Labor_ratio!I13))))*H13</f>
        <v>201638366.86652</v>
      </c>
      <c r="J13" s="37" t="n">
        <f aca="false">(1-exposure!J$7+((Labor_ratio!J13*exposure!J$5)+(exposure!J$6*(1-Labor_ratio!J13))))*I13</f>
        <v>204228286.725857</v>
      </c>
      <c r="K13" s="37" t="n">
        <f aca="false">(1-exposure!K$7+((Labor_ratio!K13*exposure!K$5)+(exposure!K$6*(1-Labor_ratio!K13))))*J13</f>
        <v>206680285.847398</v>
      </c>
      <c r="L13" s="37" t="n">
        <f aca="false">(1-exposure!L$7+((Labor_ratio!L13*exposure!L$5)+(exposure!L$6*(1-Labor_ratio!L13))))*K13</f>
        <v>209023130.523109</v>
      </c>
      <c r="M13" s="37" t="n">
        <f aca="false">(1-exposure!M$7+((Labor_ratio!M13*exposure!M$5)+(exposure!M$6*(1-Labor_ratio!M13))))*L13</f>
        <v>211195812.796654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VLOOKUP(A14,raw!$A$4:$AU$24,$B$2,FALSE())</f>
        <v>380388066</v>
      </c>
      <c r="C14" s="36" t="n">
        <f aca="false">B14</f>
        <v>380388066</v>
      </c>
      <c r="D14" s="37" t="n">
        <f aca="false">(1-exposure!D$7+((Labor_ratio!D14*exposure!D$5)+(exposure!D$6*(1-Labor_ratio!D14))))*C14</f>
        <v>388646180.513855</v>
      </c>
      <c r="E14" s="37" t="n">
        <f aca="false">(1-exposure!E$7+((Labor_ratio!E14*exposure!E$5)+(exposure!E$6*(1-Labor_ratio!E14))))*D14</f>
        <v>396143278.131703</v>
      </c>
      <c r="F14" s="37" t="n">
        <f aca="false">(1-exposure!F$7+((Labor_ratio!F14*exposure!F$5)+(exposure!F$6*(1-Labor_ratio!F14))))*E14</f>
        <v>403107706.904454</v>
      </c>
      <c r="G14" s="37" t="n">
        <f aca="false">(1-exposure!G$7+((Labor_ratio!G14*exposure!G$5)+(exposure!G$6*(1-Labor_ratio!G14))))*F14</f>
        <v>409649713.149269</v>
      </c>
      <c r="H14" s="37" t="n">
        <f aca="false">(1-exposure!H$7+((Labor_ratio!H14*exposure!H$5)+(exposure!H$6*(1-Labor_ratio!H14))))*G14</f>
        <v>415860478.36675</v>
      </c>
      <c r="I14" s="37" t="n">
        <f aca="false">(1-exposure!I$7+((Labor_ratio!I14*exposure!I$5)+(exposure!I$6*(1-Labor_ratio!I14))))*H14</f>
        <v>421626119.440468</v>
      </c>
      <c r="J14" s="37" t="n">
        <f aca="false">(1-exposure!J$7+((Labor_ratio!J14*exposure!J$5)+(exposure!J$6*(1-Labor_ratio!J14))))*I14</f>
        <v>426961652.224011</v>
      </c>
      <c r="K14" s="37" t="n">
        <f aca="false">(1-exposure!K$7+((Labor_ratio!K14*exposure!K$5)+(exposure!K$6*(1-Labor_ratio!K14))))*J14</f>
        <v>431999714.075728</v>
      </c>
      <c r="L14" s="37" t="n">
        <f aca="false">(1-exposure!L$7+((Labor_ratio!L14*exposure!L$5)+(exposure!L$6*(1-Labor_ratio!L14))))*K14</f>
        <v>436801786.393524</v>
      </c>
      <c r="M14" s="37" t="n">
        <f aca="false">(1-exposure!M$7+((Labor_ratio!M14*exposure!M$5)+(exposure!M$6*(1-Labor_ratio!M14))))*L14</f>
        <v>441234515.429649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VLOOKUP(A15,raw!$A$4:$AU$24,$B$2,FALSE())</f>
        <v>609336447</v>
      </c>
      <c r="C15" s="36" t="n">
        <f aca="false">B15</f>
        <v>609336447</v>
      </c>
      <c r="D15" s="37" t="n">
        <f aca="false">(1-exposure!D$7+((Labor_ratio!D15*exposure!D$5)+(exposure!D$6*(1-Labor_ratio!D15))))*C15</f>
        <v>622579523.313521</v>
      </c>
      <c r="E15" s="37" t="n">
        <f aca="false">(1-exposure!E$7+((Labor_ratio!E15*exposure!E$5)+(exposure!E$6*(1-Labor_ratio!E15))))*D15</f>
        <v>634574387.695344</v>
      </c>
      <c r="F15" s="37" t="n">
        <f aca="false">(1-exposure!F$7+((Labor_ratio!F15*exposure!F$5)+(exposure!F$6*(1-Labor_ratio!F15))))*E15</f>
        <v>645700249.960355</v>
      </c>
      <c r="G15" s="37" t="n">
        <f aca="false">(1-exposure!G$7+((Labor_ratio!G15*exposure!G$5)+(exposure!G$6*(1-Labor_ratio!G15))))*F15</f>
        <v>656129904.538662</v>
      </c>
      <c r="H15" s="37" t="n">
        <f aca="false">(1-exposure!H$7+((Labor_ratio!H15*exposure!H$5)+(exposure!H$6*(1-Labor_ratio!H15))))*G15</f>
        <v>666014887.867506</v>
      </c>
      <c r="I15" s="37" t="n">
        <f aca="false">(1-exposure!I$7+((Labor_ratio!I15*exposure!I$5)+(exposure!I$6*(1-Labor_ratio!I15))))*H15</f>
        <v>675173969.107202</v>
      </c>
      <c r="J15" s="37" t="n">
        <f aca="false">(1-exposure!J$7+((Labor_ratio!J15*exposure!J$5)+(exposure!J$6*(1-Labor_ratio!J15))))*I15</f>
        <v>683626110.142151</v>
      </c>
      <c r="K15" s="37" t="n">
        <f aca="false">(1-exposure!K$7+((Labor_ratio!K15*exposure!K$5)+(exposure!K$6*(1-Labor_ratio!K15))))*J15</f>
        <v>691591490.929528</v>
      </c>
      <c r="L15" s="37" t="n">
        <f aca="false">(1-exposure!L$7+((Labor_ratio!L15*exposure!L$5)+(exposure!L$6*(1-Labor_ratio!L15))))*K15</f>
        <v>699170103.667056</v>
      </c>
      <c r="M15" s="37" t="n">
        <f aca="false">(1-exposure!M$7+((Labor_ratio!M15*exposure!M$5)+(exposure!M$6*(1-Labor_ratio!M15))))*L15</f>
        <v>706141765.960868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VLOOKUP(A16,raw!$A$4:$AU$24,$B$2,FALSE())</f>
        <v>268582848</v>
      </c>
      <c r="C16" s="36" t="n">
        <f aca="false">B16</f>
        <v>268582848</v>
      </c>
      <c r="D16" s="37" t="n">
        <f aca="false">(1-exposure!D$7+((Labor_ratio!D16*exposure!D$5)+(exposure!D$6*(1-Labor_ratio!D16))))*C16</f>
        <v>274403379.439043</v>
      </c>
      <c r="E16" s="37" t="n">
        <f aca="false">(1-exposure!E$7+((Labor_ratio!E16*exposure!E$5)+(exposure!E$6*(1-Labor_ratio!E16))))*D16</f>
        <v>279707248.248151</v>
      </c>
      <c r="F16" s="37" t="n">
        <f aca="false">(1-exposure!F$7+((Labor_ratio!F16*exposure!F$5)+(exposure!F$6*(1-Labor_ratio!F16))))*E16</f>
        <v>284646167.748593</v>
      </c>
      <c r="G16" s="37" t="n">
        <f aca="false">(1-exposure!G$7+((Labor_ratio!G16*exposure!G$5)+(exposure!G$6*(1-Labor_ratio!G16))))*F16</f>
        <v>289300683.589395</v>
      </c>
      <c r="H16" s="37" t="n">
        <f aca="false">(1-exposure!H$7+((Labor_ratio!H16*exposure!H$5)+(exposure!H$6*(1-Labor_ratio!H16))))*G16</f>
        <v>293731300.316856</v>
      </c>
      <c r="I16" s="37" t="n">
        <f aca="false">(1-exposure!I$7+((Labor_ratio!I16*exposure!I$5)+(exposure!I$6*(1-Labor_ratio!I16))))*H16</f>
        <v>297856765.418973</v>
      </c>
      <c r="J16" s="37" t="n">
        <f aca="false">(1-exposure!J$7+((Labor_ratio!J16*exposure!J$5)+(exposure!J$6*(1-Labor_ratio!J16))))*I16</f>
        <v>301691302.085933</v>
      </c>
      <c r="K16" s="37" t="n">
        <f aca="false">(1-exposure!K$7+((Labor_ratio!K16*exposure!K$5)+(exposure!K$6*(1-Labor_ratio!K16))))*J16</f>
        <v>305323099.835697</v>
      </c>
      <c r="L16" s="37" t="n">
        <f aca="false">(1-exposure!L$7+((Labor_ratio!L16*exposure!L$5)+(exposure!L$6*(1-Labor_ratio!L16))))*K16</f>
        <v>308794506.677348</v>
      </c>
      <c r="M16" s="37" t="n">
        <f aca="false">(1-exposure!M$7+((Labor_ratio!M16*exposure!M$5)+(exposure!M$6*(1-Labor_ratio!M16))))*L16</f>
        <v>312016036.672461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VLOOKUP(A17,raw!$A$4:$AU$24,$B$2,FALSE())</f>
        <v>467558425</v>
      </c>
      <c r="C17" s="36" t="n">
        <f aca="false">B17</f>
        <v>467558425</v>
      </c>
      <c r="D17" s="37" t="n">
        <f aca="false">(1-exposure!D$7+((Labor_ratio!D17*exposure!D$5)+(exposure!D$6*(1-Labor_ratio!D17))))*C17</f>
        <v>477710693.060583</v>
      </c>
      <c r="E17" s="37" t="n">
        <f aca="false">(1-exposure!E$7+((Labor_ratio!E17*exposure!E$5)+(exposure!E$6*(1-Labor_ratio!E17))))*D17</f>
        <v>486924123.484851</v>
      </c>
      <c r="F17" s="37" t="n">
        <f aca="false">(1-exposure!F$7+((Labor_ratio!F17*exposure!F$5)+(exposure!F$6*(1-Labor_ratio!F17))))*E17</f>
        <v>495480969.827573</v>
      </c>
      <c r="G17" s="37" t="n">
        <f aca="false">(1-exposure!G$7+((Labor_ratio!G17*exposure!G$5)+(exposure!G$6*(1-Labor_ratio!G17))))*F17</f>
        <v>503516295.1915</v>
      </c>
      <c r="H17" s="37" t="n">
        <f aca="false">(1-exposure!H$7+((Labor_ratio!H17*exposure!H$5)+(exposure!H$6*(1-Labor_ratio!H17))))*G17</f>
        <v>511142819.212357</v>
      </c>
      <c r="I17" s="37" t="n">
        <f aca="false">(1-exposure!I$7+((Labor_ratio!I17*exposure!I$5)+(exposure!I$6*(1-Labor_ratio!I17))))*H17</f>
        <v>518220701.354893</v>
      </c>
      <c r="J17" s="37" t="n">
        <f aca="false">(1-exposure!J$7+((Labor_ratio!J17*exposure!J$5)+(exposure!J$6*(1-Labor_ratio!J17))))*I17</f>
        <v>524767799.819396</v>
      </c>
      <c r="K17" s="37" t="n">
        <f aca="false">(1-exposure!K$7+((Labor_ratio!K17*exposure!K$5)+(exposure!K$6*(1-Labor_ratio!K17))))*J17</f>
        <v>530948052.907538</v>
      </c>
      <c r="L17" s="37" t="n">
        <f aca="false">(1-exposure!L$7+((Labor_ratio!L17*exposure!L$5)+(exposure!L$6*(1-Labor_ratio!L17))))*K17</f>
        <v>536837207.851108</v>
      </c>
      <c r="M17" s="37" t="n">
        <f aca="false">(1-exposure!M$7+((Labor_ratio!M17*exposure!M$5)+(exposure!M$6*(1-Labor_ratio!M17))))*L17</f>
        <v>542270579.165581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VLOOKUP(A18,raw!$A$4:$AU$24,$B$2,FALSE())</f>
        <v>809940972</v>
      </c>
      <c r="C18" s="36" t="n">
        <f aca="false">B18</f>
        <v>809940972</v>
      </c>
      <c r="D18" s="37" t="n">
        <f aca="false">(1-exposure!D$7+((Labor_ratio!D18*exposure!D$5)+(exposure!D$6*(1-Labor_ratio!D18))))*C18</f>
        <v>827498870.671794</v>
      </c>
      <c r="E18" s="37" t="n">
        <f aca="false">(1-exposure!E$7+((Labor_ratio!E18*exposure!E$5)+(exposure!E$6*(1-Labor_ratio!E18))))*D18</f>
        <v>843487805.607406</v>
      </c>
      <c r="F18" s="37" t="n">
        <f aca="false">(1-exposure!F$7+((Labor_ratio!F18*exposure!F$5)+(exposure!F$6*(1-Labor_ratio!F18))))*E18</f>
        <v>858370308.030403</v>
      </c>
      <c r="G18" s="37" t="n">
        <f aca="false">(1-exposure!G$7+((Labor_ratio!G18*exposure!G$5)+(exposure!G$6*(1-Labor_ratio!G18))))*F18</f>
        <v>872387844.339128</v>
      </c>
      <c r="H18" s="37" t="n">
        <f aca="false">(1-exposure!H$7+((Labor_ratio!H18*exposure!H$5)+(exposure!H$6*(1-Labor_ratio!H18))))*G18</f>
        <v>885724917.110484</v>
      </c>
      <c r="I18" s="37" t="n">
        <f aca="false">(1-exposure!I$7+((Labor_ratio!I18*exposure!I$5)+(exposure!I$6*(1-Labor_ratio!I18))))*H18</f>
        <v>898136943.500318</v>
      </c>
      <c r="J18" s="37" t="n">
        <f aca="false">(1-exposure!J$7+((Labor_ratio!J18*exposure!J$5)+(exposure!J$6*(1-Labor_ratio!J18))))*I18</f>
        <v>909664901.29158</v>
      </c>
      <c r="K18" s="37" t="n">
        <f aca="false">(1-exposure!K$7+((Labor_ratio!K18*exposure!K$5)+(exposure!K$6*(1-Labor_ratio!K18))))*J18</f>
        <v>920577617.28502</v>
      </c>
      <c r="L18" s="37" t="n">
        <f aca="false">(1-exposure!L$7+((Labor_ratio!L18*exposure!L$5)+(exposure!L$6*(1-Labor_ratio!L18))))*K18</f>
        <v>931003355.813124</v>
      </c>
      <c r="M18" s="37" t="n">
        <f aca="false">(1-exposure!M$7+((Labor_ratio!M18*exposure!M$5)+(exposure!M$6*(1-Labor_ratio!M18))))*L18</f>
        <v>940669792.079704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VLOOKUP(A19,raw!$A$4:$AU$24,$B$2,FALSE())</f>
        <v>2702395933</v>
      </c>
      <c r="C19" s="36" t="n">
        <f aca="false">B19</f>
        <v>2702395933</v>
      </c>
      <c r="D19" s="37" t="n">
        <f aca="false">(1-exposure!D$7+((Labor_ratio!D19*exposure!D$5)+(exposure!D$6*(1-Labor_ratio!D19))))*C19</f>
        <v>2760997898.75548</v>
      </c>
      <c r="E19" s="37" t="n">
        <f aca="false">(1-exposure!E$7+((Labor_ratio!E19*exposure!E$5)+(exposure!E$6*(1-Labor_ratio!E19))))*D19</f>
        <v>2814326052.16324</v>
      </c>
      <c r="F19" s="37" t="n">
        <f aca="false">(1-exposure!F$7+((Labor_ratio!F19*exposure!F$5)+(exposure!F$6*(1-Labor_ratio!F19))))*E19</f>
        <v>2863941558.32319</v>
      </c>
      <c r="G19" s="37" t="n">
        <f aca="false">(1-exposure!G$7+((Labor_ratio!G19*exposure!G$5)+(exposure!G$6*(1-Labor_ratio!G19))))*F19</f>
        <v>2910644987.87263</v>
      </c>
      <c r="H19" s="37" t="n">
        <f aca="false">(1-exposure!H$7+((Labor_ratio!H19*exposure!H$5)+(exposure!H$6*(1-Labor_ratio!H19))))*G19</f>
        <v>2955059233.40577</v>
      </c>
      <c r="I19" s="37" t="n">
        <f aca="false">(1-exposure!I$7+((Labor_ratio!I19*exposure!I$5)+(exposure!I$6*(1-Labor_ratio!I19))))*H19</f>
        <v>2996369818.17375</v>
      </c>
      <c r="J19" s="37" t="n">
        <f aca="false">(1-exposure!J$7+((Labor_ratio!J19*exposure!J$5)+(exposure!J$6*(1-Labor_ratio!J19))))*I19</f>
        <v>3034706645.27723</v>
      </c>
      <c r="K19" s="37" t="n">
        <f aca="false">(1-exposure!K$7+((Labor_ratio!K19*exposure!K$5)+(exposure!K$6*(1-Labor_ratio!K19))))*J19</f>
        <v>3070976943.33996</v>
      </c>
      <c r="L19" s="37" t="n">
        <f aca="false">(1-exposure!L$7+((Labor_ratio!L19*exposure!L$5)+(exposure!L$6*(1-Labor_ratio!L19))))*K19</f>
        <v>3105610667.58085</v>
      </c>
      <c r="M19" s="37" t="n">
        <f aca="false">(1-exposure!M$7+((Labor_ratio!M19*exposure!M$5)+(exposure!M$6*(1-Labor_ratio!M19))))*L19</f>
        <v>3137690394.72178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VLOOKUP(A20,raw!$A$4:$AU$24,$B$2,FALSE())</f>
        <v>857486889</v>
      </c>
      <c r="C20" s="36" t="n">
        <f aca="false">B20</f>
        <v>857486889</v>
      </c>
      <c r="D20" s="37" t="n">
        <f aca="false">(1-exposure!D$7+((Labor_ratio!D20*exposure!D$5)+(exposure!D$6*(1-Labor_ratio!D20))))*C20</f>
        <v>876041994.47683</v>
      </c>
      <c r="E20" s="37" t="n">
        <f aca="false">(1-exposure!E$7+((Labor_ratio!E20*exposure!E$5)+(exposure!E$6*(1-Labor_ratio!E20))))*D20</f>
        <v>893003097.9998</v>
      </c>
      <c r="F20" s="37" t="n">
        <f aca="false">(1-exposure!F$7+((Labor_ratio!F20*exposure!F$5)+(exposure!F$6*(1-Labor_ratio!F20))))*E20</f>
        <v>908829009.947475</v>
      </c>
      <c r="G20" s="37" t="n">
        <f aca="false">(1-exposure!G$7+((Labor_ratio!G20*exposure!G$5)+(exposure!G$6*(1-Labor_ratio!G20))))*F20</f>
        <v>923784153.892561</v>
      </c>
      <c r="H20" s="37" t="n">
        <f aca="false">(1-exposure!H$7+((Labor_ratio!H20*exposure!H$5)+(exposure!H$6*(1-Labor_ratio!H20))))*G20</f>
        <v>938051306.110369</v>
      </c>
      <c r="I20" s="37" t="n">
        <f aca="false">(1-exposure!I$7+((Labor_ratio!I20*exposure!I$5)+(exposure!I$6*(1-Labor_ratio!I20))))*H20</f>
        <v>951368813.20749</v>
      </c>
      <c r="J20" s="37" t="n">
        <f aca="false">(1-exposure!J$7+((Labor_ratio!J20*exposure!J$5)+(exposure!J$6*(1-Labor_ratio!J20))))*I20</f>
        <v>963791838.922398</v>
      </c>
      <c r="K20" s="37" t="n">
        <f aca="false">(1-exposure!K$7+((Labor_ratio!K20*exposure!K$5)+(exposure!K$6*(1-Labor_ratio!K20))))*J20</f>
        <v>975587287.732751</v>
      </c>
      <c r="L20" s="37" t="n">
        <f aca="false">(1-exposure!L$7+((Labor_ratio!L20*exposure!L$5)+(exposure!L$6*(1-Labor_ratio!L20))))*K20</f>
        <v>986887525.388717</v>
      </c>
      <c r="M20" s="37" t="n">
        <f aca="false">(1-exposure!M$7+((Labor_ratio!M20*exposure!M$5)+(exposure!M$6*(1-Labor_ratio!M20))))*L20</f>
        <v>997419450.989112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VLOOKUP(A21,raw!$A$4:$AU$24,$B$2,FALSE())</f>
        <v>359238219</v>
      </c>
      <c r="C21" s="36" t="n">
        <f aca="false">B21</f>
        <v>359238219</v>
      </c>
      <c r="D21" s="37" t="n">
        <f aca="false">(1-exposure!D$7+((Labor_ratio!D21*exposure!D$5)+(exposure!D$6*(1-Labor_ratio!D21))))*C21</f>
        <v>367062306.109039</v>
      </c>
      <c r="E21" s="37" t="n">
        <f aca="false">(1-exposure!E$7+((Labor_ratio!E21*exposure!E$5)+(exposure!E$6*(1-Labor_ratio!E21))))*D21</f>
        <v>374117367.575126</v>
      </c>
      <c r="F21" s="37" t="n">
        <f aca="false">(1-exposure!F$7+((Labor_ratio!F21*exposure!F$5)+(exposure!F$6*(1-Labor_ratio!F21))))*E21</f>
        <v>380642227.115417</v>
      </c>
      <c r="G21" s="37" t="n">
        <f aca="false">(1-exposure!G$7+((Labor_ratio!G21*exposure!G$5)+(exposure!G$6*(1-Labor_ratio!G21))))*F21</f>
        <v>386734436.608035</v>
      </c>
      <c r="H21" s="37" t="n">
        <f aca="false">(1-exposure!H$7+((Labor_ratio!H21*exposure!H$5)+(exposure!H$6*(1-Labor_ratio!H21))))*G21</f>
        <v>392489567.3655</v>
      </c>
      <c r="I21" s="37" t="n">
        <f aca="false">(1-exposure!I$7+((Labor_ratio!I21*exposure!I$5)+(exposure!I$6*(1-Labor_ratio!I21))))*H21</f>
        <v>397802144.054026</v>
      </c>
      <c r="J21" s="37" t="n">
        <f aca="false">(1-exposure!J$7+((Labor_ratio!J21*exposure!J$5)+(exposure!J$6*(1-Labor_ratio!J21))))*I21</f>
        <v>402677577.164482</v>
      </c>
      <c r="K21" s="37" t="n">
        <f aca="false">(1-exposure!K$7+((Labor_ratio!K21*exposure!K$5)+(exposure!K$6*(1-Labor_ratio!K21))))*J21</f>
        <v>407254448.156471</v>
      </c>
      <c r="L21" s="37" t="n">
        <f aca="false">(1-exposure!L$7+((Labor_ratio!L21*exposure!L$5)+(exposure!L$6*(1-Labor_ratio!L21))))*K21</f>
        <v>411593430.130598</v>
      </c>
      <c r="M21" s="37" t="n">
        <f aca="false">(1-exposure!M$7+((Labor_ratio!M21*exposure!M$5)+(exposure!M$6*(1-Labor_ratio!M21))))*L21</f>
        <v>415557280.121236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VLOOKUP(A22,raw!$A$4:$AU$24,$B$2,FALSE())</f>
        <v>1665249015</v>
      </c>
      <c r="C22" s="36" t="n">
        <f aca="false">B22</f>
        <v>1665249015</v>
      </c>
      <c r="D22" s="37" t="n">
        <f aca="false">(1-exposure!D$7+((Labor_ratio!D22*exposure!D$5)+(exposure!D$6*(1-Labor_ratio!D22))))*C22</f>
        <v>1701376608.93818</v>
      </c>
      <c r="E22" s="37" t="n">
        <f aca="false">(1-exposure!E$7+((Labor_ratio!E22*exposure!E$5)+(exposure!E$6*(1-Labor_ratio!E22))))*D22</f>
        <v>1734221667.45676</v>
      </c>
      <c r="F22" s="37" t="n">
        <f aca="false">(1-exposure!F$7+((Labor_ratio!F22*exposure!F$5)+(exposure!F$6*(1-Labor_ratio!F22))))*E22</f>
        <v>1764761276.53356</v>
      </c>
      <c r="G22" s="37" t="n">
        <f aca="false">(1-exposure!G$7+((Labor_ratio!G22*exposure!G$5)+(exposure!G$6*(1-Labor_ratio!G22))))*F22</f>
        <v>1793484474.91933</v>
      </c>
      <c r="H22" s="37" t="n">
        <f aca="false">(1-exposure!H$7+((Labor_ratio!H22*exposure!H$5)+(exposure!H$6*(1-Labor_ratio!H22))))*G22</f>
        <v>1820781237.29634</v>
      </c>
      <c r="I22" s="37" t="n">
        <f aca="false">(1-exposure!I$7+((Labor_ratio!I22*exposure!I$5)+(exposure!I$6*(1-Labor_ratio!I22))))*H22</f>
        <v>1846151007.57634</v>
      </c>
      <c r="J22" s="37" t="n">
        <f aca="false">(1-exposure!J$7+((Labor_ratio!J22*exposure!J$5)+(exposure!J$6*(1-Labor_ratio!J22))))*I22</f>
        <v>1869668097.5544</v>
      </c>
      <c r="K22" s="37" t="n">
        <f aca="false">(1-exposure!K$7+((Labor_ratio!K22*exposure!K$5)+(exposure!K$6*(1-Labor_ratio!K22))))*J22</f>
        <v>1891900205.64246</v>
      </c>
      <c r="L22" s="37" t="n">
        <f aca="false">(1-exposure!L$7+((Labor_ratio!L22*exposure!L$5)+(exposure!L$6*(1-Labor_ratio!L22))))*K22</f>
        <v>1913113958.49328</v>
      </c>
      <c r="M22" s="37" t="n">
        <f aca="false">(1-exposure!M$7+((Labor_ratio!M22*exposure!M$5)+(exposure!M$6*(1-Labor_ratio!M22))))*L22</f>
        <v>1932736627.6005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VLOOKUP(A23,raw!$A$4:$AU$24,$B$2,FALSE())</f>
        <v>149738769</v>
      </c>
      <c r="C23" s="36" t="n">
        <f aca="false">B23</f>
        <v>149738769</v>
      </c>
      <c r="D23" s="37" t="n">
        <f aca="false">(1-exposure!D$7+((Labor_ratio!D23*exposure!D$5)+(exposure!D$6*(1-Labor_ratio!D23))))*C23</f>
        <v>152973453.13478</v>
      </c>
      <c r="E23" s="37" t="n">
        <f aca="false">(1-exposure!E$7+((Labor_ratio!E23*exposure!E$5)+(exposure!E$6*(1-Labor_ratio!E23))))*D23</f>
        <v>155940804.343255</v>
      </c>
      <c r="F23" s="37" t="n">
        <f aca="false">(1-exposure!F$7+((Labor_ratio!F23*exposure!F$5)+(exposure!F$6*(1-Labor_ratio!F23))))*E23</f>
        <v>158715870.146588</v>
      </c>
      <c r="G23" s="37" t="n">
        <f aca="false">(1-exposure!G$7+((Labor_ratio!G23*exposure!G$5)+(exposure!G$6*(1-Labor_ratio!G23))))*F23</f>
        <v>161346271.074968</v>
      </c>
      <c r="H23" s="37" t="n">
        <f aca="false">(1-exposure!H$7+((Labor_ratio!H23*exposure!H$5)+(exposure!H$6*(1-Labor_ratio!H23))))*G23</f>
        <v>163861864.697679</v>
      </c>
      <c r="I23" s="37" t="n">
        <f aca="false">(1-exposure!I$7+((Labor_ratio!I23*exposure!I$5)+(exposure!I$6*(1-Labor_ratio!I23))))*H23</f>
        <v>166216517.871938</v>
      </c>
      <c r="J23" s="37" t="n">
        <f aca="false">(1-exposure!J$7+((Labor_ratio!J23*exposure!J$5)+(exposure!J$6*(1-Labor_ratio!J23))))*I23</f>
        <v>168421805.963479</v>
      </c>
      <c r="K23" s="37" t="n">
        <f aca="false">(1-exposure!K$7+((Labor_ratio!K23*exposure!K$5)+(exposure!K$6*(1-Labor_ratio!K23))))*J23</f>
        <v>170521431.663492</v>
      </c>
      <c r="L23" s="37" t="n">
        <f aca="false">(1-exposure!L$7+((Labor_ratio!L23*exposure!L$5)+(exposure!L$6*(1-Labor_ratio!L23))))*K23</f>
        <v>172537949.743339</v>
      </c>
      <c r="M23" s="37" t="n">
        <f aca="false">(1-exposure!M$7+((Labor_ratio!M23*exposure!M$5)+(exposure!M$6*(1-Labor_ratio!M23))))*L23</f>
        <v>174426179.784627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VLOOKUP(A24,raw!$A$4:$AU$24,$B$2,FALSE())</f>
        <v>1118778552</v>
      </c>
      <c r="C24" s="36" t="n">
        <f aca="false">B24</f>
        <v>1118778552</v>
      </c>
      <c r="D24" s="37" t="n">
        <f aca="false">(1-exposure!D$7+((Labor_ratio!D24*exposure!D$5)+(exposure!D$6*(1-Labor_ratio!D24))))*C24</f>
        <v>1143103692.68771</v>
      </c>
      <c r="E24" s="37" t="n">
        <f aca="false">(1-exposure!E$7+((Labor_ratio!E24*exposure!E$5)+(exposure!E$6*(1-Labor_ratio!E24))))*D24</f>
        <v>1165116911.89757</v>
      </c>
      <c r="F24" s="37" t="n">
        <f aca="false">(1-exposure!F$7+((Labor_ratio!F24*exposure!F$5)+(exposure!F$6*(1-Labor_ratio!F24))))*E24</f>
        <v>1185523730.44797</v>
      </c>
      <c r="G24" s="37" t="n">
        <f aca="false">(1-exposure!G$7+((Labor_ratio!G24*exposure!G$5)+(exposure!G$6*(1-Labor_ratio!G24))))*F24</f>
        <v>1204638782.69797</v>
      </c>
      <c r="H24" s="37" t="n">
        <f aca="false">(1-exposure!H$7+((Labor_ratio!H24*exposure!H$5)+(exposure!H$6*(1-Labor_ratio!H24))))*G24</f>
        <v>1222744081.42825</v>
      </c>
      <c r="I24" s="37" t="n">
        <f aca="false">(1-exposure!I$7+((Labor_ratio!I24*exposure!I$5)+(exposure!I$6*(1-Labor_ratio!I24))))*H24</f>
        <v>1239507704.96107</v>
      </c>
      <c r="J24" s="37" t="n">
        <f aca="false">(1-exposure!J$7+((Labor_ratio!J24*exposure!J$5)+(exposure!J$6*(1-Labor_ratio!J24))))*I24</f>
        <v>1254960958.13855</v>
      </c>
      <c r="K24" s="37" t="n">
        <f aca="false">(1-exposure!K$7+((Labor_ratio!K24*exposure!K$5)+(exposure!K$6*(1-Labor_ratio!K24))))*J24</f>
        <v>1269513431.18501</v>
      </c>
      <c r="L24" s="37" t="n">
        <f aca="false">(1-exposure!L$7+((Labor_ratio!L24*exposure!L$5)+(exposure!L$6*(1-Labor_ratio!L24))))*K24</f>
        <v>1283349758.72767</v>
      </c>
      <c r="M24" s="37" t="n">
        <f aca="false">(1-exposure!M$7+((Labor_ratio!M24*exposure!M$5)+(exposure!M$6*(1-Labor_ratio!M24))))*L24</f>
        <v>1296061147.7096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3" min="2" style="0" width="13.85"/>
    <col collapsed="false" customWidth="true" hidden="false" outlineLevel="0" max="4" min="4" style="0" width="14.85"/>
    <col collapsed="false" customWidth="true" hidden="false" outlineLevel="0" max="13" min="5" style="0" width="13.85"/>
  </cols>
  <sheetData>
    <row r="1" customFormat="false" ht="12.75" hidden="false" customHeight="false" outlineLevel="0" collapsed="false">
      <c r="A1" s="0" t="s">
        <v>236</v>
      </c>
    </row>
    <row r="2" customFormat="false" ht="12.75" hidden="false" customHeight="false" outlineLevel="0" collapsed="false">
      <c r="B2" s="0" t="n">
        <v>24</v>
      </c>
      <c r="C2" s="0" t="n">
        <v>25</v>
      </c>
      <c r="D2" s="0" t="n">
        <v>26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VLOOKUP($A4,raw!$A$4:$AU$24,$B$2,FALSE())+VLOOKUP($A4,raw!$A$4:$AU$24,$C$2,FALSE())+VLOOKUP($A4,raw!$A$4:$AU$24,$D$2,FALSE())</f>
        <v>671392333</v>
      </c>
      <c r="C4" s="36" t="n">
        <f aca="false">B4</f>
        <v>671392333</v>
      </c>
      <c r="D4" s="37" t="n">
        <f aca="false">(1-exposure!D$7+((Labor_ratio!D4*exposure!D$5)+(exposure!D$6*(1-Labor_ratio!D4))))*C4</f>
        <v>685933042.296522</v>
      </c>
      <c r="E4" s="37" t="n">
        <f aca="false">(1-exposure!E$7+((Labor_ratio!E4*exposure!E$5)+(exposure!E$6*(1-Labor_ratio!E4))))*D4</f>
        <v>699200671.676208</v>
      </c>
      <c r="F4" s="37" t="n">
        <f aca="false">(1-exposure!F$7+((Labor_ratio!F4*exposure!F$5)+(exposure!F$6*(1-Labor_ratio!F4))))*E4</f>
        <v>711565973.393393</v>
      </c>
      <c r="G4" s="37" t="n">
        <f aca="false">(1-exposure!G$7+((Labor_ratio!G4*exposure!G$5)+(exposure!G$6*(1-Labor_ratio!G4))))*F4</f>
        <v>723232707.875987</v>
      </c>
      <c r="H4" s="37" t="n">
        <f aca="false">(1-exposure!H$7+((Labor_ratio!H4*exposure!H$5)+(exposure!H$6*(1-Labor_ratio!H4))))*G4</f>
        <v>734348666.000157</v>
      </c>
      <c r="I4" s="37" t="n">
        <f aca="false">(1-exposure!I$7+((Labor_ratio!I4*exposure!I$5)+(exposure!I$6*(1-Labor_ratio!I4))))*H4</f>
        <v>744709988.667707</v>
      </c>
      <c r="J4" s="37" t="n">
        <f aca="false">(1-exposure!J$7+((Labor_ratio!J4*exposure!J$5)+(exposure!J$6*(1-Labor_ratio!J4))))*I4</f>
        <v>754355469.927488</v>
      </c>
      <c r="K4" s="37" t="n">
        <f aca="false">(1-exposure!K$7+((Labor_ratio!K4*exposure!K$5)+(exposure!K$6*(1-Labor_ratio!K4))))*J4</f>
        <v>763500690.566072</v>
      </c>
      <c r="L4" s="37" t="n">
        <f aca="false">(1-exposure!L$7+((Labor_ratio!L4*exposure!L$5)+(exposure!L$6*(1-Labor_ratio!L4))))*K4</f>
        <v>772250566.233209</v>
      </c>
      <c r="M4" s="37" t="n">
        <f aca="false">(1-exposure!M$7+((Labor_ratio!M4*exposure!M$5)+(exposure!M$6*(1-Labor_ratio!M4))))*L4</f>
        <v>780385585.796724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VLOOKUP($A5,raw!$A$4:$AU$24,$B$2,FALSE())+VLOOKUP($A5,raw!$A$4:$AU$24,$C$2,FALSE())+VLOOKUP($A5,raw!$A$4:$AU$24,$D$2,FALSE())</f>
        <v>608421580</v>
      </c>
      <c r="C5" s="36" t="n">
        <f aca="false">B5</f>
        <v>608421580</v>
      </c>
      <c r="D5" s="37" t="n">
        <f aca="false">(1-exposure!D$7+((Labor_ratio!D5*exposure!D$5)+(exposure!D$6*(1-Labor_ratio!D5))))*C5</f>
        <v>621632137.589167</v>
      </c>
      <c r="E5" s="37" t="n">
        <f aca="false">(1-exposure!E$7+((Labor_ratio!E5*exposure!E$5)+(exposure!E$6*(1-Labor_ratio!E5))))*D5</f>
        <v>633621658.979357</v>
      </c>
      <c r="F5" s="37" t="n">
        <f aca="false">(1-exposure!F$7+((Labor_ratio!F5*exposure!F$5)+(exposure!F$6*(1-Labor_ratio!F5))))*E5</f>
        <v>644757134.667455</v>
      </c>
      <c r="G5" s="37" t="n">
        <f aca="false">(1-exposure!G$7+((Labor_ratio!G5*exposure!G$5)+(exposure!G$6*(1-Labor_ratio!G5))))*F5</f>
        <v>655214403.49256</v>
      </c>
      <c r="H5" s="37" t="n">
        <f aca="false">(1-exposure!H$7+((Labor_ratio!H5*exposure!H$5)+(exposure!H$6*(1-Labor_ratio!H5))))*G5</f>
        <v>665140022.804144</v>
      </c>
      <c r="I5" s="37" t="n">
        <f aca="false">(1-exposure!I$7+((Labor_ratio!I5*exposure!I$5)+(exposure!I$6*(1-Labor_ratio!I5))))*H5</f>
        <v>674351995.191791</v>
      </c>
      <c r="J5" s="37" t="n">
        <f aca="false">(1-exposure!J$7+((Labor_ratio!J5*exposure!J$5)+(exposure!J$6*(1-Labor_ratio!J5))))*I5</f>
        <v>682873672.455353</v>
      </c>
      <c r="K5" s="37" t="n">
        <f aca="false">(1-exposure!K$7+((Labor_ratio!K5*exposure!K$5)+(exposure!K$6*(1-Labor_ratio!K5))))*J5</f>
        <v>690918211.695891</v>
      </c>
      <c r="L5" s="37" t="n">
        <f aca="false">(1-exposure!L$7+((Labor_ratio!L5*exposure!L$5)+(exposure!L$6*(1-Labor_ratio!L5))))*K5</f>
        <v>698584147.339692</v>
      </c>
      <c r="M5" s="37" t="n">
        <f aca="false">(1-exposure!M$7+((Labor_ratio!M5*exposure!M$5)+(exposure!M$6*(1-Labor_ratio!M5))))*L5</f>
        <v>705657324.698894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VLOOKUP($A6,raw!$A$4:$AU$24,$B$2,FALSE())+VLOOKUP($A6,raw!$A$4:$AU$24,$C$2,FALSE())+VLOOKUP($A6,raw!$A$4:$AU$24,$D$2,FALSE())</f>
        <v>144699863</v>
      </c>
      <c r="C6" s="36" t="n">
        <f aca="false">B6</f>
        <v>144699863</v>
      </c>
      <c r="D6" s="37" t="n">
        <f aca="false">(1-exposure!D$7+((Labor_ratio!D6*exposure!D$5)+(exposure!D$6*(1-Labor_ratio!D6))))*C6</f>
        <v>147826436.907619</v>
      </c>
      <c r="E6" s="37" t="n">
        <f aca="false">(1-exposure!E$7+((Labor_ratio!E6*exposure!E$5)+(exposure!E$6*(1-Labor_ratio!E6))))*D6</f>
        <v>150693190.080765</v>
      </c>
      <c r="F6" s="37" t="n">
        <f aca="false">(1-exposure!F$7+((Labor_ratio!F6*exposure!F$5)+(exposure!F$6*(1-Labor_ratio!F6))))*E6</f>
        <v>153373327.581782</v>
      </c>
      <c r="G6" s="37" t="n">
        <f aca="false">(1-exposure!G$7+((Labor_ratio!G6*exposure!G$5)+(exposure!G$6*(1-Labor_ratio!G6))))*F6</f>
        <v>155912672.66014</v>
      </c>
      <c r="H6" s="37" t="n">
        <f aca="false">(1-exposure!H$7+((Labor_ratio!H6*exposure!H$5)+(exposure!H$6*(1-Labor_ratio!H6))))*G6</f>
        <v>158340355.29942</v>
      </c>
      <c r="I6" s="37" t="n">
        <f aca="false">(1-exposure!I$7+((Labor_ratio!I6*exposure!I$5)+(exposure!I$6*(1-Labor_ratio!I6))))*H6</f>
        <v>160611854.082143</v>
      </c>
      <c r="J6" s="37" t="n">
        <f aca="false">(1-exposure!J$7+((Labor_ratio!J6*exposure!J$5)+(exposure!J$6*(1-Labor_ratio!J6))))*I6</f>
        <v>162738092.915897</v>
      </c>
      <c r="K6" s="37" t="n">
        <f aca="false">(1-exposure!K$7+((Labor_ratio!K6*exposure!K$5)+(exposure!K$6*(1-Labor_ratio!K6))))*J6</f>
        <v>164761694.899794</v>
      </c>
      <c r="L6" s="37" t="n">
        <f aca="false">(1-exposure!L$7+((Labor_ratio!L6*exposure!L$5)+(exposure!L$6*(1-Labor_ratio!L6))))*K6</f>
        <v>166704530.956911</v>
      </c>
      <c r="M6" s="37" t="n">
        <f aca="false">(1-exposure!M$7+((Labor_ratio!M6*exposure!M$5)+(exposure!M$6*(1-Labor_ratio!M6))))*L6</f>
        <v>168522602.48185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VLOOKUP($A7,raw!$A$4:$AU$24,$B$2,FALSE())+VLOOKUP($A7,raw!$A$4:$AU$24,$C$2,FALSE())+VLOOKUP($A7,raw!$A$4:$AU$24,$D$2,FALSE())</f>
        <v>1568468599</v>
      </c>
      <c r="C7" s="36" t="n">
        <f aca="false">B7</f>
        <v>1568468599</v>
      </c>
      <c r="D7" s="37" t="n">
        <f aca="false">(1-exposure!D$7+((Labor_ratio!D7*exposure!D$5)+(exposure!D$6*(1-Labor_ratio!D7))))*C7</f>
        <v>1602464773.67068</v>
      </c>
      <c r="E7" s="37" t="n">
        <f aca="false">(1-exposure!E$7+((Labor_ratio!E7*exposure!E$5)+(exposure!E$6*(1-Labor_ratio!E7))))*D7</f>
        <v>1633432795.91888</v>
      </c>
      <c r="F7" s="37" t="n">
        <f aca="false">(1-exposure!F$7+((Labor_ratio!F7*exposure!F$5)+(exposure!F$6*(1-Labor_ratio!F7))))*E7</f>
        <v>1662263680.85377</v>
      </c>
      <c r="G7" s="37" t="n">
        <f aca="false">(1-exposure!G$7+((Labor_ratio!G7*exposure!G$5)+(exposure!G$6*(1-Labor_ratio!G7))))*F7</f>
        <v>1689426365.62013</v>
      </c>
      <c r="H7" s="37" t="n">
        <f aca="false">(1-exposure!H$7+((Labor_ratio!H7*exposure!H$5)+(exposure!H$6*(1-Labor_ratio!H7))))*G7</f>
        <v>1715276235.7672</v>
      </c>
      <c r="I7" s="37" t="n">
        <f aca="false">(1-exposure!I$7+((Labor_ratio!I7*exposure!I$5)+(exposure!I$6*(1-Labor_ratio!I7))))*H7</f>
        <v>1739339237.70568</v>
      </c>
      <c r="J7" s="37" t="n">
        <f aca="false">(1-exposure!J$7+((Labor_ratio!J7*exposure!J$5)+(exposure!J$6*(1-Labor_ratio!J7))))*I7</f>
        <v>1761696511.21071</v>
      </c>
      <c r="K7" s="37" t="n">
        <f aca="false">(1-exposure!K$7+((Labor_ratio!K7*exposure!K$5)+(exposure!K$6*(1-Labor_ratio!K7))))*J7</f>
        <v>1782865956.44943</v>
      </c>
      <c r="L7" s="37" t="n">
        <f aca="false">(1-exposure!L$7+((Labor_ratio!L7*exposure!L$5)+(exposure!L$6*(1-Labor_ratio!L7))))*K7</f>
        <v>1803095438.14894</v>
      </c>
      <c r="M7" s="37" t="n">
        <f aca="false">(1-exposure!M$7+((Labor_ratio!M7*exposure!M$5)+(exposure!M$6*(1-Labor_ratio!M7))))*L7</f>
        <v>1821859897.6522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VLOOKUP($A8,raw!$A$4:$AU$24,$B$2,FALSE())+VLOOKUP($A8,raw!$A$4:$AU$24,$C$2,FALSE())+VLOOKUP($A8,raw!$A$4:$AU$24,$D$2,FALSE())</f>
        <v>1958005732</v>
      </c>
      <c r="C8" s="36" t="n">
        <f aca="false">B8</f>
        <v>1958005732</v>
      </c>
      <c r="D8" s="37" t="n">
        <f aca="false">(1-exposure!D$7+((Labor_ratio!D8*exposure!D$5)+(exposure!D$6*(1-Labor_ratio!D8))))*C8</f>
        <v>2000691814.67515</v>
      </c>
      <c r="E8" s="37" t="n">
        <f aca="false">(1-exposure!E$7+((Labor_ratio!E8*exposure!E$5)+(exposure!E$6*(1-Labor_ratio!E8))))*D8</f>
        <v>2039103505.83988</v>
      </c>
      <c r="F8" s="37" t="n">
        <f aca="false">(1-exposure!F$7+((Labor_ratio!F8*exposure!F$5)+(exposure!F$6*(1-Labor_ratio!F8))))*E8</f>
        <v>2074580662.36956</v>
      </c>
      <c r="G8" s="37" t="n">
        <f aca="false">(1-exposure!G$7+((Labor_ratio!G8*exposure!G$5)+(exposure!G$6*(1-Labor_ratio!G8))))*F8</f>
        <v>2107644196.6548</v>
      </c>
      <c r="H8" s="37" t="n">
        <f aca="false">(1-exposure!H$7+((Labor_ratio!H8*exposure!H$5)+(exposure!H$6*(1-Labor_ratio!H8))))*G8</f>
        <v>2138830623.70758</v>
      </c>
      <c r="I8" s="37" t="n">
        <f aca="false">(1-exposure!I$7+((Labor_ratio!I8*exposure!I$5)+(exposure!I$6*(1-Labor_ratio!I8))))*H8</f>
        <v>2167568509.88675</v>
      </c>
      <c r="J8" s="37" t="n">
        <f aca="false">(1-exposure!J$7+((Labor_ratio!J8*exposure!J$5)+(exposure!J$6*(1-Labor_ratio!J8))))*I8</f>
        <v>2193872962.3001</v>
      </c>
      <c r="K8" s="37" t="n">
        <f aca="false">(1-exposure!K$7+((Labor_ratio!K8*exposure!K$5)+(exposure!K$6*(1-Labor_ratio!K8))))*J8</f>
        <v>2218521273.13415</v>
      </c>
      <c r="L8" s="37" t="n">
        <f aca="false">(1-exposure!L$7+((Labor_ratio!L8*exposure!L$5)+(exposure!L$6*(1-Labor_ratio!L8))))*K8</f>
        <v>2241848468.09805</v>
      </c>
      <c r="M8" s="37" t="n">
        <f aca="false">(1-exposure!M$7+((Labor_ratio!M8*exposure!M$5)+(exposure!M$6*(1-Labor_ratio!M8))))*L8</f>
        <v>2263087993.43568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VLOOKUP($A9,raw!$A$4:$AU$24,$B$2,FALSE())+VLOOKUP($A9,raw!$A$4:$AU$24,$C$2,FALSE())+VLOOKUP($A9,raw!$A$4:$AU$24,$D$2,FALSE())</f>
        <v>600507733</v>
      </c>
      <c r="C9" s="36" t="n">
        <f aca="false">B9</f>
        <v>600507733</v>
      </c>
      <c r="D9" s="37" t="n">
        <f aca="false">(1-exposure!D$7+((Labor_ratio!D9*exposure!D$5)+(exposure!D$6*(1-Labor_ratio!D9))))*C9</f>
        <v>613554425.613627</v>
      </c>
      <c r="E9" s="37" t="n">
        <f aca="false">(1-exposure!E$7+((Labor_ratio!E9*exposure!E$5)+(exposure!E$6*(1-Labor_ratio!E9))))*D9</f>
        <v>625380010.667967</v>
      </c>
      <c r="F9" s="37" t="n">
        <f aca="false">(1-exposure!F$7+((Labor_ratio!F9*exposure!F$5)+(exposure!F$6*(1-Labor_ratio!F9))))*E9</f>
        <v>636354050.778904</v>
      </c>
      <c r="G9" s="37" t="n">
        <f aca="false">(1-exposure!G$7+((Labor_ratio!G9*exposure!G$5)+(exposure!G$6*(1-Labor_ratio!G9))))*F9</f>
        <v>646648014.078855</v>
      </c>
      <c r="H9" s="37" t="n">
        <f aca="false">(1-exposure!H$7+((Labor_ratio!H9*exposure!H$5)+(exposure!H$6*(1-Labor_ratio!H9))))*G9</f>
        <v>656409547.139271</v>
      </c>
      <c r="I9" s="37" t="n">
        <f aca="false">(1-exposure!I$7+((Labor_ratio!I9*exposure!I$5)+(exposure!I$6*(1-Labor_ratio!I9))))*H9</f>
        <v>665459674.188401</v>
      </c>
      <c r="J9" s="37" t="n">
        <f aca="false">(1-exposure!J$7+((Labor_ratio!J9*exposure!J$5)+(exposure!J$6*(1-Labor_ratio!J9))))*I9</f>
        <v>673818656.385021</v>
      </c>
      <c r="K9" s="37" t="n">
        <f aca="false">(1-exposure!K$7+((Labor_ratio!K9*exposure!K$5)+(exposure!K$6*(1-Labor_ratio!K9))))*J9</f>
        <v>681701097.491943</v>
      </c>
      <c r="L9" s="37" t="n">
        <f aca="false">(1-exposure!L$7+((Labor_ratio!L9*exposure!L$5)+(exposure!L$6*(1-Labor_ratio!L9))))*K9</f>
        <v>689205074.274998</v>
      </c>
      <c r="M9" s="37" t="n">
        <f aca="false">(1-exposure!M$7+((Labor_ratio!M9*exposure!M$5)+(exposure!M$6*(1-Labor_ratio!M9))))*L9</f>
        <v>696115623.853505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VLOOKUP($A10,raw!$A$4:$AU$24,$B$2,FALSE())+VLOOKUP($A10,raw!$A$4:$AU$24,$C$2,FALSE())+VLOOKUP($A10,raw!$A$4:$AU$24,$D$2,FALSE())</f>
        <v>1021379030</v>
      </c>
      <c r="C10" s="36" t="n">
        <f aca="false">B10</f>
        <v>1021379030</v>
      </c>
      <c r="D10" s="37" t="n">
        <f aca="false">(1-exposure!D$7+((Labor_ratio!D10*exposure!D$5)+(exposure!D$6*(1-Labor_ratio!D10))))*C10</f>
        <v>1043451450.31992</v>
      </c>
      <c r="E10" s="37" t="n">
        <f aca="false">(1-exposure!E$7+((Labor_ratio!E10*exposure!E$5)+(exposure!E$6*(1-Labor_ratio!E10))))*D10</f>
        <v>1063683545.39483</v>
      </c>
      <c r="F10" s="37" t="n">
        <f aca="false">(1-exposure!F$7+((Labor_ratio!F10*exposure!F$5)+(exposure!F$6*(1-Labor_ratio!F10))))*E10</f>
        <v>1082594965.11969</v>
      </c>
      <c r="G10" s="37" t="n">
        <f aca="false">(1-exposure!G$7+((Labor_ratio!G10*exposure!G$5)+(exposure!G$6*(1-Labor_ratio!G10))))*F10</f>
        <v>1100508323.80865</v>
      </c>
      <c r="H10" s="37" t="n">
        <f aca="false">(1-exposure!H$7+((Labor_ratio!H10*exposure!H$5)+(exposure!H$6*(1-Labor_ratio!H10))))*G10</f>
        <v>1117630425.40665</v>
      </c>
      <c r="I10" s="37" t="n">
        <f aca="false">(1-exposure!I$7+((Labor_ratio!I10*exposure!I$5)+(exposure!I$6*(1-Labor_ratio!I10))))*H10</f>
        <v>1133647264.93675</v>
      </c>
      <c r="J10" s="37" t="n">
        <f aca="false">(1-exposure!J$7+((Labor_ratio!J10*exposure!J$5)+(exposure!J$6*(1-Labor_ratio!J10))))*I10</f>
        <v>1148634828.85619</v>
      </c>
      <c r="K10" s="37" t="n">
        <f aca="false">(1-exposure!K$7+((Labor_ratio!K10*exposure!K$5)+(exposure!K$6*(1-Labor_ratio!K10))))*J10</f>
        <v>1162895651.33741</v>
      </c>
      <c r="L10" s="37" t="n">
        <f aca="false">(1-exposure!L$7+((Labor_ratio!L10*exposure!L$5)+(exposure!L$6*(1-Labor_ratio!L10))))*K10</f>
        <v>1176584432.55866</v>
      </c>
      <c r="M10" s="37" t="n">
        <f aca="false">(1-exposure!M$7+((Labor_ratio!M10*exposure!M$5)+(exposure!M$6*(1-Labor_ratio!M10))))*L10</f>
        <v>1189389154.82897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VLOOKUP($A11,raw!$A$4:$AU$24,$B$2,FALSE())+VLOOKUP($A11,raw!$A$4:$AU$24,$C$2,FALSE())+VLOOKUP($A11,raw!$A$4:$AU$24,$D$2,FALSE())</f>
        <v>232716265</v>
      </c>
      <c r="C11" s="36" t="n">
        <f aca="false">B11</f>
        <v>232716265</v>
      </c>
      <c r="D11" s="37" t="n">
        <f aca="false">(1-exposure!D$7+((Labor_ratio!D11*exposure!D$5)+(exposure!D$6*(1-Labor_ratio!D11))))*C11</f>
        <v>237770732.213941</v>
      </c>
      <c r="E11" s="37" t="n">
        <f aca="false">(1-exposure!E$7+((Labor_ratio!E11*exposure!E$5)+(exposure!E$6*(1-Labor_ratio!E11))))*D11</f>
        <v>242355084.817756</v>
      </c>
      <c r="F11" s="37" t="n">
        <f aca="false">(1-exposure!F$7+((Labor_ratio!F11*exposure!F$5)+(exposure!F$6*(1-Labor_ratio!F11))))*E11</f>
        <v>246611111.004877</v>
      </c>
      <c r="G11" s="37" t="n">
        <f aca="false">(1-exposure!G$7+((Labor_ratio!G11*exposure!G$5)+(exposure!G$6*(1-Labor_ratio!G11))))*F11</f>
        <v>250605665.606693</v>
      </c>
      <c r="H11" s="37" t="n">
        <f aca="false">(1-exposure!H$7+((Labor_ratio!H11*exposure!H$5)+(exposure!H$6*(1-Labor_ratio!H11))))*G11</f>
        <v>254395383.510645</v>
      </c>
      <c r="I11" s="37" t="n">
        <f aca="false">(1-exposure!I$7+((Labor_ratio!I11*exposure!I$5)+(exposure!I$6*(1-Labor_ratio!I11))))*H11</f>
        <v>257910778.365899</v>
      </c>
      <c r="J11" s="37" t="n">
        <f aca="false">(1-exposure!J$7+((Labor_ratio!J11*exposure!J$5)+(exposure!J$6*(1-Labor_ratio!J11))))*I11</f>
        <v>261160244.143699</v>
      </c>
      <c r="K11" s="37" t="n">
        <f aca="false">(1-exposure!K$7+((Labor_ratio!K11*exposure!K$5)+(exposure!K$6*(1-Labor_ratio!K11))))*J11</f>
        <v>264226125.713534</v>
      </c>
      <c r="L11" s="37" t="n">
        <f aca="false">(1-exposure!L$7+((Labor_ratio!L11*exposure!L$5)+(exposure!L$6*(1-Labor_ratio!L11))))*K11</f>
        <v>267146270.587459</v>
      </c>
      <c r="M11" s="37" t="n">
        <f aca="false">(1-exposure!M$7+((Labor_ratio!M11*exposure!M$5)+(exposure!M$6*(1-Labor_ratio!M11))))*L11</f>
        <v>269838072.676688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VLOOKUP($A12,raw!$A$4:$AU$24,$B$2,FALSE())+VLOOKUP($A12,raw!$A$4:$AU$24,$C$2,FALSE())+VLOOKUP($A12,raw!$A$4:$AU$24,$D$2,FALSE())</f>
        <v>1761465244</v>
      </c>
      <c r="C12" s="36" t="n">
        <f aca="false">B12</f>
        <v>1761465244</v>
      </c>
      <c r="D12" s="37" t="n">
        <f aca="false">(1-exposure!D$7+((Labor_ratio!D12*exposure!D$5)+(exposure!D$6*(1-Labor_ratio!D12))))*C12</f>
        <v>1799579121.11093</v>
      </c>
      <c r="E12" s="37" t="n">
        <f aca="false">(1-exposure!E$7+((Labor_ratio!E12*exposure!E$5)+(exposure!E$6*(1-Labor_ratio!E12))))*D12</f>
        <v>1834423295.20855</v>
      </c>
      <c r="F12" s="37" t="n">
        <f aca="false">(1-exposure!F$7+((Labor_ratio!F12*exposure!F$5)+(exposure!F$6*(1-Labor_ratio!F12))))*E12</f>
        <v>1866938088.00621</v>
      </c>
      <c r="G12" s="37" t="n">
        <f aca="false">(1-exposure!G$7+((Labor_ratio!G12*exposure!G$5)+(exposure!G$6*(1-Labor_ratio!G12))))*F12</f>
        <v>1897667302.54632</v>
      </c>
      <c r="H12" s="37" t="n">
        <f aca="false">(1-exposure!H$7+((Labor_ratio!H12*exposure!H$5)+(exposure!H$6*(1-Labor_ratio!H12))))*G12</f>
        <v>1926985517.32035</v>
      </c>
      <c r="I12" s="37" t="n">
        <f aca="false">(1-exposure!I$7+((Labor_ratio!I12*exposure!I$5)+(exposure!I$6*(1-Labor_ratio!I12))))*H12</f>
        <v>1954355048.90277</v>
      </c>
      <c r="J12" s="37" t="n">
        <f aca="false">(1-exposure!J$7+((Labor_ratio!J12*exposure!J$5)+(exposure!J$6*(1-Labor_ratio!J12))))*I12</f>
        <v>1979890047.14846</v>
      </c>
      <c r="K12" s="37" t="n">
        <f aca="false">(1-exposure!K$7+((Labor_ratio!K12*exposure!K$5)+(exposure!K$6*(1-Labor_ratio!K12))))*J12</f>
        <v>2004137545.63618</v>
      </c>
      <c r="L12" s="37" t="n">
        <f aca="false">(1-exposure!L$7+((Labor_ratio!L12*exposure!L$5)+(exposure!L$6*(1-Labor_ratio!L12))))*K12</f>
        <v>2027369211.82819</v>
      </c>
      <c r="M12" s="37" t="n">
        <f aca="false">(1-exposure!M$7+((Labor_ratio!M12*exposure!M$5)+(exposure!M$6*(1-Labor_ratio!M12))))*L12</f>
        <v>2049025110.88339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VLOOKUP($A13,raw!$A$4:$AU$24,$B$2,FALSE())+VLOOKUP($A13,raw!$A$4:$AU$24,$C$2,FALSE())+VLOOKUP($A13,raw!$A$4:$AU$24,$D$2,FALSE())</f>
        <v>149128788</v>
      </c>
      <c r="C13" s="36" t="n">
        <f aca="false">B13</f>
        <v>149128788</v>
      </c>
      <c r="D13" s="37" t="n">
        <f aca="false">(1-exposure!D$7+((Labor_ratio!D13*exposure!D$5)+(exposure!D$6*(1-Labor_ratio!D13))))*C13</f>
        <v>152361366.916175</v>
      </c>
      <c r="E13" s="37" t="n">
        <f aca="false">(1-exposure!E$7+((Labor_ratio!E13*exposure!E$5)+(exposure!E$6*(1-Labor_ratio!E13))))*D13</f>
        <v>155305533.290696</v>
      </c>
      <c r="F13" s="37" t="n">
        <f aca="false">(1-exposure!F$7+((Labor_ratio!F13*exposure!F$5)+(exposure!F$6*(1-Labor_ratio!F13))))*E13</f>
        <v>158046233.482989</v>
      </c>
      <c r="G13" s="37" t="n">
        <f aca="false">(1-exposure!G$7+((Labor_ratio!G13*exposure!G$5)+(exposure!G$6*(1-Labor_ratio!G13))))*F13</f>
        <v>160627988.492296</v>
      </c>
      <c r="H13" s="37" t="n">
        <f aca="false">(1-exposure!H$7+((Labor_ratio!H13*exposure!H$5)+(exposure!H$6*(1-Labor_ratio!H13))))*G13</f>
        <v>163084681.447971</v>
      </c>
      <c r="I13" s="37" t="n">
        <f aca="false">(1-exposure!I$7+((Labor_ratio!I13*exposure!I$5)+(exposure!I$6*(1-Labor_ratio!I13))))*H13</f>
        <v>165371259.928674</v>
      </c>
      <c r="J13" s="37" t="n">
        <f aca="false">(1-exposure!J$7+((Labor_ratio!J13*exposure!J$5)+(exposure!J$6*(1-Labor_ratio!J13))))*I13</f>
        <v>167495351.275517</v>
      </c>
      <c r="K13" s="37" t="n">
        <f aca="false">(1-exposure!K$7+((Labor_ratio!K13*exposure!K$5)+(exposure!K$6*(1-Labor_ratio!K13))))*J13</f>
        <v>169506328.602772</v>
      </c>
      <c r="L13" s="37" t="n">
        <f aca="false">(1-exposure!L$7+((Labor_ratio!L13*exposure!L$5)+(exposure!L$6*(1-Labor_ratio!L13))))*K13</f>
        <v>171427784.235747</v>
      </c>
      <c r="M13" s="37" t="n">
        <f aca="false">(1-exposure!M$7+((Labor_ratio!M13*exposure!M$5)+(exposure!M$6*(1-Labor_ratio!M13))))*L13</f>
        <v>173209683.239317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VLOOKUP($A14,raw!$A$4:$AU$24,$B$2,FALSE())+VLOOKUP($A14,raw!$A$4:$AU$24,$C$2,FALSE())+VLOOKUP($A14,raw!$A$4:$AU$24,$D$2,FALSE())</f>
        <v>229405555</v>
      </c>
      <c r="C14" s="36" t="n">
        <f aca="false">B14</f>
        <v>229405555</v>
      </c>
      <c r="D14" s="37" t="n">
        <f aca="false">(1-exposure!D$7+((Labor_ratio!D14*exposure!D$5)+(exposure!D$6*(1-Labor_ratio!D14))))*C14</f>
        <v>234385883.019293</v>
      </c>
      <c r="E14" s="37" t="n">
        <f aca="false">(1-exposure!E$7+((Labor_ratio!E14*exposure!E$5)+(exposure!E$6*(1-Labor_ratio!E14))))*D14</f>
        <v>238907254.727919</v>
      </c>
      <c r="F14" s="37" t="n">
        <f aca="false">(1-exposure!F$7+((Labor_ratio!F14*exposure!F$5)+(exposure!F$6*(1-Labor_ratio!F14))))*E14</f>
        <v>243107382.940856</v>
      </c>
      <c r="G14" s="37" t="n">
        <f aca="false">(1-exposure!G$7+((Labor_ratio!G14*exposure!G$5)+(exposure!G$6*(1-Labor_ratio!G14))))*F14</f>
        <v>247052755.331706</v>
      </c>
      <c r="H14" s="37" t="n">
        <f aca="false">(1-exposure!H$7+((Labor_ratio!H14*exposure!H$5)+(exposure!H$6*(1-Labor_ratio!H14))))*G14</f>
        <v>250798361.908361</v>
      </c>
      <c r="I14" s="37" t="n">
        <f aca="false">(1-exposure!I$7+((Labor_ratio!I14*exposure!I$5)+(exposure!I$6*(1-Labor_ratio!I14))))*H14</f>
        <v>254275521.705607</v>
      </c>
      <c r="J14" s="37" t="n">
        <f aca="false">(1-exposure!J$7+((Labor_ratio!J14*exposure!J$5)+(exposure!J$6*(1-Labor_ratio!J14))))*I14</f>
        <v>257493290.528642</v>
      </c>
      <c r="K14" s="37" t="n">
        <f aca="false">(1-exposure!K$7+((Labor_ratio!K14*exposure!K$5)+(exposure!K$6*(1-Labor_ratio!K14))))*J14</f>
        <v>260531659.706126</v>
      </c>
      <c r="L14" s="37" t="n">
        <f aca="false">(1-exposure!L$7+((Labor_ratio!L14*exposure!L$5)+(exposure!L$6*(1-Labor_ratio!L14))))*K14</f>
        <v>263427707.620559</v>
      </c>
      <c r="M14" s="37" t="n">
        <f aca="false">(1-exposure!M$7+((Labor_ratio!M14*exposure!M$5)+(exposure!M$6*(1-Labor_ratio!M14))))*L14</f>
        <v>266101010.901048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VLOOKUP($A15,raw!$A$4:$AU$24,$B$2,FALSE())+VLOOKUP($A15,raw!$A$4:$AU$24,$C$2,FALSE())+VLOOKUP($A15,raw!$A$4:$AU$24,$D$2,FALSE())</f>
        <v>520403856</v>
      </c>
      <c r="C15" s="36" t="n">
        <f aca="false">B15</f>
        <v>520403856</v>
      </c>
      <c r="D15" s="37" t="n">
        <f aca="false">(1-exposure!D$7+((Labor_ratio!D15*exposure!D$5)+(exposure!D$6*(1-Labor_ratio!D15))))*C15</f>
        <v>531714106.704335</v>
      </c>
      <c r="E15" s="37" t="n">
        <f aca="false">(1-exposure!E$7+((Labor_ratio!E15*exposure!E$5)+(exposure!E$6*(1-Labor_ratio!E15))))*D15</f>
        <v>541958321.878448</v>
      </c>
      <c r="F15" s="37" t="n">
        <f aca="false">(1-exposure!F$7+((Labor_ratio!F15*exposure!F$5)+(exposure!F$6*(1-Labor_ratio!F15))))*E15</f>
        <v>551460365.704224</v>
      </c>
      <c r="G15" s="37" t="n">
        <f aca="false">(1-exposure!G$7+((Labor_ratio!G15*exposure!G$5)+(exposure!G$6*(1-Labor_ratio!G15))))*F15</f>
        <v>560367813.282687</v>
      </c>
      <c r="H15" s="37" t="n">
        <f aca="false">(1-exposure!H$7+((Labor_ratio!H15*exposure!H$5)+(exposure!H$6*(1-Labor_ratio!H15))))*G15</f>
        <v>568810084.323838</v>
      </c>
      <c r="I15" s="37" t="n">
        <f aca="false">(1-exposure!I$7+((Labor_ratio!I15*exposure!I$5)+(exposure!I$6*(1-Labor_ratio!I15))))*H15</f>
        <v>576632398.610177</v>
      </c>
      <c r="J15" s="37" t="n">
        <f aca="false">(1-exposure!J$7+((Labor_ratio!J15*exposure!J$5)+(exposure!J$6*(1-Labor_ratio!J15))))*I15</f>
        <v>583850950.54105</v>
      </c>
      <c r="K15" s="37" t="n">
        <f aca="false">(1-exposure!K$7+((Labor_ratio!K15*exposure!K$5)+(exposure!K$6*(1-Labor_ratio!K15))))*J15</f>
        <v>590653784.831806</v>
      </c>
      <c r="L15" s="37" t="n">
        <f aca="false">(1-exposure!L$7+((Labor_ratio!L15*exposure!L$5)+(exposure!L$6*(1-Labor_ratio!L15))))*K15</f>
        <v>597126299.829322</v>
      </c>
      <c r="M15" s="37" t="n">
        <f aca="false">(1-exposure!M$7+((Labor_ratio!M15*exposure!M$5)+(exposure!M$6*(1-Labor_ratio!M15))))*L15</f>
        <v>603080448.73719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VLOOKUP($A16,raw!$A$4:$AU$24,$B$2,FALSE())+VLOOKUP($A16,raw!$A$4:$AU$24,$C$2,FALSE())+VLOOKUP($A16,raw!$A$4:$AU$24,$D$2,FALSE())</f>
        <v>230873738</v>
      </c>
      <c r="C16" s="36" t="n">
        <f aca="false">B16</f>
        <v>230873738</v>
      </c>
      <c r="D16" s="37" t="n">
        <f aca="false">(1-exposure!D$7+((Labor_ratio!D16*exposure!D$5)+(exposure!D$6*(1-Labor_ratio!D16))))*C16</f>
        <v>235877065.131591</v>
      </c>
      <c r="E16" s="37" t="n">
        <f aca="false">(1-exposure!E$7+((Labor_ratio!E16*exposure!E$5)+(exposure!E$6*(1-Labor_ratio!E16))))*D16</f>
        <v>240436269.216806</v>
      </c>
      <c r="F16" s="37" t="n">
        <f aca="false">(1-exposure!F$7+((Labor_ratio!F16*exposure!F$5)+(exposure!F$6*(1-Labor_ratio!F16))))*E16</f>
        <v>244681762.98247</v>
      </c>
      <c r="G16" s="37" t="n">
        <f aca="false">(1-exposure!G$7+((Labor_ratio!G16*exposure!G$5)+(exposure!G$6*(1-Labor_ratio!G16))))*F16</f>
        <v>248682783.445051</v>
      </c>
      <c r="H16" s="37" t="n">
        <f aca="false">(1-exposure!H$7+((Labor_ratio!H16*exposure!H$5)+(exposure!H$6*(1-Labor_ratio!H16))))*G16</f>
        <v>252491340.294944</v>
      </c>
      <c r="I16" s="37" t="n">
        <f aca="false">(1-exposure!I$7+((Labor_ratio!I16*exposure!I$5)+(exposure!I$6*(1-Labor_ratio!I16))))*H16</f>
        <v>256037588.896471</v>
      </c>
      <c r="J16" s="37" t="n">
        <f aca="false">(1-exposure!J$7+((Labor_ratio!J16*exposure!J$5)+(exposure!J$6*(1-Labor_ratio!J16))))*I16</f>
        <v>259333755.49978</v>
      </c>
      <c r="K16" s="37" t="n">
        <f aca="false">(1-exposure!K$7+((Labor_ratio!K16*exposure!K$5)+(exposure!K$6*(1-Labor_ratio!K16))))*J16</f>
        <v>262455647.788851</v>
      </c>
      <c r="L16" s="37" t="n">
        <f aca="false">(1-exposure!L$7+((Labor_ratio!L16*exposure!L$5)+(exposure!L$6*(1-Labor_ratio!L16))))*K16</f>
        <v>265439668.099972</v>
      </c>
      <c r="M16" s="37" t="n">
        <f aca="false">(1-exposure!M$7+((Labor_ratio!M16*exposure!M$5)+(exposure!M$6*(1-Labor_ratio!M16))))*L16</f>
        <v>268208894.346508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VLOOKUP($A17,raw!$A$4:$AU$24,$B$2,FALSE())+VLOOKUP($A17,raw!$A$4:$AU$24,$C$2,FALSE())+VLOOKUP($A17,raw!$A$4:$AU$24,$D$2,FALSE())</f>
        <v>351029115</v>
      </c>
      <c r="C17" s="36" t="n">
        <f aca="false">B17</f>
        <v>351029115</v>
      </c>
      <c r="D17" s="37" t="n">
        <f aca="false">(1-exposure!D$7+((Labor_ratio!D17*exposure!D$5)+(exposure!D$6*(1-Labor_ratio!D17))))*C17</f>
        <v>358651139.290439</v>
      </c>
      <c r="E17" s="37" t="n">
        <f aca="false">(1-exposure!E$7+((Labor_ratio!E17*exposure!E$5)+(exposure!E$6*(1-Labor_ratio!E17))))*D17</f>
        <v>365568311.893937</v>
      </c>
      <c r="F17" s="37" t="n">
        <f aca="false">(1-exposure!F$7+((Labor_ratio!F17*exposure!F$5)+(exposure!F$6*(1-Labor_ratio!F17))))*E17</f>
        <v>371992540.478583</v>
      </c>
      <c r="G17" s="37" t="n">
        <f aca="false">(1-exposure!G$7+((Labor_ratio!G17*exposure!G$5)+(exposure!G$6*(1-Labor_ratio!G17))))*F17</f>
        <v>378025226.44983</v>
      </c>
      <c r="H17" s="37" t="n">
        <f aca="false">(1-exposure!H$7+((Labor_ratio!H17*exposure!H$5)+(exposure!H$6*(1-Labor_ratio!H17))))*G17</f>
        <v>383750996.395196</v>
      </c>
      <c r="I17" s="37" t="n">
        <f aca="false">(1-exposure!I$7+((Labor_ratio!I17*exposure!I$5)+(exposure!I$6*(1-Labor_ratio!I17))))*H17</f>
        <v>389064862.153403</v>
      </c>
      <c r="J17" s="37" t="n">
        <f aca="false">(1-exposure!J$7+((Labor_ratio!J17*exposure!J$5)+(exposure!J$6*(1-Labor_ratio!J17))))*I17</f>
        <v>393980231.136034</v>
      </c>
      <c r="K17" s="37" t="n">
        <f aca="false">(1-exposure!K$7+((Labor_ratio!K17*exposure!K$5)+(exposure!K$6*(1-Labor_ratio!K17))))*J17</f>
        <v>398620183.398698</v>
      </c>
      <c r="L17" s="37" t="n">
        <f aca="false">(1-exposure!L$7+((Labor_ratio!L17*exposure!L$5)+(exposure!L$6*(1-Labor_ratio!L17))))*K17</f>
        <v>403041587.735363</v>
      </c>
      <c r="M17" s="37" t="n">
        <f aca="false">(1-exposure!M$7+((Labor_ratio!M17*exposure!M$5)+(exposure!M$6*(1-Labor_ratio!M17))))*L17</f>
        <v>407120803.127505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VLOOKUP($A18,raw!$A$4:$AU$24,$B$2,FALSE())+VLOOKUP($A18,raw!$A$4:$AU$24,$C$2,FALSE())+VLOOKUP($A18,raw!$A$4:$AU$24,$D$2,FALSE())</f>
        <v>727069960</v>
      </c>
      <c r="C18" s="36" t="n">
        <f aca="false">B18</f>
        <v>727069960</v>
      </c>
      <c r="D18" s="37" t="n">
        <f aca="false">(1-exposure!D$7+((Labor_ratio!D18*exposure!D$5)+(exposure!D$6*(1-Labor_ratio!D18))))*C18</f>
        <v>742831381.049564</v>
      </c>
      <c r="E18" s="37" t="n">
        <f aca="false">(1-exposure!E$7+((Labor_ratio!E18*exposure!E$5)+(exposure!E$6*(1-Labor_ratio!E18))))*D18</f>
        <v>757184370.570976</v>
      </c>
      <c r="F18" s="37" t="n">
        <f aca="false">(1-exposure!F$7+((Labor_ratio!F18*exposure!F$5)+(exposure!F$6*(1-Labor_ratio!F18))))*E18</f>
        <v>770544134.819806</v>
      </c>
      <c r="G18" s="37" t="n">
        <f aca="false">(1-exposure!G$7+((Labor_ratio!G18*exposure!G$5)+(exposure!G$6*(1-Labor_ratio!G18))))*F18</f>
        <v>783127433.992975</v>
      </c>
      <c r="H18" s="37" t="n">
        <f aca="false">(1-exposure!H$7+((Labor_ratio!H18*exposure!H$5)+(exposure!H$6*(1-Labor_ratio!H18))))*G18</f>
        <v>795099892.853084</v>
      </c>
      <c r="I18" s="37" t="n">
        <f aca="false">(1-exposure!I$7+((Labor_ratio!I18*exposure!I$5)+(exposure!I$6*(1-Labor_ratio!I18))))*H18</f>
        <v>806241953.623873</v>
      </c>
      <c r="J18" s="37" t="n">
        <f aca="false">(1-exposure!J$7+((Labor_ratio!J18*exposure!J$5)+(exposure!J$6*(1-Labor_ratio!J18))))*I18</f>
        <v>816590401.350227</v>
      </c>
      <c r="K18" s="37" t="n">
        <f aca="false">(1-exposure!K$7+((Labor_ratio!K18*exposure!K$5)+(exposure!K$6*(1-Labor_ratio!K18))))*J18</f>
        <v>826386557.18767</v>
      </c>
      <c r="L18" s="37" t="n">
        <f aca="false">(1-exposure!L$7+((Labor_ratio!L18*exposure!L$5)+(exposure!L$6*(1-Labor_ratio!L18))))*K18</f>
        <v>835745561.802391</v>
      </c>
      <c r="M18" s="37" t="n">
        <f aca="false">(1-exposure!M$7+((Labor_ratio!M18*exposure!M$5)+(exposure!M$6*(1-Labor_ratio!M18))))*L18</f>
        <v>844422953.949043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VLOOKUP($A19,raw!$A$4:$AU$24,$B$2,FALSE())+VLOOKUP($A19,raw!$A$4:$AU$24,$C$2,FALSE())+VLOOKUP($A19,raw!$A$4:$AU$24,$D$2,FALSE())</f>
        <v>2576024263</v>
      </c>
      <c r="C19" s="36" t="n">
        <f aca="false">B19</f>
        <v>2576024263</v>
      </c>
      <c r="D19" s="37" t="n">
        <f aca="false">(1-exposure!D$7+((Labor_ratio!D19*exposure!D$5)+(exposure!D$6*(1-Labor_ratio!D19))))*C19</f>
        <v>2631885835.2449</v>
      </c>
      <c r="E19" s="37" t="n">
        <f aca="false">(1-exposure!E$7+((Labor_ratio!E19*exposure!E$5)+(exposure!E$6*(1-Labor_ratio!E19))))*D19</f>
        <v>2682720213.5097</v>
      </c>
      <c r="F19" s="37" t="n">
        <f aca="false">(1-exposure!F$7+((Labor_ratio!F19*exposure!F$5)+(exposure!F$6*(1-Labor_ratio!F19))))*E19</f>
        <v>2730015558.40284</v>
      </c>
      <c r="G19" s="37" t="n">
        <f aca="false">(1-exposure!G$7+((Labor_ratio!G19*exposure!G$5)+(exposure!G$6*(1-Labor_ratio!G19))))*F19</f>
        <v>2774535003.61645</v>
      </c>
      <c r="H19" s="37" t="n">
        <f aca="false">(1-exposure!H$7+((Labor_ratio!H19*exposure!H$5)+(exposure!H$6*(1-Labor_ratio!H19))))*G19</f>
        <v>2816872313.52692</v>
      </c>
      <c r="I19" s="37" t="n">
        <f aca="false">(1-exposure!I$7+((Labor_ratio!I19*exposure!I$5)+(exposure!I$6*(1-Labor_ratio!I19))))*H19</f>
        <v>2856251098.61963</v>
      </c>
      <c r="J19" s="37" t="n">
        <f aca="false">(1-exposure!J$7+((Labor_ratio!J19*exposure!J$5)+(exposure!J$6*(1-Labor_ratio!J19))))*I19</f>
        <v>2892795187.3592</v>
      </c>
      <c r="K19" s="37" t="n">
        <f aca="false">(1-exposure!K$7+((Labor_ratio!K19*exposure!K$5)+(exposure!K$6*(1-Labor_ratio!K19))))*J19</f>
        <v>2927369383.79537</v>
      </c>
      <c r="L19" s="37" t="n">
        <f aca="false">(1-exposure!L$7+((Labor_ratio!L19*exposure!L$5)+(exposure!L$6*(1-Labor_ratio!L19))))*K19</f>
        <v>2960383537.22607</v>
      </c>
      <c r="M19" s="37" t="n">
        <f aca="false">(1-exposure!M$7+((Labor_ratio!M19*exposure!M$5)+(exposure!M$6*(1-Labor_ratio!M19))))*L19</f>
        <v>2990963125.67806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VLOOKUP($A20,raw!$A$4:$AU$24,$B$2,FALSE())+VLOOKUP($A20,raw!$A$4:$AU$24,$C$2,FALSE())+VLOOKUP($A20,raw!$A$4:$AU$24,$D$2,FALSE())</f>
        <v>999426697</v>
      </c>
      <c r="C20" s="36" t="n">
        <f aca="false">B20</f>
        <v>999426697</v>
      </c>
      <c r="D20" s="37" t="n">
        <f aca="false">(1-exposure!D$7+((Labor_ratio!D20*exposure!D$5)+(exposure!D$6*(1-Labor_ratio!D20))))*C20</f>
        <v>1021053229.15704</v>
      </c>
      <c r="E20" s="37" t="n">
        <f aca="false">(1-exposure!E$7+((Labor_ratio!E20*exposure!E$5)+(exposure!E$6*(1-Labor_ratio!E20))))*D20</f>
        <v>1040821904.21072</v>
      </c>
      <c r="F20" s="37" t="n">
        <f aca="false">(1-exposure!F$7+((Labor_ratio!F20*exposure!F$5)+(exposure!F$6*(1-Labor_ratio!F20))))*E20</f>
        <v>1059267479.42333</v>
      </c>
      <c r="G20" s="37" t="n">
        <f aca="false">(1-exposure!G$7+((Labor_ratio!G20*exposure!G$5)+(exposure!G$6*(1-Labor_ratio!G20))))*F20</f>
        <v>1076698148.40257</v>
      </c>
      <c r="H20" s="37" t="n">
        <f aca="false">(1-exposure!H$7+((Labor_ratio!H20*exposure!H$5)+(exposure!H$6*(1-Labor_ratio!H20))))*G20</f>
        <v>1093326942.3813</v>
      </c>
      <c r="I20" s="37" t="n">
        <f aca="false">(1-exposure!I$7+((Labor_ratio!I20*exposure!I$5)+(exposure!I$6*(1-Labor_ratio!I20))))*H20</f>
        <v>1108848896.4789</v>
      </c>
      <c r="J20" s="37" t="n">
        <f aca="false">(1-exposure!J$7+((Labor_ratio!J20*exposure!J$5)+(exposure!J$6*(1-Labor_ratio!J20))))*I20</f>
        <v>1123328305.68768</v>
      </c>
      <c r="K20" s="37" t="n">
        <f aca="false">(1-exposure!K$7+((Labor_ratio!K20*exposure!K$5)+(exposure!K$6*(1-Labor_ratio!K20))))*J20</f>
        <v>1137076255.1845</v>
      </c>
      <c r="L20" s="37" t="n">
        <f aca="false">(1-exposure!L$7+((Labor_ratio!L20*exposure!L$5)+(exposure!L$6*(1-Labor_ratio!L20))))*K20</f>
        <v>1150247021.22268</v>
      </c>
      <c r="M20" s="37" t="n">
        <f aca="false">(1-exposure!M$7+((Labor_ratio!M20*exposure!M$5)+(exposure!M$6*(1-Labor_ratio!M20))))*L20</f>
        <v>1162522296.50779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VLOOKUP($A21,raw!$A$4:$AU$24,$B$2,FALSE())+VLOOKUP($A21,raw!$A$4:$AU$24,$C$2,FALSE())+VLOOKUP($A21,raw!$A$4:$AU$24,$D$2,FALSE())</f>
        <v>612438278</v>
      </c>
      <c r="C21" s="36" t="n">
        <f aca="false">B21</f>
        <v>612438278</v>
      </c>
      <c r="D21" s="37" t="n">
        <f aca="false">(1-exposure!D$7+((Labor_ratio!D21*exposure!D$5)+(exposure!D$6*(1-Labor_ratio!D21))))*C21</f>
        <v>625776976.898243</v>
      </c>
      <c r="E21" s="37" t="n">
        <f aca="false">(1-exposure!E$7+((Labor_ratio!E21*exposure!E$5)+(exposure!E$6*(1-Labor_ratio!E21))))*D21</f>
        <v>637804621.694784</v>
      </c>
      <c r="F21" s="37" t="n">
        <f aca="false">(1-exposure!F$7+((Labor_ratio!F21*exposure!F$5)+(exposure!F$6*(1-Labor_ratio!F21))))*E21</f>
        <v>648928365.020792</v>
      </c>
      <c r="G21" s="37" t="n">
        <f aca="false">(1-exposure!G$7+((Labor_ratio!G21*exposure!G$5)+(exposure!G$6*(1-Labor_ratio!G21))))*F21</f>
        <v>659314515.751803</v>
      </c>
      <c r="H21" s="37" t="n">
        <f aca="false">(1-exposure!H$7+((Labor_ratio!H21*exposure!H$5)+(exposure!H$6*(1-Labor_ratio!H21))))*G21</f>
        <v>669126006.245711</v>
      </c>
      <c r="I21" s="37" t="n">
        <f aca="false">(1-exposure!I$7+((Labor_ratio!I21*exposure!I$5)+(exposure!I$6*(1-Labor_ratio!I21))))*H21</f>
        <v>678183019.522084</v>
      </c>
      <c r="J21" s="37" t="n">
        <f aca="false">(1-exposure!J$7+((Labor_ratio!J21*exposure!J$5)+(exposure!J$6*(1-Labor_ratio!J21))))*I21</f>
        <v>686494779.520738</v>
      </c>
      <c r="K21" s="37" t="n">
        <f aca="false">(1-exposure!K$7+((Labor_ratio!K21*exposure!K$5)+(exposure!K$6*(1-Labor_ratio!K21))))*J21</f>
        <v>694297543.371323</v>
      </c>
      <c r="L21" s="37" t="n">
        <f aca="false">(1-exposure!L$7+((Labor_ratio!L21*exposure!L$5)+(exposure!L$6*(1-Labor_ratio!L21))))*K21</f>
        <v>701694748.089419</v>
      </c>
      <c r="M21" s="37" t="n">
        <f aca="false">(1-exposure!M$7+((Labor_ratio!M21*exposure!M$5)+(exposure!M$6*(1-Labor_ratio!M21))))*L21</f>
        <v>708452418.443298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VLOOKUP($A22,raw!$A$4:$AU$24,$B$2,FALSE())+VLOOKUP($A22,raw!$A$4:$AU$24,$C$2,FALSE())+VLOOKUP($A22,raw!$A$4:$AU$24,$D$2,FALSE())</f>
        <v>2521808328</v>
      </c>
      <c r="C22" s="36" t="n">
        <f aca="false">B22</f>
        <v>2521808328</v>
      </c>
      <c r="D22" s="37" t="n">
        <f aca="false">(1-exposure!D$7+((Labor_ratio!D22*exposure!D$5)+(exposure!D$6*(1-Labor_ratio!D22))))*C22</f>
        <v>2576518984.75058</v>
      </c>
      <c r="E22" s="37" t="n">
        <f aca="false">(1-exposure!E$7+((Labor_ratio!E22*exposure!E$5)+(exposure!E$6*(1-Labor_ratio!E22))))*D22</f>
        <v>2626258658.13258</v>
      </c>
      <c r="F22" s="37" t="n">
        <f aca="false">(1-exposure!F$7+((Labor_ratio!F22*exposure!F$5)+(exposure!F$6*(1-Labor_ratio!F22))))*E22</f>
        <v>2672507020.87593</v>
      </c>
      <c r="G22" s="37" t="n">
        <f aca="false">(1-exposure!G$7+((Labor_ratio!G22*exposure!G$5)+(exposure!G$6*(1-Labor_ratio!G22))))*F22</f>
        <v>2716004660.11401</v>
      </c>
      <c r="H22" s="37" t="n">
        <f aca="false">(1-exposure!H$7+((Labor_ratio!H22*exposure!H$5)+(exposure!H$6*(1-Labor_ratio!H22))))*G22</f>
        <v>2757342143.01881</v>
      </c>
      <c r="I22" s="37" t="n">
        <f aca="false">(1-exposure!I$7+((Labor_ratio!I22*exposure!I$5)+(exposure!I$6*(1-Labor_ratio!I22))))*H22</f>
        <v>2795761440.91075</v>
      </c>
      <c r="J22" s="37" t="n">
        <f aca="false">(1-exposure!J$7+((Labor_ratio!J22*exposure!J$5)+(exposure!J$6*(1-Labor_ratio!J22))))*I22</f>
        <v>2831375089.57398</v>
      </c>
      <c r="K22" s="37" t="n">
        <f aca="false">(1-exposure!K$7+((Labor_ratio!K22*exposure!K$5)+(exposure!K$6*(1-Labor_ratio!K22))))*J22</f>
        <v>2865042796.21752</v>
      </c>
      <c r="L22" s="37" t="n">
        <f aca="false">(1-exposure!L$7+((Labor_ratio!L22*exposure!L$5)+(exposure!L$6*(1-Labor_ratio!L22))))*K22</f>
        <v>2897168333.07443</v>
      </c>
      <c r="M22" s="37" t="n">
        <f aca="false">(1-exposure!M$7+((Labor_ratio!M22*exposure!M$5)+(exposure!M$6*(1-Labor_ratio!M22))))*L22</f>
        <v>2926884375.49599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VLOOKUP($A23,raw!$A$4:$AU$24,$B$2,FALSE())+VLOOKUP($A23,raw!$A$4:$AU$24,$C$2,FALSE())+VLOOKUP($A23,raw!$A$4:$AU$24,$D$2,FALSE())</f>
        <v>191246858</v>
      </c>
      <c r="C23" s="36" t="n">
        <f aca="false">B23</f>
        <v>191246858</v>
      </c>
      <c r="D23" s="37" t="n">
        <f aca="false">(1-exposure!D$7+((Labor_ratio!D23*exposure!D$5)+(exposure!D$6*(1-Labor_ratio!D23))))*C23</f>
        <v>195378207.426274</v>
      </c>
      <c r="E23" s="37" t="n">
        <f aca="false">(1-exposure!E$7+((Labor_ratio!E23*exposure!E$5)+(exposure!E$6*(1-Labor_ratio!E23))))*D23</f>
        <v>199168118.34242</v>
      </c>
      <c r="F23" s="37" t="n">
        <f aca="false">(1-exposure!F$7+((Labor_ratio!F23*exposure!F$5)+(exposure!F$6*(1-Labor_ratio!F23))))*E23</f>
        <v>202712441.694181</v>
      </c>
      <c r="G23" s="37" t="n">
        <f aca="false">(1-exposure!G$7+((Labor_ratio!G23*exposure!G$5)+(exposure!G$6*(1-Labor_ratio!G23))))*F23</f>
        <v>206071998.582437</v>
      </c>
      <c r="H23" s="37" t="n">
        <f aca="false">(1-exposure!H$7+((Labor_ratio!H23*exposure!H$5)+(exposure!H$6*(1-Labor_ratio!H23))))*G23</f>
        <v>209284923.194823</v>
      </c>
      <c r="I23" s="37" t="n">
        <f aca="false">(1-exposure!I$7+((Labor_ratio!I23*exposure!I$5)+(exposure!I$6*(1-Labor_ratio!I23))))*H23</f>
        <v>212292294.126641</v>
      </c>
      <c r="J23" s="37" t="n">
        <f aca="false">(1-exposure!J$7+((Labor_ratio!J23*exposure!J$5)+(exposure!J$6*(1-Labor_ratio!J23))))*I23</f>
        <v>215108895.47383</v>
      </c>
      <c r="K23" s="37" t="n">
        <f aca="false">(1-exposure!K$7+((Labor_ratio!K23*exposure!K$5)+(exposure!K$6*(1-Labor_ratio!K23))))*J23</f>
        <v>217790544.460162</v>
      </c>
      <c r="L23" s="37" t="n">
        <f aca="false">(1-exposure!L$7+((Labor_ratio!L23*exposure!L$5)+(exposure!L$6*(1-Labor_ratio!L23))))*K23</f>
        <v>220366048.115272</v>
      </c>
      <c r="M23" s="37" t="n">
        <f aca="false">(1-exposure!M$7+((Labor_ratio!M23*exposure!M$5)+(exposure!M$6*(1-Labor_ratio!M23))))*L23</f>
        <v>222777701.857246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VLOOKUP($A24,raw!$A$4:$AU$24,$B$2,FALSE())+VLOOKUP($A24,raw!$A$4:$AU$24,$C$2,FALSE())+VLOOKUP($A24,raw!$A$4:$AU$24,$D$2,FALSE())</f>
        <v>1525958604</v>
      </c>
      <c r="C24" s="36" t="n">
        <f aca="false">B24</f>
        <v>1525958604</v>
      </c>
      <c r="D24" s="37" t="n">
        <f aca="false">(1-exposure!D$7+((Labor_ratio!D24*exposure!D$5)+(exposure!D$6*(1-Labor_ratio!D24))))*C24</f>
        <v>1559136892.64306</v>
      </c>
      <c r="E24" s="37" t="n">
        <f aca="false">(1-exposure!E$7+((Labor_ratio!E24*exposure!E$5)+(exposure!E$6*(1-Labor_ratio!E24))))*D24</f>
        <v>1589161834.75066</v>
      </c>
      <c r="F24" s="37" t="n">
        <f aca="false">(1-exposure!F$7+((Labor_ratio!F24*exposure!F$5)+(exposure!F$6*(1-Labor_ratio!F24))))*E24</f>
        <v>1616995725.82015</v>
      </c>
      <c r="G24" s="37" t="n">
        <f aca="false">(1-exposure!G$7+((Labor_ratio!G24*exposure!G$5)+(exposure!G$6*(1-Labor_ratio!G24))))*F24</f>
        <v>1643067711.55375</v>
      </c>
      <c r="H24" s="37" t="n">
        <f aca="false">(1-exposure!H$7+((Labor_ratio!H24*exposure!H$5)+(exposure!H$6*(1-Labor_ratio!H24))))*G24</f>
        <v>1667762443.4344</v>
      </c>
      <c r="I24" s="37" t="n">
        <f aca="false">(1-exposure!I$7+((Labor_ratio!I24*exposure!I$5)+(exposure!I$6*(1-Labor_ratio!I24))))*H24</f>
        <v>1690627196.71233</v>
      </c>
      <c r="J24" s="37" t="n">
        <f aca="false">(1-exposure!J$7+((Labor_ratio!J24*exposure!J$5)+(exposure!J$6*(1-Labor_ratio!J24))))*I24</f>
        <v>1711704669.64369</v>
      </c>
      <c r="K24" s="37" t="n">
        <f aca="false">(1-exposure!K$7+((Labor_ratio!K24*exposure!K$5)+(exposure!K$6*(1-Labor_ratio!K24))))*J24</f>
        <v>1731553523.03387</v>
      </c>
      <c r="L24" s="37" t="n">
        <f aca="false">(1-exposure!L$7+((Labor_ratio!L24*exposure!L$5)+(exposure!L$6*(1-Labor_ratio!L24))))*K24</f>
        <v>1750425589.38134</v>
      </c>
      <c r="M24" s="37" t="n">
        <f aca="false">(1-exposure!M$7+((Labor_ratio!M24*exposure!M$5)+(exposure!M$6*(1-Labor_ratio!M24))))*L24</f>
        <v>1767763295.17763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9.41"/>
    <col collapsed="false" customWidth="true" hidden="false" outlineLevel="0" max="3" min="3" style="0" width="13.85"/>
    <col collapsed="false" customWidth="true" hidden="false" outlineLevel="0" max="4" min="4" style="0" width="15.41"/>
    <col collapsed="false" customWidth="true" hidden="false" outlineLevel="0" max="13" min="5" style="0" width="13.85"/>
  </cols>
  <sheetData>
    <row r="1" customFormat="false" ht="12.75" hidden="false" customHeight="false" outlineLevel="0" collapsed="false">
      <c r="A1" s="0" t="s">
        <v>237</v>
      </c>
    </row>
    <row r="2" customFormat="false" ht="12.75" hidden="false" customHeight="false" outlineLevel="0" collapsed="false">
      <c r="B2" s="0" t="n">
        <v>3</v>
      </c>
      <c r="C2" s="0" t="n">
        <v>28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VLOOKUP(A4,raw!$A$4:$AU$24,$C$2,FALSE())*VLOOKUP($A4,rawcalc!$A$4:$C$24,'A&amp;GO&amp;M'!$B$2,FALSE())</f>
        <v>1807406810.15965</v>
      </c>
      <c r="C4" s="36" t="n">
        <f aca="false">B4</f>
        <v>1807406810.15965</v>
      </c>
      <c r="D4" s="37" t="n">
        <f aca="false">(1-exposure!D$7+((Labor_ratio!D4*exposure!D$5)+(exposure!D$6*(1-Labor_ratio!D4))))*C4</f>
        <v>1846550803.49311</v>
      </c>
      <c r="E4" s="37" t="n">
        <f aca="false">(1-exposure!E$7+((Labor_ratio!E4*exposure!E$5)+(exposure!E$6*(1-Labor_ratio!E4))))*D4</f>
        <v>1882267630.32723</v>
      </c>
      <c r="F4" s="37" t="n">
        <f aca="false">(1-exposure!F$7+((Labor_ratio!F4*exposure!F$5)+(exposure!F$6*(1-Labor_ratio!F4))))*E4</f>
        <v>1915555366.02933</v>
      </c>
      <c r="G4" s="37" t="n">
        <f aca="false">(1-exposure!G$7+((Labor_ratio!G4*exposure!G$5)+(exposure!G$6*(1-Labor_ratio!G4))))*F4</f>
        <v>1946962539.33133</v>
      </c>
      <c r="H4" s="37" t="n">
        <f aca="false">(1-exposure!H$7+((Labor_ratio!H4*exposure!H$5)+(exposure!H$6*(1-Labor_ratio!H4))))*G4</f>
        <v>1976887007.37716</v>
      </c>
      <c r="I4" s="37" t="n">
        <f aca="false">(1-exposure!I$7+((Labor_ratio!I4*exposure!I$5)+(exposure!I$6*(1-Labor_ratio!I4))))*H4</f>
        <v>2004779975.81175</v>
      </c>
      <c r="J4" s="37" t="n">
        <f aca="false">(1-exposure!J$7+((Labor_ratio!J4*exposure!J$5)+(exposure!J$6*(1-Labor_ratio!J4))))*I4</f>
        <v>2030745879.2922</v>
      </c>
      <c r="K4" s="37" t="n">
        <f aca="false">(1-exposure!K$7+((Labor_ratio!K4*exposure!K$5)+(exposure!K$6*(1-Labor_ratio!K4))))*J4</f>
        <v>2055365067.28431</v>
      </c>
      <c r="L4" s="37" t="n">
        <f aca="false">(1-exposure!L$7+((Labor_ratio!L4*exposure!L$5)+(exposure!L$6*(1-Labor_ratio!L4))))*K4</f>
        <v>2078919975.63152</v>
      </c>
      <c r="M4" s="37" t="n">
        <f aca="false">(1-exposure!M$7+((Labor_ratio!M4*exposure!M$5)+(exposure!M$6*(1-Labor_ratio!M4))))*L4</f>
        <v>2100819674.2685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VLOOKUP(A5,raw!$A$4:$AU$24,$C$2,FALSE())*VLOOKUP($A5,rawcalc!$A$4:$C$24,'A&amp;GO&amp;M'!$B$2,FALSE())</f>
        <v>1577207801.45984</v>
      </c>
      <c r="C5" s="36" t="n">
        <f aca="false">B5</f>
        <v>1577207801.45984</v>
      </c>
      <c r="D5" s="37" t="n">
        <f aca="false">(1-exposure!D$7+((Labor_ratio!D5*exposure!D$5)+(exposure!D$6*(1-Labor_ratio!D5))))*C5</f>
        <v>1611453454.7637</v>
      </c>
      <c r="E5" s="37" t="n">
        <f aca="false">(1-exposure!E$7+((Labor_ratio!E5*exposure!E$5)+(exposure!E$6*(1-Labor_ratio!E5))))*D5</f>
        <v>1642533822.87355</v>
      </c>
      <c r="F5" s="37" t="n">
        <f aca="false">(1-exposure!F$7+((Labor_ratio!F5*exposure!F$5)+(exposure!F$6*(1-Labor_ratio!F5))))*E5</f>
        <v>1671400253.16722</v>
      </c>
      <c r="G5" s="37" t="n">
        <f aca="false">(1-exposure!G$7+((Labor_ratio!G5*exposure!G$5)+(exposure!G$6*(1-Labor_ratio!G5))))*F5</f>
        <v>1698508571.66723</v>
      </c>
      <c r="H5" s="37" t="n">
        <f aca="false">(1-exposure!H$7+((Labor_ratio!H5*exposure!H$5)+(exposure!H$6*(1-Labor_ratio!H5))))*G5</f>
        <v>1724238698.15708</v>
      </c>
      <c r="I5" s="37" t="n">
        <f aca="false">(1-exposure!I$7+((Labor_ratio!I5*exposure!I$5)+(exposure!I$6*(1-Labor_ratio!I5))))*H5</f>
        <v>1748118841.78484</v>
      </c>
      <c r="J5" s="37" t="n">
        <f aca="false">(1-exposure!J$7+((Labor_ratio!J5*exposure!J$5)+(exposure!J$6*(1-Labor_ratio!J5))))*I5</f>
        <v>1770209537.28846</v>
      </c>
      <c r="K5" s="37" t="n">
        <f aca="false">(1-exposure!K$7+((Labor_ratio!K5*exposure!K$5)+(exposure!K$6*(1-Labor_ratio!K5))))*J5</f>
        <v>1791063350.6087</v>
      </c>
      <c r="L5" s="37" t="n">
        <f aca="false">(1-exposure!L$7+((Labor_ratio!L5*exposure!L$5)+(exposure!L$6*(1-Labor_ratio!L5))))*K5</f>
        <v>1810935711.97841</v>
      </c>
      <c r="M5" s="37" t="n">
        <f aca="false">(1-exposure!M$7+((Labor_ratio!M5*exposure!M$5)+(exposure!M$6*(1-Labor_ratio!M5))))*L5</f>
        <v>1829271469.41825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VLOOKUP(A6,raw!$A$4:$AU$24,$C$2,FALSE())*VLOOKUP($A6,rawcalc!$A$4:$C$24,'A&amp;GO&amp;M'!$B$2,FALSE())</f>
        <v>467390263.795962</v>
      </c>
      <c r="C6" s="36" t="n">
        <f aca="false">B6</f>
        <v>467390263.795962</v>
      </c>
      <c r="D6" s="37" t="n">
        <f aca="false">(1-exposure!D$7+((Labor_ratio!D6*exposure!D$5)+(exposure!D$6*(1-Labor_ratio!D6))))*C6</f>
        <v>477489307.244672</v>
      </c>
      <c r="E6" s="37" t="n">
        <f aca="false">(1-exposure!E$7+((Labor_ratio!E6*exposure!E$5)+(exposure!E$6*(1-Labor_ratio!E6))))*D6</f>
        <v>486749112.292553</v>
      </c>
      <c r="F6" s="37" t="n">
        <f aca="false">(1-exposure!F$7+((Labor_ratio!F6*exposure!F$5)+(exposure!F$6*(1-Labor_ratio!F6))))*E6</f>
        <v>495406136.201481</v>
      </c>
      <c r="G6" s="37" t="n">
        <f aca="false">(1-exposure!G$7+((Labor_ratio!G6*exposure!G$5)+(exposure!G$6*(1-Labor_ratio!G6))))*F6</f>
        <v>503608391.141022</v>
      </c>
      <c r="H6" s="37" t="n">
        <f aca="false">(1-exposure!H$7+((Labor_ratio!H6*exposure!H$5)+(exposure!H$6*(1-Labor_ratio!H6))))*G6</f>
        <v>511449968.912151</v>
      </c>
      <c r="I6" s="37" t="n">
        <f aca="false">(1-exposure!I$7+((Labor_ratio!I6*exposure!I$5)+(exposure!I$6*(1-Labor_ratio!I6))))*H6</f>
        <v>518787062.349957</v>
      </c>
      <c r="J6" s="37" t="n">
        <f aca="false">(1-exposure!J$7+((Labor_ratio!J6*exposure!J$5)+(exposure!J$6*(1-Labor_ratio!J6))))*I6</f>
        <v>525654956.40872</v>
      </c>
      <c r="K6" s="37" t="n">
        <f aca="false">(1-exposure!K$7+((Labor_ratio!K6*exposure!K$5)+(exposure!K$6*(1-Labor_ratio!K6))))*J6</f>
        <v>532191326.55768</v>
      </c>
      <c r="L6" s="37" t="n">
        <f aca="false">(1-exposure!L$7+((Labor_ratio!L6*exposure!L$5)+(exposure!L$6*(1-Labor_ratio!L6))))*K6</f>
        <v>538466817.345449</v>
      </c>
      <c r="M6" s="37" t="n">
        <f aca="false">(1-exposure!M$7+((Labor_ratio!M6*exposure!M$5)+(exposure!M$6*(1-Labor_ratio!M6))))*L6</f>
        <v>544339310.325222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VLOOKUP(A7,raw!$A$4:$AU$24,$C$2,FALSE())*VLOOKUP($A7,rawcalc!$A$4:$C$24,'A&amp;GO&amp;M'!$B$2,FALSE())</f>
        <v>4546910768.94985</v>
      </c>
      <c r="C7" s="36" t="n">
        <f aca="false">B7</f>
        <v>4546910768.94985</v>
      </c>
      <c r="D7" s="37" t="n">
        <f aca="false">(1-exposure!D$7+((Labor_ratio!D7*exposure!D$5)+(exposure!D$6*(1-Labor_ratio!D7))))*C7</f>
        <v>4645463951.85179</v>
      </c>
      <c r="E7" s="37" t="n">
        <f aca="false">(1-exposure!E$7+((Labor_ratio!E7*exposure!E$5)+(exposure!E$6*(1-Labor_ratio!E7))))*D7</f>
        <v>4735238674.75233</v>
      </c>
      <c r="F7" s="37" t="n">
        <f aca="false">(1-exposure!F$7+((Labor_ratio!F7*exposure!F$5)+(exposure!F$6*(1-Labor_ratio!F7))))*E7</f>
        <v>4818817945.17726</v>
      </c>
      <c r="G7" s="37" t="n">
        <f aca="false">(1-exposure!G$7+((Labor_ratio!G7*exposure!G$5)+(exposure!G$6*(1-Labor_ratio!G7))))*F7</f>
        <v>4897561188.08085</v>
      </c>
      <c r="H7" s="37" t="n">
        <f aca="false">(1-exposure!H$7+((Labor_ratio!H7*exposure!H$5)+(exposure!H$6*(1-Labor_ratio!H7))))*G7</f>
        <v>4972498648.112</v>
      </c>
      <c r="I7" s="37" t="n">
        <f aca="false">(1-exposure!I$7+((Labor_ratio!I7*exposure!I$5)+(exposure!I$6*(1-Labor_ratio!I7))))*H7</f>
        <v>5042256068.00369</v>
      </c>
      <c r="J7" s="37" t="n">
        <f aca="false">(1-exposure!J$7+((Labor_ratio!J7*exposure!J$5)+(exposure!J$6*(1-Labor_ratio!J7))))*I7</f>
        <v>5107068667.841</v>
      </c>
      <c r="K7" s="37" t="n">
        <f aca="false">(1-exposure!K$7+((Labor_ratio!K7*exposure!K$5)+(exposure!K$6*(1-Labor_ratio!K7))))*J7</f>
        <v>5168437813.89211</v>
      </c>
      <c r="L7" s="37" t="n">
        <f aca="false">(1-exposure!L$7+((Labor_ratio!L7*exposure!L$5)+(exposure!L$6*(1-Labor_ratio!L7))))*K7</f>
        <v>5227082053.40601</v>
      </c>
      <c r="M7" s="37" t="n">
        <f aca="false">(1-exposure!M$7+((Labor_ratio!M7*exposure!M$5)+(exposure!M$6*(1-Labor_ratio!M7))))*L7</f>
        <v>5281479268.01604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VLOOKUP(A8,raw!$A$4:$AU$24,$C$2,FALSE())*VLOOKUP($A8,rawcalc!$A$4:$C$24,'A&amp;GO&amp;M'!$B$2,FALSE())</f>
        <v>6133457453.83718</v>
      </c>
      <c r="C8" s="36" t="n">
        <f aca="false">B8</f>
        <v>6133457453.83718</v>
      </c>
      <c r="D8" s="37" t="n">
        <f aca="false">(1-exposure!D$7+((Labor_ratio!D8*exposure!D$5)+(exposure!D$6*(1-Labor_ratio!D8))))*C8</f>
        <v>6267171705.88464</v>
      </c>
      <c r="E8" s="37" t="n">
        <f aca="false">(1-exposure!E$7+((Labor_ratio!E8*exposure!E$5)+(exposure!E$6*(1-Labor_ratio!E8))))*D8</f>
        <v>6387496416.70566</v>
      </c>
      <c r="F8" s="37" t="n">
        <f aca="false">(1-exposure!F$7+((Labor_ratio!F8*exposure!F$5)+(exposure!F$6*(1-Labor_ratio!F8))))*E8</f>
        <v>6498628691.04055</v>
      </c>
      <c r="G8" s="37" t="n">
        <f aca="false">(1-exposure!G$7+((Labor_ratio!G8*exposure!G$5)+(exposure!G$6*(1-Labor_ratio!G8))))*F8</f>
        <v>6602200288.14964</v>
      </c>
      <c r="H8" s="37" t="n">
        <f aca="false">(1-exposure!H$7+((Labor_ratio!H8*exposure!H$5)+(exposure!H$6*(1-Labor_ratio!H8))))*G8</f>
        <v>6699891842.54057</v>
      </c>
      <c r="I8" s="37" t="n">
        <f aca="false">(1-exposure!I$7+((Labor_ratio!I8*exposure!I$5)+(exposure!I$6*(1-Labor_ratio!I8))))*H8</f>
        <v>6789913337.0196</v>
      </c>
      <c r="J8" s="37" t="n">
        <f aca="false">(1-exposure!J$7+((Labor_ratio!J8*exposure!J$5)+(exposure!J$6*(1-Labor_ratio!J8))))*I8</f>
        <v>6872312094.6366</v>
      </c>
      <c r="K8" s="37" t="n">
        <f aca="false">(1-exposure!K$7+((Labor_ratio!K8*exposure!K$5)+(exposure!K$6*(1-Labor_ratio!K8))))*J8</f>
        <v>6949522984.95162</v>
      </c>
      <c r="L8" s="37" t="n">
        <f aca="false">(1-exposure!L$7+((Labor_ratio!L8*exposure!L$5)+(exposure!L$6*(1-Labor_ratio!L8))))*K8</f>
        <v>7022595476.76822</v>
      </c>
      <c r="M8" s="37" t="n">
        <f aca="false">(1-exposure!M$7+((Labor_ratio!M8*exposure!M$5)+(exposure!M$6*(1-Labor_ratio!M8))))*L8</f>
        <v>7089128338.68431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VLOOKUP(A9,raw!$A$4:$AU$24,$C$2,FALSE())*VLOOKUP($A9,rawcalc!$A$4:$C$24,'A&amp;GO&amp;M'!$B$2,FALSE())</f>
        <v>1650911116.68241</v>
      </c>
      <c r="C9" s="36" t="n">
        <f aca="false">B9</f>
        <v>1650911116.68241</v>
      </c>
      <c r="D9" s="37" t="n">
        <f aca="false">(1-exposure!D$7+((Labor_ratio!D9*exposure!D$5)+(exposure!D$6*(1-Labor_ratio!D9))))*C9</f>
        <v>1686778980.97147</v>
      </c>
      <c r="E9" s="37" t="n">
        <f aca="false">(1-exposure!E$7+((Labor_ratio!E9*exposure!E$5)+(exposure!E$6*(1-Labor_ratio!E9))))*D9</f>
        <v>1719289786.00299</v>
      </c>
      <c r="F9" s="37" t="n">
        <f aca="false">(1-exposure!F$7+((Labor_ratio!F9*exposure!F$5)+(exposure!F$6*(1-Labor_ratio!F9))))*E9</f>
        <v>1749459530.40171</v>
      </c>
      <c r="G9" s="37" t="n">
        <f aca="false">(1-exposure!G$7+((Labor_ratio!G9*exposure!G$5)+(exposure!G$6*(1-Labor_ratio!G9))))*F9</f>
        <v>1777759613.003</v>
      </c>
      <c r="H9" s="37" t="n">
        <f aca="false">(1-exposure!H$7+((Labor_ratio!H9*exposure!H$5)+(exposure!H$6*(1-Labor_ratio!H9))))*G9</f>
        <v>1804595942.59495</v>
      </c>
      <c r="I9" s="37" t="n">
        <f aca="false">(1-exposure!I$7+((Labor_ratio!I9*exposure!I$5)+(exposure!I$6*(1-Labor_ratio!I9))))*H9</f>
        <v>1829476480.39944</v>
      </c>
      <c r="J9" s="37" t="n">
        <f aca="false">(1-exposure!J$7+((Labor_ratio!J9*exposure!J$5)+(exposure!J$6*(1-Labor_ratio!J9))))*I9</f>
        <v>1852456928.23416</v>
      </c>
      <c r="K9" s="37" t="n">
        <f aca="false">(1-exposure!K$7+((Labor_ratio!K9*exposure!K$5)+(exposure!K$6*(1-Labor_ratio!K9))))*J9</f>
        <v>1874127273.06885</v>
      </c>
      <c r="L9" s="37" t="n">
        <f aca="false">(1-exposure!L$7+((Labor_ratio!L9*exposure!L$5)+(exposure!L$6*(1-Labor_ratio!L9))))*K9</f>
        <v>1894757146.77353</v>
      </c>
      <c r="M9" s="37" t="n">
        <f aca="false">(1-exposure!M$7+((Labor_ratio!M9*exposure!M$5)+(exposure!M$6*(1-Labor_ratio!M9))))*L9</f>
        <v>1913755575.09442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VLOOKUP(A10,raw!$A$4:$AU$24,$C$2,FALSE())*VLOOKUP($A10,rawcalc!$A$4:$C$24,'A&amp;GO&amp;M'!$B$2,FALSE())</f>
        <v>2882390830.87049</v>
      </c>
      <c r="C10" s="36" t="n">
        <f aca="false">B10</f>
        <v>2882390830.87049</v>
      </c>
      <c r="D10" s="37" t="n">
        <f aca="false">(1-exposure!D$7+((Labor_ratio!D10*exposure!D$5)+(exposure!D$6*(1-Labor_ratio!D10))))*C10</f>
        <v>2944680480.52704</v>
      </c>
      <c r="E10" s="37" t="n">
        <f aca="false">(1-exposure!E$7+((Labor_ratio!E10*exposure!E$5)+(exposure!E$6*(1-Labor_ratio!E10))))*D10</f>
        <v>3001776625.66059</v>
      </c>
      <c r="F10" s="37" t="n">
        <f aca="false">(1-exposure!F$7+((Labor_ratio!F10*exposure!F$5)+(exposure!F$6*(1-Labor_ratio!F10))))*E10</f>
        <v>3055145748.39817</v>
      </c>
      <c r="G10" s="37" t="n">
        <f aca="false">(1-exposure!G$7+((Labor_ratio!G10*exposure!G$5)+(exposure!G$6*(1-Labor_ratio!G10))))*F10</f>
        <v>3105698285.03596</v>
      </c>
      <c r="H10" s="37" t="n">
        <f aca="false">(1-exposure!H$7+((Labor_ratio!H10*exposure!H$5)+(exposure!H$6*(1-Labor_ratio!H10))))*G10</f>
        <v>3154017848.29479</v>
      </c>
      <c r="I10" s="37" t="n">
        <f aca="false">(1-exposure!I$7+((Labor_ratio!I10*exposure!I$5)+(exposure!I$6*(1-Labor_ratio!I10))))*H10</f>
        <v>3199218297.92716</v>
      </c>
      <c r="J10" s="37" t="n">
        <f aca="false">(1-exposure!J$7+((Labor_ratio!J10*exposure!J$5)+(exposure!J$6*(1-Labor_ratio!J10))))*I10</f>
        <v>3241514072.12031</v>
      </c>
      <c r="K10" s="37" t="n">
        <f aca="false">(1-exposure!K$7+((Labor_ratio!K10*exposure!K$5)+(exposure!K$6*(1-Labor_ratio!K10))))*J10</f>
        <v>3281758939.84638</v>
      </c>
      <c r="L10" s="37" t="n">
        <f aca="false">(1-exposure!L$7+((Labor_ratio!L10*exposure!L$5)+(exposure!L$6*(1-Labor_ratio!L10))))*K10</f>
        <v>3320389473.97623</v>
      </c>
      <c r="M10" s="37" t="n">
        <f aca="false">(1-exposure!M$7+((Labor_ratio!M10*exposure!M$5)+(exposure!M$6*(1-Labor_ratio!M10))))*L10</f>
        <v>3356525142.4986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VLOOKUP(A11,raw!$A$4:$AU$24,$C$2,FALSE())*VLOOKUP($A11,rawcalc!$A$4:$C$24,'A&amp;GO&amp;M'!$B$2,FALSE())</f>
        <v>631118280.793402</v>
      </c>
      <c r="C11" s="36" t="n">
        <f aca="false">B11</f>
        <v>631118280.793402</v>
      </c>
      <c r="D11" s="37" t="n">
        <f aca="false">(1-exposure!D$7+((Labor_ratio!D11*exposure!D$5)+(exposure!D$6*(1-Labor_ratio!D11))))*C11</f>
        <v>644825817.129072</v>
      </c>
      <c r="E11" s="37" t="n">
        <f aca="false">(1-exposure!E$7+((Labor_ratio!E11*exposure!E$5)+(exposure!E$6*(1-Labor_ratio!E11))))*D11</f>
        <v>657258419.267433</v>
      </c>
      <c r="F11" s="37" t="n">
        <f aca="false">(1-exposure!F$7+((Labor_ratio!F11*exposure!F$5)+(exposure!F$6*(1-Labor_ratio!F11))))*E11</f>
        <v>668800611.77481</v>
      </c>
      <c r="G11" s="37" t="n">
        <f aca="false">(1-exposure!G$7+((Labor_ratio!G11*exposure!G$5)+(exposure!G$6*(1-Labor_ratio!G11))))*F11</f>
        <v>679633702.589642</v>
      </c>
      <c r="H11" s="37" t="n">
        <f aca="false">(1-exposure!H$7+((Labor_ratio!H11*exposure!H$5)+(exposure!H$6*(1-Labor_ratio!H11))))*G11</f>
        <v>689911283.523808</v>
      </c>
      <c r="I11" s="37" t="n">
        <f aca="false">(1-exposure!I$7+((Labor_ratio!I11*exposure!I$5)+(exposure!I$6*(1-Labor_ratio!I11))))*H11</f>
        <v>699444910.051191</v>
      </c>
      <c r="J11" s="37" t="n">
        <f aca="false">(1-exposure!J$7+((Labor_ratio!J11*exposure!J$5)+(exposure!J$6*(1-Labor_ratio!J11))))*I11</f>
        <v>708257346.324961</v>
      </c>
      <c r="K11" s="37" t="n">
        <f aca="false">(1-exposure!K$7+((Labor_ratio!K11*exposure!K$5)+(exposure!K$6*(1-Labor_ratio!K11))))*J11</f>
        <v>716571908.719087</v>
      </c>
      <c r="L11" s="37" t="n">
        <f aca="false">(1-exposure!L$7+((Labor_ratio!L11*exposure!L$5)+(exposure!L$6*(1-Labor_ratio!L11))))*K11</f>
        <v>724491238.347804</v>
      </c>
      <c r="M11" s="37" t="n">
        <f aca="false">(1-exposure!M$7+((Labor_ratio!M11*exposure!M$5)+(exposure!M$6*(1-Labor_ratio!M11))))*L11</f>
        <v>731791310.419648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VLOOKUP(A12,raw!$A$4:$AU$24,$C$2,FALSE())*VLOOKUP($A12,rawcalc!$A$4:$C$24,'A&amp;GO&amp;M'!$B$2,FALSE())</f>
        <v>4464878526.14048</v>
      </c>
      <c r="C12" s="36" t="n">
        <f aca="false">B12</f>
        <v>4464878526.14048</v>
      </c>
      <c r="D12" s="37" t="n">
        <f aca="false">(1-exposure!D$7+((Labor_ratio!D12*exposure!D$5)+(exposure!D$6*(1-Labor_ratio!D12))))*C12</f>
        <v>4561487773.49303</v>
      </c>
      <c r="E12" s="37" t="n">
        <f aca="false">(1-exposure!E$7+((Labor_ratio!E12*exposure!E$5)+(exposure!E$6*(1-Labor_ratio!E12))))*D12</f>
        <v>4649809132.78157</v>
      </c>
      <c r="F12" s="37" t="n">
        <f aca="false">(1-exposure!F$7+((Labor_ratio!F12*exposure!F$5)+(exposure!F$6*(1-Labor_ratio!F12))))*E12</f>
        <v>4732226086.87059</v>
      </c>
      <c r="G12" s="37" t="n">
        <f aca="false">(1-exposure!G$7+((Labor_ratio!G12*exposure!G$5)+(exposure!G$6*(1-Labor_ratio!G12))))*F12</f>
        <v>4810117041.9108</v>
      </c>
      <c r="H12" s="37" t="n">
        <f aca="false">(1-exposure!H$7+((Labor_ratio!H12*exposure!H$5)+(exposure!H$6*(1-Labor_ratio!H12))))*G12</f>
        <v>4884431461.69016</v>
      </c>
      <c r="I12" s="37" t="n">
        <f aca="false">(1-exposure!I$7+((Labor_ratio!I12*exposure!I$5)+(exposure!I$6*(1-Labor_ratio!I12))))*H12</f>
        <v>4953806451.77249</v>
      </c>
      <c r="J12" s="37" t="n">
        <f aca="false">(1-exposure!J$7+((Labor_ratio!J12*exposure!J$5)+(exposure!J$6*(1-Labor_ratio!J12))))*I12</f>
        <v>5018531353.79401</v>
      </c>
      <c r="K12" s="37" t="n">
        <f aca="false">(1-exposure!K$7+((Labor_ratio!K12*exposure!K$5)+(exposure!K$6*(1-Labor_ratio!K12))))*J12</f>
        <v>5079992762.51565</v>
      </c>
      <c r="L12" s="37" t="n">
        <f aca="false">(1-exposure!L$7+((Labor_ratio!L12*exposure!L$5)+(exposure!L$6*(1-Labor_ratio!L12))))*K12</f>
        <v>5138879287.73123</v>
      </c>
      <c r="M12" s="37" t="n">
        <f aca="false">(1-exposure!M$7+((Labor_ratio!M12*exposure!M$5)+(exposure!M$6*(1-Labor_ratio!M12))))*L12</f>
        <v>5193771633.17214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VLOOKUP(A13,raw!$A$4:$AU$24,$C$2,FALSE())*VLOOKUP($A13,rawcalc!$A$4:$C$24,'A&amp;GO&amp;M'!$B$2,FALSE())</f>
        <v>435640790.782083</v>
      </c>
      <c r="C13" s="36" t="n">
        <f aca="false">B13</f>
        <v>435640790.782083</v>
      </c>
      <c r="D13" s="37" t="n">
        <f aca="false">(1-exposure!D$7+((Labor_ratio!D13*exposure!D$5)+(exposure!D$6*(1-Labor_ratio!D13))))*C13</f>
        <v>445083925.499357</v>
      </c>
      <c r="E13" s="37" t="n">
        <f aca="false">(1-exposure!E$7+((Labor_ratio!E13*exposure!E$5)+(exposure!E$6*(1-Labor_ratio!E13))))*D13</f>
        <v>453684538.330668</v>
      </c>
      <c r="F13" s="37" t="n">
        <f aca="false">(1-exposure!F$7+((Labor_ratio!F13*exposure!F$5)+(exposure!F$6*(1-Labor_ratio!F13))))*E13</f>
        <v>461690777.870863</v>
      </c>
      <c r="G13" s="37" t="n">
        <f aca="false">(1-exposure!G$7+((Labor_ratio!G13*exposure!G$5)+(exposure!G$6*(1-Labor_ratio!G13))))*F13</f>
        <v>469232700.587086</v>
      </c>
      <c r="H13" s="37" t="n">
        <f aca="false">(1-exposure!H$7+((Labor_ratio!H13*exposure!H$5)+(exposure!H$6*(1-Labor_ratio!H13))))*G13</f>
        <v>476409287.188992</v>
      </c>
      <c r="I13" s="37" t="n">
        <f aca="false">(1-exposure!I$7+((Labor_ratio!I13*exposure!I$5)+(exposure!I$6*(1-Labor_ratio!I13))))*H13</f>
        <v>483088928.798622</v>
      </c>
      <c r="J13" s="37" t="n">
        <f aca="false">(1-exposure!J$7+((Labor_ratio!J13*exposure!J$5)+(exposure!J$6*(1-Labor_ratio!J13))))*I13</f>
        <v>489293906.700222</v>
      </c>
      <c r="K13" s="37" t="n">
        <f aca="false">(1-exposure!K$7+((Labor_ratio!K13*exposure!K$5)+(exposure!K$6*(1-Labor_ratio!K13))))*J13</f>
        <v>495168451.547258</v>
      </c>
      <c r="L13" s="37" t="n">
        <f aca="false">(1-exposure!L$7+((Labor_ratio!L13*exposure!L$5)+(exposure!L$6*(1-Labor_ratio!L13))))*K13</f>
        <v>500781482.154076</v>
      </c>
      <c r="M13" s="37" t="n">
        <f aca="false">(1-exposure!M$7+((Labor_ratio!M13*exposure!M$5)+(exposure!M$6*(1-Labor_ratio!M13))))*L13</f>
        <v>505986834.5305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VLOOKUP(A14,raw!$A$4:$AU$24,$C$2,FALSE())*VLOOKUP($A14,rawcalc!$A$4:$C$24,'A&amp;GO&amp;M'!$B$2,FALSE())</f>
        <v>785642894.253302</v>
      </c>
      <c r="C14" s="36" t="n">
        <f aca="false">B14</f>
        <v>785642894.253302</v>
      </c>
      <c r="D14" s="37" t="n">
        <f aca="false">(1-exposure!D$7+((Labor_ratio!D14*exposure!D$5)+(exposure!D$6*(1-Labor_ratio!D14))))*C14</f>
        <v>802698973.472518</v>
      </c>
      <c r="E14" s="37" t="n">
        <f aca="false">(1-exposure!E$7+((Labor_ratio!E14*exposure!E$5)+(exposure!E$6*(1-Labor_ratio!E14))))*D14</f>
        <v>818183269.635966</v>
      </c>
      <c r="F14" s="37" t="n">
        <f aca="false">(1-exposure!F$7+((Labor_ratio!F14*exposure!F$5)+(exposure!F$6*(1-Labor_ratio!F14))))*E14</f>
        <v>832567406.434426</v>
      </c>
      <c r="G14" s="37" t="n">
        <f aca="false">(1-exposure!G$7+((Labor_ratio!G14*exposure!G$5)+(exposure!G$6*(1-Labor_ratio!G14))))*F14</f>
        <v>846079083.5342</v>
      </c>
      <c r="H14" s="37" t="n">
        <f aca="false">(1-exposure!H$7+((Labor_ratio!H14*exposure!H$5)+(exposure!H$6*(1-Labor_ratio!H14))))*G14</f>
        <v>858906624.661605</v>
      </c>
      <c r="I14" s="37" t="n">
        <f aca="false">(1-exposure!I$7+((Labor_ratio!I14*exposure!I$5)+(exposure!I$6*(1-Labor_ratio!I14))))*H14</f>
        <v>870814818.806638</v>
      </c>
      <c r="J14" s="37" t="n">
        <f aca="false">(1-exposure!J$7+((Labor_ratio!J14*exposure!J$5)+(exposure!J$6*(1-Labor_ratio!J14))))*I14</f>
        <v>881834679.294181</v>
      </c>
      <c r="K14" s="37" t="n">
        <f aca="false">(1-exposure!K$7+((Labor_ratio!K14*exposure!K$5)+(exposure!K$6*(1-Labor_ratio!K14))))*J14</f>
        <v>892240151.622038</v>
      </c>
      <c r="L14" s="37" t="n">
        <f aca="false">(1-exposure!L$7+((Labor_ratio!L14*exposure!L$5)+(exposure!L$6*(1-Labor_ratio!L14))))*K14</f>
        <v>902158217.753396</v>
      </c>
      <c r="M14" s="37" t="n">
        <f aca="false">(1-exposure!M$7+((Labor_ratio!M14*exposure!M$5)+(exposure!M$6*(1-Labor_ratio!M14))))*L14</f>
        <v>911313452.579774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VLOOKUP(A15,raw!$A$4:$AU$24,$C$2,FALSE())*VLOOKUP($A15,rawcalc!$A$4:$C$24,'A&amp;GO&amp;M'!$B$2,FALSE())</f>
        <v>1558014612.90141</v>
      </c>
      <c r="C15" s="36" t="n">
        <f aca="false">B15</f>
        <v>1558014612.90141</v>
      </c>
      <c r="D15" s="37" t="n">
        <f aca="false">(1-exposure!D$7+((Labor_ratio!D15*exposure!D$5)+(exposure!D$6*(1-Labor_ratio!D15))))*C15</f>
        <v>1591875883.66212</v>
      </c>
      <c r="E15" s="37" t="n">
        <f aca="false">(1-exposure!E$7+((Labor_ratio!E15*exposure!E$5)+(exposure!E$6*(1-Labor_ratio!E15))))*D15</f>
        <v>1622545596.72238</v>
      </c>
      <c r="F15" s="37" t="n">
        <f aca="false">(1-exposure!F$7+((Labor_ratio!F15*exposure!F$5)+(exposure!F$6*(1-Labor_ratio!F15))))*E15</f>
        <v>1650993355.05911</v>
      </c>
      <c r="G15" s="37" t="n">
        <f aca="false">(1-exposure!G$7+((Labor_ratio!G15*exposure!G$5)+(exposure!G$6*(1-Labor_ratio!G15))))*F15</f>
        <v>1677660977.38914</v>
      </c>
      <c r="H15" s="37" t="n">
        <f aca="false">(1-exposure!H$7+((Labor_ratio!H15*exposure!H$5)+(exposure!H$6*(1-Labor_ratio!H15))))*G15</f>
        <v>1702935927.78879</v>
      </c>
      <c r="I15" s="37" t="n">
        <f aca="false">(1-exposure!I$7+((Labor_ratio!I15*exposure!I$5)+(exposure!I$6*(1-Labor_ratio!I15))))*H15</f>
        <v>1726354816.45441</v>
      </c>
      <c r="J15" s="37" t="n">
        <f aca="false">(1-exposure!J$7+((Labor_ratio!J15*exposure!J$5)+(exposure!J$6*(1-Labor_ratio!J15))))*I15</f>
        <v>1747966127.09829</v>
      </c>
      <c r="K15" s="37" t="n">
        <f aca="false">(1-exposure!K$7+((Labor_ratio!K15*exposure!K$5)+(exposure!K$6*(1-Labor_ratio!K15))))*J15</f>
        <v>1768332838.66651</v>
      </c>
      <c r="L15" s="37" t="n">
        <f aca="false">(1-exposure!L$7+((Labor_ratio!L15*exposure!L$5)+(exposure!L$6*(1-Labor_ratio!L15))))*K15</f>
        <v>1787710621.57893</v>
      </c>
      <c r="M15" s="37" t="n">
        <f aca="false">(1-exposure!M$7+((Labor_ratio!M15*exposure!M$5)+(exposure!M$6*(1-Labor_ratio!M15))))*L15</f>
        <v>1805536490.65906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VLOOKUP(A16,raw!$A$4:$AU$24,$C$2,FALSE())*VLOOKUP($A16,rawcalc!$A$4:$C$24,'A&amp;GO&amp;M'!$B$2,FALSE())</f>
        <v>660344173.230316</v>
      </c>
      <c r="C16" s="36" t="n">
        <f aca="false">B16</f>
        <v>660344173.230316</v>
      </c>
      <c r="D16" s="37" t="n">
        <f aca="false">(1-exposure!D$7+((Labor_ratio!D16*exposure!D$5)+(exposure!D$6*(1-Labor_ratio!D16))))*C16</f>
        <v>674654670.157043</v>
      </c>
      <c r="E16" s="37" t="n">
        <f aca="false">(1-exposure!E$7+((Labor_ratio!E16*exposure!E$5)+(exposure!E$6*(1-Labor_ratio!E16))))*D16</f>
        <v>687694888.062814</v>
      </c>
      <c r="F16" s="37" t="n">
        <f aca="false">(1-exposure!F$7+((Labor_ratio!F16*exposure!F$5)+(exposure!F$6*(1-Labor_ratio!F16))))*E16</f>
        <v>699837832.924918</v>
      </c>
      <c r="G16" s="37" t="n">
        <f aca="false">(1-exposure!G$7+((Labor_ratio!G16*exposure!G$5)+(exposure!G$6*(1-Labor_ratio!G16))))*F16</f>
        <v>711281536.190295</v>
      </c>
      <c r="H16" s="37" t="n">
        <f aca="false">(1-exposure!H$7+((Labor_ratio!H16*exposure!H$5)+(exposure!H$6*(1-Labor_ratio!H16))))*G16</f>
        <v>722174755.774426</v>
      </c>
      <c r="I16" s="37" t="n">
        <f aca="false">(1-exposure!I$7+((Labor_ratio!I16*exposure!I$5)+(exposure!I$6*(1-Labor_ratio!I16))))*H16</f>
        <v>732317722.320256</v>
      </c>
      <c r="J16" s="37" t="n">
        <f aca="false">(1-exposure!J$7+((Labor_ratio!J16*exposure!J$5)+(exposure!J$6*(1-Labor_ratio!J16))))*I16</f>
        <v>741745405.301209</v>
      </c>
      <c r="K16" s="37" t="n">
        <f aca="false">(1-exposure!K$7+((Labor_ratio!K16*exposure!K$5)+(exposure!K$6*(1-Labor_ratio!K16))))*J16</f>
        <v>750674629.562051</v>
      </c>
      <c r="L16" s="37" t="n">
        <f aca="false">(1-exposure!L$7+((Labor_ratio!L16*exposure!L$5)+(exposure!L$6*(1-Labor_ratio!L16))))*K16</f>
        <v>759209512.924357</v>
      </c>
      <c r="M16" s="37" t="n">
        <f aca="false">(1-exposure!M$7+((Labor_ratio!M16*exposure!M$5)+(exposure!M$6*(1-Labor_ratio!M16))))*L16</f>
        <v>767130043.133194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VLOOKUP(A17,raw!$A$4:$AU$24,$C$2,FALSE())*VLOOKUP($A17,rawcalc!$A$4:$C$24,'A&amp;GO&amp;M'!$B$2,FALSE())</f>
        <v>1262092532.96055</v>
      </c>
      <c r="C17" s="36" t="n">
        <f aca="false">B17</f>
        <v>1262092532.96055</v>
      </c>
      <c r="D17" s="37" t="n">
        <f aca="false">(1-exposure!D$7+((Labor_ratio!D17*exposure!D$5)+(exposure!D$6*(1-Labor_ratio!D17))))*C17</f>
        <v>1289496812.35488</v>
      </c>
      <c r="E17" s="37" t="n">
        <f aca="false">(1-exposure!E$7+((Labor_ratio!E17*exposure!E$5)+(exposure!E$6*(1-Labor_ratio!E17))))*D17</f>
        <v>1314366863.06869</v>
      </c>
      <c r="F17" s="37" t="n">
        <f aca="false">(1-exposure!F$7+((Labor_ratio!F17*exposure!F$5)+(exposure!F$6*(1-Labor_ratio!F17))))*E17</f>
        <v>1337464579.41257</v>
      </c>
      <c r="G17" s="37" t="n">
        <f aca="false">(1-exposure!G$7+((Labor_ratio!G17*exposure!G$5)+(exposure!G$6*(1-Labor_ratio!G17))))*F17</f>
        <v>1359154540.70825</v>
      </c>
      <c r="H17" s="37" t="n">
        <f aca="false">(1-exposure!H$7+((Labor_ratio!H17*exposure!H$5)+(exposure!H$6*(1-Labor_ratio!H17))))*G17</f>
        <v>1379741013.97984</v>
      </c>
      <c r="I17" s="37" t="n">
        <f aca="false">(1-exposure!I$7+((Labor_ratio!I17*exposure!I$5)+(exposure!I$6*(1-Labor_ratio!I17))))*H17</f>
        <v>1398846524.05865</v>
      </c>
      <c r="J17" s="37" t="n">
        <f aca="false">(1-exposure!J$7+((Labor_ratio!J17*exposure!J$5)+(exposure!J$6*(1-Labor_ratio!J17))))*I17</f>
        <v>1416519276.04597</v>
      </c>
      <c r="K17" s="37" t="n">
        <f aca="false">(1-exposure!K$7+((Labor_ratio!K17*exposure!K$5)+(exposure!K$6*(1-Labor_ratio!K17))))*J17</f>
        <v>1433201792.83379</v>
      </c>
      <c r="L17" s="37" t="n">
        <f aca="false">(1-exposure!L$7+((Labor_ratio!L17*exposure!L$5)+(exposure!L$6*(1-Labor_ratio!L17))))*K17</f>
        <v>1449098540.88133</v>
      </c>
      <c r="M17" s="37" t="n">
        <f aca="false">(1-exposure!M$7+((Labor_ratio!M17*exposure!M$5)+(exposure!M$6*(1-Labor_ratio!M17))))*L17</f>
        <v>1463764980.40661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VLOOKUP(A18,raw!$A$4:$AU$24,$C$2,FALSE())*VLOOKUP($A18,rawcalc!$A$4:$C$24,'A&amp;GO&amp;M'!$B$2,FALSE())</f>
        <v>1875798358.72286</v>
      </c>
      <c r="C18" s="36" t="n">
        <f aca="false">B18</f>
        <v>1875798358.72286</v>
      </c>
      <c r="D18" s="37" t="n">
        <f aca="false">(1-exposure!D$7+((Labor_ratio!D18*exposure!D$5)+(exposure!D$6*(1-Labor_ratio!D18))))*C18</f>
        <v>1916461911.56159</v>
      </c>
      <c r="E18" s="37" t="n">
        <f aca="false">(1-exposure!E$7+((Labor_ratio!E18*exposure!E$5)+(exposure!E$6*(1-Labor_ratio!E18))))*D18</f>
        <v>1953491792.68477</v>
      </c>
      <c r="F18" s="37" t="n">
        <f aca="false">(1-exposure!F$7+((Labor_ratio!F18*exposure!F$5)+(exposure!F$6*(1-Labor_ratio!F18))))*E18</f>
        <v>1987959210.16806</v>
      </c>
      <c r="G18" s="37" t="n">
        <f aca="false">(1-exposure!G$7+((Labor_ratio!G18*exposure!G$5)+(exposure!G$6*(1-Labor_ratio!G18))))*F18</f>
        <v>2020423392.75696</v>
      </c>
      <c r="H18" s="37" t="n">
        <f aca="false">(1-exposure!H$7+((Labor_ratio!H18*exposure!H$5)+(exposure!H$6*(1-Labor_ratio!H18))))*G18</f>
        <v>2051311642.74005</v>
      </c>
      <c r="I18" s="37" t="n">
        <f aca="false">(1-exposure!I$7+((Labor_ratio!I18*exposure!I$5)+(exposure!I$6*(1-Labor_ratio!I18))))*H18</f>
        <v>2080057513.77925</v>
      </c>
      <c r="J18" s="37" t="n">
        <f aca="false">(1-exposure!J$7+((Labor_ratio!J18*exposure!J$5)+(exposure!J$6*(1-Labor_ratio!J18))))*I18</f>
        <v>2106755909.15845</v>
      </c>
      <c r="K18" s="37" t="n">
        <f aca="false">(1-exposure!K$7+((Labor_ratio!K18*exposure!K$5)+(exposure!K$6*(1-Labor_ratio!K18))))*J18</f>
        <v>2132029423.47291</v>
      </c>
      <c r="L18" s="37" t="n">
        <f aca="false">(1-exposure!L$7+((Labor_ratio!L18*exposure!L$5)+(exposure!L$6*(1-Labor_ratio!L18))))*K18</f>
        <v>2156175112.96828</v>
      </c>
      <c r="M18" s="37" t="n">
        <f aca="false">(1-exposure!M$7+((Labor_ratio!M18*exposure!M$5)+(exposure!M$6*(1-Labor_ratio!M18))))*L18</f>
        <v>2178562281.79958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VLOOKUP(A19,raw!$A$4:$AU$24,$C$2,FALSE())*VLOOKUP($A19,rawcalc!$A$4:$C$24,'A&amp;GO&amp;M'!$B$2,FALSE())</f>
        <v>6994456703.08721</v>
      </c>
      <c r="C19" s="36" t="n">
        <f aca="false">B19</f>
        <v>6994456703.08721</v>
      </c>
      <c r="D19" s="37" t="n">
        <f aca="false">(1-exposure!D$7+((Labor_ratio!D19*exposure!D$5)+(exposure!D$6*(1-Labor_ratio!D19))))*C19</f>
        <v>7146132816.56384</v>
      </c>
      <c r="E19" s="37" t="n">
        <f aca="false">(1-exposure!E$7+((Labor_ratio!E19*exposure!E$5)+(exposure!E$6*(1-Labor_ratio!E19))))*D19</f>
        <v>7284159023.42396</v>
      </c>
      <c r="F19" s="37" t="n">
        <f aca="false">(1-exposure!F$7+((Labor_ratio!F19*exposure!F$5)+(exposure!F$6*(1-Labor_ratio!F19))))*E19</f>
        <v>7412575997.93157</v>
      </c>
      <c r="G19" s="37" t="n">
        <f aca="false">(1-exposure!G$7+((Labor_ratio!G19*exposure!G$5)+(exposure!G$6*(1-Labor_ratio!G19))))*F19</f>
        <v>7533455811.24101</v>
      </c>
      <c r="H19" s="37" t="n">
        <f aca="false">(1-exposure!H$7+((Labor_ratio!H19*exposure!H$5)+(exposure!H$6*(1-Labor_ratio!H19))))*G19</f>
        <v>7648410660.59832</v>
      </c>
      <c r="I19" s="37" t="n">
        <f aca="false">(1-exposure!I$7+((Labor_ratio!I19*exposure!I$5)+(exposure!I$6*(1-Labor_ratio!I19))))*H19</f>
        <v>7755332482.45663</v>
      </c>
      <c r="J19" s="37" t="n">
        <f aca="false">(1-exposure!J$7+((Labor_ratio!J19*exposure!J$5)+(exposure!J$6*(1-Labor_ratio!J19))))*I19</f>
        <v>7854557497.57547</v>
      </c>
      <c r="K19" s="37" t="n">
        <f aca="false">(1-exposure!K$7+((Labor_ratio!K19*exposure!K$5)+(exposure!K$6*(1-Labor_ratio!K19))))*J19</f>
        <v>7948433833.87021</v>
      </c>
      <c r="L19" s="37" t="n">
        <f aca="false">(1-exposure!L$7+((Labor_ratio!L19*exposure!L$5)+(exposure!L$6*(1-Labor_ratio!L19))))*K19</f>
        <v>8038074319.82248</v>
      </c>
      <c r="M19" s="37" t="n">
        <f aca="false">(1-exposure!M$7+((Labor_ratio!M19*exposure!M$5)+(exposure!M$6*(1-Labor_ratio!M19))))*L19</f>
        <v>8121104441.2766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VLOOKUP(A20,raw!$A$4:$AU$24,$C$2,FALSE())*VLOOKUP($A20,rawcalc!$A$4:$C$24,'A&amp;GO&amp;M'!$B$2,FALSE())</f>
        <v>2409413774.88244</v>
      </c>
      <c r="C20" s="36" t="n">
        <f aca="false">B20</f>
        <v>2409413774.88244</v>
      </c>
      <c r="D20" s="37" t="n">
        <f aca="false">(1-exposure!D$7+((Labor_ratio!D20*exposure!D$5)+(exposure!D$6*(1-Labor_ratio!D20))))*C20</f>
        <v>2461550929.75184</v>
      </c>
      <c r="E20" s="37" t="n">
        <f aca="false">(1-exposure!E$7+((Labor_ratio!E20*exposure!E$5)+(exposure!E$6*(1-Labor_ratio!E20))))*D20</f>
        <v>2509209170.34967</v>
      </c>
      <c r="F20" s="37" t="n">
        <f aca="false">(1-exposure!F$7+((Labor_ratio!F20*exposure!F$5)+(exposure!F$6*(1-Labor_ratio!F20))))*E20</f>
        <v>2553677687.28673</v>
      </c>
      <c r="G20" s="37" t="n">
        <f aca="false">(1-exposure!G$7+((Labor_ratio!G20*exposure!G$5)+(exposure!G$6*(1-Labor_ratio!G20))))*F20</f>
        <v>2595699472.44623</v>
      </c>
      <c r="H20" s="37" t="n">
        <f aca="false">(1-exposure!H$7+((Labor_ratio!H20*exposure!H$5)+(exposure!H$6*(1-Labor_ratio!H20))))*G20</f>
        <v>2635788100.64907</v>
      </c>
      <c r="I20" s="37" t="n">
        <f aca="false">(1-exposure!I$7+((Labor_ratio!I20*exposure!I$5)+(exposure!I$6*(1-Labor_ratio!I20))))*H20</f>
        <v>2673208363.81405</v>
      </c>
      <c r="J20" s="37" t="n">
        <f aca="false">(1-exposure!J$7+((Labor_ratio!J20*exposure!J$5)+(exposure!J$6*(1-Labor_ratio!J20))))*I20</f>
        <v>2708115264.04447</v>
      </c>
      <c r="K20" s="37" t="n">
        <f aca="false">(1-exposure!K$7+((Labor_ratio!K20*exposure!K$5)+(exposure!K$6*(1-Labor_ratio!K20))))*J20</f>
        <v>2741258764.20658</v>
      </c>
      <c r="L20" s="37" t="n">
        <f aca="false">(1-exposure!L$7+((Labor_ratio!L20*exposure!L$5)+(exposure!L$6*(1-Labor_ratio!L20))))*K20</f>
        <v>2773010792.85799</v>
      </c>
      <c r="M20" s="37" t="n">
        <f aca="false">(1-exposure!M$7+((Labor_ratio!M20*exposure!M$5)+(exposure!M$6*(1-Labor_ratio!M20))))*L20</f>
        <v>2802603976.08114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VLOOKUP(A21,raw!$A$4:$AU$24,$C$2,FALSE())*VLOOKUP($A21,rawcalc!$A$4:$C$24,'A&amp;GO&amp;M'!$B$2,FALSE())</f>
        <v>1356417592.90934</v>
      </c>
      <c r="C21" s="36" t="n">
        <f aca="false">B21</f>
        <v>1356417592.90934</v>
      </c>
      <c r="D21" s="37" t="n">
        <f aca="false">(1-exposure!D$7+((Labor_ratio!D21*exposure!D$5)+(exposure!D$6*(1-Labor_ratio!D21))))*C21</f>
        <v>1385959910.07342</v>
      </c>
      <c r="E21" s="37" t="n">
        <f aca="false">(1-exposure!E$7+((Labor_ratio!E21*exposure!E$5)+(exposure!E$6*(1-Labor_ratio!E21))))*D21</f>
        <v>1412598527.52981</v>
      </c>
      <c r="F21" s="37" t="n">
        <f aca="false">(1-exposure!F$7+((Labor_ratio!F21*exposure!F$5)+(exposure!F$6*(1-Labor_ratio!F21))))*E21</f>
        <v>1437235199.80914</v>
      </c>
      <c r="G21" s="37" t="n">
        <f aca="false">(1-exposure!G$7+((Labor_ratio!G21*exposure!G$5)+(exposure!G$6*(1-Labor_ratio!G21))))*F21</f>
        <v>1460238264.90193</v>
      </c>
      <c r="H21" s="37" t="n">
        <f aca="false">(1-exposure!H$7+((Labor_ratio!H21*exposure!H$5)+(exposure!H$6*(1-Labor_ratio!H21))))*G21</f>
        <v>1481968582.54645</v>
      </c>
      <c r="I21" s="37" t="n">
        <f aca="false">(1-exposure!I$7+((Labor_ratio!I21*exposure!I$5)+(exposure!I$6*(1-Labor_ratio!I21))))*H21</f>
        <v>1502027897.23756</v>
      </c>
      <c r="J21" s="37" t="n">
        <f aca="false">(1-exposure!J$7+((Labor_ratio!J21*exposure!J$5)+(exposure!J$6*(1-Labor_ratio!J21))))*I21</f>
        <v>1520436637.99595</v>
      </c>
      <c r="K21" s="37" t="n">
        <f aca="false">(1-exposure!K$7+((Labor_ratio!K21*exposure!K$5)+(exposure!K$6*(1-Labor_ratio!K21))))*J21</f>
        <v>1537718062.98266</v>
      </c>
      <c r="L21" s="37" t="n">
        <f aca="false">(1-exposure!L$7+((Labor_ratio!L21*exposure!L$5)+(exposure!L$6*(1-Labor_ratio!L21))))*K21</f>
        <v>1554101262.69177</v>
      </c>
      <c r="M21" s="37" t="n">
        <f aca="false">(1-exposure!M$7+((Labor_ratio!M21*exposure!M$5)+(exposure!M$6*(1-Labor_ratio!M21))))*L21</f>
        <v>1569068032.86985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VLOOKUP(A22,raw!$A$4:$AU$24,$C$2,FALSE())*VLOOKUP($A22,rawcalc!$A$4:$C$24,'A&amp;GO&amp;M'!$B$2,FALSE())</f>
        <v>5628851801.50549</v>
      </c>
      <c r="C22" s="36" t="n">
        <f aca="false">B22</f>
        <v>5628851801.50549</v>
      </c>
      <c r="D22" s="37" t="n">
        <f aca="false">(1-exposure!D$7+((Labor_ratio!D22*exposure!D$5)+(exposure!D$6*(1-Labor_ratio!D22))))*C22</f>
        <v>5750969797.30744</v>
      </c>
      <c r="E22" s="37" t="n">
        <f aca="false">(1-exposure!E$7+((Labor_ratio!E22*exposure!E$5)+(exposure!E$6*(1-Labor_ratio!E22))))*D22</f>
        <v>5861992212.06193</v>
      </c>
      <c r="F22" s="37" t="n">
        <f aca="false">(1-exposure!F$7+((Labor_ratio!F22*exposure!F$5)+(exposure!F$6*(1-Labor_ratio!F22))))*E22</f>
        <v>5965221778.34348</v>
      </c>
      <c r="G22" s="37" t="n">
        <f aca="false">(1-exposure!G$7+((Labor_ratio!G22*exposure!G$5)+(exposure!G$6*(1-Labor_ratio!G22))))*F22</f>
        <v>6062311538.20666</v>
      </c>
      <c r="H22" s="37" t="n">
        <f aca="false">(1-exposure!H$7+((Labor_ratio!H22*exposure!H$5)+(exposure!H$6*(1-Labor_ratio!H22))))*G22</f>
        <v>6154579678.70524</v>
      </c>
      <c r="I22" s="37" t="n">
        <f aca="false">(1-exposure!I$7+((Labor_ratio!I22*exposure!I$5)+(exposure!I$6*(1-Labor_ratio!I22))))*H22</f>
        <v>6240334227.03886</v>
      </c>
      <c r="J22" s="37" t="n">
        <f aca="false">(1-exposure!J$7+((Labor_ratio!J22*exposure!J$5)+(exposure!J$6*(1-Labor_ratio!J22))))*I22</f>
        <v>6319826370.91452</v>
      </c>
      <c r="K22" s="37" t="n">
        <f aca="false">(1-exposure!K$7+((Labor_ratio!K22*exposure!K$5)+(exposure!K$6*(1-Labor_ratio!K22))))*J22</f>
        <v>6394975036.69094</v>
      </c>
      <c r="L22" s="37" t="n">
        <f aca="false">(1-exposure!L$7+((Labor_ratio!L22*exposure!L$5)+(exposure!L$6*(1-Labor_ratio!L22))))*K22</f>
        <v>6466681472.11015</v>
      </c>
      <c r="M22" s="37" t="n">
        <f aca="false">(1-exposure!M$7+((Labor_ratio!M22*exposure!M$5)+(exposure!M$6*(1-Labor_ratio!M22))))*L22</f>
        <v>6533009748.15754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VLOOKUP(A23,raw!$A$4:$AU$24,$C$2,FALSE())*VLOOKUP($A23,rawcalc!$A$4:$C$24,'A&amp;GO&amp;M'!$B$2,FALSE())</f>
        <v>438259665.932888</v>
      </c>
      <c r="C23" s="36" t="n">
        <f aca="false">B23</f>
        <v>438259665.932888</v>
      </c>
      <c r="D23" s="37" t="n">
        <f aca="false">(1-exposure!D$7+((Labor_ratio!D23*exposure!D$5)+(exposure!D$6*(1-Labor_ratio!D23))))*C23</f>
        <v>447727030.983199</v>
      </c>
      <c r="E23" s="37" t="n">
        <f aca="false">(1-exposure!E$7+((Labor_ratio!E23*exposure!E$5)+(exposure!E$6*(1-Labor_ratio!E23))))*D23</f>
        <v>456411958.460677</v>
      </c>
      <c r="F23" s="37" t="n">
        <f aca="false">(1-exposure!F$7+((Labor_ratio!F23*exposure!F$5)+(exposure!F$6*(1-Labor_ratio!F23))))*E23</f>
        <v>464534099.573713</v>
      </c>
      <c r="G23" s="37" t="n">
        <f aca="false">(1-exposure!G$7+((Labor_ratio!G23*exposure!G$5)+(exposure!G$6*(1-Labor_ratio!G23))))*F23</f>
        <v>472232831.437479</v>
      </c>
      <c r="H23" s="37" t="n">
        <f aca="false">(1-exposure!H$7+((Labor_ratio!H23*exposure!H$5)+(exposure!H$6*(1-Labor_ratio!H23))))*G23</f>
        <v>479595542.030569</v>
      </c>
      <c r="I23" s="37" t="n">
        <f aca="false">(1-exposure!I$7+((Labor_ratio!I23*exposure!I$5)+(exposure!I$6*(1-Labor_ratio!I23))))*H23</f>
        <v>486487207.565355</v>
      </c>
      <c r="J23" s="37" t="n">
        <f aca="false">(1-exposure!J$7+((Labor_ratio!J23*exposure!J$5)+(exposure!J$6*(1-Labor_ratio!J23))))*I23</f>
        <v>492941707.149789</v>
      </c>
      <c r="K23" s="37" t="n">
        <f aca="false">(1-exposure!K$7+((Labor_ratio!K23*exposure!K$5)+(exposure!K$6*(1-Labor_ratio!K23))))*J23</f>
        <v>499086951.057008</v>
      </c>
      <c r="L23" s="37" t="n">
        <f aca="false">(1-exposure!L$7+((Labor_ratio!L23*exposure!L$5)+(exposure!L$6*(1-Labor_ratio!L23))))*K23</f>
        <v>504988953.230018</v>
      </c>
      <c r="M23" s="37" t="n">
        <f aca="false">(1-exposure!M$7+((Labor_ratio!M23*exposure!M$5)+(exposure!M$6*(1-Labor_ratio!M23))))*L23</f>
        <v>510515478.341889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VLOOKUP(A24,raw!$A$4:$AU$24,$C$2,FALSE())*VLOOKUP($A24,rawcalc!$A$4:$C$24,'A&amp;GO&amp;M'!$B$2,FALSE())</f>
        <v>3612534230.46344</v>
      </c>
      <c r="C24" s="36" t="n">
        <f aca="false">B24</f>
        <v>3612534230.46344</v>
      </c>
      <c r="D24" s="37" t="n">
        <f aca="false">(1-exposure!D$7+((Labor_ratio!D24*exposure!D$5)+(exposure!D$6*(1-Labor_ratio!D24))))*C24</f>
        <v>3691080072.47845</v>
      </c>
      <c r="E24" s="37" t="n">
        <f aca="false">(1-exposure!E$7+((Labor_ratio!E24*exposure!E$5)+(exposure!E$6*(1-Labor_ratio!E24))))*D24</f>
        <v>3762160723.58331</v>
      </c>
      <c r="F24" s="37" t="n">
        <f aca="false">(1-exposure!F$7+((Labor_ratio!F24*exposure!F$5)+(exposure!F$6*(1-Labor_ratio!F24))))*E24</f>
        <v>3828054309.41975</v>
      </c>
      <c r="G24" s="37" t="n">
        <f aca="false">(1-exposure!G$7+((Labor_ratio!G24*exposure!G$5)+(exposure!G$6*(1-Labor_ratio!G24))))*F24</f>
        <v>3889776783.85117</v>
      </c>
      <c r="H24" s="37" t="n">
        <f aca="false">(1-exposure!H$7+((Labor_ratio!H24*exposure!H$5)+(exposure!H$6*(1-Labor_ratio!H24))))*G24</f>
        <v>3948238765.71431</v>
      </c>
      <c r="I24" s="37" t="n">
        <f aca="false">(1-exposure!I$7+((Labor_ratio!I24*exposure!I$5)+(exposure!I$6*(1-Labor_ratio!I24))))*H24</f>
        <v>4002368480.42027</v>
      </c>
      <c r="J24" s="37" t="n">
        <f aca="false">(1-exposure!J$7+((Labor_ratio!J24*exposure!J$5)+(exposure!J$6*(1-Labor_ratio!J24))))*I24</f>
        <v>4052267011.25631</v>
      </c>
      <c r="K24" s="37" t="n">
        <f aca="false">(1-exposure!K$7+((Labor_ratio!K24*exposure!K$5)+(exposure!K$6*(1-Labor_ratio!K24))))*J24</f>
        <v>4099256924.42927</v>
      </c>
      <c r="L24" s="37" t="n">
        <f aca="false">(1-exposure!L$7+((Labor_ratio!L24*exposure!L$5)+(exposure!L$6*(1-Labor_ratio!L24))))*K24</f>
        <v>4143934404.86754</v>
      </c>
      <c r="M24" s="37" t="n">
        <f aca="false">(1-exposure!M$7+((Labor_ratio!M24*exposure!M$5)+(exposure!M$6*(1-Labor_ratio!M24))))*L24</f>
        <v>4184979460.41662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  <col collapsed="false" customWidth="true" hidden="false" outlineLevel="0" max="13" min="3" style="0" width="12.28"/>
  </cols>
  <sheetData>
    <row r="1" customFormat="false" ht="12.75" hidden="false" customHeight="false" outlineLevel="0" collapsed="false">
      <c r="A1" s="0" t="s">
        <v>238</v>
      </c>
    </row>
    <row r="2" customFormat="false" ht="12.75" hidden="false" customHeight="false" outlineLevel="0" collapsed="false">
      <c r="B2" s="0" t="n">
        <v>29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</f>
        <v>2261278</v>
      </c>
      <c r="C4" s="36" t="n">
        <f aca="false">B4</f>
        <v>2261278</v>
      </c>
      <c r="D4" s="37" t="n">
        <f aca="false">(1-exposure!D$7+exposure!D$5)*C4</f>
        <v>2308764.838</v>
      </c>
      <c r="E4" s="37" t="n">
        <f aca="false">(1-exposure!E$7+exposure!E$5)*D4</f>
        <v>2354940.13476</v>
      </c>
      <c r="F4" s="37" t="n">
        <f aca="false">(1-exposure!F$7+exposure!F$5)*E4</f>
        <v>2399683.99732044</v>
      </c>
      <c r="G4" s="37" t="n">
        <f aca="false">(1-exposure!G$7+exposure!G$5)*F4</f>
        <v>2444078.15127087</v>
      </c>
      <c r="H4" s="37" t="n">
        <f aca="false">(1-exposure!H$7+exposure!H$5)*G4</f>
        <v>2488071.55799374</v>
      </c>
      <c r="I4" s="37" t="n">
        <f aca="false">(1-exposure!I$7+exposure!I$5)*H4</f>
        <v>2530866.38879124</v>
      </c>
      <c r="J4" s="37" t="n">
        <f aca="false">(1-exposure!J$7+exposure!J$5)*I4</f>
        <v>2573131.85748405</v>
      </c>
      <c r="K4" s="37" t="n">
        <f aca="false">(1-exposure!K$7+exposure!K$5)*J4</f>
        <v>2614816.59357529</v>
      </c>
      <c r="L4" s="37" t="n">
        <f aca="false">(1-exposure!L$7+exposure!L$5)*K4</f>
        <v>2656130.69575378</v>
      </c>
      <c r="M4" s="37" t="n">
        <f aca="false">(1-exposure!M$7+exposure!M$5)*L4</f>
        <v>2697035.10846839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</f>
        <v>6570490</v>
      </c>
      <c r="C5" s="36" t="n">
        <f aca="false">B5</f>
        <v>6570490</v>
      </c>
      <c r="D5" s="37" t="n">
        <f aca="false">(1-exposure!D$7+exposure!D$5)*C5</f>
        <v>6708470.29</v>
      </c>
      <c r="E5" s="37" t="n">
        <f aca="false">(1-exposure!E$7+exposure!E$5)*D5</f>
        <v>6842639.6958</v>
      </c>
      <c r="F5" s="37" t="n">
        <f aca="false">(1-exposure!F$7+exposure!F$5)*E5</f>
        <v>6972649.8500202</v>
      </c>
      <c r="G5" s="37" t="n">
        <f aca="false">(1-exposure!G$7+exposure!G$5)*F5</f>
        <v>7101643.87224557</v>
      </c>
      <c r="H5" s="37" t="n">
        <f aca="false">(1-exposure!H$7+exposure!H$5)*G5</f>
        <v>7229473.46194599</v>
      </c>
      <c r="I5" s="37" t="n">
        <f aca="false">(1-exposure!I$7+exposure!I$5)*H5</f>
        <v>7353820.40549146</v>
      </c>
      <c r="J5" s="37" t="n">
        <f aca="false">(1-exposure!J$7+exposure!J$5)*I5</f>
        <v>7476629.20626317</v>
      </c>
      <c r="K5" s="37" t="n">
        <f aca="false">(1-exposure!K$7+exposure!K$5)*J5</f>
        <v>7597750.59940463</v>
      </c>
      <c r="L5" s="37" t="n">
        <f aca="false">(1-exposure!L$7+exposure!L$5)*K5</f>
        <v>7717795.05887523</v>
      </c>
      <c r="M5" s="37" t="n">
        <f aca="false">(1-exposure!M$7+exposure!M$5)*L5</f>
        <v>7836649.10278191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</f>
        <v>2095835</v>
      </c>
      <c r="C6" s="36" t="n">
        <f aca="false">B6</f>
        <v>2095835</v>
      </c>
      <c r="D6" s="37" t="n">
        <f aca="false">(1-exposure!D$7+exposure!D$5)*C6</f>
        <v>2139847.535</v>
      </c>
      <c r="E6" s="37" t="n">
        <f aca="false">(1-exposure!E$7+exposure!E$5)*D6</f>
        <v>2182644.4857</v>
      </c>
      <c r="F6" s="37" t="n">
        <f aca="false">(1-exposure!F$7+exposure!F$5)*E6</f>
        <v>2224114.7309283</v>
      </c>
      <c r="G6" s="37" t="n">
        <f aca="false">(1-exposure!G$7+exposure!G$5)*F6</f>
        <v>2265260.85345047</v>
      </c>
      <c r="H6" s="37" t="n">
        <f aca="false">(1-exposure!H$7+exposure!H$5)*G6</f>
        <v>2306035.54881258</v>
      </c>
      <c r="I6" s="37" t="n">
        <f aca="false">(1-exposure!I$7+exposure!I$5)*H6</f>
        <v>2345699.36025216</v>
      </c>
      <c r="J6" s="37" t="n">
        <f aca="false">(1-exposure!J$7+exposure!J$5)*I6</f>
        <v>2384872.53956837</v>
      </c>
      <c r="K6" s="37" t="n">
        <f aca="false">(1-exposure!K$7+exposure!K$5)*J6</f>
        <v>2423507.47470938</v>
      </c>
      <c r="L6" s="37" t="n">
        <f aca="false">(1-exposure!L$7+exposure!L$5)*K6</f>
        <v>2461798.89280978</v>
      </c>
      <c r="M6" s="37" t="n">
        <f aca="false">(1-exposure!M$7+exposure!M$5)*L6</f>
        <v>2499710.59575906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</f>
        <v>23508436</v>
      </c>
      <c r="C7" s="36" t="n">
        <f aca="false">B7</f>
        <v>23508436</v>
      </c>
      <c r="D7" s="37" t="n">
        <f aca="false">(1-exposure!D$7+exposure!D$5)*C7</f>
        <v>24002113.156</v>
      </c>
      <c r="E7" s="37" t="n">
        <f aca="false">(1-exposure!E$7+exposure!E$5)*D7</f>
        <v>24482155.41912</v>
      </c>
      <c r="F7" s="37" t="n">
        <f aca="false">(1-exposure!F$7+exposure!F$5)*E7</f>
        <v>24947316.3720833</v>
      </c>
      <c r="G7" s="37" t="n">
        <f aca="false">(1-exposure!G$7+exposure!G$5)*F7</f>
        <v>25408841.7249668</v>
      </c>
      <c r="H7" s="37" t="n">
        <f aca="false">(1-exposure!H$7+exposure!H$5)*G7</f>
        <v>25866200.8760162</v>
      </c>
      <c r="I7" s="37" t="n">
        <f aca="false">(1-exposure!I$7+exposure!I$5)*H7</f>
        <v>26311099.5310837</v>
      </c>
      <c r="J7" s="37" t="n">
        <f aca="false">(1-exposure!J$7+exposure!J$5)*I7</f>
        <v>26750494.8932528</v>
      </c>
      <c r="K7" s="37" t="n">
        <f aca="false">(1-exposure!K$7+exposure!K$5)*J7</f>
        <v>27183852.9105235</v>
      </c>
      <c r="L7" s="37" t="n">
        <f aca="false">(1-exposure!L$7+exposure!L$5)*K7</f>
        <v>27613357.7865098</v>
      </c>
      <c r="M7" s="37" t="n">
        <f aca="false">(1-exposure!M$7+exposure!M$5)*L7</f>
        <v>28038603.496422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</f>
        <v>2128621</v>
      </c>
      <c r="C8" s="36" t="n">
        <f aca="false">B8</f>
        <v>2128621</v>
      </c>
      <c r="D8" s="37" t="n">
        <f aca="false">(1-exposure!D$7+exposure!D$5)*C8</f>
        <v>2173322.041</v>
      </c>
      <c r="E8" s="37" t="n">
        <f aca="false">(1-exposure!E$7+exposure!E$5)*D8</f>
        <v>2216788.48182</v>
      </c>
      <c r="F8" s="37" t="n">
        <f aca="false">(1-exposure!F$7+exposure!F$5)*E8</f>
        <v>2258907.46297458</v>
      </c>
      <c r="G8" s="37" t="n">
        <f aca="false">(1-exposure!G$7+exposure!G$5)*F8</f>
        <v>2300697.25103961</v>
      </c>
      <c r="H8" s="37" t="n">
        <f aca="false">(1-exposure!H$7+exposure!H$5)*G8</f>
        <v>2342109.80155832</v>
      </c>
      <c r="I8" s="37" t="n">
        <f aca="false">(1-exposure!I$7+exposure!I$5)*H8</f>
        <v>2382394.09014513</v>
      </c>
      <c r="J8" s="37" t="n">
        <f aca="false">(1-exposure!J$7+exposure!J$5)*I8</f>
        <v>2422180.07145055</v>
      </c>
      <c r="K8" s="37" t="n">
        <f aca="false">(1-exposure!K$7+exposure!K$5)*J8</f>
        <v>2461419.38860805</v>
      </c>
      <c r="L8" s="37" t="n">
        <f aca="false">(1-exposure!L$7+exposure!L$5)*K8</f>
        <v>2500309.81494806</v>
      </c>
      <c r="M8" s="37" t="n">
        <f aca="false">(1-exposure!M$7+exposure!M$5)*L8</f>
        <v>2538814.58609826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</f>
        <v>4167857</v>
      </c>
      <c r="C9" s="36" t="n">
        <f aca="false">B9</f>
        <v>4167857</v>
      </c>
      <c r="D9" s="37" t="n">
        <f aca="false">(1-exposure!D$7+exposure!D$5)*C9</f>
        <v>4255381.997</v>
      </c>
      <c r="E9" s="37" t="n">
        <f aca="false">(1-exposure!E$7+exposure!E$5)*D9</f>
        <v>4340489.63694</v>
      </c>
      <c r="F9" s="37" t="n">
        <f aca="false">(1-exposure!F$7+exposure!F$5)*E9</f>
        <v>4422958.94004186</v>
      </c>
      <c r="G9" s="37" t="n">
        <f aca="false">(1-exposure!G$7+exposure!G$5)*F9</f>
        <v>4504783.68043263</v>
      </c>
      <c r="H9" s="37" t="n">
        <f aca="false">(1-exposure!H$7+exposure!H$5)*G9</f>
        <v>4585869.78668042</v>
      </c>
      <c r="I9" s="37" t="n">
        <f aca="false">(1-exposure!I$7+exposure!I$5)*H9</f>
        <v>4664746.74701132</v>
      </c>
      <c r="J9" s="37" t="n">
        <f aca="false">(1-exposure!J$7+exposure!J$5)*I9</f>
        <v>4742648.01768641</v>
      </c>
      <c r="K9" s="37" t="n">
        <f aca="false">(1-exposure!K$7+exposure!K$5)*J9</f>
        <v>4819478.91557293</v>
      </c>
      <c r="L9" s="37" t="n">
        <f aca="false">(1-exposure!L$7+exposure!L$5)*K9</f>
        <v>4895626.68243899</v>
      </c>
      <c r="M9" s="37" t="n">
        <f aca="false">(1-exposure!M$7+exposure!M$5)*L9</f>
        <v>4971019.33334855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</f>
        <v>22426600</v>
      </c>
      <c r="C10" s="36" t="n">
        <f aca="false">B10</f>
        <v>22426600</v>
      </c>
      <c r="D10" s="37" t="n">
        <f aca="false">(1-exposure!D$7+exposure!D$5)*C10</f>
        <v>22897558.6</v>
      </c>
      <c r="E10" s="37" t="n">
        <f aca="false">(1-exposure!E$7+exposure!E$5)*D10</f>
        <v>23355509.772</v>
      </c>
      <c r="F10" s="37" t="n">
        <f aca="false">(1-exposure!F$7+exposure!F$5)*E10</f>
        <v>23799264.457668</v>
      </c>
      <c r="G10" s="37" t="n">
        <f aca="false">(1-exposure!G$7+exposure!G$5)*F10</f>
        <v>24239550.8501349</v>
      </c>
      <c r="H10" s="37" t="n">
        <f aca="false">(1-exposure!H$7+exposure!H$5)*G10</f>
        <v>24675862.7654373</v>
      </c>
      <c r="I10" s="37" t="n">
        <f aca="false">(1-exposure!I$7+exposure!I$5)*H10</f>
        <v>25100287.6050028</v>
      </c>
      <c r="J10" s="37" t="n">
        <f aca="false">(1-exposure!J$7+exposure!J$5)*I10</f>
        <v>25519462.4080064</v>
      </c>
      <c r="K10" s="37" t="n">
        <f aca="false">(1-exposure!K$7+exposure!K$5)*J10</f>
        <v>25932877.6990161</v>
      </c>
      <c r="L10" s="37" t="n">
        <f aca="false">(1-exposure!L$7+exposure!L$5)*K10</f>
        <v>26342617.1666605</v>
      </c>
      <c r="M10" s="37" t="n">
        <f aca="false">(1-exposure!M$7+exposure!M$5)*L10</f>
        <v>26748293.4710271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</f>
        <v>1669386</v>
      </c>
      <c r="C11" s="36" t="n">
        <f aca="false">B11</f>
        <v>1669386</v>
      </c>
      <c r="D11" s="37" t="n">
        <f aca="false">(1-exposure!D$7+exposure!D$5)*C11</f>
        <v>1704443.106</v>
      </c>
      <c r="E11" s="37" t="n">
        <f aca="false">(1-exposure!E$7+exposure!E$5)*D11</f>
        <v>1738531.96812</v>
      </c>
      <c r="F11" s="37" t="n">
        <f aca="false">(1-exposure!F$7+exposure!F$5)*E11</f>
        <v>1771564.07551428</v>
      </c>
      <c r="G11" s="37" t="n">
        <f aca="false">(1-exposure!G$7+exposure!G$5)*F11</f>
        <v>1804338.01091129</v>
      </c>
      <c r="H11" s="37" t="n">
        <f aca="false">(1-exposure!H$7+exposure!H$5)*G11</f>
        <v>1836816.0951077</v>
      </c>
      <c r="I11" s="37" t="n">
        <f aca="false">(1-exposure!I$7+exposure!I$5)*H11</f>
        <v>1868409.33194355</v>
      </c>
      <c r="J11" s="37" t="n">
        <f aca="false">(1-exposure!J$7+exposure!J$5)*I11</f>
        <v>1899611.76778701</v>
      </c>
      <c r="K11" s="37" t="n">
        <f aca="false">(1-exposure!K$7+exposure!K$5)*J11</f>
        <v>1930385.47842516</v>
      </c>
      <c r="L11" s="37" t="n">
        <f aca="false">(1-exposure!L$7+exposure!L$5)*K11</f>
        <v>1960885.56898427</v>
      </c>
      <c r="M11" s="37" t="n">
        <f aca="false">(1-exposure!M$7+exposure!M$5)*L11</f>
        <v>1991083.20674663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</f>
        <v>16578760</v>
      </c>
      <c r="C12" s="36" t="n">
        <f aca="false">B12</f>
        <v>16578760</v>
      </c>
      <c r="D12" s="37" t="n">
        <f aca="false">(1-exposure!D$7+exposure!D$5)*C12</f>
        <v>16926913.96</v>
      </c>
      <c r="E12" s="37" t="n">
        <f aca="false">(1-exposure!E$7+exposure!E$5)*D12</f>
        <v>17265452.2392</v>
      </c>
      <c r="F12" s="37" t="n">
        <f aca="false">(1-exposure!F$7+exposure!F$5)*E12</f>
        <v>17593495.8317448</v>
      </c>
      <c r="G12" s="37" t="n">
        <f aca="false">(1-exposure!G$7+exposure!G$5)*F12</f>
        <v>17918975.5046321</v>
      </c>
      <c r="H12" s="37" t="n">
        <f aca="false">(1-exposure!H$7+exposure!H$5)*G12</f>
        <v>18241517.0637154</v>
      </c>
      <c r="I12" s="37" t="n">
        <f aca="false">(1-exposure!I$7+exposure!I$5)*H12</f>
        <v>18555271.1572114</v>
      </c>
      <c r="J12" s="37" t="n">
        <f aca="false">(1-exposure!J$7+exposure!J$5)*I12</f>
        <v>18865144.1855368</v>
      </c>
      <c r="K12" s="37" t="n">
        <f aca="false">(1-exposure!K$7+exposure!K$5)*J12</f>
        <v>19170759.5213425</v>
      </c>
      <c r="L12" s="37" t="n">
        <f aca="false">(1-exposure!L$7+exposure!L$5)*K12</f>
        <v>19473657.5217797</v>
      </c>
      <c r="M12" s="37" t="n">
        <f aca="false">(1-exposure!M$7+exposure!M$5)*L12</f>
        <v>19773551.8476151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</f>
        <v>1487340</v>
      </c>
      <c r="C13" s="36" t="n">
        <f aca="false">B13</f>
        <v>1487340</v>
      </c>
      <c r="D13" s="37" t="n">
        <f aca="false">(1-exposure!D$7+exposure!D$5)*C13</f>
        <v>1518574.14</v>
      </c>
      <c r="E13" s="37" t="n">
        <f aca="false">(1-exposure!E$7+exposure!E$5)*D13</f>
        <v>1548945.6228</v>
      </c>
      <c r="F13" s="37" t="n">
        <f aca="false">(1-exposure!F$7+exposure!F$5)*E13</f>
        <v>1578375.5896332</v>
      </c>
      <c r="G13" s="37" t="n">
        <f aca="false">(1-exposure!G$7+exposure!G$5)*F13</f>
        <v>1607575.53804141</v>
      </c>
      <c r="H13" s="37" t="n">
        <f aca="false">(1-exposure!H$7+exposure!H$5)*G13</f>
        <v>1636511.89772616</v>
      </c>
      <c r="I13" s="37" t="n">
        <f aca="false">(1-exposure!I$7+exposure!I$5)*H13</f>
        <v>1664659.90236705</v>
      </c>
      <c r="J13" s="37" t="n">
        <f aca="false">(1-exposure!J$7+exposure!J$5)*I13</f>
        <v>1692459.72273658</v>
      </c>
      <c r="K13" s="37" t="n">
        <f aca="false">(1-exposure!K$7+exposure!K$5)*J13</f>
        <v>1719877.57024491</v>
      </c>
      <c r="L13" s="37" t="n">
        <f aca="false">(1-exposure!L$7+exposure!L$5)*K13</f>
        <v>1747051.63585478</v>
      </c>
      <c r="M13" s="37" t="n">
        <f aca="false">(1-exposure!M$7+exposure!M$5)*L13</f>
        <v>1773956.23104694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</f>
        <v>2572163</v>
      </c>
      <c r="C14" s="36" t="n">
        <f aca="false">B14</f>
        <v>2572163</v>
      </c>
      <c r="D14" s="37" t="n">
        <f aca="false">(1-exposure!D$7+exposure!D$5)*C14</f>
        <v>2626178.423</v>
      </c>
      <c r="E14" s="37" t="n">
        <f aca="false">(1-exposure!E$7+exposure!E$5)*D14</f>
        <v>2678701.99146</v>
      </c>
      <c r="F14" s="37" t="n">
        <f aca="false">(1-exposure!F$7+exposure!F$5)*E14</f>
        <v>2729597.32929774</v>
      </c>
      <c r="G14" s="37" t="n">
        <f aca="false">(1-exposure!G$7+exposure!G$5)*F14</f>
        <v>2780094.87988975</v>
      </c>
      <c r="H14" s="37" t="n">
        <f aca="false">(1-exposure!H$7+exposure!H$5)*G14</f>
        <v>2830136.58772776</v>
      </c>
      <c r="I14" s="37" t="n">
        <f aca="false">(1-exposure!I$7+exposure!I$5)*H14</f>
        <v>2878814.93703668</v>
      </c>
      <c r="J14" s="37" t="n">
        <f aca="false">(1-exposure!J$7+exposure!J$5)*I14</f>
        <v>2926891.14648519</v>
      </c>
      <c r="K14" s="37" t="n">
        <f aca="false">(1-exposure!K$7+exposure!K$5)*J14</f>
        <v>2974306.78305825</v>
      </c>
      <c r="L14" s="37" t="n">
        <f aca="false">(1-exposure!L$7+exposure!L$5)*K14</f>
        <v>3021300.83023057</v>
      </c>
      <c r="M14" s="37" t="n">
        <f aca="false">(1-exposure!M$7+exposure!M$5)*L14</f>
        <v>3067828.86301613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</f>
        <v>7704913</v>
      </c>
      <c r="C15" s="36" t="n">
        <f aca="false">B15</f>
        <v>7704913</v>
      </c>
      <c r="D15" s="37" t="n">
        <f aca="false">(1-exposure!D$7+exposure!D$5)*C15</f>
        <v>7866716.173</v>
      </c>
      <c r="E15" s="37" t="n">
        <f aca="false">(1-exposure!E$7+exposure!E$5)*D15</f>
        <v>8024050.49646</v>
      </c>
      <c r="F15" s="37" t="n">
        <f aca="false">(1-exposure!F$7+exposure!F$5)*E15</f>
        <v>8176507.45589274</v>
      </c>
      <c r="G15" s="37" t="n">
        <f aca="false">(1-exposure!G$7+exposure!G$5)*F15</f>
        <v>8327772.84382675</v>
      </c>
      <c r="H15" s="37" t="n">
        <f aca="false">(1-exposure!H$7+exposure!H$5)*G15</f>
        <v>8477672.75501564</v>
      </c>
      <c r="I15" s="37" t="n">
        <f aca="false">(1-exposure!I$7+exposure!I$5)*H15</f>
        <v>8623488.72640191</v>
      </c>
      <c r="J15" s="37" t="n">
        <f aca="false">(1-exposure!J$7+exposure!J$5)*I15</f>
        <v>8767500.98813282</v>
      </c>
      <c r="K15" s="37" t="n">
        <f aca="false">(1-exposure!K$7+exposure!K$5)*J15</f>
        <v>8909534.50414057</v>
      </c>
      <c r="L15" s="37" t="n">
        <f aca="false">(1-exposure!L$7+exposure!L$5)*K15</f>
        <v>9050305.14930599</v>
      </c>
      <c r="M15" s="37" t="n">
        <f aca="false">(1-exposure!M$7+exposure!M$5)*L15</f>
        <v>9189679.8486053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</f>
        <v>2455529</v>
      </c>
      <c r="C16" s="36" t="n">
        <f aca="false">B16</f>
        <v>2455529</v>
      </c>
      <c r="D16" s="37" t="n">
        <f aca="false">(1-exposure!D$7+exposure!D$5)*C16</f>
        <v>2507095.109</v>
      </c>
      <c r="E16" s="37" t="n">
        <f aca="false">(1-exposure!E$7+exposure!E$5)*D16</f>
        <v>2557237.01118</v>
      </c>
      <c r="F16" s="37" t="n">
        <f aca="false">(1-exposure!F$7+exposure!F$5)*E16</f>
        <v>2605824.51439242</v>
      </c>
      <c r="G16" s="37" t="n">
        <f aca="false">(1-exposure!G$7+exposure!G$5)*F16</f>
        <v>2654032.26790868</v>
      </c>
      <c r="H16" s="37" t="n">
        <f aca="false">(1-exposure!H$7+exposure!H$5)*G16</f>
        <v>2701804.84873104</v>
      </c>
      <c r="I16" s="37" t="n">
        <f aca="false">(1-exposure!I$7+exposure!I$5)*H16</f>
        <v>2748275.89212921</v>
      </c>
      <c r="J16" s="37" t="n">
        <f aca="false">(1-exposure!J$7+exposure!J$5)*I16</f>
        <v>2794172.09952777</v>
      </c>
      <c r="K16" s="37" t="n">
        <f aca="false">(1-exposure!K$7+exposure!K$5)*J16</f>
        <v>2839437.68754012</v>
      </c>
      <c r="L16" s="37" t="n">
        <f aca="false">(1-exposure!L$7+exposure!L$5)*K16</f>
        <v>2884300.80300325</v>
      </c>
      <c r="M16" s="37" t="n">
        <f aca="false">(1-exposure!M$7+exposure!M$5)*L16</f>
        <v>2928719.0353695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</f>
        <v>9214327</v>
      </c>
      <c r="C17" s="36" t="n">
        <f aca="false">B17</f>
        <v>9214327</v>
      </c>
      <c r="D17" s="37" t="n">
        <f aca="false">(1-exposure!D$7+exposure!D$5)*C17</f>
        <v>9407827.867</v>
      </c>
      <c r="E17" s="37" t="n">
        <f aca="false">(1-exposure!E$7+exposure!E$5)*D17</f>
        <v>9595984.42434</v>
      </c>
      <c r="F17" s="37" t="n">
        <f aca="false">(1-exposure!F$7+exposure!F$5)*E17</f>
        <v>9778308.12840246</v>
      </c>
      <c r="G17" s="37" t="n">
        <f aca="false">(1-exposure!G$7+exposure!G$5)*F17</f>
        <v>9959206.8287779</v>
      </c>
      <c r="H17" s="37" t="n">
        <f aca="false">(1-exposure!H$7+exposure!H$5)*G17</f>
        <v>10138472.5516959</v>
      </c>
      <c r="I17" s="37" t="n">
        <f aca="false">(1-exposure!I$7+exposure!I$5)*H17</f>
        <v>10312854.2795851</v>
      </c>
      <c r="J17" s="37" t="n">
        <f aca="false">(1-exposure!J$7+exposure!J$5)*I17</f>
        <v>10485078.9460541</v>
      </c>
      <c r="K17" s="37" t="n">
        <f aca="false">(1-exposure!K$7+exposure!K$5)*J17</f>
        <v>10654937.2249802</v>
      </c>
      <c r="L17" s="37" t="n">
        <f aca="false">(1-exposure!L$7+exposure!L$5)*K17</f>
        <v>10823285.2331349</v>
      </c>
      <c r="M17" s="37" t="n">
        <f aca="false">(1-exposure!M$7+exposure!M$5)*L17</f>
        <v>10989963.8257252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</f>
        <v>5153938</v>
      </c>
      <c r="C18" s="36" t="n">
        <f aca="false">B18</f>
        <v>5153938</v>
      </c>
      <c r="D18" s="37" t="n">
        <f aca="false">(1-exposure!D$7+exposure!D$5)*C18</f>
        <v>5262170.698</v>
      </c>
      <c r="E18" s="37" t="n">
        <f aca="false">(1-exposure!E$7+exposure!E$5)*D18</f>
        <v>5367414.11196</v>
      </c>
      <c r="F18" s="37" t="n">
        <f aca="false">(1-exposure!F$7+exposure!F$5)*E18</f>
        <v>5469394.98008724</v>
      </c>
      <c r="G18" s="37" t="n">
        <f aca="false">(1-exposure!G$7+exposure!G$5)*F18</f>
        <v>5570578.78721885</v>
      </c>
      <c r="H18" s="37" t="n">
        <f aca="false">(1-exposure!H$7+exposure!H$5)*G18</f>
        <v>5670849.20538879</v>
      </c>
      <c r="I18" s="37" t="n">
        <f aca="false">(1-exposure!I$7+exposure!I$5)*H18</f>
        <v>5768387.81172148</v>
      </c>
      <c r="J18" s="37" t="n">
        <f aca="false">(1-exposure!J$7+exposure!J$5)*I18</f>
        <v>5864719.88817723</v>
      </c>
      <c r="K18" s="37" t="n">
        <f aca="false">(1-exposure!K$7+exposure!K$5)*J18</f>
        <v>5959728.3503657</v>
      </c>
      <c r="L18" s="37" t="n">
        <f aca="false">(1-exposure!L$7+exposure!L$5)*K18</f>
        <v>6053892.05830148</v>
      </c>
      <c r="M18" s="37" t="n">
        <f aca="false">(1-exposure!M$7+exposure!M$5)*L18</f>
        <v>6147121.99599932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</f>
        <v>38675582</v>
      </c>
      <c r="C19" s="36" t="n">
        <f aca="false">B19</f>
        <v>38675582</v>
      </c>
      <c r="D19" s="37" t="n">
        <f aca="false">(1-exposure!D$7+exposure!D$5)*C19</f>
        <v>39487769.222</v>
      </c>
      <c r="E19" s="37" t="n">
        <f aca="false">(1-exposure!E$7+exposure!E$5)*D19</f>
        <v>40277524.60644</v>
      </c>
      <c r="F19" s="37" t="n">
        <f aca="false">(1-exposure!F$7+exposure!F$5)*E19</f>
        <v>41042797.5739623</v>
      </c>
      <c r="G19" s="37" t="n">
        <f aca="false">(1-exposure!G$7+exposure!G$5)*F19</f>
        <v>41802089.3290807</v>
      </c>
      <c r="H19" s="37" t="n">
        <f aca="false">(1-exposure!H$7+exposure!H$5)*G19</f>
        <v>42554526.9370041</v>
      </c>
      <c r="I19" s="37" t="n">
        <f aca="false">(1-exposure!I$7+exposure!I$5)*H19</f>
        <v>43286464.8003206</v>
      </c>
      <c r="J19" s="37" t="n">
        <f aca="false">(1-exposure!J$7+exposure!J$5)*I19</f>
        <v>44009348.7624859</v>
      </c>
      <c r="K19" s="37" t="n">
        <f aca="false">(1-exposure!K$7+exposure!K$5)*J19</f>
        <v>44722300.2124382</v>
      </c>
      <c r="L19" s="37" t="n">
        <f aca="false">(1-exposure!L$7+exposure!L$5)*K19</f>
        <v>45428912.5557947</v>
      </c>
      <c r="M19" s="37" t="n">
        <f aca="false">(1-exposure!M$7+exposure!M$5)*L19</f>
        <v>46128517.809154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</f>
        <v>14885144</v>
      </c>
      <c r="C20" s="36" t="n">
        <f aca="false">B20</f>
        <v>14885144</v>
      </c>
      <c r="D20" s="37" t="n">
        <f aca="false">(1-exposure!D$7+exposure!D$5)*C20</f>
        <v>15197732.024</v>
      </c>
      <c r="E20" s="37" t="n">
        <f aca="false">(1-exposure!E$7+exposure!E$5)*D20</f>
        <v>15501686.66448</v>
      </c>
      <c r="F20" s="37" t="n">
        <f aca="false">(1-exposure!F$7+exposure!F$5)*E20</f>
        <v>15796218.7111051</v>
      </c>
      <c r="G20" s="37" t="n">
        <f aca="false">(1-exposure!G$7+exposure!G$5)*F20</f>
        <v>16088448.7572606</v>
      </c>
      <c r="H20" s="37" t="n">
        <f aca="false">(1-exposure!H$7+exposure!H$5)*G20</f>
        <v>16378040.8348913</v>
      </c>
      <c r="I20" s="37" t="n">
        <f aca="false">(1-exposure!I$7+exposure!I$5)*H20</f>
        <v>16659743.1372514</v>
      </c>
      <c r="J20" s="37" t="n">
        <f aca="false">(1-exposure!J$7+exposure!J$5)*I20</f>
        <v>16937960.8476435</v>
      </c>
      <c r="K20" s="37" t="n">
        <f aca="false">(1-exposure!K$7+exposure!K$5)*J20</f>
        <v>17212355.8133753</v>
      </c>
      <c r="L20" s="37" t="n">
        <f aca="false">(1-exposure!L$7+exposure!L$5)*K20</f>
        <v>17484311.0352266</v>
      </c>
      <c r="M20" s="37" t="n">
        <f aca="false">(1-exposure!M$7+exposure!M$5)*L20</f>
        <v>17753569.4251691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</f>
        <v>4640653</v>
      </c>
      <c r="C21" s="36" t="n">
        <f aca="false">B21</f>
        <v>4640653</v>
      </c>
      <c r="D21" s="37" t="n">
        <f aca="false">(1-exposure!D$7+exposure!D$5)*C21</f>
        <v>4738106.713</v>
      </c>
      <c r="E21" s="37" t="n">
        <f aca="false">(1-exposure!E$7+exposure!E$5)*D21</f>
        <v>4832868.84726</v>
      </c>
      <c r="F21" s="37" t="n">
        <f aca="false">(1-exposure!F$7+exposure!F$5)*E21</f>
        <v>4924693.35535794</v>
      </c>
      <c r="G21" s="37" t="n">
        <f aca="false">(1-exposure!G$7+exposure!G$5)*F21</f>
        <v>5015800.18243206</v>
      </c>
      <c r="H21" s="37" t="n">
        <f aca="false">(1-exposure!H$7+exposure!H$5)*G21</f>
        <v>5106084.58571584</v>
      </c>
      <c r="I21" s="37" t="n">
        <f aca="false">(1-exposure!I$7+exposure!I$5)*H21</f>
        <v>5193909.24059015</v>
      </c>
      <c r="J21" s="37" t="n">
        <f aca="false">(1-exposure!J$7+exposure!J$5)*I21</f>
        <v>5280647.524908</v>
      </c>
      <c r="K21" s="37" t="n">
        <f aca="false">(1-exposure!K$7+exposure!K$5)*J21</f>
        <v>5366194.01481151</v>
      </c>
      <c r="L21" s="37" t="n">
        <f aca="false">(1-exposure!L$7+exposure!L$5)*K21</f>
        <v>5450979.88024554</v>
      </c>
      <c r="M21" s="37" t="n">
        <f aca="false">(1-exposure!M$7+exposure!M$5)*L21</f>
        <v>5534924.97040132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</f>
        <v>38994777</v>
      </c>
      <c r="C22" s="36" t="n">
        <f aca="false">B22</f>
        <v>38994777</v>
      </c>
      <c r="D22" s="37" t="n">
        <f aca="false">(1-exposure!D$7+exposure!D$5)*C22</f>
        <v>39813667.317</v>
      </c>
      <c r="E22" s="37" t="n">
        <f aca="false">(1-exposure!E$7+exposure!E$5)*D22</f>
        <v>40609940.66334</v>
      </c>
      <c r="F22" s="37" t="n">
        <f aca="false">(1-exposure!F$7+exposure!F$5)*E22</f>
        <v>41381529.5359435</v>
      </c>
      <c r="G22" s="37" t="n">
        <f aca="false">(1-exposure!G$7+exposure!G$5)*F22</f>
        <v>42147087.8323584</v>
      </c>
      <c r="H22" s="37" t="n">
        <f aca="false">(1-exposure!H$7+exposure!H$5)*G22</f>
        <v>42905735.4133409</v>
      </c>
      <c r="I22" s="37" t="n">
        <f aca="false">(1-exposure!I$7+exposure!I$5)*H22</f>
        <v>43643714.0624503</v>
      </c>
      <c r="J22" s="37" t="n">
        <f aca="false">(1-exposure!J$7+exposure!J$5)*I22</f>
        <v>44372564.0872932</v>
      </c>
      <c r="K22" s="37" t="n">
        <f aca="false">(1-exposure!K$7+exposure!K$5)*J22</f>
        <v>45091399.6255074</v>
      </c>
      <c r="L22" s="37" t="n">
        <f aca="false">(1-exposure!L$7+exposure!L$5)*K22</f>
        <v>45803843.7395904</v>
      </c>
      <c r="M22" s="37" t="n">
        <f aca="false">(1-exposure!M$7+exposure!M$5)*L22</f>
        <v>46509222.9331801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</f>
        <v>3959220</v>
      </c>
      <c r="C23" s="36" t="n">
        <f aca="false">B23</f>
        <v>3959220</v>
      </c>
      <c r="D23" s="37" t="n">
        <f aca="false">(1-exposure!D$7+exposure!D$5)*C23</f>
        <v>4042363.62</v>
      </c>
      <c r="E23" s="37" t="n">
        <f aca="false">(1-exposure!E$7+exposure!E$5)*D23</f>
        <v>4123210.8924</v>
      </c>
      <c r="F23" s="37" t="n">
        <f aca="false">(1-exposure!F$7+exposure!F$5)*E23</f>
        <v>4201551.8993556</v>
      </c>
      <c r="G23" s="37" t="n">
        <f aca="false">(1-exposure!G$7+exposure!G$5)*F23</f>
        <v>4279280.60949368</v>
      </c>
      <c r="H23" s="37" t="n">
        <f aca="false">(1-exposure!H$7+exposure!H$5)*G23</f>
        <v>4356307.66046456</v>
      </c>
      <c r="I23" s="37" t="n">
        <f aca="false">(1-exposure!I$7+exposure!I$5)*H23</f>
        <v>4431236.15222456</v>
      </c>
      <c r="J23" s="37" t="n">
        <f aca="false">(1-exposure!J$7+exposure!J$5)*I23</f>
        <v>4505237.7959667</v>
      </c>
      <c r="K23" s="37" t="n">
        <f aca="false">(1-exposure!K$7+exposure!K$5)*J23</f>
        <v>4578222.64826137</v>
      </c>
      <c r="L23" s="37" t="n">
        <f aca="false">(1-exposure!L$7+exposure!L$5)*K23</f>
        <v>4650558.56610389</v>
      </c>
      <c r="M23" s="37" t="n">
        <f aca="false">(1-exposure!M$7+exposure!M$5)*L23</f>
        <v>4722177.1680219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</f>
        <v>17259652</v>
      </c>
      <c r="C24" s="36" t="n">
        <f aca="false">B24</f>
        <v>17259652</v>
      </c>
      <c r="D24" s="37" t="n">
        <f aca="false">(1-exposure!D$7+exposure!D$5)*C24</f>
        <v>17622104.692</v>
      </c>
      <c r="E24" s="37" t="n">
        <f aca="false">(1-exposure!E$7+exposure!E$5)*D24</f>
        <v>17974546.78584</v>
      </c>
      <c r="F24" s="37" t="n">
        <f aca="false">(1-exposure!F$7+exposure!F$5)*E24</f>
        <v>18316063.174771</v>
      </c>
      <c r="G24" s="37" t="n">
        <f aca="false">(1-exposure!G$7+exposure!G$5)*F24</f>
        <v>18654910.3435042</v>
      </c>
      <c r="H24" s="37" t="n">
        <f aca="false">(1-exposure!H$7+exposure!H$5)*G24</f>
        <v>18990698.7296873</v>
      </c>
      <c r="I24" s="37" t="n">
        <f aca="false">(1-exposure!I$7+exposure!I$5)*H24</f>
        <v>19317338.7478379</v>
      </c>
      <c r="J24" s="37" t="n">
        <f aca="false">(1-exposure!J$7+exposure!J$5)*I24</f>
        <v>19639938.3049268</v>
      </c>
      <c r="K24" s="37" t="n">
        <f aca="false">(1-exposure!K$7+exposure!K$5)*J24</f>
        <v>19958105.3054666</v>
      </c>
      <c r="L24" s="37" t="n">
        <f aca="false">(1-exposure!L$7+exposure!L$5)*K24</f>
        <v>20273443.369293</v>
      </c>
      <c r="M24" s="37" t="n">
        <f aca="false">(1-exposure!M$7+exposure!M$5)*L24</f>
        <v>20585654.3971801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  <col collapsed="false" customWidth="true" hidden="false" outlineLevel="0" max="13" min="3" style="0" width="12.28"/>
  </cols>
  <sheetData>
    <row r="1" customFormat="false" ht="12.75" hidden="false" customHeight="false" outlineLevel="0" collapsed="false">
      <c r="A1" s="0" t="s">
        <v>239</v>
      </c>
    </row>
    <row r="2" customFormat="false" ht="12.75" hidden="false" customHeight="false" outlineLevel="0" collapsed="false">
      <c r="B2" s="0" t="n">
        <v>30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</f>
        <v>49190652</v>
      </c>
      <c r="C4" s="36" t="n">
        <f aca="false">B4</f>
        <v>49190652</v>
      </c>
      <c r="D4" s="37" t="n">
        <f aca="false">(1-exposure!D$7+exposure!D$5)*C4</f>
        <v>50223655.692</v>
      </c>
      <c r="E4" s="37" t="n">
        <f aca="false">(1-exposure!E$7+exposure!E$5)*D4</f>
        <v>51228128.80584</v>
      </c>
      <c r="F4" s="37" t="n">
        <f aca="false">(1-exposure!F$7+exposure!F$5)*E4</f>
        <v>52201463.253151</v>
      </c>
      <c r="G4" s="37" t="n">
        <f aca="false">(1-exposure!G$7+exposure!G$5)*F4</f>
        <v>53167190.3233342</v>
      </c>
      <c r="H4" s="37" t="n">
        <f aca="false">(1-exposure!H$7+exposure!H$5)*G4</f>
        <v>54124199.7491543</v>
      </c>
      <c r="I4" s="37" t="n">
        <f aca="false">(1-exposure!I$7+exposure!I$5)*H4</f>
        <v>55055135.9848397</v>
      </c>
      <c r="J4" s="37" t="n">
        <f aca="false">(1-exposure!J$7+exposure!J$5)*I4</f>
        <v>55974556.7557865</v>
      </c>
      <c r="K4" s="37" t="n">
        <f aca="false">(1-exposure!K$7+exposure!K$5)*J4</f>
        <v>56881344.5752303</v>
      </c>
      <c r="L4" s="37" t="n">
        <f aca="false">(1-exposure!L$7+exposure!L$5)*K4</f>
        <v>57780069.8195189</v>
      </c>
      <c r="M4" s="37" t="n">
        <f aca="false">(1-exposure!M$7+exposure!M$5)*L4</f>
        <v>58669882.8947395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</f>
        <v>26790861</v>
      </c>
      <c r="C5" s="36" t="n">
        <f aca="false">B5</f>
        <v>26790861</v>
      </c>
      <c r="D5" s="37" t="n">
        <f aca="false">(1-exposure!D$7+exposure!D$5)*C5</f>
        <v>27353469.081</v>
      </c>
      <c r="E5" s="37" t="n">
        <f aca="false">(1-exposure!E$7+exposure!E$5)*D5</f>
        <v>27900538.46262</v>
      </c>
      <c r="F5" s="37" t="n">
        <f aca="false">(1-exposure!F$7+exposure!F$5)*E5</f>
        <v>28430648.6934098</v>
      </c>
      <c r="G5" s="37" t="n">
        <f aca="false">(1-exposure!G$7+exposure!G$5)*F5</f>
        <v>28956615.6942379</v>
      </c>
      <c r="H5" s="37" t="n">
        <f aca="false">(1-exposure!H$7+exposure!H$5)*G5</f>
        <v>29477834.7767341</v>
      </c>
      <c r="I5" s="37" t="n">
        <f aca="false">(1-exposure!I$7+exposure!I$5)*H5</f>
        <v>29984853.534894</v>
      </c>
      <c r="J5" s="37" t="n">
        <f aca="false">(1-exposure!J$7+exposure!J$5)*I5</f>
        <v>30485600.5889267</v>
      </c>
      <c r="K5" s="37" t="n">
        <f aca="false">(1-exposure!K$7+exposure!K$5)*J5</f>
        <v>30979467.3184673</v>
      </c>
      <c r="L5" s="37" t="n">
        <f aca="false">(1-exposure!L$7+exposure!L$5)*K5</f>
        <v>31468942.9020991</v>
      </c>
      <c r="M5" s="37" t="n">
        <f aca="false">(1-exposure!M$7+exposure!M$5)*L5</f>
        <v>31953564.6227914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</f>
        <v>12364482</v>
      </c>
      <c r="C6" s="36" t="n">
        <f aca="false">B6</f>
        <v>12364482</v>
      </c>
      <c r="D6" s="37" t="n">
        <f aca="false">(1-exposure!D$7+exposure!D$5)*C6</f>
        <v>12624136.122</v>
      </c>
      <c r="E6" s="37" t="n">
        <f aca="false">(1-exposure!E$7+exposure!E$5)*D6</f>
        <v>12876618.84444</v>
      </c>
      <c r="F6" s="37" t="n">
        <f aca="false">(1-exposure!F$7+exposure!F$5)*E6</f>
        <v>13121274.6024844</v>
      </c>
      <c r="G6" s="37" t="n">
        <f aca="false">(1-exposure!G$7+exposure!G$5)*F6</f>
        <v>13364018.1826303</v>
      </c>
      <c r="H6" s="37" t="n">
        <f aca="false">(1-exposure!H$7+exposure!H$5)*G6</f>
        <v>13604570.5099177</v>
      </c>
      <c r="I6" s="37" t="n">
        <f aca="false">(1-exposure!I$7+exposure!I$5)*H6</f>
        <v>13838569.1226882</v>
      </c>
      <c r="J6" s="37" t="n">
        <f aca="false">(1-exposure!J$7+exposure!J$5)*I6</f>
        <v>14069673.2270371</v>
      </c>
      <c r="K6" s="37" t="n">
        <f aca="false">(1-exposure!K$7+exposure!K$5)*J6</f>
        <v>14297601.9333151</v>
      </c>
      <c r="L6" s="37" t="n">
        <f aca="false">(1-exposure!L$7+exposure!L$5)*K6</f>
        <v>14523504.0438615</v>
      </c>
      <c r="M6" s="37" t="n">
        <f aca="false">(1-exposure!M$7+exposure!M$5)*L6</f>
        <v>14747166.006137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</f>
        <v>89828990</v>
      </c>
      <c r="C7" s="36" t="n">
        <f aca="false">B7</f>
        <v>89828990</v>
      </c>
      <c r="D7" s="37" t="n">
        <f aca="false">(1-exposure!D$7+exposure!D$5)*C7</f>
        <v>91715398.79</v>
      </c>
      <c r="E7" s="37" t="n">
        <f aca="false">(1-exposure!E$7+exposure!E$5)*D7</f>
        <v>93549706.7658</v>
      </c>
      <c r="F7" s="37" t="n">
        <f aca="false">(1-exposure!F$7+exposure!F$5)*E7</f>
        <v>95327151.1943502</v>
      </c>
      <c r="G7" s="37" t="n">
        <f aca="false">(1-exposure!G$7+exposure!G$5)*F7</f>
        <v>97090703.4914457</v>
      </c>
      <c r="H7" s="37" t="n">
        <f aca="false">(1-exposure!H$7+exposure!H$5)*G7</f>
        <v>98838336.1542917</v>
      </c>
      <c r="I7" s="37" t="n">
        <f aca="false">(1-exposure!I$7+exposure!I$5)*H7</f>
        <v>100538355.536146</v>
      </c>
      <c r="J7" s="37" t="n">
        <f aca="false">(1-exposure!J$7+exposure!J$5)*I7</f>
        <v>102217346.073599</v>
      </c>
      <c r="K7" s="37" t="n">
        <f aca="false">(1-exposure!K$7+exposure!K$5)*J7</f>
        <v>103873267.079991</v>
      </c>
      <c r="L7" s="37" t="n">
        <f aca="false">(1-exposure!L$7+exposure!L$5)*K7</f>
        <v>105514464.699855</v>
      </c>
      <c r="M7" s="37" t="n">
        <f aca="false">(1-exposure!M$7+exposure!M$5)*L7</f>
        <v>107139387.456233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</f>
        <v>11385374</v>
      </c>
      <c r="C8" s="36" t="n">
        <f aca="false">B8</f>
        <v>11385374</v>
      </c>
      <c r="D8" s="37" t="n">
        <f aca="false">(1-exposure!D$7+exposure!D$5)*C8</f>
        <v>11624466.854</v>
      </c>
      <c r="E8" s="37" t="n">
        <f aca="false">(1-exposure!E$7+exposure!E$5)*D8</f>
        <v>11856956.19108</v>
      </c>
      <c r="F8" s="37" t="n">
        <f aca="false">(1-exposure!F$7+exposure!F$5)*E8</f>
        <v>12082238.3587105</v>
      </c>
      <c r="G8" s="37" t="n">
        <f aca="false">(1-exposure!G$7+exposure!G$5)*F8</f>
        <v>12305759.7683467</v>
      </c>
      <c r="H8" s="37" t="n">
        <f aca="false">(1-exposure!H$7+exposure!H$5)*G8</f>
        <v>12527263.4441769</v>
      </c>
      <c r="I8" s="37" t="n">
        <f aca="false">(1-exposure!I$7+exposure!I$5)*H8</f>
        <v>12742732.3754167</v>
      </c>
      <c r="J8" s="37" t="n">
        <f aca="false">(1-exposure!J$7+exposure!J$5)*I8</f>
        <v>12955536.0060862</v>
      </c>
      <c r="K8" s="37" t="n">
        <f aca="false">(1-exposure!K$7+exposure!K$5)*J8</f>
        <v>13165415.6893848</v>
      </c>
      <c r="L8" s="37" t="n">
        <f aca="false">(1-exposure!L$7+exposure!L$5)*K8</f>
        <v>13373429.2572771</v>
      </c>
      <c r="M8" s="37" t="n">
        <f aca="false">(1-exposure!M$7+exposure!M$5)*L8</f>
        <v>13579380.0678391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</f>
        <v>37253391</v>
      </c>
      <c r="C9" s="36" t="n">
        <f aca="false">B9</f>
        <v>37253391</v>
      </c>
      <c r="D9" s="37" t="n">
        <f aca="false">(1-exposure!D$7+exposure!D$5)*C9</f>
        <v>38035712.211</v>
      </c>
      <c r="E9" s="37" t="n">
        <f aca="false">(1-exposure!E$7+exposure!E$5)*D9</f>
        <v>38796426.45522</v>
      </c>
      <c r="F9" s="37" t="n">
        <f aca="false">(1-exposure!F$7+exposure!F$5)*E9</f>
        <v>39533558.5578692</v>
      </c>
      <c r="G9" s="37" t="n">
        <f aca="false">(1-exposure!G$7+exposure!G$5)*F9</f>
        <v>40264929.3911898</v>
      </c>
      <c r="H9" s="37" t="n">
        <f aca="false">(1-exposure!H$7+exposure!H$5)*G9</f>
        <v>40989698.1202312</v>
      </c>
      <c r="I9" s="37" t="n">
        <f aca="false">(1-exposure!I$7+exposure!I$5)*H9</f>
        <v>41694720.9278991</v>
      </c>
      <c r="J9" s="37" t="n">
        <f aca="false">(1-exposure!J$7+exposure!J$5)*I9</f>
        <v>42391022.7673951</v>
      </c>
      <c r="K9" s="37" t="n">
        <f aca="false">(1-exposure!K$7+exposure!K$5)*J9</f>
        <v>43077757.3362269</v>
      </c>
      <c r="L9" s="37" t="n">
        <f aca="false">(1-exposure!L$7+exposure!L$5)*K9</f>
        <v>43758385.9021393</v>
      </c>
      <c r="M9" s="37" t="n">
        <f aca="false">(1-exposure!M$7+exposure!M$5)*L9</f>
        <v>44432265.0450322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</f>
        <v>62715137</v>
      </c>
      <c r="C10" s="36" t="n">
        <f aca="false">B10</f>
        <v>62715137</v>
      </c>
      <c r="D10" s="37" t="n">
        <f aca="false">(1-exposure!D$7+exposure!D$5)*C10</f>
        <v>64032154.877</v>
      </c>
      <c r="E10" s="37" t="n">
        <f aca="false">(1-exposure!E$7+exposure!E$5)*D10</f>
        <v>65312797.97454</v>
      </c>
      <c r="F10" s="37" t="n">
        <f aca="false">(1-exposure!F$7+exposure!F$5)*E10</f>
        <v>66553741.1360563</v>
      </c>
      <c r="G10" s="37" t="n">
        <f aca="false">(1-exposure!G$7+exposure!G$5)*F10</f>
        <v>67784985.3470733</v>
      </c>
      <c r="H10" s="37" t="n">
        <f aca="false">(1-exposure!H$7+exposure!H$5)*G10</f>
        <v>69005115.0833206</v>
      </c>
      <c r="I10" s="37" t="n">
        <f aca="false">(1-exposure!I$7+exposure!I$5)*H10</f>
        <v>70192003.0627537</v>
      </c>
      <c r="J10" s="37" t="n">
        <f aca="false">(1-exposure!J$7+exposure!J$5)*I10</f>
        <v>71364209.5139017</v>
      </c>
      <c r="K10" s="37" t="n">
        <f aca="false">(1-exposure!K$7+exposure!K$5)*J10</f>
        <v>72520309.7080269</v>
      </c>
      <c r="L10" s="37" t="n">
        <f aca="false">(1-exposure!L$7+exposure!L$5)*K10</f>
        <v>73666130.6014137</v>
      </c>
      <c r="M10" s="37" t="n">
        <f aca="false">(1-exposure!M$7+exposure!M$5)*L10</f>
        <v>74800589.0126755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</f>
        <v>15403216</v>
      </c>
      <c r="C11" s="36" t="n">
        <f aca="false">B11</f>
        <v>15403216</v>
      </c>
      <c r="D11" s="37" t="n">
        <f aca="false">(1-exposure!D$7+exposure!D$5)*C11</f>
        <v>15726683.536</v>
      </c>
      <c r="E11" s="37" t="n">
        <f aca="false">(1-exposure!E$7+exposure!E$5)*D11</f>
        <v>16041217.20672</v>
      </c>
      <c r="F11" s="37" t="n">
        <f aca="false">(1-exposure!F$7+exposure!F$5)*E11</f>
        <v>16346000.3336477</v>
      </c>
      <c r="G11" s="37" t="n">
        <f aca="false">(1-exposure!G$7+exposure!G$5)*F11</f>
        <v>16648401.3398202</v>
      </c>
      <c r="H11" s="37" t="n">
        <f aca="false">(1-exposure!H$7+exposure!H$5)*G11</f>
        <v>16948072.5639369</v>
      </c>
      <c r="I11" s="37" t="n">
        <f aca="false">(1-exposure!I$7+exposure!I$5)*H11</f>
        <v>17239579.4120366</v>
      </c>
      <c r="J11" s="37" t="n">
        <f aca="false">(1-exposure!J$7+exposure!J$5)*I11</f>
        <v>17527480.3882176</v>
      </c>
      <c r="K11" s="37" t="n">
        <f aca="false">(1-exposure!K$7+exposure!K$5)*J11</f>
        <v>17811425.5705068</v>
      </c>
      <c r="L11" s="37" t="n">
        <f aca="false">(1-exposure!L$7+exposure!L$5)*K11</f>
        <v>18092846.0945208</v>
      </c>
      <c r="M11" s="37" t="n">
        <f aca="false">(1-exposure!M$7+exposure!M$5)*L11</f>
        <v>18371475.9243764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</f>
        <v>111477050</v>
      </c>
      <c r="C12" s="36" t="n">
        <f aca="false">B12</f>
        <v>111477050</v>
      </c>
      <c r="D12" s="37" t="n">
        <f aca="false">(1-exposure!D$7+exposure!D$5)*C12</f>
        <v>113818068.05</v>
      </c>
      <c r="E12" s="37" t="n">
        <f aca="false">(1-exposure!E$7+exposure!E$5)*D12</f>
        <v>116094429.411</v>
      </c>
      <c r="F12" s="37" t="n">
        <f aca="false">(1-exposure!F$7+exposure!F$5)*E12</f>
        <v>118300223.569809</v>
      </c>
      <c r="G12" s="37" t="n">
        <f aca="false">(1-exposure!G$7+exposure!G$5)*F12</f>
        <v>120488777.70585</v>
      </c>
      <c r="H12" s="37" t="n">
        <f aca="false">(1-exposure!H$7+exposure!H$5)*G12</f>
        <v>122657575.704556</v>
      </c>
      <c r="I12" s="37" t="n">
        <f aca="false">(1-exposure!I$7+exposure!I$5)*H12</f>
        <v>124767286.006674</v>
      </c>
      <c r="J12" s="37" t="n">
        <f aca="false">(1-exposure!J$7+exposure!J$5)*I12</f>
        <v>126850899.682986</v>
      </c>
      <c r="K12" s="37" t="n">
        <f aca="false">(1-exposure!K$7+exposure!K$5)*J12</f>
        <v>128905884.25785</v>
      </c>
      <c r="L12" s="37" t="n">
        <f aca="false">(1-exposure!L$7+exposure!L$5)*K12</f>
        <v>130942597.229124</v>
      </c>
      <c r="M12" s="37" t="n">
        <f aca="false">(1-exposure!M$7+exposure!M$5)*L12</f>
        <v>132959113.226452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</f>
        <v>8292907</v>
      </c>
      <c r="C13" s="36" t="n">
        <f aca="false">B13</f>
        <v>8292907</v>
      </c>
      <c r="D13" s="37" t="n">
        <f aca="false">(1-exposure!D$7+exposure!D$5)*C13</f>
        <v>8467058.047</v>
      </c>
      <c r="E13" s="37" t="n">
        <f aca="false">(1-exposure!E$7+exposure!E$5)*D13</f>
        <v>8636399.20794</v>
      </c>
      <c r="F13" s="37" t="n">
        <f aca="false">(1-exposure!F$7+exposure!F$5)*E13</f>
        <v>8800490.79289086</v>
      </c>
      <c r="G13" s="37" t="n">
        <f aca="false">(1-exposure!G$7+exposure!G$5)*F13</f>
        <v>8963299.87255934</v>
      </c>
      <c r="H13" s="37" t="n">
        <f aca="false">(1-exposure!H$7+exposure!H$5)*G13</f>
        <v>9124639.27026541</v>
      </c>
      <c r="I13" s="37" t="n">
        <f aca="false">(1-exposure!I$7+exposure!I$5)*H13</f>
        <v>9281583.06571397</v>
      </c>
      <c r="J13" s="37" t="n">
        <f aca="false">(1-exposure!J$7+exposure!J$5)*I13</f>
        <v>9436585.50291139</v>
      </c>
      <c r="K13" s="37" t="n">
        <f aca="false">(1-exposure!K$7+exposure!K$5)*J13</f>
        <v>9589458.18805856</v>
      </c>
      <c r="L13" s="37" t="n">
        <f aca="false">(1-exposure!L$7+exposure!L$5)*K13</f>
        <v>9740971.62742988</v>
      </c>
      <c r="M13" s="37" t="n">
        <f aca="false">(1-exposure!M$7+exposure!M$5)*L13</f>
        <v>9890982.5904923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</f>
        <v>13794788</v>
      </c>
      <c r="C14" s="36" t="n">
        <f aca="false">B14</f>
        <v>13794788</v>
      </c>
      <c r="D14" s="37" t="n">
        <f aca="false">(1-exposure!D$7+exposure!D$5)*C14</f>
        <v>14084478.548</v>
      </c>
      <c r="E14" s="37" t="n">
        <f aca="false">(1-exposure!E$7+exposure!E$5)*D14</f>
        <v>14366168.11896</v>
      </c>
      <c r="F14" s="37" t="n">
        <f aca="false">(1-exposure!F$7+exposure!F$5)*E14</f>
        <v>14639125.3132202</v>
      </c>
      <c r="G14" s="37" t="n">
        <f aca="false">(1-exposure!G$7+exposure!G$5)*F14</f>
        <v>14909949.1315148</v>
      </c>
      <c r="H14" s="37" t="n">
        <f aca="false">(1-exposure!H$7+exposure!H$5)*G14</f>
        <v>15178328.2158821</v>
      </c>
      <c r="I14" s="37" t="n">
        <f aca="false">(1-exposure!I$7+exposure!I$5)*H14</f>
        <v>15439395.4611952</v>
      </c>
      <c r="J14" s="37" t="n">
        <f aca="false">(1-exposure!J$7+exposure!J$5)*I14</f>
        <v>15697233.3653972</v>
      </c>
      <c r="K14" s="37" t="n">
        <f aca="false">(1-exposure!K$7+exposure!K$5)*J14</f>
        <v>15951528.5459166</v>
      </c>
      <c r="L14" s="37" t="n">
        <f aca="false">(1-exposure!L$7+exposure!L$5)*K14</f>
        <v>16203562.6969421</v>
      </c>
      <c r="M14" s="37" t="n">
        <f aca="false">(1-exposure!M$7+exposure!M$5)*L14</f>
        <v>16453097.562475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</f>
        <v>40310878</v>
      </c>
      <c r="C15" s="36" t="n">
        <f aca="false">B15</f>
        <v>40310878</v>
      </c>
      <c r="D15" s="37" t="n">
        <f aca="false">(1-exposure!D$7+exposure!D$5)*C15</f>
        <v>41157406.438</v>
      </c>
      <c r="E15" s="37" t="n">
        <f aca="false">(1-exposure!E$7+exposure!E$5)*D15</f>
        <v>41980554.56676</v>
      </c>
      <c r="F15" s="37" t="n">
        <f aca="false">(1-exposure!F$7+exposure!F$5)*E15</f>
        <v>42778185.1035284</v>
      </c>
      <c r="G15" s="37" t="n">
        <f aca="false">(1-exposure!G$7+exposure!G$5)*F15</f>
        <v>43569581.5279437</v>
      </c>
      <c r="H15" s="37" t="n">
        <f aca="false">(1-exposure!H$7+exposure!H$5)*G15</f>
        <v>44353833.9954467</v>
      </c>
      <c r="I15" s="37" t="n">
        <f aca="false">(1-exposure!I$7+exposure!I$5)*H15</f>
        <v>45116719.9401684</v>
      </c>
      <c r="J15" s="37" t="n">
        <f aca="false">(1-exposure!J$7+exposure!J$5)*I15</f>
        <v>45870169.1631692</v>
      </c>
      <c r="K15" s="37" t="n">
        <f aca="false">(1-exposure!K$7+exposure!K$5)*J15</f>
        <v>46613265.9036125</v>
      </c>
      <c r="L15" s="37" t="n">
        <f aca="false">(1-exposure!L$7+exposure!L$5)*K15</f>
        <v>47349755.5048896</v>
      </c>
      <c r="M15" s="37" t="n">
        <f aca="false">(1-exposure!M$7+exposure!M$5)*L15</f>
        <v>48078941.7396649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</f>
        <v>13845844</v>
      </c>
      <c r="C16" s="36" t="n">
        <f aca="false">B16</f>
        <v>13845844</v>
      </c>
      <c r="D16" s="37" t="n">
        <f aca="false">(1-exposure!D$7+exposure!D$5)*C16</f>
        <v>14136606.724</v>
      </c>
      <c r="E16" s="37" t="n">
        <f aca="false">(1-exposure!E$7+exposure!E$5)*D16</f>
        <v>14419338.85848</v>
      </c>
      <c r="F16" s="37" t="n">
        <f aca="false">(1-exposure!F$7+exposure!F$5)*E16</f>
        <v>14693306.2967911</v>
      </c>
      <c r="G16" s="37" t="n">
        <f aca="false">(1-exposure!G$7+exposure!G$5)*F16</f>
        <v>14965132.4632818</v>
      </c>
      <c r="H16" s="37" t="n">
        <f aca="false">(1-exposure!H$7+exposure!H$5)*G16</f>
        <v>15234504.8476208</v>
      </c>
      <c r="I16" s="37" t="n">
        <f aca="false">(1-exposure!I$7+exposure!I$5)*H16</f>
        <v>15496538.3309999</v>
      </c>
      <c r="J16" s="37" t="n">
        <f aca="false">(1-exposure!J$7+exposure!J$5)*I16</f>
        <v>15755330.5211276</v>
      </c>
      <c r="K16" s="37" t="n">
        <f aca="false">(1-exposure!K$7+exposure!K$5)*J16</f>
        <v>16010566.8755699</v>
      </c>
      <c r="L16" s="37" t="n">
        <f aca="false">(1-exposure!L$7+exposure!L$5)*K16</f>
        <v>16263533.8322039</v>
      </c>
      <c r="M16" s="37" t="n">
        <f aca="false">(1-exposure!M$7+exposure!M$5)*L16</f>
        <v>16513992.2532198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</f>
        <v>25424787</v>
      </c>
      <c r="C17" s="36" t="n">
        <f aca="false">B17</f>
        <v>25424787</v>
      </c>
      <c r="D17" s="37" t="n">
        <f aca="false">(1-exposure!D$7+exposure!D$5)*C17</f>
        <v>25958707.527</v>
      </c>
      <c r="E17" s="37" t="n">
        <f aca="false">(1-exposure!E$7+exposure!E$5)*D17</f>
        <v>26477881.67754</v>
      </c>
      <c r="F17" s="37" t="n">
        <f aca="false">(1-exposure!F$7+exposure!F$5)*E17</f>
        <v>26980961.4294133</v>
      </c>
      <c r="G17" s="37" t="n">
        <f aca="false">(1-exposure!G$7+exposure!G$5)*F17</f>
        <v>27480109.2158574</v>
      </c>
      <c r="H17" s="37" t="n">
        <f aca="false">(1-exposure!H$7+exposure!H$5)*G17</f>
        <v>27974751.1817428</v>
      </c>
      <c r="I17" s="37" t="n">
        <f aca="false">(1-exposure!I$7+exposure!I$5)*H17</f>
        <v>28455916.9020688</v>
      </c>
      <c r="J17" s="37" t="n">
        <f aca="false">(1-exposure!J$7+exposure!J$5)*I17</f>
        <v>28931130.7143334</v>
      </c>
      <c r="K17" s="37" t="n">
        <f aca="false">(1-exposure!K$7+exposure!K$5)*J17</f>
        <v>29399815.0319056</v>
      </c>
      <c r="L17" s="37" t="n">
        <f aca="false">(1-exposure!L$7+exposure!L$5)*K17</f>
        <v>29864332.1094097</v>
      </c>
      <c r="M17" s="37" t="n">
        <f aca="false">(1-exposure!M$7+exposure!M$5)*L17</f>
        <v>30324242.8238946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</f>
        <v>40614347</v>
      </c>
      <c r="C18" s="36" t="n">
        <f aca="false">B18</f>
        <v>40614347</v>
      </c>
      <c r="D18" s="37" t="n">
        <f aca="false">(1-exposure!D$7+exposure!D$5)*C18</f>
        <v>41467248.287</v>
      </c>
      <c r="E18" s="37" t="n">
        <f aca="false">(1-exposure!E$7+exposure!E$5)*D18</f>
        <v>42296593.25274</v>
      </c>
      <c r="F18" s="37" t="n">
        <f aca="false">(1-exposure!F$7+exposure!F$5)*E18</f>
        <v>43100228.5245421</v>
      </c>
      <c r="G18" s="37" t="n">
        <f aca="false">(1-exposure!G$7+exposure!G$5)*F18</f>
        <v>43897582.7522461</v>
      </c>
      <c r="H18" s="37" t="n">
        <f aca="false">(1-exposure!H$7+exposure!H$5)*G18</f>
        <v>44687739.2417865</v>
      </c>
      <c r="I18" s="37" t="n">
        <f aca="false">(1-exposure!I$7+exposure!I$5)*H18</f>
        <v>45456368.3567452</v>
      </c>
      <c r="J18" s="37" t="n">
        <f aca="false">(1-exposure!J$7+exposure!J$5)*I18</f>
        <v>46215489.7083029</v>
      </c>
      <c r="K18" s="37" t="n">
        <f aca="false">(1-exposure!K$7+exposure!K$5)*J18</f>
        <v>46964180.6415774</v>
      </c>
      <c r="L18" s="37" t="n">
        <f aca="false">(1-exposure!L$7+exposure!L$5)*K18</f>
        <v>47706214.6957143</v>
      </c>
      <c r="M18" s="37" t="n">
        <f aca="false">(1-exposure!M$7+exposure!M$5)*L18</f>
        <v>48440890.4020283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</f>
        <v>150912384</v>
      </c>
      <c r="C19" s="36" t="n">
        <f aca="false">B19</f>
        <v>150912384</v>
      </c>
      <c r="D19" s="37" t="n">
        <f aca="false">(1-exposure!D$7+exposure!D$5)*C19</f>
        <v>154081544.064</v>
      </c>
      <c r="E19" s="37" t="n">
        <f aca="false">(1-exposure!E$7+exposure!E$5)*D19</f>
        <v>157163174.94528</v>
      </c>
      <c r="F19" s="37" t="n">
        <f aca="false">(1-exposure!F$7+exposure!F$5)*E19</f>
        <v>160149275.26924</v>
      </c>
      <c r="G19" s="37" t="n">
        <f aca="false">(1-exposure!G$7+exposure!G$5)*F19</f>
        <v>163112036.861721</v>
      </c>
      <c r="H19" s="37" t="n">
        <f aca="false">(1-exposure!H$7+exposure!H$5)*G19</f>
        <v>166048053.525232</v>
      </c>
      <c r="I19" s="37" t="n">
        <f aca="false">(1-exposure!I$7+exposure!I$5)*H19</f>
        <v>168904080.045866</v>
      </c>
      <c r="J19" s="37" t="n">
        <f aca="false">(1-exposure!J$7+exposure!J$5)*I19</f>
        <v>171724778.182632</v>
      </c>
      <c r="K19" s="37" t="n">
        <f aca="false">(1-exposure!K$7+exposure!K$5)*J19</f>
        <v>174506719.589191</v>
      </c>
      <c r="L19" s="37" t="n">
        <f aca="false">(1-exposure!L$7+exposure!L$5)*K19</f>
        <v>177263925.7587</v>
      </c>
      <c r="M19" s="37" t="n">
        <f aca="false">(1-exposure!M$7+exposure!M$5)*L19</f>
        <v>179993790.215384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</f>
        <v>62626363</v>
      </c>
      <c r="C20" s="36" t="n">
        <f aca="false">B20</f>
        <v>62626363</v>
      </c>
      <c r="D20" s="37" t="n">
        <f aca="false">(1-exposure!D$7+exposure!D$5)*C20</f>
        <v>63941516.623</v>
      </c>
      <c r="E20" s="37" t="n">
        <f aca="false">(1-exposure!E$7+exposure!E$5)*D20</f>
        <v>65220346.95546</v>
      </c>
      <c r="F20" s="37" t="n">
        <f aca="false">(1-exposure!F$7+exposure!F$5)*E20</f>
        <v>66459533.5476137</v>
      </c>
      <c r="G20" s="37" t="n">
        <f aca="false">(1-exposure!G$7+exposure!G$5)*F20</f>
        <v>67689034.9182446</v>
      </c>
      <c r="H20" s="37" t="n">
        <f aca="false">(1-exposure!H$7+exposure!H$5)*G20</f>
        <v>68907437.546773</v>
      </c>
      <c r="I20" s="37" t="n">
        <f aca="false">(1-exposure!I$7+exposure!I$5)*H20</f>
        <v>70092645.4725775</v>
      </c>
      <c r="J20" s="37" t="n">
        <f aca="false">(1-exposure!J$7+exposure!J$5)*I20</f>
        <v>71263192.6519695</v>
      </c>
      <c r="K20" s="37" t="n">
        <f aca="false">(1-exposure!K$7+exposure!K$5)*J20</f>
        <v>72417656.3729314</v>
      </c>
      <c r="L20" s="37" t="n">
        <f aca="false">(1-exposure!L$7+exposure!L$5)*K20</f>
        <v>73561855.3436237</v>
      </c>
      <c r="M20" s="37" t="n">
        <f aca="false">(1-exposure!M$7+exposure!M$5)*L20</f>
        <v>74694707.9159155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</f>
        <v>17495608</v>
      </c>
      <c r="C21" s="36" t="n">
        <f aca="false">B21</f>
        <v>17495608</v>
      </c>
      <c r="D21" s="37" t="n">
        <f aca="false">(1-exposure!D$7+exposure!D$5)*C21</f>
        <v>17863015.768</v>
      </c>
      <c r="E21" s="37" t="n">
        <f aca="false">(1-exposure!E$7+exposure!E$5)*D21</f>
        <v>18220276.08336</v>
      </c>
      <c r="F21" s="37" t="n">
        <f aca="false">(1-exposure!F$7+exposure!F$5)*E21</f>
        <v>18566461.3289438</v>
      </c>
      <c r="G21" s="37" t="n">
        <f aca="false">(1-exposure!G$7+exposure!G$5)*F21</f>
        <v>18909940.8635293</v>
      </c>
      <c r="H21" s="37" t="n">
        <f aca="false">(1-exposure!H$7+exposure!H$5)*G21</f>
        <v>19250319.7990728</v>
      </c>
      <c r="I21" s="37" t="n">
        <f aca="false">(1-exposure!I$7+exposure!I$5)*H21</f>
        <v>19581425.2996169</v>
      </c>
      <c r="J21" s="37" t="n">
        <f aca="false">(1-exposure!J$7+exposure!J$5)*I21</f>
        <v>19908435.1021205</v>
      </c>
      <c r="K21" s="37" t="n">
        <f aca="false">(1-exposure!K$7+exposure!K$5)*J21</f>
        <v>20230951.7507748</v>
      </c>
      <c r="L21" s="37" t="n">
        <f aca="false">(1-exposure!L$7+exposure!L$5)*K21</f>
        <v>20550600.7884371</v>
      </c>
      <c r="M21" s="37" t="n">
        <f aca="false">(1-exposure!M$7+exposure!M$5)*L21</f>
        <v>20867080.040579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</f>
        <v>87377561</v>
      </c>
      <c r="C22" s="36" t="n">
        <f aca="false">B22</f>
        <v>87377561</v>
      </c>
      <c r="D22" s="37" t="n">
        <f aca="false">(1-exposure!D$7+exposure!D$5)*C22</f>
        <v>89212489.781</v>
      </c>
      <c r="E22" s="37" t="n">
        <f aca="false">(1-exposure!E$7+exposure!E$5)*D22</f>
        <v>90996739.57662</v>
      </c>
      <c r="F22" s="37" t="n">
        <f aca="false">(1-exposure!F$7+exposure!F$5)*E22</f>
        <v>92725677.6285758</v>
      </c>
      <c r="G22" s="37" t="n">
        <f aca="false">(1-exposure!G$7+exposure!G$5)*F22</f>
        <v>94441102.6647044</v>
      </c>
      <c r="H22" s="37" t="n">
        <f aca="false">(1-exposure!H$7+exposure!H$5)*G22</f>
        <v>96141042.5126691</v>
      </c>
      <c r="I22" s="37" t="n">
        <f aca="false">(1-exposure!I$7+exposure!I$5)*H22</f>
        <v>97794668.443887</v>
      </c>
      <c r="J22" s="37" t="n">
        <f aca="false">(1-exposure!J$7+exposure!J$5)*I22</f>
        <v>99427839.4068999</v>
      </c>
      <c r="K22" s="37" t="n">
        <f aca="false">(1-exposure!K$7+exposure!K$5)*J22</f>
        <v>101038570.405292</v>
      </c>
      <c r="L22" s="37" t="n">
        <f aca="false">(1-exposure!L$7+exposure!L$5)*K22</f>
        <v>102634979.817695</v>
      </c>
      <c r="M22" s="37" t="n">
        <f aca="false">(1-exposure!M$7+exposure!M$5)*L22</f>
        <v>104215558.506888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</f>
        <v>12450106</v>
      </c>
      <c r="C23" s="36" t="n">
        <f aca="false">B23</f>
        <v>12450106</v>
      </c>
      <c r="D23" s="37" t="n">
        <f aca="false">(1-exposure!D$7+exposure!D$5)*C23</f>
        <v>12711558.226</v>
      </c>
      <c r="E23" s="37" t="n">
        <f aca="false">(1-exposure!E$7+exposure!E$5)*D23</f>
        <v>12965789.39052</v>
      </c>
      <c r="F23" s="37" t="n">
        <f aca="false">(1-exposure!F$7+exposure!F$5)*E23</f>
        <v>13212139.3889399</v>
      </c>
      <c r="G23" s="37" t="n">
        <f aca="false">(1-exposure!G$7+exposure!G$5)*F23</f>
        <v>13456563.9676353</v>
      </c>
      <c r="H23" s="37" t="n">
        <f aca="false">(1-exposure!H$7+exposure!H$5)*G23</f>
        <v>13698782.1190527</v>
      </c>
      <c r="I23" s="37" t="n">
        <f aca="false">(1-exposure!I$7+exposure!I$5)*H23</f>
        <v>13934401.1715004</v>
      </c>
      <c r="J23" s="37" t="n">
        <f aca="false">(1-exposure!J$7+exposure!J$5)*I23</f>
        <v>14167105.6710645</v>
      </c>
      <c r="K23" s="37" t="n">
        <f aca="false">(1-exposure!K$7+exposure!K$5)*J23</f>
        <v>14396612.7829357</v>
      </c>
      <c r="L23" s="37" t="n">
        <f aca="false">(1-exposure!L$7+exposure!L$5)*K23</f>
        <v>14624079.2649061</v>
      </c>
      <c r="M23" s="37" t="n">
        <f aca="false">(1-exposure!M$7+exposure!M$5)*L23</f>
        <v>14849290.0855856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</f>
        <v>59111883</v>
      </c>
      <c r="C24" s="36" t="n">
        <f aca="false">B24</f>
        <v>59111883</v>
      </c>
      <c r="D24" s="37" t="n">
        <f aca="false">(1-exposure!D$7+exposure!D$5)*C24</f>
        <v>60353232.543</v>
      </c>
      <c r="E24" s="37" t="n">
        <f aca="false">(1-exposure!E$7+exposure!E$5)*D24</f>
        <v>61560297.19386</v>
      </c>
      <c r="F24" s="37" t="n">
        <f aca="false">(1-exposure!F$7+exposure!F$5)*E24</f>
        <v>62729942.8405433</v>
      </c>
      <c r="G24" s="37" t="n">
        <f aca="false">(1-exposure!G$7+exposure!G$5)*F24</f>
        <v>63890446.7830934</v>
      </c>
      <c r="H24" s="37" t="n">
        <f aca="false">(1-exposure!H$7+exposure!H$5)*G24</f>
        <v>65040474.8251891</v>
      </c>
      <c r="I24" s="37" t="n">
        <f aca="false">(1-exposure!I$7+exposure!I$5)*H24</f>
        <v>66159170.9921823</v>
      </c>
      <c r="J24" s="37" t="n">
        <f aca="false">(1-exposure!J$7+exposure!J$5)*I24</f>
        <v>67264029.1477518</v>
      </c>
      <c r="K24" s="37" t="n">
        <f aca="false">(1-exposure!K$7+exposure!K$5)*J24</f>
        <v>68353706.4199453</v>
      </c>
      <c r="L24" s="37" t="n">
        <f aca="false">(1-exposure!L$7+exposure!L$5)*K24</f>
        <v>69433694.9813805</v>
      </c>
      <c r="M24" s="37" t="n">
        <f aca="false">(1-exposure!M$7+exposure!M$5)*L24</f>
        <v>70502973.8840937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0" t="s">
        <v>240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42" t="n">
        <f aca="false">rawcalc!D4</f>
        <v>0.342455548234376</v>
      </c>
      <c r="C4" s="49" t="n">
        <f aca="false">B4</f>
        <v>0.342455548234376</v>
      </c>
      <c r="D4" s="49" t="n">
        <f aca="false">C4</f>
        <v>0.342455548234376</v>
      </c>
      <c r="E4" s="49" t="n">
        <f aca="false">D4</f>
        <v>0.342455548234376</v>
      </c>
      <c r="F4" s="49" t="n">
        <f aca="false">E4</f>
        <v>0.342455548234376</v>
      </c>
      <c r="G4" s="49" t="n">
        <f aca="false">F4</f>
        <v>0.342455548234376</v>
      </c>
      <c r="H4" s="49" t="n">
        <f aca="false">G4</f>
        <v>0.342455548234376</v>
      </c>
      <c r="I4" s="49" t="n">
        <f aca="false">H4</f>
        <v>0.342455548234376</v>
      </c>
      <c r="J4" s="49" t="n">
        <f aca="false">I4</f>
        <v>0.342455548234376</v>
      </c>
      <c r="K4" s="49" t="n">
        <f aca="false">J4</f>
        <v>0.342455548234376</v>
      </c>
      <c r="L4" s="49" t="n">
        <f aca="false">K4</f>
        <v>0.342455548234376</v>
      </c>
      <c r="M4" s="49" t="n">
        <f aca="false">L4</f>
        <v>0.342455548234376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42" t="n">
        <f aca="false">rawcalc!D5</f>
        <v>0.287164651248454</v>
      </c>
      <c r="C5" s="49" t="n">
        <f aca="false">B5</f>
        <v>0.287164651248454</v>
      </c>
      <c r="D5" s="49" t="n">
        <f aca="false">C5</f>
        <v>0.287164651248454</v>
      </c>
      <c r="E5" s="49" t="n">
        <f aca="false">D5</f>
        <v>0.287164651248454</v>
      </c>
      <c r="F5" s="49" t="n">
        <f aca="false">E5</f>
        <v>0.287164651248454</v>
      </c>
      <c r="G5" s="49" t="n">
        <f aca="false">F5</f>
        <v>0.287164651248454</v>
      </c>
      <c r="H5" s="49" t="n">
        <f aca="false">G5</f>
        <v>0.287164651248454</v>
      </c>
      <c r="I5" s="49" t="n">
        <f aca="false">H5</f>
        <v>0.287164651248454</v>
      </c>
      <c r="J5" s="49" t="n">
        <f aca="false">I5</f>
        <v>0.287164651248454</v>
      </c>
      <c r="K5" s="49" t="n">
        <f aca="false">J5</f>
        <v>0.287164651248454</v>
      </c>
      <c r="L5" s="49" t="n">
        <f aca="false">K5</f>
        <v>0.287164651248454</v>
      </c>
      <c r="M5" s="49" t="n">
        <f aca="false">L5</f>
        <v>0.287164651248454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42" t="n">
        <f aca="false">rawcalc!D6</f>
        <v>0.392696144995558</v>
      </c>
      <c r="C6" s="49" t="n">
        <f aca="false">B6</f>
        <v>0.392696144995558</v>
      </c>
      <c r="D6" s="49" t="n">
        <f aca="false">C6</f>
        <v>0.392696144995558</v>
      </c>
      <c r="E6" s="49" t="n">
        <f aca="false">D6</f>
        <v>0.392696144995558</v>
      </c>
      <c r="F6" s="49" t="n">
        <f aca="false">E6</f>
        <v>0.392696144995558</v>
      </c>
      <c r="G6" s="49" t="n">
        <f aca="false">F6</f>
        <v>0.392696144995558</v>
      </c>
      <c r="H6" s="49" t="n">
        <f aca="false">G6</f>
        <v>0.392696144995558</v>
      </c>
      <c r="I6" s="49" t="n">
        <f aca="false">H6</f>
        <v>0.392696144995558</v>
      </c>
      <c r="J6" s="49" t="n">
        <f aca="false">I6</f>
        <v>0.392696144995558</v>
      </c>
      <c r="K6" s="49" t="n">
        <f aca="false">J6</f>
        <v>0.392696144995558</v>
      </c>
      <c r="L6" s="49" t="n">
        <f aca="false">K6</f>
        <v>0.392696144995558</v>
      </c>
      <c r="M6" s="49" t="n">
        <f aca="false">L6</f>
        <v>0.392696144995558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42" t="n">
        <f aca="false">rawcalc!D7</f>
        <v>0.325243685240899</v>
      </c>
      <c r="C7" s="49" t="n">
        <f aca="false">B7</f>
        <v>0.325243685240899</v>
      </c>
      <c r="D7" s="49" t="n">
        <f aca="false">C7</f>
        <v>0.325243685240899</v>
      </c>
      <c r="E7" s="49" t="n">
        <f aca="false">D7</f>
        <v>0.325243685240899</v>
      </c>
      <c r="F7" s="49" t="n">
        <f aca="false">E7</f>
        <v>0.325243685240899</v>
      </c>
      <c r="G7" s="49" t="n">
        <f aca="false">F7</f>
        <v>0.325243685240899</v>
      </c>
      <c r="H7" s="49" t="n">
        <f aca="false">G7</f>
        <v>0.325243685240899</v>
      </c>
      <c r="I7" s="49" t="n">
        <f aca="false">H7</f>
        <v>0.325243685240899</v>
      </c>
      <c r="J7" s="49" t="n">
        <f aca="false">I7</f>
        <v>0.325243685240899</v>
      </c>
      <c r="K7" s="49" t="n">
        <f aca="false">J7</f>
        <v>0.325243685240899</v>
      </c>
      <c r="L7" s="49" t="n">
        <f aca="false">K7</f>
        <v>0.325243685240899</v>
      </c>
      <c r="M7" s="49" t="n">
        <f aca="false">L7</f>
        <v>0.325243685240899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42" t="n">
        <f aca="false">rawcalc!D8</f>
        <v>0.199204436674001</v>
      </c>
      <c r="C8" s="49" t="n">
        <f aca="false">B8</f>
        <v>0.199204436674001</v>
      </c>
      <c r="D8" s="49" t="n">
        <f aca="false">C8</f>
        <v>0.199204436674001</v>
      </c>
      <c r="E8" s="49" t="n">
        <f aca="false">D8</f>
        <v>0.199204436674001</v>
      </c>
      <c r="F8" s="49" t="n">
        <f aca="false">E8</f>
        <v>0.199204436674001</v>
      </c>
      <c r="G8" s="49" t="n">
        <f aca="false">F8</f>
        <v>0.199204436674001</v>
      </c>
      <c r="H8" s="49" t="n">
        <f aca="false">G8</f>
        <v>0.199204436674001</v>
      </c>
      <c r="I8" s="49" t="n">
        <f aca="false">H8</f>
        <v>0.199204436674001</v>
      </c>
      <c r="J8" s="49" t="n">
        <f aca="false">I8</f>
        <v>0.199204436674001</v>
      </c>
      <c r="K8" s="49" t="n">
        <f aca="false">J8</f>
        <v>0.199204436674001</v>
      </c>
      <c r="L8" s="49" t="n">
        <f aca="false">K8</f>
        <v>0.199204436674001</v>
      </c>
      <c r="M8" s="49" t="n">
        <f aca="false">L8</f>
        <v>0.199204436674001</v>
      </c>
    </row>
    <row r="9" customFormat="false" ht="12.75" hidden="false" customHeight="false" outlineLevel="0" collapsed="false">
      <c r="A9" s="0" t="str">
        <f aca="false">raw!A9</f>
        <v>Consumers Energy Co.</v>
      </c>
      <c r="B9" s="42" t="n">
        <f aca="false">rawcalc!D9</f>
        <v>0.273897409366058</v>
      </c>
      <c r="C9" s="49" t="n">
        <f aca="false">B9</f>
        <v>0.273897409366058</v>
      </c>
      <c r="D9" s="49" t="n">
        <f aca="false">C9</f>
        <v>0.273897409366058</v>
      </c>
      <c r="E9" s="49" t="n">
        <f aca="false">D9</f>
        <v>0.273897409366058</v>
      </c>
      <c r="F9" s="49" t="n">
        <f aca="false">E9</f>
        <v>0.273897409366058</v>
      </c>
      <c r="G9" s="49" t="n">
        <f aca="false">F9</f>
        <v>0.273897409366058</v>
      </c>
      <c r="H9" s="49" t="n">
        <f aca="false">G9</f>
        <v>0.273897409366058</v>
      </c>
      <c r="I9" s="49" t="n">
        <f aca="false">H9</f>
        <v>0.273897409366058</v>
      </c>
      <c r="J9" s="49" t="n">
        <f aca="false">I9</f>
        <v>0.273897409366058</v>
      </c>
      <c r="K9" s="49" t="n">
        <f aca="false">J9</f>
        <v>0.273897409366058</v>
      </c>
      <c r="L9" s="49" t="n">
        <f aca="false">K9</f>
        <v>0.273897409366058</v>
      </c>
      <c r="M9" s="49" t="n">
        <f aca="false">L9</f>
        <v>0.273897409366058</v>
      </c>
    </row>
    <row r="10" customFormat="false" ht="12.75" hidden="false" customHeight="false" outlineLevel="0" collapsed="false">
      <c r="A10" s="0" t="str">
        <f aca="false">raw!A10</f>
        <v>Duke Energy Corp.</v>
      </c>
      <c r="B10" s="42" t="n">
        <f aca="false">rawcalc!D10</f>
        <v>0.389589298777163</v>
      </c>
      <c r="C10" s="49" t="n">
        <f aca="false">B10</f>
        <v>0.389589298777163</v>
      </c>
      <c r="D10" s="49" t="n">
        <f aca="false">C10</f>
        <v>0.389589298777163</v>
      </c>
      <c r="E10" s="49" t="n">
        <f aca="false">D10</f>
        <v>0.389589298777163</v>
      </c>
      <c r="F10" s="49" t="n">
        <f aca="false">E10</f>
        <v>0.389589298777163</v>
      </c>
      <c r="G10" s="49" t="n">
        <f aca="false">F10</f>
        <v>0.389589298777163</v>
      </c>
      <c r="H10" s="49" t="n">
        <f aca="false">G10</f>
        <v>0.389589298777163</v>
      </c>
      <c r="I10" s="49" t="n">
        <f aca="false">H10</f>
        <v>0.389589298777163</v>
      </c>
      <c r="J10" s="49" t="n">
        <f aca="false">I10</f>
        <v>0.389589298777163</v>
      </c>
      <c r="K10" s="49" t="n">
        <f aca="false">J10</f>
        <v>0.389589298777163</v>
      </c>
      <c r="L10" s="49" t="n">
        <f aca="false">K10</f>
        <v>0.389589298777163</v>
      </c>
      <c r="M10" s="49" t="n">
        <f aca="false">L10</f>
        <v>0.389589298777163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42" t="n">
        <f aca="false">rawcalc!D11</f>
        <v>0.280558885986796</v>
      </c>
      <c r="C11" s="49" t="n">
        <f aca="false">B11</f>
        <v>0.280558885986796</v>
      </c>
      <c r="D11" s="49" t="n">
        <f aca="false">C11</f>
        <v>0.280558885986796</v>
      </c>
      <c r="E11" s="49" t="n">
        <f aca="false">D11</f>
        <v>0.280558885986796</v>
      </c>
      <c r="F11" s="49" t="n">
        <f aca="false">E11</f>
        <v>0.280558885986796</v>
      </c>
      <c r="G11" s="49" t="n">
        <f aca="false">F11</f>
        <v>0.280558885986796</v>
      </c>
      <c r="H11" s="49" t="n">
        <f aca="false">G11</f>
        <v>0.280558885986796</v>
      </c>
      <c r="I11" s="49" t="n">
        <f aca="false">H11</f>
        <v>0.280558885986796</v>
      </c>
      <c r="J11" s="49" t="n">
        <f aca="false">I11</f>
        <v>0.280558885986796</v>
      </c>
      <c r="K11" s="49" t="n">
        <f aca="false">J11</f>
        <v>0.280558885986796</v>
      </c>
      <c r="L11" s="49" t="n">
        <f aca="false">K11</f>
        <v>0.280558885986796</v>
      </c>
      <c r="M11" s="49" t="n">
        <f aca="false">L11</f>
        <v>0.280558885986796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42" t="n">
        <f aca="false">rawcalc!D12</f>
        <v>0.362401846558886</v>
      </c>
      <c r="C12" s="49" t="n">
        <f aca="false">B12</f>
        <v>0.362401846558886</v>
      </c>
      <c r="D12" s="49" t="n">
        <f aca="false">C12</f>
        <v>0.362401846558886</v>
      </c>
      <c r="E12" s="49" t="n">
        <f aca="false">D12</f>
        <v>0.362401846558886</v>
      </c>
      <c r="F12" s="49" t="n">
        <f aca="false">E12</f>
        <v>0.362401846558886</v>
      </c>
      <c r="G12" s="49" t="n">
        <f aca="false">F12</f>
        <v>0.362401846558886</v>
      </c>
      <c r="H12" s="49" t="n">
        <f aca="false">G12</f>
        <v>0.362401846558886</v>
      </c>
      <c r="I12" s="49" t="n">
        <f aca="false">H12</f>
        <v>0.362401846558886</v>
      </c>
      <c r="J12" s="49" t="n">
        <f aca="false">I12</f>
        <v>0.362401846558886</v>
      </c>
      <c r="K12" s="49" t="n">
        <f aca="false">J12</f>
        <v>0.362401846558886</v>
      </c>
      <c r="L12" s="49" t="n">
        <f aca="false">K12</f>
        <v>0.362401846558886</v>
      </c>
      <c r="M12" s="49" t="n">
        <f aca="false">L12</f>
        <v>0.362401846558886</v>
      </c>
    </row>
    <row r="13" customFormat="false" ht="12.75" hidden="false" customHeight="false" outlineLevel="0" collapsed="false">
      <c r="A13" s="0" t="str">
        <f aca="false">raw!A13</f>
        <v>Gulf Power Co.</v>
      </c>
      <c r="B13" s="42" t="n">
        <f aca="false">rawcalc!D13</f>
        <v>0.323575484469812</v>
      </c>
      <c r="C13" s="49" t="n">
        <f aca="false">B13</f>
        <v>0.323575484469812</v>
      </c>
      <c r="D13" s="49" t="n">
        <f aca="false">C13</f>
        <v>0.323575484469812</v>
      </c>
      <c r="E13" s="49" t="n">
        <f aca="false">D13</f>
        <v>0.323575484469812</v>
      </c>
      <c r="F13" s="49" t="n">
        <f aca="false">E13</f>
        <v>0.323575484469812</v>
      </c>
      <c r="G13" s="49" t="n">
        <f aca="false">F13</f>
        <v>0.323575484469812</v>
      </c>
      <c r="H13" s="49" t="n">
        <f aca="false">G13</f>
        <v>0.323575484469812</v>
      </c>
      <c r="I13" s="49" t="n">
        <f aca="false">H13</f>
        <v>0.323575484469812</v>
      </c>
      <c r="J13" s="49" t="n">
        <f aca="false">I13</f>
        <v>0.323575484469812</v>
      </c>
      <c r="K13" s="49" t="n">
        <f aca="false">J13</f>
        <v>0.323575484469812</v>
      </c>
      <c r="L13" s="49" t="n">
        <f aca="false">K13</f>
        <v>0.323575484469812</v>
      </c>
      <c r="M13" s="49" t="n">
        <f aca="false">L13</f>
        <v>0.323575484469812</v>
      </c>
    </row>
    <row r="14" customFormat="false" ht="12.75" hidden="false" customHeight="false" outlineLevel="0" collapsed="false">
      <c r="A14" s="0" t="str">
        <f aca="false">raw!A14</f>
        <v>Illinois Power Co.</v>
      </c>
      <c r="B14" s="42" t="n">
        <f aca="false">rawcalc!D14</f>
        <v>0.290290227310225</v>
      </c>
      <c r="C14" s="49" t="n">
        <f aca="false">B14</f>
        <v>0.290290227310225</v>
      </c>
      <c r="D14" s="49" t="n">
        <f aca="false">C14</f>
        <v>0.290290227310225</v>
      </c>
      <c r="E14" s="49" t="n">
        <f aca="false">D14</f>
        <v>0.290290227310225</v>
      </c>
      <c r="F14" s="49" t="n">
        <f aca="false">E14</f>
        <v>0.290290227310225</v>
      </c>
      <c r="G14" s="49" t="n">
        <f aca="false">F14</f>
        <v>0.290290227310225</v>
      </c>
      <c r="H14" s="49" t="n">
        <f aca="false">G14</f>
        <v>0.290290227310225</v>
      </c>
      <c r="I14" s="49" t="n">
        <f aca="false">H14</f>
        <v>0.290290227310225</v>
      </c>
      <c r="J14" s="49" t="n">
        <f aca="false">I14</f>
        <v>0.290290227310225</v>
      </c>
      <c r="K14" s="49" t="n">
        <f aca="false">J14</f>
        <v>0.290290227310225</v>
      </c>
      <c r="L14" s="49" t="n">
        <f aca="false">K14</f>
        <v>0.290290227310225</v>
      </c>
      <c r="M14" s="49" t="n">
        <f aca="false">L14</f>
        <v>0.290290227310225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42" t="n">
        <f aca="false">rawcalc!D15</f>
        <v>0.266397195306216</v>
      </c>
      <c r="C15" s="49" t="n">
        <f aca="false">B15</f>
        <v>0.266397195306216</v>
      </c>
      <c r="D15" s="49" t="n">
        <f aca="false">C15</f>
        <v>0.266397195306216</v>
      </c>
      <c r="E15" s="49" t="n">
        <f aca="false">D15</f>
        <v>0.266397195306216</v>
      </c>
      <c r="F15" s="49" t="n">
        <f aca="false">E15</f>
        <v>0.266397195306216</v>
      </c>
      <c r="G15" s="49" t="n">
        <f aca="false">F15</f>
        <v>0.266397195306216</v>
      </c>
      <c r="H15" s="49" t="n">
        <f aca="false">G15</f>
        <v>0.266397195306216</v>
      </c>
      <c r="I15" s="49" t="n">
        <f aca="false">H15</f>
        <v>0.266397195306216</v>
      </c>
      <c r="J15" s="49" t="n">
        <f aca="false">I15</f>
        <v>0.266397195306216</v>
      </c>
      <c r="K15" s="49" t="n">
        <f aca="false">J15</f>
        <v>0.266397195306216</v>
      </c>
      <c r="L15" s="49" t="n">
        <f aca="false">K15</f>
        <v>0.266397195306216</v>
      </c>
      <c r="M15" s="49" t="n">
        <f aca="false">L15</f>
        <v>0.266397195306216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42" t="n">
        <f aca="false">rawcalc!D16</f>
        <v>0.328729915609872</v>
      </c>
      <c r="C16" s="49" t="n">
        <f aca="false">B16</f>
        <v>0.328729915609872</v>
      </c>
      <c r="D16" s="49" t="n">
        <f aca="false">C16</f>
        <v>0.328729915609872</v>
      </c>
      <c r="E16" s="49" t="n">
        <f aca="false">D16</f>
        <v>0.328729915609872</v>
      </c>
      <c r="F16" s="49" t="n">
        <f aca="false">E16</f>
        <v>0.328729915609872</v>
      </c>
      <c r="G16" s="49" t="n">
        <f aca="false">F16</f>
        <v>0.328729915609872</v>
      </c>
      <c r="H16" s="49" t="n">
        <f aca="false">G16</f>
        <v>0.328729915609872</v>
      </c>
      <c r="I16" s="49" t="n">
        <f aca="false">H16</f>
        <v>0.328729915609872</v>
      </c>
      <c r="J16" s="49" t="n">
        <f aca="false">I16</f>
        <v>0.328729915609872</v>
      </c>
      <c r="K16" s="49" t="n">
        <f aca="false">J16</f>
        <v>0.328729915609872</v>
      </c>
      <c r="L16" s="49" t="n">
        <f aca="false">K16</f>
        <v>0.328729915609872</v>
      </c>
      <c r="M16" s="49" t="n">
        <f aca="false">L16</f>
        <v>0.328729915609872</v>
      </c>
    </row>
    <row r="17" customFormat="false" ht="12.75" hidden="false" customHeight="false" outlineLevel="0" collapsed="false">
      <c r="A17" s="0" t="str">
        <f aca="false">raw!A17</f>
        <v>Ohio Power Co.</v>
      </c>
      <c r="B17" s="42" t="n">
        <f aca="false">rawcalc!D17</f>
        <v>0.286632177393871</v>
      </c>
      <c r="C17" s="49" t="n">
        <f aca="false">B17</f>
        <v>0.286632177393871</v>
      </c>
      <c r="D17" s="49" t="n">
        <f aca="false">C17</f>
        <v>0.286632177393871</v>
      </c>
      <c r="E17" s="49" t="n">
        <f aca="false">D17</f>
        <v>0.286632177393871</v>
      </c>
      <c r="F17" s="49" t="n">
        <f aca="false">E17</f>
        <v>0.286632177393871</v>
      </c>
      <c r="G17" s="49" t="n">
        <f aca="false">F17</f>
        <v>0.286632177393871</v>
      </c>
      <c r="H17" s="49" t="n">
        <f aca="false">G17</f>
        <v>0.286632177393871</v>
      </c>
      <c r="I17" s="49" t="n">
        <f aca="false">H17</f>
        <v>0.286632177393871</v>
      </c>
      <c r="J17" s="49" t="n">
        <f aca="false">I17</f>
        <v>0.286632177393871</v>
      </c>
      <c r="K17" s="49" t="n">
        <f aca="false">J17</f>
        <v>0.286632177393871</v>
      </c>
      <c r="L17" s="49" t="n">
        <f aca="false">K17</f>
        <v>0.286632177393871</v>
      </c>
      <c r="M17" s="49" t="n">
        <f aca="false">L17</f>
        <v>0.286632177393871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42" t="n">
        <f aca="false">rawcalc!D18</f>
        <v>0.322002122650849</v>
      </c>
      <c r="C18" s="49" t="n">
        <f aca="false">B18</f>
        <v>0.322002122650849</v>
      </c>
      <c r="D18" s="49" t="n">
        <f aca="false">C18</f>
        <v>0.322002122650849</v>
      </c>
      <c r="E18" s="49" t="n">
        <f aca="false">D18</f>
        <v>0.322002122650849</v>
      </c>
      <c r="F18" s="49" t="n">
        <f aca="false">E18</f>
        <v>0.322002122650849</v>
      </c>
      <c r="G18" s="49" t="n">
        <f aca="false">F18</f>
        <v>0.322002122650849</v>
      </c>
      <c r="H18" s="49" t="n">
        <f aca="false">G18</f>
        <v>0.322002122650849</v>
      </c>
      <c r="I18" s="49" t="n">
        <f aca="false">H18</f>
        <v>0.322002122650849</v>
      </c>
      <c r="J18" s="49" t="n">
        <f aca="false">I18</f>
        <v>0.322002122650849</v>
      </c>
      <c r="K18" s="49" t="n">
        <f aca="false">J18</f>
        <v>0.322002122650849</v>
      </c>
      <c r="L18" s="49" t="n">
        <f aca="false">K18</f>
        <v>0.322002122650849</v>
      </c>
      <c r="M18" s="49" t="n">
        <f aca="false">L18</f>
        <v>0.322002122650849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42" t="n">
        <f aca="false">rawcalc!D19</f>
        <v>0.314811297684157</v>
      </c>
      <c r="C19" s="49" t="n">
        <f aca="false">B19</f>
        <v>0.314811297684157</v>
      </c>
      <c r="D19" s="49" t="n">
        <f aca="false">C19</f>
        <v>0.314811297684157</v>
      </c>
      <c r="E19" s="49" t="n">
        <f aca="false">D19</f>
        <v>0.314811297684157</v>
      </c>
      <c r="F19" s="49" t="n">
        <f aca="false">E19</f>
        <v>0.314811297684157</v>
      </c>
      <c r="G19" s="49" t="n">
        <f aca="false">F19</f>
        <v>0.314811297684157</v>
      </c>
      <c r="H19" s="49" t="n">
        <f aca="false">G19</f>
        <v>0.314811297684157</v>
      </c>
      <c r="I19" s="49" t="n">
        <f aca="false">H19</f>
        <v>0.314811297684157</v>
      </c>
      <c r="J19" s="49" t="n">
        <f aca="false">I19</f>
        <v>0.314811297684157</v>
      </c>
      <c r="K19" s="49" t="n">
        <f aca="false">J19</f>
        <v>0.314811297684157</v>
      </c>
      <c r="L19" s="49" t="n">
        <f aca="false">K19</f>
        <v>0.314811297684157</v>
      </c>
      <c r="M19" s="49" t="n">
        <f aca="false">L19</f>
        <v>0.314811297684157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42" t="n">
        <f aca="false">rawcalc!D20</f>
        <v>0.361062174992507</v>
      </c>
      <c r="C20" s="49" t="n">
        <f aca="false">B20</f>
        <v>0.361062174992507</v>
      </c>
      <c r="D20" s="49" t="n">
        <f aca="false">C20</f>
        <v>0.361062174992507</v>
      </c>
      <c r="E20" s="49" t="n">
        <f aca="false">D20</f>
        <v>0.361062174992507</v>
      </c>
      <c r="F20" s="49" t="n">
        <f aca="false">E20</f>
        <v>0.361062174992507</v>
      </c>
      <c r="G20" s="49" t="n">
        <f aca="false">F20</f>
        <v>0.361062174992507</v>
      </c>
      <c r="H20" s="49" t="n">
        <f aca="false">G20</f>
        <v>0.361062174992507</v>
      </c>
      <c r="I20" s="49" t="n">
        <f aca="false">H20</f>
        <v>0.361062174992507</v>
      </c>
      <c r="J20" s="49" t="n">
        <f aca="false">I20</f>
        <v>0.361062174992507</v>
      </c>
      <c r="K20" s="49" t="n">
        <f aca="false">J20</f>
        <v>0.361062174992507</v>
      </c>
      <c r="L20" s="49" t="n">
        <f aca="false">K20</f>
        <v>0.361062174992507</v>
      </c>
      <c r="M20" s="49" t="n">
        <f aca="false">L20</f>
        <v>0.361062174992507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42" t="n">
        <f aca="false">rawcalc!D21</f>
        <v>0.220337661123599</v>
      </c>
      <c r="C21" s="49" t="n">
        <f aca="false">B21</f>
        <v>0.220337661123599</v>
      </c>
      <c r="D21" s="49" t="n">
        <f aca="false">C21</f>
        <v>0.220337661123599</v>
      </c>
      <c r="E21" s="49" t="n">
        <f aca="false">D21</f>
        <v>0.220337661123599</v>
      </c>
      <c r="F21" s="49" t="n">
        <f aca="false">E21</f>
        <v>0.220337661123599</v>
      </c>
      <c r="G21" s="49" t="n">
        <f aca="false">F21</f>
        <v>0.220337661123599</v>
      </c>
      <c r="H21" s="49" t="n">
        <f aca="false">G21</f>
        <v>0.220337661123599</v>
      </c>
      <c r="I21" s="49" t="n">
        <f aca="false">H21</f>
        <v>0.220337661123599</v>
      </c>
      <c r="J21" s="49" t="n">
        <f aca="false">I21</f>
        <v>0.220337661123599</v>
      </c>
      <c r="K21" s="49" t="n">
        <f aca="false">J21</f>
        <v>0.220337661123599</v>
      </c>
      <c r="L21" s="49" t="n">
        <f aca="false">K21</f>
        <v>0.220337661123599</v>
      </c>
      <c r="M21" s="49" t="n">
        <f aca="false">L21</f>
        <v>0.220337661123599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42" t="n">
        <f aca="false">rawcalc!D22</f>
        <v>0.304990056889974</v>
      </c>
      <c r="C22" s="49" t="n">
        <f aca="false">B22</f>
        <v>0.304990056889974</v>
      </c>
      <c r="D22" s="49" t="n">
        <f aca="false">C22</f>
        <v>0.304990056889974</v>
      </c>
      <c r="E22" s="49" t="n">
        <f aca="false">D22</f>
        <v>0.304990056889974</v>
      </c>
      <c r="F22" s="49" t="n">
        <f aca="false">E22</f>
        <v>0.304990056889974</v>
      </c>
      <c r="G22" s="49" t="n">
        <f aca="false">F22</f>
        <v>0.304990056889974</v>
      </c>
      <c r="H22" s="49" t="n">
        <f aca="false">G22</f>
        <v>0.304990056889974</v>
      </c>
      <c r="I22" s="49" t="n">
        <f aca="false">H22</f>
        <v>0.304990056889974</v>
      </c>
      <c r="J22" s="49" t="n">
        <f aca="false">I22</f>
        <v>0.304990056889974</v>
      </c>
      <c r="K22" s="49" t="n">
        <f aca="false">J22</f>
        <v>0.304990056889974</v>
      </c>
      <c r="L22" s="49" t="n">
        <f aca="false">K22</f>
        <v>0.304990056889974</v>
      </c>
      <c r="M22" s="49" t="n">
        <f aca="false">L22</f>
        <v>0.304990056889974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42" t="n">
        <f aca="false">rawcalc!D23</f>
        <v>0.397818037490924</v>
      </c>
      <c r="C23" s="49" t="n">
        <f aca="false">B23</f>
        <v>0.397818037490924</v>
      </c>
      <c r="D23" s="49" t="n">
        <f aca="false">C23</f>
        <v>0.397818037490924</v>
      </c>
      <c r="E23" s="49" t="n">
        <f aca="false">D23</f>
        <v>0.397818037490924</v>
      </c>
      <c r="F23" s="49" t="n">
        <f aca="false">E23</f>
        <v>0.397818037490924</v>
      </c>
      <c r="G23" s="49" t="n">
        <f aca="false">F23</f>
        <v>0.397818037490924</v>
      </c>
      <c r="H23" s="49" t="n">
        <f aca="false">G23</f>
        <v>0.397818037490924</v>
      </c>
      <c r="I23" s="49" t="n">
        <f aca="false">H23</f>
        <v>0.397818037490924</v>
      </c>
      <c r="J23" s="49" t="n">
        <f aca="false">I23</f>
        <v>0.397818037490924</v>
      </c>
      <c r="K23" s="49" t="n">
        <f aca="false">J23</f>
        <v>0.397818037490924</v>
      </c>
      <c r="L23" s="49" t="n">
        <f aca="false">K23</f>
        <v>0.397818037490924</v>
      </c>
      <c r="M23" s="49" t="n">
        <f aca="false">L23</f>
        <v>0.397818037490924</v>
      </c>
    </row>
    <row r="24" customFormat="false" ht="12.75" hidden="false" customHeight="false" outlineLevel="0" collapsed="false">
      <c r="A24" s="0" t="str">
        <f aca="false">raw!A24</f>
        <v>TXU Electric Co.</v>
      </c>
      <c r="B24" s="42" t="n">
        <f aca="false">rawcalc!D24</f>
        <v>0.257412385837628</v>
      </c>
      <c r="C24" s="49" t="n">
        <f aca="false">B24</f>
        <v>0.257412385837628</v>
      </c>
      <c r="D24" s="49" t="n">
        <f aca="false">C24</f>
        <v>0.257412385837628</v>
      </c>
      <c r="E24" s="49" t="n">
        <f aca="false">D24</f>
        <v>0.257412385837628</v>
      </c>
      <c r="F24" s="49" t="n">
        <f aca="false">E24</f>
        <v>0.257412385837628</v>
      </c>
      <c r="G24" s="49" t="n">
        <f aca="false">F24</f>
        <v>0.257412385837628</v>
      </c>
      <c r="H24" s="49" t="n">
        <f aca="false">G24</f>
        <v>0.257412385837628</v>
      </c>
      <c r="I24" s="49" t="n">
        <f aca="false">H24</f>
        <v>0.257412385837628</v>
      </c>
      <c r="J24" s="49" t="n">
        <f aca="false">I24</f>
        <v>0.257412385837628</v>
      </c>
      <c r="K24" s="49" t="n">
        <f aca="false">J24</f>
        <v>0.257412385837628</v>
      </c>
      <c r="L24" s="49" t="n">
        <f aca="false">K24</f>
        <v>0.257412385837628</v>
      </c>
      <c r="M24" s="49" t="n">
        <f aca="false">L24</f>
        <v>0.257412385837628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4.41"/>
    <col collapsed="false" customWidth="true" hidden="false" outlineLevel="0" max="3" min="3" style="0" width="55.56"/>
  </cols>
  <sheetData>
    <row r="1" customFormat="false" ht="12.75" hidden="false" customHeight="false" outlineLevel="0" collapsed="false">
      <c r="A1" s="29" t="s">
        <v>52</v>
      </c>
      <c r="B1" s="30" t="s">
        <v>53</v>
      </c>
      <c r="C1" s="30" t="s">
        <v>54</v>
      </c>
    </row>
    <row r="2" customFormat="false" ht="12.75" hidden="false" customHeight="false" outlineLevel="0" collapsed="false">
      <c r="A2" s="2" t="n">
        <v>1</v>
      </c>
      <c r="B2" s="0" t="s">
        <v>55</v>
      </c>
      <c r="C2" s="0" t="s">
        <v>56</v>
      </c>
    </row>
    <row r="3" customFormat="false" ht="12.75" hidden="false" customHeight="false" outlineLevel="0" collapsed="false">
      <c r="A3" s="2" t="n">
        <v>2</v>
      </c>
      <c r="B3" s="0" t="s">
        <v>57</v>
      </c>
      <c r="C3" s="0" t="s">
        <v>58</v>
      </c>
    </row>
    <row r="4" customFormat="false" ht="12.75" hidden="false" customHeight="false" outlineLevel="0" collapsed="false">
      <c r="A4" s="2" t="n">
        <v>3</v>
      </c>
      <c r="B4" s="0" t="s">
        <v>59</v>
      </c>
      <c r="C4" s="0" t="s">
        <v>60</v>
      </c>
    </row>
    <row r="5" customFormat="false" ht="12.75" hidden="false" customHeight="false" outlineLevel="0" collapsed="false">
      <c r="A5" s="2" t="n">
        <v>4</v>
      </c>
      <c r="B5" s="0" t="s">
        <v>61</v>
      </c>
      <c r="C5" s="0" t="s">
        <v>62</v>
      </c>
    </row>
    <row r="6" customFormat="false" ht="12.75" hidden="false" customHeight="false" outlineLevel="0" collapsed="false">
      <c r="A6" s="2" t="n">
        <v>5</v>
      </c>
      <c r="B6" s="0" t="s">
        <v>63</v>
      </c>
      <c r="C6" s="0" t="s">
        <v>64</v>
      </c>
    </row>
    <row r="7" customFormat="false" ht="12.75" hidden="false" customHeight="false" outlineLevel="0" collapsed="false">
      <c r="A7" s="2" t="n">
        <v>6</v>
      </c>
      <c r="B7" s="0" t="s">
        <v>65</v>
      </c>
      <c r="C7" s="0" t="s">
        <v>66</v>
      </c>
    </row>
    <row r="8" customFormat="false" ht="12.75" hidden="false" customHeight="false" outlineLevel="0" collapsed="false">
      <c r="A8" s="2" t="n">
        <v>7</v>
      </c>
      <c r="B8" s="0" t="s">
        <v>67</v>
      </c>
      <c r="C8" s="0" t="s">
        <v>68</v>
      </c>
    </row>
    <row r="9" customFormat="false" ht="12.75" hidden="false" customHeight="false" outlineLevel="0" collapsed="false">
      <c r="A9" s="2" t="n">
        <v>8</v>
      </c>
      <c r="B9" s="0" t="s">
        <v>69</v>
      </c>
      <c r="C9" s="0" t="s">
        <v>70</v>
      </c>
    </row>
    <row r="10" customFormat="false" ht="12.75" hidden="false" customHeight="false" outlineLevel="0" collapsed="false">
      <c r="A10" s="2" t="n">
        <v>9</v>
      </c>
      <c r="B10" s="0" t="s">
        <v>71</v>
      </c>
      <c r="C10" s="0" t="s">
        <v>72</v>
      </c>
    </row>
    <row r="11" customFormat="false" ht="12.75" hidden="false" customHeight="false" outlineLevel="0" collapsed="false">
      <c r="A11" s="2" t="n">
        <v>10</v>
      </c>
      <c r="B11" s="0" t="s">
        <v>73</v>
      </c>
      <c r="C11" s="0" t="s">
        <v>74</v>
      </c>
    </row>
    <row r="12" customFormat="false" ht="12.75" hidden="false" customHeight="false" outlineLevel="0" collapsed="false">
      <c r="A12" s="2" t="n">
        <v>11</v>
      </c>
      <c r="B12" s="0" t="s">
        <v>75</v>
      </c>
      <c r="C12" s="0" t="s">
        <v>76</v>
      </c>
    </row>
    <row r="13" customFormat="false" ht="12.75" hidden="false" customHeight="false" outlineLevel="0" collapsed="false">
      <c r="A13" s="2" t="n">
        <v>12</v>
      </c>
      <c r="B13" s="0" t="s">
        <v>77</v>
      </c>
      <c r="C13" s="0" t="s">
        <v>78</v>
      </c>
    </row>
    <row r="14" customFormat="false" ht="12.75" hidden="false" customHeight="false" outlineLevel="0" collapsed="false">
      <c r="A14" s="2" t="n">
        <v>13</v>
      </c>
      <c r="B14" s="0" t="s">
        <v>79</v>
      </c>
      <c r="C14" s="0" t="s">
        <v>80</v>
      </c>
    </row>
    <row r="15" customFormat="false" ht="12.75" hidden="false" customHeight="false" outlineLevel="0" collapsed="false">
      <c r="A15" s="2" t="n">
        <v>14</v>
      </c>
      <c r="B15" s="0" t="s">
        <v>81</v>
      </c>
      <c r="C15" s="0" t="s">
        <v>82</v>
      </c>
    </row>
    <row r="16" customFormat="false" ht="12.75" hidden="false" customHeight="false" outlineLevel="0" collapsed="false">
      <c r="A16" s="2" t="n">
        <v>15</v>
      </c>
      <c r="B16" s="0" t="s">
        <v>83</v>
      </c>
      <c r="C16" s="0" t="s">
        <v>84</v>
      </c>
    </row>
    <row r="17" customFormat="false" ht="12.75" hidden="false" customHeight="false" outlineLevel="0" collapsed="false">
      <c r="A17" s="2" t="n">
        <v>16</v>
      </c>
      <c r="B17" s="0" t="s">
        <v>85</v>
      </c>
      <c r="C17" s="0" t="s">
        <v>86</v>
      </c>
    </row>
    <row r="18" customFormat="false" ht="12.75" hidden="false" customHeight="false" outlineLevel="0" collapsed="false">
      <c r="A18" s="2" t="n">
        <v>17</v>
      </c>
      <c r="B18" s="0" t="s">
        <v>87</v>
      </c>
      <c r="C18" s="0" t="s">
        <v>88</v>
      </c>
    </row>
    <row r="19" customFormat="false" ht="12.75" hidden="false" customHeight="false" outlineLevel="0" collapsed="false">
      <c r="A19" s="2" t="n">
        <v>18</v>
      </c>
      <c r="B19" s="0" t="s">
        <v>89</v>
      </c>
      <c r="C19" s="0" t="s">
        <v>90</v>
      </c>
    </row>
    <row r="20" customFormat="false" ht="12.75" hidden="false" customHeight="false" outlineLevel="0" collapsed="false">
      <c r="A20" s="2" t="n">
        <v>19</v>
      </c>
      <c r="B20" s="0" t="s">
        <v>91</v>
      </c>
      <c r="C20" s="0" t="s">
        <v>92</v>
      </c>
    </row>
    <row r="21" customFormat="false" ht="12.75" hidden="false" customHeight="false" outlineLevel="0" collapsed="false">
      <c r="A21" s="2" t="n">
        <v>20</v>
      </c>
      <c r="B21" s="0" t="s">
        <v>93</v>
      </c>
      <c r="C21" s="0" t="s">
        <v>94</v>
      </c>
    </row>
    <row r="22" customFormat="false" ht="12.75" hidden="false" customHeight="false" outlineLevel="0" collapsed="false">
      <c r="A22" s="2" t="n">
        <v>21</v>
      </c>
      <c r="B22" s="0" t="s">
        <v>95</v>
      </c>
      <c r="C22" s="0" t="s">
        <v>96</v>
      </c>
    </row>
    <row r="23" customFormat="false" ht="12.75" hidden="false" customHeight="false" outlineLevel="0" collapsed="false">
      <c r="A23" s="2" t="n">
        <v>22</v>
      </c>
      <c r="B23" s="0" t="s">
        <v>97</v>
      </c>
      <c r="C23" s="0" t="s">
        <v>98</v>
      </c>
    </row>
    <row r="24" customFormat="false" ht="12.75" hidden="false" customHeight="false" outlineLevel="0" collapsed="false">
      <c r="A24" s="2" t="n">
        <v>23</v>
      </c>
      <c r="B24" s="0" t="s">
        <v>99</v>
      </c>
      <c r="C24" s="0" t="s">
        <v>100</v>
      </c>
    </row>
    <row r="25" customFormat="false" ht="12.75" hidden="false" customHeight="false" outlineLevel="0" collapsed="false">
      <c r="A25" s="2" t="n">
        <v>24</v>
      </c>
      <c r="B25" s="0" t="s">
        <v>101</v>
      </c>
      <c r="C25" s="0" t="s">
        <v>102</v>
      </c>
    </row>
    <row r="26" customFormat="false" ht="12.75" hidden="false" customHeight="false" outlineLevel="0" collapsed="false">
      <c r="A26" s="2" t="n">
        <v>25</v>
      </c>
      <c r="B26" s="0" t="s">
        <v>103</v>
      </c>
      <c r="C26" s="0" t="s">
        <v>104</v>
      </c>
    </row>
    <row r="27" customFormat="false" ht="12.75" hidden="false" customHeight="false" outlineLevel="0" collapsed="false">
      <c r="A27" s="2" t="n">
        <v>26</v>
      </c>
      <c r="B27" s="0" t="s">
        <v>105</v>
      </c>
      <c r="C27" s="0" t="s">
        <v>106</v>
      </c>
    </row>
    <row r="28" customFormat="false" ht="12.75" hidden="false" customHeight="false" outlineLevel="0" collapsed="false">
      <c r="A28" s="2" t="n">
        <v>27</v>
      </c>
      <c r="B28" s="0" t="s">
        <v>107</v>
      </c>
      <c r="C28" s="0" t="s">
        <v>108</v>
      </c>
    </row>
    <row r="29" customFormat="false" ht="12.75" hidden="false" customHeight="false" outlineLevel="0" collapsed="false">
      <c r="A29" s="2" t="n">
        <v>28</v>
      </c>
      <c r="B29" s="0" t="s">
        <v>109</v>
      </c>
      <c r="C29" s="0" t="s">
        <v>110</v>
      </c>
    </row>
    <row r="30" customFormat="false" ht="12.75" hidden="false" customHeight="false" outlineLevel="0" collapsed="false">
      <c r="A30" s="2" t="n">
        <v>29</v>
      </c>
      <c r="B30" s="0" t="s">
        <v>111</v>
      </c>
      <c r="C30" s="0" t="s">
        <v>112</v>
      </c>
    </row>
    <row r="31" customFormat="false" ht="12.75" hidden="false" customHeight="false" outlineLevel="0" collapsed="false">
      <c r="A31" s="2" t="n">
        <v>30</v>
      </c>
      <c r="B31" s="0" t="s">
        <v>113</v>
      </c>
      <c r="C31" s="0" t="s">
        <v>114</v>
      </c>
    </row>
    <row r="32" customFormat="false" ht="12.75" hidden="false" customHeight="false" outlineLevel="0" collapsed="false">
      <c r="A32" s="2" t="n">
        <v>31</v>
      </c>
      <c r="B32" s="0" t="s">
        <v>115</v>
      </c>
      <c r="C32" s="0" t="s">
        <v>116</v>
      </c>
    </row>
    <row r="33" customFormat="false" ht="12.75" hidden="false" customHeight="false" outlineLevel="0" collapsed="false">
      <c r="A33" s="2" t="n">
        <v>32</v>
      </c>
      <c r="B33" s="0" t="s">
        <v>117</v>
      </c>
      <c r="C33" s="0" t="s">
        <v>118</v>
      </c>
    </row>
    <row r="34" customFormat="false" ht="12.75" hidden="false" customHeight="false" outlineLevel="0" collapsed="false">
      <c r="A34" s="2" t="n">
        <v>33</v>
      </c>
      <c r="B34" s="0" t="s">
        <v>119</v>
      </c>
      <c r="C34" s="0" t="s">
        <v>120</v>
      </c>
    </row>
    <row r="35" customFormat="false" ht="12.75" hidden="false" customHeight="false" outlineLevel="0" collapsed="false">
      <c r="A35" s="2" t="n">
        <v>34</v>
      </c>
      <c r="B35" s="0" t="s">
        <v>121</v>
      </c>
      <c r="C35" s="0" t="s">
        <v>122</v>
      </c>
    </row>
    <row r="36" customFormat="false" ht="12.75" hidden="false" customHeight="false" outlineLevel="0" collapsed="false">
      <c r="A36" s="2" t="n">
        <v>35</v>
      </c>
      <c r="B36" s="0" t="s">
        <v>50</v>
      </c>
      <c r="C36" s="0" t="s">
        <v>123</v>
      </c>
    </row>
    <row r="37" customFormat="false" ht="12.75" hidden="false" customHeight="false" outlineLevel="0" collapsed="false">
      <c r="A37" s="2" t="n">
        <v>36</v>
      </c>
      <c r="B37" s="0" t="s">
        <v>124</v>
      </c>
      <c r="C37" s="0" t="s">
        <v>125</v>
      </c>
    </row>
    <row r="38" customFormat="false" ht="12.75" hidden="false" customHeight="false" outlineLevel="0" collapsed="false">
      <c r="A38" s="2" t="n">
        <v>37</v>
      </c>
      <c r="B38" s="0" t="s">
        <v>126</v>
      </c>
      <c r="C38" s="0" t="s">
        <v>127</v>
      </c>
    </row>
    <row r="39" customFormat="false" ht="12.75" hidden="false" customHeight="false" outlineLevel="0" collapsed="false">
      <c r="A39" s="2" t="n">
        <v>38</v>
      </c>
      <c r="B39" s="0" t="s">
        <v>128</v>
      </c>
      <c r="C39" s="0" t="s">
        <v>129</v>
      </c>
    </row>
    <row r="40" customFormat="false" ht="12.75" hidden="false" customHeight="false" outlineLevel="0" collapsed="false">
      <c r="A40" s="2" t="n">
        <v>39</v>
      </c>
      <c r="B40" s="0" t="s">
        <v>130</v>
      </c>
      <c r="C40" s="0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13" min="2" style="0" width="14.85"/>
  </cols>
  <sheetData>
    <row r="1" customFormat="false" ht="12.75" hidden="false" customHeight="false" outlineLevel="0" collapsed="false">
      <c r="A1" s="0" t="s">
        <v>241</v>
      </c>
    </row>
    <row r="2" customFormat="false" ht="12.75" hidden="false" customHeight="false" outlineLevel="0" collapsed="false">
      <c r="B2" s="0" t="n">
        <v>55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VLOOKUP(A4,raw!$A$4:$BK$24,TransNplant!$B$2,FALSE())</f>
        <v>1894255418.8242</v>
      </c>
      <c r="C4" s="37" t="n">
        <f aca="false">B4</f>
        <v>1894255418.8242</v>
      </c>
      <c r="D4" s="37" t="n">
        <f aca="false">((1+criteria!$C4)*C4)*(1-TransDeprRt!D4)</f>
        <v>1890245039.08206</v>
      </c>
      <c r="E4" s="37" t="n">
        <f aca="false">((1+criteria!$C4)*D4)*(1-TransDeprRt!E4)</f>
        <v>1886243149.8241</v>
      </c>
      <c r="F4" s="37" t="n">
        <f aca="false">((1+criteria!$C4)*E4)*(1-TransDeprRt!F4)</f>
        <v>1882249733.07489</v>
      </c>
      <c r="G4" s="37" t="n">
        <f aca="false">((1+criteria!$C4)*F4)*(1-TransDeprRt!G4)</f>
        <v>1878264770.89706</v>
      </c>
      <c r="H4" s="37" t="n">
        <f aca="false">((1+criteria!$C4)*G4)*(1-TransDeprRt!H4)</f>
        <v>1874288245.39119</v>
      </c>
      <c r="I4" s="37" t="n">
        <f aca="false">((1+criteria!$C4)*H4)*(1-TransDeprRt!I4)</f>
        <v>1870320138.69578</v>
      </c>
      <c r="J4" s="37" t="n">
        <f aca="false">((1+criteria!$C4)*I4)*(1-TransDeprRt!J4)</f>
        <v>1866360432.98713</v>
      </c>
      <c r="K4" s="37" t="n">
        <f aca="false">((1+criteria!$C4)*J4)*(1-TransDeprRt!K4)</f>
        <v>1862409110.4793</v>
      </c>
      <c r="L4" s="37" t="n">
        <f aca="false">((1+criteria!$C4)*K4)*(1-TransDeprRt!L4)</f>
        <v>1858466153.42397</v>
      </c>
      <c r="M4" s="37" t="n">
        <f aca="false">((1+criteria!$C4)*L4)*(1-TransDeprRt!M4)</f>
        <v>1854531544.11042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VLOOKUP(A5,raw!$A$4:$BK$24,TransNplant!$B$2,FALSE())</f>
        <v>4483056759.9741</v>
      </c>
      <c r="C5" s="37" t="n">
        <f aca="false">B5</f>
        <v>4483056759.9741</v>
      </c>
      <c r="D5" s="37" t="n">
        <f aca="false">((1+criteria!$C5)*C5)*(1-TransDeprRt!D5)</f>
        <v>4483155153.15907</v>
      </c>
      <c r="E5" s="37" t="n">
        <f aca="false">((1+criteria!$C5)*D5)*(1-TransDeprRt!E5)</f>
        <v>4483253548.50355</v>
      </c>
      <c r="F5" s="37" t="n">
        <f aca="false">((1+criteria!$C5)*E5)*(1-TransDeprRt!F5)</f>
        <v>4483351946.0076</v>
      </c>
      <c r="G5" s="37" t="n">
        <f aca="false">((1+criteria!$C5)*F5)*(1-TransDeprRt!G5)</f>
        <v>4483450345.67125</v>
      </c>
      <c r="H5" s="37" t="n">
        <f aca="false">((1+criteria!$C5)*G5)*(1-TransDeprRt!H5)</f>
        <v>4483548747.49455</v>
      </c>
      <c r="I5" s="37" t="n">
        <f aca="false">((1+criteria!$C5)*H5)*(1-TransDeprRt!I5)</f>
        <v>4483647151.47756</v>
      </c>
      <c r="J5" s="37" t="n">
        <f aca="false">((1+criteria!$C5)*I5)*(1-TransDeprRt!J5)</f>
        <v>4483745557.62032</v>
      </c>
      <c r="K5" s="37" t="n">
        <f aca="false">((1+criteria!$C5)*J5)*(1-TransDeprRt!K5)</f>
        <v>4483843965.92288</v>
      </c>
      <c r="L5" s="37" t="n">
        <f aca="false">((1+criteria!$C5)*K5)*(1-TransDeprRt!L5)</f>
        <v>4483942376.38528</v>
      </c>
      <c r="M5" s="37" t="n">
        <f aca="false">((1+criteria!$C5)*L5)*(1-TransDeprRt!M5)</f>
        <v>4484040789.00757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VLOOKUP(A6,raw!$A$4:$BK$24,TransNplant!$B$2,FALSE())</f>
        <v>532255088.78</v>
      </c>
      <c r="C6" s="37" t="n">
        <f aca="false">B6</f>
        <v>532255088.78</v>
      </c>
      <c r="D6" s="37" t="n">
        <f aca="false">((1+criteria!$C6)*C6)*(1-TransDeprRt!D6)</f>
        <v>532345765.412391</v>
      </c>
      <c r="E6" s="37" t="n">
        <f aca="false">((1+criteria!$C6)*D6)*(1-TransDeprRt!E6)</f>
        <v>532436457.492734</v>
      </c>
      <c r="F6" s="37" t="n">
        <f aca="false">((1+criteria!$C6)*E6)*(1-TransDeprRt!F6)</f>
        <v>532527165.023663</v>
      </c>
      <c r="G6" s="37" t="n">
        <f aca="false">((1+criteria!$C6)*F6)*(1-TransDeprRt!G6)</f>
        <v>532617888.007808</v>
      </c>
      <c r="H6" s="37" t="n">
        <f aca="false">((1+criteria!$C6)*G6)*(1-TransDeprRt!H6)</f>
        <v>532708626.447804</v>
      </c>
      <c r="I6" s="37" t="n">
        <f aca="false">((1+criteria!$C6)*H6)*(1-TransDeprRt!I6)</f>
        <v>532799380.346282</v>
      </c>
      <c r="J6" s="37" t="n">
        <f aca="false">((1+criteria!$C6)*I6)*(1-TransDeprRt!J6)</f>
        <v>532890149.705876</v>
      </c>
      <c r="K6" s="37" t="n">
        <f aca="false">((1+criteria!$C6)*J6)*(1-TransDeprRt!K6)</f>
        <v>532980934.529221</v>
      </c>
      <c r="L6" s="37" t="n">
        <f aca="false">((1+criteria!$C6)*K6)*(1-TransDeprRt!L6)</f>
        <v>533071734.818951</v>
      </c>
      <c r="M6" s="37" t="n">
        <f aca="false">((1+criteria!$C6)*L6)*(1-TransDeprRt!M6)</f>
        <v>533162550.577701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VLOOKUP(A7,raw!$A$4:$BK$24,TransNplant!$B$2,FALSE())</f>
        <v>10313277927.8939</v>
      </c>
      <c r="C7" s="37" t="n">
        <f aca="false">B7</f>
        <v>10313277927.8939</v>
      </c>
      <c r="D7" s="37" t="n">
        <f aca="false">((1+criteria!$C7)*C7)*(1-TransDeprRt!D7)</f>
        <v>10344931850.0912</v>
      </c>
      <c r="E7" s="37" t="n">
        <f aca="false">((1+criteria!$C7)*D7)*(1-TransDeprRt!E7)</f>
        <v>10376682925.7635</v>
      </c>
      <c r="F7" s="37" t="n">
        <f aca="false">((1+criteria!$C7)*E7)*(1-TransDeprRt!F7)</f>
        <v>10408531453.0983</v>
      </c>
      <c r="G7" s="37" t="n">
        <f aca="false">((1+criteria!$C7)*F7)*(1-TransDeprRt!G7)</f>
        <v>10440477731.198</v>
      </c>
      <c r="H7" s="37" t="n">
        <f aca="false">((1+criteria!$C7)*G7)*(1-TransDeprRt!H7)</f>
        <v>10472522060.0832</v>
      </c>
      <c r="I7" s="37" t="n">
        <f aca="false">((1+criteria!$C7)*H7)*(1-TransDeprRt!I7)</f>
        <v>10504664740.6951</v>
      </c>
      <c r="J7" s="37" t="n">
        <f aca="false">((1+criteria!$C7)*I7)*(1-TransDeprRt!J7)</f>
        <v>10536906074.899</v>
      </c>
      <c r="K7" s="37" t="n">
        <f aca="false">((1+criteria!$C7)*J7)*(1-TransDeprRt!K7)</f>
        <v>10569246365.4862</v>
      </c>
      <c r="L7" s="37" t="n">
        <f aca="false">((1+criteria!$C7)*K7)*(1-TransDeprRt!L7)</f>
        <v>10601685916.1776</v>
      </c>
      <c r="M7" s="37" t="n">
        <f aca="false">((1+criteria!$C7)*L7)*(1-TransDeprRt!M7)</f>
        <v>10634225031.6263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VLOOKUP(A8,raw!$A$4:$BK$24,TransNplant!$B$2,FALSE())</f>
        <v>8470661730.25</v>
      </c>
      <c r="C8" s="37" t="n">
        <f aca="false">B8</f>
        <v>8470661730.25</v>
      </c>
      <c r="D8" s="37" t="n">
        <f aca="false">((1+criteria!$C8)*C8)*(1-TransDeprRt!D8)</f>
        <v>8439500585.53136</v>
      </c>
      <c r="E8" s="37" t="n">
        <f aca="false">((1+criteria!$C8)*D8)*(1-TransDeprRt!E8)</f>
        <v>8408454073.76243</v>
      </c>
      <c r="F8" s="37" t="n">
        <f aca="false">((1+criteria!$C8)*E8)*(1-TransDeprRt!F8)</f>
        <v>8377521773.24135</v>
      </c>
      <c r="G8" s="37" t="n">
        <f aca="false">((1+criteria!$C8)*F8)*(1-TransDeprRt!G8)</f>
        <v>8346703263.81755</v>
      </c>
      <c r="H8" s="37" t="n">
        <f aca="false">((1+criteria!$C8)*G8)*(1-TransDeprRt!H8)</f>
        <v>8315998126.88609</v>
      </c>
      <c r="I8" s="37" t="n">
        <f aca="false">((1+criteria!$C8)*H8)*(1-TransDeprRt!I8)</f>
        <v>8285405945.38197</v>
      </c>
      <c r="J8" s="37" t="n">
        <f aca="false">((1+criteria!$C8)*I8)*(1-TransDeprRt!J8)</f>
        <v>8254926303.77443</v>
      </c>
      <c r="K8" s="37" t="n">
        <f aca="false">((1+criteria!$C8)*J8)*(1-TransDeprRt!K8)</f>
        <v>8224558788.06134</v>
      </c>
      <c r="L8" s="37" t="n">
        <f aca="false">((1+criteria!$C8)*K8)*(1-TransDeprRt!L8)</f>
        <v>8194302985.76357</v>
      </c>
      <c r="M8" s="37" t="n">
        <f aca="false">((1+criteria!$C8)*L8)*(1-TransDeprRt!M8)</f>
        <v>8164158485.91937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VLOOKUP(A9,raw!$A$4:$BK$24,TransNplant!$B$2,FALSE())</f>
        <v>3581416662.8923</v>
      </c>
      <c r="C9" s="37" t="n">
        <f aca="false">B9</f>
        <v>3581416662.8923</v>
      </c>
      <c r="D9" s="37" t="n">
        <f aca="false">((1+criteria!$C9)*C9)*(1-TransDeprRt!D9)</f>
        <v>3581947132.3094</v>
      </c>
      <c r="E9" s="37" t="n">
        <f aca="false">((1+criteria!$C9)*D9)*(1-TransDeprRt!E9)</f>
        <v>3582477680.29814</v>
      </c>
      <c r="F9" s="37" t="n">
        <f aca="false">((1+criteria!$C9)*E9)*(1-TransDeprRt!F9)</f>
        <v>3583008306.87016</v>
      </c>
      <c r="G9" s="37" t="n">
        <f aca="false">((1+criteria!$C9)*F9)*(1-TransDeprRt!G9)</f>
        <v>3583539012.03711</v>
      </c>
      <c r="H9" s="37" t="n">
        <f aca="false">((1+criteria!$C9)*G9)*(1-TransDeprRt!H9)</f>
        <v>3584069795.81062</v>
      </c>
      <c r="I9" s="37" t="n">
        <f aca="false">((1+criteria!$C9)*H9)*(1-TransDeprRt!I9)</f>
        <v>3584600658.20234</v>
      </c>
      <c r="J9" s="37" t="n">
        <f aca="false">((1+criteria!$C9)*I9)*(1-TransDeprRt!J9)</f>
        <v>3585131599.22392</v>
      </c>
      <c r="K9" s="37" t="n">
        <f aca="false">((1+criteria!$C9)*J9)*(1-TransDeprRt!K9)</f>
        <v>3585662618.88699</v>
      </c>
      <c r="L9" s="37" t="n">
        <f aca="false">((1+criteria!$C9)*K9)*(1-TransDeprRt!L9)</f>
        <v>3586193717.20321</v>
      </c>
      <c r="M9" s="37" t="n">
        <f aca="false">((1+criteria!$C9)*L9)*(1-TransDeprRt!M9)</f>
        <v>3586724894.18422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VLOOKUP(A10,raw!$A$4:$BK$24,TransNplant!$B$2,FALSE())</f>
        <v>6004062083.9921</v>
      </c>
      <c r="C10" s="37" t="n">
        <f aca="false">B10</f>
        <v>6004062083.9921</v>
      </c>
      <c r="D10" s="37" t="n">
        <f aca="false">((1+criteria!$C10)*C10)*(1-TransDeprRt!D10)</f>
        <v>5979296118.26265</v>
      </c>
      <c r="E10" s="37" t="n">
        <f aca="false">((1+criteria!$C10)*D10)*(1-TransDeprRt!E10)</f>
        <v>5954632308.88168</v>
      </c>
      <c r="F10" s="37" t="n">
        <f aca="false">((1+criteria!$C10)*E10)*(1-TransDeprRt!F10)</f>
        <v>5930070234.46768</v>
      </c>
      <c r="G10" s="37" t="n">
        <f aca="false">((1+criteria!$C10)*F10)*(1-TransDeprRt!G10)</f>
        <v>5905609475.37733</v>
      </c>
      <c r="H10" s="37" t="n">
        <f aca="false">((1+criteria!$C10)*G10)*(1-TransDeprRt!H10)</f>
        <v>5881249613.69824</v>
      </c>
      <c r="I10" s="37" t="n">
        <f aca="false">((1+criteria!$C10)*H10)*(1-TransDeprRt!I10)</f>
        <v>5856990233.24188</v>
      </c>
      <c r="J10" s="37" t="n">
        <f aca="false">((1+criteria!$C10)*I10)*(1-TransDeprRt!J10)</f>
        <v>5832830919.53643</v>
      </c>
      <c r="K10" s="37" t="n">
        <f aca="false">((1+criteria!$C10)*J10)*(1-TransDeprRt!K10)</f>
        <v>5808771259.8197</v>
      </c>
      <c r="L10" s="37" t="n">
        <f aca="false">((1+criteria!$C10)*K10)*(1-TransDeprRt!L10)</f>
        <v>5784810843.03213</v>
      </c>
      <c r="M10" s="37" t="n">
        <f aca="false">((1+criteria!$C10)*L10)*(1-TransDeprRt!M10)</f>
        <v>5760949259.80969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VLOOKUP(A11,raw!$A$4:$BK$24,TransNplant!$B$2,FALSE())</f>
        <v>1442832281.9571</v>
      </c>
      <c r="C11" s="37" t="n">
        <f aca="false">B11</f>
        <v>1442832281.9571</v>
      </c>
      <c r="D11" s="37" t="n">
        <f aca="false">((1+criteria!$C11)*C11)*(1-TransDeprRt!D11)</f>
        <v>1440528670.94278</v>
      </c>
      <c r="E11" s="37" t="n">
        <f aca="false">((1+criteria!$C11)*D11)*(1-TransDeprRt!E11)</f>
        <v>1438228737.84985</v>
      </c>
      <c r="F11" s="37" t="n">
        <f aca="false">((1+criteria!$C11)*E11)*(1-TransDeprRt!F11)</f>
        <v>1435932476.80617</v>
      </c>
      <c r="G11" s="37" t="n">
        <f aca="false">((1+criteria!$C11)*F11)*(1-TransDeprRt!G11)</f>
        <v>1433639881.94899</v>
      </c>
      <c r="H11" s="37" t="n">
        <f aca="false">((1+criteria!$C11)*G11)*(1-TransDeprRt!H11)</f>
        <v>1431350947.42491</v>
      </c>
      <c r="I11" s="37" t="n">
        <f aca="false">((1+criteria!$C11)*H11)*(1-TransDeprRt!I11)</f>
        <v>1429065667.38989</v>
      </c>
      <c r="J11" s="37" t="n">
        <f aca="false">((1+criteria!$C11)*I11)*(1-TransDeprRt!J11)</f>
        <v>1426784036.0092</v>
      </c>
      <c r="K11" s="37" t="n">
        <f aca="false">((1+criteria!$C11)*J11)*(1-TransDeprRt!K11)</f>
        <v>1424506047.45745</v>
      </c>
      <c r="L11" s="37" t="n">
        <f aca="false">((1+criteria!$C11)*K11)*(1-TransDeprRt!L11)</f>
        <v>1422231695.91852</v>
      </c>
      <c r="M11" s="37" t="n">
        <f aca="false">((1+criteria!$C11)*L11)*(1-TransDeprRt!M11)</f>
        <v>1419960975.5856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VLOOKUP(A12,raw!$A$4:$BK$24,TransNplant!$B$2,FALSE())</f>
        <v>8048172504.6697</v>
      </c>
      <c r="C12" s="37" t="n">
        <f aca="false">B12</f>
        <v>8048172504.6697</v>
      </c>
      <c r="D12" s="37" t="n">
        <f aca="false">((1+criteria!$C12)*C12)*(1-TransDeprRt!D12)</f>
        <v>8006061809.46237</v>
      </c>
      <c r="E12" s="37" t="n">
        <f aca="false">((1+criteria!$C12)*D12)*(1-TransDeprRt!E12)</f>
        <v>7964171451.3129</v>
      </c>
      <c r="F12" s="37" t="n">
        <f aca="false">((1+criteria!$C12)*E12)*(1-TransDeprRt!F12)</f>
        <v>7922500277.34508</v>
      </c>
      <c r="G12" s="37" t="n">
        <f aca="false">((1+criteria!$C12)*F12)*(1-TransDeprRt!G12)</f>
        <v>7881047140.7149</v>
      </c>
      <c r="H12" s="37" t="n">
        <f aca="false">((1+criteria!$C12)*G12)*(1-TransDeprRt!H12)</f>
        <v>7839810900.57906</v>
      </c>
      <c r="I12" s="37" t="n">
        <f aca="false">((1+criteria!$C12)*H12)*(1-TransDeprRt!I12)</f>
        <v>7798790422.06349</v>
      </c>
      <c r="J12" s="37" t="n">
        <f aca="false">((1+criteria!$C12)*I12)*(1-TransDeprRt!J12)</f>
        <v>7757984576.23218</v>
      </c>
      <c r="K12" s="37" t="n">
        <f aca="false">((1+criteria!$C12)*J12)*(1-TransDeprRt!K12)</f>
        <v>7717392240.05607</v>
      </c>
      <c r="L12" s="37" t="n">
        <f aca="false">((1+criteria!$C12)*K12)*(1-TransDeprRt!L12)</f>
        <v>7677012296.38217</v>
      </c>
      <c r="M12" s="37" t="n">
        <f aca="false">((1+criteria!$C12)*L12)*(1-TransDeprRt!M12)</f>
        <v>7636843633.90279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VLOOKUP(A13,raw!$A$4:$BK$24,TransNplant!$B$2,FALSE())</f>
        <v>697093015.6444</v>
      </c>
      <c r="C13" s="37" t="n">
        <f aca="false">B13</f>
        <v>697093015.6444</v>
      </c>
      <c r="D13" s="37" t="n">
        <f aca="false">((1+criteria!$C13)*C13)*(1-TransDeprRt!D13)</f>
        <v>695930907.384415</v>
      </c>
      <c r="E13" s="37" t="n">
        <f aca="false">((1+criteria!$C13)*D13)*(1-TransDeprRt!E13)</f>
        <v>694770736.44926</v>
      </c>
      <c r="F13" s="37" t="n">
        <f aca="false">((1+criteria!$C13)*E13)*(1-TransDeprRt!F13)</f>
        <v>693612499.609263</v>
      </c>
      <c r="G13" s="37" t="n">
        <f aca="false">((1+criteria!$C13)*F13)*(1-TransDeprRt!G13)</f>
        <v>692456193.640139</v>
      </c>
      <c r="H13" s="37" t="n">
        <f aca="false">((1+criteria!$C13)*G13)*(1-TransDeprRt!H13)</f>
        <v>691301815.322974</v>
      </c>
      <c r="I13" s="37" t="n">
        <f aca="false">((1+criteria!$C13)*H13)*(1-TransDeprRt!I13)</f>
        <v>690149361.444223</v>
      </c>
      <c r="J13" s="37" t="n">
        <f aca="false">((1+criteria!$C13)*I13)*(1-TransDeprRt!J13)</f>
        <v>688998828.795698</v>
      </c>
      <c r="K13" s="37" t="n">
        <f aca="false">((1+criteria!$C13)*J13)*(1-TransDeprRt!K13)</f>
        <v>687850214.174558</v>
      </c>
      <c r="L13" s="37" t="n">
        <f aca="false">((1+criteria!$C13)*K13)*(1-TransDeprRt!L13)</f>
        <v>686703514.383303</v>
      </c>
      <c r="M13" s="37" t="n">
        <f aca="false">((1+criteria!$C13)*L13)*(1-TransDeprRt!M13)</f>
        <v>685558726.229763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VLOOKUP(A14,raw!$A$4:$BK$24,TransNplant!$B$2,FALSE())</f>
        <v>1120611270.6831</v>
      </c>
      <c r="C14" s="37" t="n">
        <f aca="false">B14</f>
        <v>1120611270.6831</v>
      </c>
      <c r="D14" s="37" t="n">
        <f aca="false">((1+criteria!$C14)*C14)*(1-TransDeprRt!D14)</f>
        <v>1122119874.99243</v>
      </c>
      <c r="E14" s="37" t="n">
        <f aca="false">((1+criteria!$C14)*D14)*(1-TransDeprRt!E14)</f>
        <v>1123630510.23524</v>
      </c>
      <c r="F14" s="37" t="n">
        <f aca="false">((1+criteria!$C14)*E14)*(1-TransDeprRt!F14)</f>
        <v>1125143179.14566</v>
      </c>
      <c r="G14" s="37" t="n">
        <f aca="false">((1+criteria!$C14)*F14)*(1-TransDeprRt!G14)</f>
        <v>1126657884.46148</v>
      </c>
      <c r="H14" s="37" t="n">
        <f aca="false">((1+criteria!$C14)*G14)*(1-TransDeprRt!H14)</f>
        <v>1128174628.92417</v>
      </c>
      <c r="I14" s="37" t="n">
        <f aca="false">((1+criteria!$C14)*H14)*(1-TransDeprRt!I14)</f>
        <v>1129693415.27889</v>
      </c>
      <c r="J14" s="37" t="n">
        <f aca="false">((1+criteria!$C14)*I14)*(1-TransDeprRt!J14)</f>
        <v>1131214246.27452</v>
      </c>
      <c r="K14" s="37" t="n">
        <f aca="false">((1+criteria!$C14)*J14)*(1-TransDeprRt!K14)</f>
        <v>1132737124.66362</v>
      </c>
      <c r="L14" s="37" t="n">
        <f aca="false">((1+criteria!$C14)*K14)*(1-TransDeprRt!L14)</f>
        <v>1134262053.20245</v>
      </c>
      <c r="M14" s="37" t="n">
        <f aca="false">((1+criteria!$C14)*L14)*(1-TransDeprRt!M14)</f>
        <v>1135789034.65099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VLOOKUP(A15,raw!$A$4:$BK$24,TransNplant!$B$2,FALSE())</f>
        <v>3136913508.4878</v>
      </c>
      <c r="C15" s="37" t="n">
        <f aca="false">B15</f>
        <v>3136913508.4878</v>
      </c>
      <c r="D15" s="37" t="n">
        <f aca="false">((1+criteria!$C15)*C15)*(1-TransDeprRt!D15)</f>
        <v>3143880683.26983</v>
      </c>
      <c r="E15" s="37" t="n">
        <f aca="false">((1+criteria!$C15)*D15)*(1-TransDeprRt!E15)</f>
        <v>3150863332.34668</v>
      </c>
      <c r="F15" s="37" t="n">
        <f aca="false">((1+criteria!$C15)*E15)*(1-TransDeprRt!F15)</f>
        <v>3157861490.08719</v>
      </c>
      <c r="G15" s="37" t="n">
        <f aca="false">((1+criteria!$C15)*F15)*(1-TransDeprRt!G15)</f>
        <v>3164875190.93657</v>
      </c>
      <c r="H15" s="37" t="n">
        <f aca="false">((1+criteria!$C15)*G15)*(1-TransDeprRt!H15)</f>
        <v>3171904469.41648</v>
      </c>
      <c r="I15" s="37" t="n">
        <f aca="false">((1+criteria!$C15)*H15)*(1-TransDeprRt!I15)</f>
        <v>3178949360.1253</v>
      </c>
      <c r="J15" s="37" t="n">
        <f aca="false">((1+criteria!$C15)*I15)*(1-TransDeprRt!J15)</f>
        <v>3186009897.73824</v>
      </c>
      <c r="K15" s="37" t="n">
        <f aca="false">((1+criteria!$C15)*J15)*(1-TransDeprRt!K15)</f>
        <v>3193086117.00752</v>
      </c>
      <c r="L15" s="37" t="n">
        <f aca="false">((1+criteria!$C15)*K15)*(1-TransDeprRt!L15)</f>
        <v>3200178052.76255</v>
      </c>
      <c r="M15" s="37" t="n">
        <f aca="false">((1+criteria!$C15)*L15)*(1-TransDeprRt!M15)</f>
        <v>3207285739.91009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VLOOKUP(A16,raw!$A$4:$BK$24,TransNplant!$B$2,FALSE())</f>
        <v>1573782370.5045</v>
      </c>
      <c r="C16" s="37" t="n">
        <f aca="false">B16</f>
        <v>1573782370.5045</v>
      </c>
      <c r="D16" s="37" t="n">
        <f aca="false">((1+criteria!$C16)*C16)*(1-TransDeprRt!D16)</f>
        <v>1578084104.09709</v>
      </c>
      <c r="E16" s="37" t="n">
        <f aca="false">((1+criteria!$C16)*D16)*(1-TransDeprRt!E16)</f>
        <v>1582397595.93038</v>
      </c>
      <c r="F16" s="37" t="n">
        <f aca="false">((1+criteria!$C16)*E16)*(1-TransDeprRt!F16)</f>
        <v>1586722878.144</v>
      </c>
      <c r="G16" s="37" t="n">
        <f aca="false">((1+criteria!$C16)*F16)*(1-TransDeprRt!G16)</f>
        <v>1591059982.96546</v>
      </c>
      <c r="H16" s="37" t="n">
        <f aca="false">((1+criteria!$C16)*G16)*(1-TransDeprRt!H16)</f>
        <v>1595408942.71036</v>
      </c>
      <c r="I16" s="37" t="n">
        <f aca="false">((1+criteria!$C16)*H16)*(1-TransDeprRt!I16)</f>
        <v>1599769789.78261</v>
      </c>
      <c r="J16" s="37" t="n">
        <f aca="false">((1+criteria!$C16)*I16)*(1-TransDeprRt!J16)</f>
        <v>1604142556.67472</v>
      </c>
      <c r="K16" s="37" t="n">
        <f aca="false">((1+criteria!$C16)*J16)*(1-TransDeprRt!K16)</f>
        <v>1608527275.96799</v>
      </c>
      <c r="L16" s="37" t="n">
        <f aca="false">((1+criteria!$C16)*K16)*(1-TransDeprRt!L16)</f>
        <v>1612923980.33279</v>
      </c>
      <c r="M16" s="37" t="n">
        <f aca="false">((1+criteria!$C16)*L16)*(1-TransDeprRt!M16)</f>
        <v>1617332702.52877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VLOOKUP(A17,raw!$A$4:$BK$24,TransNplant!$B$2,FALSE())</f>
        <v>3913487125.4124</v>
      </c>
      <c r="C17" s="37" t="n">
        <f aca="false">B17</f>
        <v>3913487125.4124</v>
      </c>
      <c r="D17" s="37" t="n">
        <f aca="false">((1+criteria!$C17)*C17)*(1-TransDeprRt!D17)</f>
        <v>3928364100.4379</v>
      </c>
      <c r="E17" s="37" t="n">
        <f aca="false">((1+criteria!$C17)*D17)*(1-TransDeprRt!E17)</f>
        <v>3943297629.72787</v>
      </c>
      <c r="F17" s="37" t="n">
        <f aca="false">((1+criteria!$C17)*E17)*(1-TransDeprRt!F17)</f>
        <v>3958287928.27124</v>
      </c>
      <c r="G17" s="37" t="n">
        <f aca="false">((1+criteria!$C17)*F17)*(1-TransDeprRt!G17)</f>
        <v>3973335211.8742</v>
      </c>
      <c r="H17" s="37" t="n">
        <f aca="false">((1+criteria!$C17)*G17)*(1-TransDeprRt!H17)</f>
        <v>3988439697.16333</v>
      </c>
      <c r="I17" s="37" t="n">
        <f aca="false">((1+criteria!$C17)*H17)*(1-TransDeprRt!I17)</f>
        <v>4003601601.5887</v>
      </c>
      <c r="J17" s="37" t="n">
        <f aca="false">((1+criteria!$C17)*I17)*(1-TransDeprRt!J17)</f>
        <v>4018821143.427</v>
      </c>
      <c r="K17" s="37" t="n">
        <f aca="false">((1+criteria!$C17)*J17)*(1-TransDeprRt!K17)</f>
        <v>4034098541.78471</v>
      </c>
      <c r="L17" s="37" t="n">
        <f aca="false">((1+criteria!$C17)*K17)*(1-TransDeprRt!L17)</f>
        <v>4049434016.60123</v>
      </c>
      <c r="M17" s="37" t="n">
        <f aca="false">((1+criteria!$C17)*L17)*(1-TransDeprRt!M17)</f>
        <v>4064827788.65204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VLOOKUP(A18,raw!$A$4:$BK$24,TransNplant!$B$2,FALSE())</f>
        <v>1835140856.7234</v>
      </c>
      <c r="C18" s="37" t="n">
        <f aca="false">B18</f>
        <v>1835140856.7234</v>
      </c>
      <c r="D18" s="37" t="n">
        <f aca="false">((1+criteria!$C18)*C18)*(1-TransDeprRt!D18)</f>
        <v>1839457176.67527</v>
      </c>
      <c r="E18" s="37" t="n">
        <f aca="false">((1+criteria!$C18)*D18)*(1-TransDeprRt!E18)</f>
        <v>1843783648.77315</v>
      </c>
      <c r="F18" s="37" t="n">
        <f aca="false">((1+criteria!$C18)*E18)*(1-TransDeprRt!F18)</f>
        <v>1848120296.89527</v>
      </c>
      <c r="G18" s="37" t="n">
        <f aca="false">((1+criteria!$C18)*F18)*(1-TransDeprRt!G18)</f>
        <v>1852467144.97602</v>
      </c>
      <c r="H18" s="37" t="n">
        <f aca="false">((1+criteria!$C18)*G18)*(1-TransDeprRt!H18)</f>
        <v>1856824217.00608</v>
      </c>
      <c r="I18" s="37" t="n">
        <f aca="false">((1+criteria!$C18)*H18)*(1-TransDeprRt!I18)</f>
        <v>1861191537.03256</v>
      </c>
      <c r="J18" s="37" t="n">
        <f aca="false">((1+criteria!$C18)*I18)*(1-TransDeprRt!J18)</f>
        <v>1865569129.15913</v>
      </c>
      <c r="K18" s="37" t="n">
        <f aca="false">((1+criteria!$C18)*J18)*(1-TransDeprRt!K18)</f>
        <v>1869957017.54617</v>
      </c>
      <c r="L18" s="37" t="n">
        <f aca="false">((1+criteria!$C18)*K18)*(1-TransDeprRt!L18)</f>
        <v>1874355226.41084</v>
      </c>
      <c r="M18" s="37" t="n">
        <f aca="false">((1+criteria!$C18)*L18)*(1-TransDeprRt!M18)</f>
        <v>1878763780.02732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VLOOKUP(A19,raw!$A$4:$BK$24,TransNplant!$B$2,FALSE())</f>
        <v>9433086193.0724</v>
      </c>
      <c r="C19" s="37" t="n">
        <f aca="false">B19</f>
        <v>9433086193.0724</v>
      </c>
      <c r="D19" s="37" t="n">
        <f aca="false">((1+criteria!$C19)*C19)*(1-TransDeprRt!D19)</f>
        <v>9386988518.35833</v>
      </c>
      <c r="E19" s="37" t="n">
        <f aca="false">((1+criteria!$C19)*D19)*(1-TransDeprRt!E19)</f>
        <v>9341116114.09876</v>
      </c>
      <c r="F19" s="37" t="n">
        <f aca="false">((1+criteria!$C19)*E19)*(1-TransDeprRt!F19)</f>
        <v>9295467879.44038</v>
      </c>
      <c r="G19" s="37" t="n">
        <f aca="false">((1+criteria!$C19)*F19)*(1-TransDeprRt!G19)</f>
        <v>9250042718.90954</v>
      </c>
      <c r="H19" s="37" t="n">
        <f aca="false">((1+criteria!$C19)*G19)*(1-TransDeprRt!H19)</f>
        <v>9204839542.38597</v>
      </c>
      <c r="I19" s="37" t="n">
        <f aca="false">((1+criteria!$C19)*H19)*(1-TransDeprRt!I19)</f>
        <v>9159857265.07658</v>
      </c>
      <c r="J19" s="37" t="n">
        <f aca="false">((1+criteria!$C19)*I19)*(1-TransDeprRt!J19)</f>
        <v>9115094807.48949</v>
      </c>
      <c r="K19" s="37" t="n">
        <f aca="false">((1+criteria!$C19)*J19)*(1-TransDeprRt!K19)</f>
        <v>9070551095.40805</v>
      </c>
      <c r="L19" s="37" t="n">
        <f aca="false">((1+criteria!$C19)*K19)*(1-TransDeprRt!L19)</f>
        <v>9026225059.86514</v>
      </c>
      <c r="M19" s="37" t="n">
        <f aca="false">((1+criteria!$C19)*L19)*(1-TransDeprRt!M19)</f>
        <v>8982115637.11745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VLOOKUP(A20,raw!$A$4:$BK$24,TransNplant!$B$2,FALSE())</f>
        <v>4901375944.6128</v>
      </c>
      <c r="C20" s="37" t="n">
        <f aca="false">B20</f>
        <v>4901375944.6128</v>
      </c>
      <c r="D20" s="37" t="n">
        <f aca="false">((1+criteria!$C20)*C20)*(1-TransDeprRt!D20)</f>
        <v>4905005684.33021</v>
      </c>
      <c r="E20" s="37" t="n">
        <f aca="false">((1+criteria!$C20)*D20)*(1-TransDeprRt!E20)</f>
        <v>4908638112.07046</v>
      </c>
      <c r="F20" s="37" t="n">
        <f aca="false">((1+criteria!$C20)*E20)*(1-TransDeprRt!F20)</f>
        <v>4912273229.82415</v>
      </c>
      <c r="G20" s="37" t="n">
        <f aca="false">((1+criteria!$C20)*F20)*(1-TransDeprRt!G20)</f>
        <v>4915911039.58341</v>
      </c>
      <c r="H20" s="37" t="n">
        <f aca="false">((1+criteria!$C20)*G20)*(1-TransDeprRt!H20)</f>
        <v>4919551543.3418</v>
      </c>
      <c r="I20" s="37" t="n">
        <f aca="false">((1+criteria!$C20)*H20)*(1-TransDeprRt!I20)</f>
        <v>4923194743.09438</v>
      </c>
      <c r="J20" s="37" t="n">
        <f aca="false">((1+criteria!$C20)*I20)*(1-TransDeprRt!J20)</f>
        <v>4926840640.83769</v>
      </c>
      <c r="K20" s="37" t="n">
        <f aca="false">((1+criteria!$C20)*J20)*(1-TransDeprRt!K20)</f>
        <v>4930489238.56974</v>
      </c>
      <c r="L20" s="37" t="n">
        <f aca="false">((1+criteria!$C20)*K20)*(1-TransDeprRt!L20)</f>
        <v>4934140538.29001</v>
      </c>
      <c r="M20" s="37" t="n">
        <f aca="false">((1+criteria!$C20)*L20)*(1-TransDeprRt!M20)</f>
        <v>4937794541.99948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VLOOKUP(A21,raw!$A$4:$BK$24,TransNplant!$B$2,FALSE())</f>
        <v>3147926282.9924</v>
      </c>
      <c r="C21" s="37" t="n">
        <f aca="false">B21</f>
        <v>3147926282.9924</v>
      </c>
      <c r="D21" s="37" t="n">
        <f aca="false">((1+criteria!$C21)*C21)*(1-TransDeprRt!D21)</f>
        <v>3145288559.72139</v>
      </c>
      <c r="E21" s="37" t="n">
        <f aca="false">((1+criteria!$C21)*D21)*(1-TransDeprRt!E21)</f>
        <v>3142653046.66226</v>
      </c>
      <c r="F21" s="37" t="n">
        <f aca="false">((1+criteria!$C21)*E21)*(1-TransDeprRt!F21)</f>
        <v>3140019741.96302</v>
      </c>
      <c r="G21" s="37" t="n">
        <f aca="false">((1+criteria!$C21)*F21)*(1-TransDeprRt!G21)</f>
        <v>3137388643.77322</v>
      </c>
      <c r="H21" s="37" t="n">
        <f aca="false">((1+criteria!$C21)*G21)*(1-TransDeprRt!H21)</f>
        <v>3134759750.24398</v>
      </c>
      <c r="I21" s="37" t="n">
        <f aca="false">((1+criteria!$C21)*H21)*(1-TransDeprRt!I21)</f>
        <v>3132133059.52797</v>
      </c>
      <c r="J21" s="37" t="n">
        <f aca="false">((1+criteria!$C21)*I21)*(1-TransDeprRt!J21)</f>
        <v>3129508569.77938</v>
      </c>
      <c r="K21" s="37" t="n">
        <f aca="false">((1+criteria!$C21)*J21)*(1-TransDeprRt!K21)</f>
        <v>3126886279.15399</v>
      </c>
      <c r="L21" s="37" t="n">
        <f aca="false">((1+criteria!$C21)*K21)*(1-TransDeprRt!L21)</f>
        <v>3124266185.80908</v>
      </c>
      <c r="M21" s="37" t="n">
        <f aca="false">((1+criteria!$C21)*L21)*(1-TransDeprRt!M21)</f>
        <v>3121648287.90352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VLOOKUP(A22,raw!$A$4:$BK$24,TransNplant!$B$2,FALSE())</f>
        <v>13085716196.9999</v>
      </c>
      <c r="C22" s="37" t="n">
        <f aca="false">B22</f>
        <v>13085716196.9999</v>
      </c>
      <c r="D22" s="37" t="n">
        <f aca="false">((1+criteria!$C22)*C22)*(1-TransDeprRt!D22)</f>
        <v>13003268499.6849</v>
      </c>
      <c r="E22" s="37" t="n">
        <f aca="false">((1+criteria!$C22)*D22)*(1-TransDeprRt!E22)</f>
        <v>12921340271.2847</v>
      </c>
      <c r="F22" s="37" t="n">
        <f aca="false">((1+criteria!$C22)*E22)*(1-TransDeprRt!F22)</f>
        <v>12839928238.8401</v>
      </c>
      <c r="G22" s="37" t="n">
        <f aca="false">((1+criteria!$C22)*F22)*(1-TransDeprRt!G22)</f>
        <v>12759029150.0134</v>
      </c>
      <c r="H22" s="37" t="n">
        <f aca="false">((1+criteria!$C22)*G22)*(1-TransDeprRt!H22)</f>
        <v>12678639772.9585</v>
      </c>
      <c r="I22" s="37" t="n">
        <f aca="false">((1+criteria!$C22)*H22)*(1-TransDeprRt!I22)</f>
        <v>12598756896.192</v>
      </c>
      <c r="J22" s="37" t="n">
        <f aca="false">((1+criteria!$C22)*I22)*(1-TransDeprRt!J22)</f>
        <v>12519377328.4645</v>
      </c>
      <c r="K22" s="37" t="n">
        <f aca="false">((1+criteria!$C22)*J22)*(1-TransDeprRt!K22)</f>
        <v>12440497898.6335</v>
      </c>
      <c r="L22" s="37" t="n">
        <f aca="false">((1+criteria!$C22)*K22)*(1-TransDeprRt!L22)</f>
        <v>12362115455.5365</v>
      </c>
      <c r="M22" s="37" t="n">
        <f aca="false">((1+criteria!$C22)*L22)*(1-TransDeprRt!M22)</f>
        <v>12284226867.8652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VLOOKUP(A23,raw!$A$4:$BK$24,TransNplant!$B$2,FALSE())</f>
        <v>1628203085.4155</v>
      </c>
      <c r="C23" s="37" t="n">
        <f aca="false">B23</f>
        <v>1628203085.4155</v>
      </c>
      <c r="D23" s="37" t="n">
        <f aca="false">((1+criteria!$C23)*C23)*(1-TransDeprRt!D23)</f>
        <v>1629876610.20169</v>
      </c>
      <c r="E23" s="37" t="n">
        <f aca="false">((1+criteria!$C23)*D23)*(1-TransDeprRt!E23)</f>
        <v>1631551855.09591</v>
      </c>
      <c r="F23" s="37" t="n">
        <f aca="false">((1+criteria!$C23)*E23)*(1-TransDeprRt!F23)</f>
        <v>1633228821.86615</v>
      </c>
      <c r="G23" s="37" t="n">
        <f aca="false">((1+criteria!$C23)*F23)*(1-TransDeprRt!G23)</f>
        <v>1634907512.28223</v>
      </c>
      <c r="H23" s="37" t="n">
        <f aca="false">((1+criteria!$C23)*G23)*(1-TransDeprRt!H23)</f>
        <v>1636587928.11575</v>
      </c>
      <c r="I23" s="37" t="n">
        <f aca="false">((1+criteria!$C23)*H23)*(1-TransDeprRt!I23)</f>
        <v>1638270071.14017</v>
      </c>
      <c r="J23" s="37" t="n">
        <f aca="false">((1+criteria!$C23)*I23)*(1-TransDeprRt!J23)</f>
        <v>1639953943.13076</v>
      </c>
      <c r="K23" s="37" t="n">
        <f aca="false">((1+criteria!$C23)*J23)*(1-TransDeprRt!K23)</f>
        <v>1641639545.86461</v>
      </c>
      <c r="L23" s="37" t="n">
        <f aca="false">((1+criteria!$C23)*K23)*(1-TransDeprRt!L23)</f>
        <v>1643326881.12063</v>
      </c>
      <c r="M23" s="37" t="n">
        <f aca="false">((1+criteria!$C23)*L23)*(1-TransDeprRt!M23)</f>
        <v>1645015950.67958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VLOOKUP(A24,raw!$A$4:$BK$24,TransNplant!$B$2,FALSE())</f>
        <v>7630434988.4027</v>
      </c>
      <c r="C24" s="37" t="n">
        <f aca="false">B24</f>
        <v>7630434988.4027</v>
      </c>
      <c r="D24" s="37" t="n">
        <f aca="false">((1+criteria!$C24)*C24)*(1-TransDeprRt!D24)</f>
        <v>7659119393.36831</v>
      </c>
      <c r="E24" s="37" t="n">
        <f aca="false">((1+criteria!$C24)*D24)*(1-TransDeprRt!E24)</f>
        <v>7687911629.02633</v>
      </c>
      <c r="F24" s="37" t="n">
        <f aca="false">((1+criteria!$C24)*E24)*(1-TransDeprRt!F24)</f>
        <v>7716812100.73495</v>
      </c>
      <c r="G24" s="37" t="n">
        <f aca="false">((1+criteria!$C24)*F24)*(1-TransDeprRt!G24)</f>
        <v>7745821215.37618</v>
      </c>
      <c r="H24" s="37" t="n">
        <f aca="false">((1+criteria!$C24)*G24)*(1-TransDeprRt!H24)</f>
        <v>7774939381.36157</v>
      </c>
      <c r="I24" s="37" t="n">
        <f aca="false">((1+criteria!$C24)*H24)*(1-TransDeprRt!I24)</f>
        <v>7804167008.63799</v>
      </c>
      <c r="J24" s="37" t="n">
        <f aca="false">((1+criteria!$C24)*I24)*(1-TransDeprRt!J24)</f>
        <v>7833504508.69339</v>
      </c>
      <c r="K24" s="37" t="n">
        <f aca="false">((1+criteria!$C24)*J24)*(1-TransDeprRt!K24)</f>
        <v>7862952294.56259</v>
      </c>
      <c r="L24" s="37" t="n">
        <f aca="false">((1+criteria!$C24)*K24)*(1-TransDeprRt!L24)</f>
        <v>7892510780.83306</v>
      </c>
      <c r="M24" s="37" t="n">
        <f aca="false">((1+criteria!$C24)*L24)*(1-TransDeprRt!M24)</f>
        <v>7922180383.65085</v>
      </c>
    </row>
  </sheetData>
  <printOptions headings="false" gridLines="false" gridLinesSet="true" horizontalCentered="false" verticalCentered="false"/>
  <pageMargins left="0.459722222222222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13" min="2" style="0" width="14.85"/>
  </cols>
  <sheetData>
    <row r="1" customFormat="false" ht="12.75" hidden="false" customHeight="false" outlineLevel="0" collapsed="false">
      <c r="A1" s="0" t="s">
        <v>242</v>
      </c>
    </row>
    <row r="2" customFormat="false" ht="12.75" hidden="false" customHeight="false" outlineLevel="0" collapsed="false">
      <c r="B2" s="0" t="n">
        <v>56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VLOOKUP(A4,raw!$A$4:$BK$24,DistNplant!$B$2,FALSE())</f>
        <v>7364838312.2364</v>
      </c>
      <c r="C4" s="37" t="n">
        <f aca="false">B4</f>
        <v>7364838312.2364</v>
      </c>
      <c r="D4" s="37" t="n">
        <f aca="false">((1+criteria!$D4)*DistNplant!C4)*(1-DistDeprRt!D4)</f>
        <v>7457689104.2637</v>
      </c>
      <c r="E4" s="37" t="n">
        <f aca="false">((1+criteria!$D4)*DistNplant!D4)*(1-DistDeprRt!E4)</f>
        <v>7551710494.91307</v>
      </c>
      <c r="F4" s="37" t="n">
        <f aca="false">((1+criteria!$D4)*DistNplant!E4)*(1-DistDeprRt!F4)</f>
        <v>7646917242.28302</v>
      </c>
      <c r="G4" s="37" t="n">
        <f aca="false">((1+criteria!$D4)*DistNplant!F4)*(1-DistDeprRt!G4)</f>
        <v>7743324290.53193</v>
      </c>
      <c r="H4" s="37" t="n">
        <f aca="false">((1+criteria!$D4)*DistNplant!G4)*(1-DistDeprRt!H4)</f>
        <v>7840946772.22383</v>
      </c>
      <c r="I4" s="37" t="n">
        <f aca="false">((1+criteria!$D4)*DistNplant!H4)*(1-DistDeprRt!I4)</f>
        <v>7939800010.70366</v>
      </c>
      <c r="J4" s="37" t="n">
        <f aca="false">((1+criteria!$D4)*DistNplant!I4)*(1-DistDeprRt!J4)</f>
        <v>8039899522.50249</v>
      </c>
      <c r="K4" s="37" t="n">
        <f aca="false">((1+criteria!$D4)*DistNplant!J4)*(1-DistDeprRt!K4)</f>
        <v>8141261019.77311</v>
      </c>
      <c r="L4" s="37" t="n">
        <f aca="false">((1+criteria!$D4)*DistNplant!K4)*(1-DistDeprRt!L4)</f>
        <v>8243900412.75625</v>
      </c>
      <c r="M4" s="37" t="n">
        <f aca="false">((1+criteria!$D4)*DistNplant!L4)*(1-DistDeprRt!M4)</f>
        <v>8347833812.27798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VLOOKUP(A5,raw!$A$4:$BK$24,DistNplant!$B$2,FALSE())</f>
        <v>10206533341.1285</v>
      </c>
      <c r="C5" s="37" t="n">
        <f aca="false">B5</f>
        <v>10206533341.1285</v>
      </c>
      <c r="D5" s="37" t="n">
        <f aca="false">((1+criteria!$D5)*DistNplant!C5)*(1-DistDeprRt!D5)</f>
        <v>10356844631.9723</v>
      </c>
      <c r="E5" s="37" t="n">
        <f aca="false">((1+criteria!$D5)*DistNplant!D5)*(1-DistDeprRt!E5)</f>
        <v>10509369552.4003</v>
      </c>
      <c r="F5" s="37" t="n">
        <f aca="false">((1+criteria!$D5)*DistNplant!E5)*(1-DistDeprRt!F5)</f>
        <v>10664140702.4646</v>
      </c>
      <c r="G5" s="37" t="n">
        <f aca="false">((1+criteria!$D5)*DistNplant!F5)*(1-DistDeprRt!G5)</f>
        <v>10821191162.3175</v>
      </c>
      <c r="H5" s="37" t="n">
        <f aca="false">((1+criteria!$D5)*DistNplant!G5)*(1-DistDeprRt!H5)</f>
        <v>10980554499.2814</v>
      </c>
      <c r="I5" s="37" t="n">
        <f aca="false">((1+criteria!$D5)*DistNplant!H5)*(1-DistDeprRt!I5)</f>
        <v>11142264775.0238</v>
      </c>
      <c r="J5" s="37" t="n">
        <f aca="false">((1+criteria!$D5)*DistNplant!I5)*(1-DistDeprRt!J5)</f>
        <v>11306356552.8373</v>
      </c>
      <c r="K5" s="37" t="n">
        <f aca="false">((1+criteria!$D5)*DistNplant!J5)*(1-DistDeprRt!K5)</f>
        <v>11472864905.0267</v>
      </c>
      <c r="L5" s="37" t="n">
        <f aca="false">((1+criteria!$D5)*DistNplant!K5)*(1-DistDeprRt!L5)</f>
        <v>11641825420.4058</v>
      </c>
      <c r="M5" s="37" t="n">
        <f aca="false">((1+criteria!$D5)*DistNplant!L5)*(1-DistDeprRt!M5)</f>
        <v>11813274211.9038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VLOOKUP(A6,raw!$A$4:$BK$24,DistNplant!$B$2,FALSE())</f>
        <v>1531996557</v>
      </c>
      <c r="C6" s="37" t="n">
        <f aca="false">B6</f>
        <v>1531996557</v>
      </c>
      <c r="D6" s="37" t="n">
        <f aca="false">((1+criteria!$D6)*DistNplant!C6)*(1-DistDeprRt!D6)</f>
        <v>1555096235.91071</v>
      </c>
      <c r="E6" s="37" t="n">
        <f aca="false">((1+criteria!$D6)*DistNplant!D6)*(1-DistDeprRt!E6)</f>
        <v>1578544215.32075</v>
      </c>
      <c r="F6" s="37" t="n">
        <f aca="false">((1+criteria!$D6)*DistNplant!E6)*(1-DistDeprRt!F6)</f>
        <v>1602345746.95844</v>
      </c>
      <c r="G6" s="37" t="n">
        <f aca="false">((1+criteria!$D6)*DistNplant!F6)*(1-DistDeprRt!G6)</f>
        <v>1626506161.73846</v>
      </c>
      <c r="H6" s="37" t="n">
        <f aca="false">((1+criteria!$D6)*DistNplant!G6)*(1-DistDeprRt!H6)</f>
        <v>1651030870.95583</v>
      </c>
      <c r="I6" s="37" t="n">
        <f aca="false">((1+criteria!$D6)*DistNplant!H6)*(1-DistDeprRt!I6)</f>
        <v>1675925367.49794</v>
      </c>
      <c r="J6" s="37" t="n">
        <f aca="false">((1+criteria!$D6)*DistNplant!I6)*(1-DistDeprRt!J6)</f>
        <v>1701195227.07472</v>
      </c>
      <c r="K6" s="37" t="n">
        <f aca="false">((1+criteria!$D6)*DistNplant!J6)*(1-DistDeprRt!K6)</f>
        <v>1726846109.46757</v>
      </c>
      <c r="L6" s="37" t="n">
        <f aca="false">((1+criteria!$D6)*DistNplant!K6)*(1-DistDeprRt!L6)</f>
        <v>1752883759.79691</v>
      </c>
      <c r="M6" s="37" t="n">
        <f aca="false">((1+criteria!$D6)*DistNplant!L6)*(1-DistDeprRt!M6)</f>
        <v>1779314009.80895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VLOOKUP(A7,raw!$A$4:$BK$24,DistNplant!$B$2,FALSE())</f>
        <v>17121930644.0037</v>
      </c>
      <c r="C7" s="37" t="n">
        <f aca="false">B7</f>
        <v>17121930644.0037</v>
      </c>
      <c r="D7" s="37" t="n">
        <f aca="false">((1+criteria!$D7)*DistNplant!C7)*(1-DistDeprRt!D7)</f>
        <v>17430167348.6473</v>
      </c>
      <c r="E7" s="37" t="n">
        <f aca="false">((1+criteria!$D7)*DistNplant!D7)*(1-DistDeprRt!E7)</f>
        <v>17743953069.2322</v>
      </c>
      <c r="F7" s="37" t="n">
        <f aca="false">((1+criteria!$D7)*DistNplant!E7)*(1-DistDeprRt!F7)</f>
        <v>18063387701.6419</v>
      </c>
      <c r="G7" s="37" t="n">
        <f aca="false">((1+criteria!$D7)*DistNplant!F7)*(1-DistDeprRt!G7)</f>
        <v>18388572940.1304</v>
      </c>
      <c r="H7" s="37" t="n">
        <f aca="false">((1+criteria!$D7)*DistNplant!G7)*(1-DistDeprRt!H7)</f>
        <v>18719612309.6976</v>
      </c>
      <c r="I7" s="37" t="n">
        <f aca="false">((1+criteria!$D7)*DistNplant!H7)*(1-DistDeprRt!I7)</f>
        <v>19056611199.0471</v>
      </c>
      <c r="J7" s="37" t="n">
        <f aca="false">((1+criteria!$D7)*DistNplant!I7)*(1-DistDeprRt!J7)</f>
        <v>19399676894.1371</v>
      </c>
      <c r="K7" s="37" t="n">
        <f aca="false">((1+criteria!$D7)*DistNplant!J7)*(1-DistDeprRt!K7)</f>
        <v>19748918612.3364</v>
      </c>
      <c r="L7" s="37" t="n">
        <f aca="false">((1+criteria!$D7)*DistNplant!K7)*(1-DistDeprRt!L7)</f>
        <v>20104447537.1935</v>
      </c>
      <c r="M7" s="37" t="n">
        <f aca="false">((1+criteria!$D7)*DistNplant!L7)*(1-DistDeprRt!M7)</f>
        <v>20466376853.8337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VLOOKUP(A8,raw!$A$4:$BK$24,DistNplant!$B$2,FALSE())</f>
        <v>34728806518.9</v>
      </c>
      <c r="C8" s="37" t="n">
        <f aca="false">B8</f>
        <v>34728806518.9</v>
      </c>
      <c r="D8" s="37" t="n">
        <f aca="false">((1+criteria!$D8)*DistNplant!C8)*(1-DistDeprRt!D8)</f>
        <v>35109409716.6788</v>
      </c>
      <c r="E8" s="37" t="n">
        <f aca="false">((1+criteria!$D8)*DistNplant!D8)*(1-DistDeprRt!E8)</f>
        <v>35494184056.765</v>
      </c>
      <c r="F8" s="37" t="n">
        <f aca="false">((1+criteria!$D8)*DistNplant!E8)*(1-DistDeprRt!F8)</f>
        <v>35883175251.9332</v>
      </c>
      <c r="G8" s="37" t="n">
        <f aca="false">((1+criteria!$D8)*DistNplant!F8)*(1-DistDeprRt!G8)</f>
        <v>36276429515.9376</v>
      </c>
      <c r="H8" s="37" t="n">
        <f aca="false">((1+criteria!$D8)*DistNplant!G8)*(1-DistDeprRt!H8)</f>
        <v>36673993569.0026</v>
      </c>
      <c r="I8" s="37" t="n">
        <f aca="false">((1+criteria!$D8)*DistNplant!H8)*(1-DistDeprRt!I8)</f>
        <v>37075914643.373</v>
      </c>
      <c r="J8" s="37" t="n">
        <f aca="false">((1+criteria!$D8)*DistNplant!I8)*(1-DistDeprRt!J8)</f>
        <v>37482240488.9261</v>
      </c>
      <c r="K8" s="37" t="n">
        <f aca="false">((1+criteria!$D8)*DistNplant!J8)*(1-DistDeprRt!K8)</f>
        <v>37893019378.8437</v>
      </c>
      <c r="L8" s="37" t="n">
        <f aca="false">((1+criteria!$D8)*DistNplant!K8)*(1-DistDeprRt!L8)</f>
        <v>38308300115.3479</v>
      </c>
      <c r="M8" s="37" t="n">
        <f aca="false">((1+criteria!$D8)*DistNplant!L8)*(1-DistDeprRt!M8)</f>
        <v>38728132035.4985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VLOOKUP(A9,raw!$A$4:$BK$24,DistNplant!$B$2,FALSE())</f>
        <v>8949302405.3196</v>
      </c>
      <c r="C9" s="37" t="n">
        <f aca="false">B9</f>
        <v>8949302405.3196</v>
      </c>
      <c r="D9" s="37" t="n">
        <f aca="false">((1+criteria!$D9)*DistNplant!C9)*(1-DistDeprRt!D9)</f>
        <v>9081803294.74446</v>
      </c>
      <c r="E9" s="37" t="n">
        <f aca="false">((1+criteria!$D9)*DistNplant!D9)*(1-DistDeprRt!E9)</f>
        <v>9216265955.59051</v>
      </c>
      <c r="F9" s="37" t="n">
        <f aca="false">((1+criteria!$D9)*DistNplant!E9)*(1-DistDeprRt!F9)</f>
        <v>9352719433.30135</v>
      </c>
      <c r="G9" s="37" t="n">
        <f aca="false">((1+criteria!$D9)*DistNplant!F9)*(1-DistDeprRt!G9)</f>
        <v>9491193203.35933</v>
      </c>
      <c r="H9" s="37" t="n">
        <f aca="false">((1+criteria!$D9)*DistNplant!G9)*(1-DistDeprRt!H9)</f>
        <v>9631717177.65266</v>
      </c>
      <c r="I9" s="37" t="n">
        <f aca="false">((1+criteria!$D9)*DistNplant!H9)*(1-DistDeprRt!I9)</f>
        <v>9774321710.93662</v>
      </c>
      <c r="J9" s="37" t="n">
        <f aca="false">((1+criteria!$D9)*DistNplant!I9)*(1-DistDeprRt!J9)</f>
        <v>9919037607.39063</v>
      </c>
      <c r="K9" s="37" t="n">
        <f aca="false">((1+criteria!$D9)*DistNplant!J9)*(1-DistDeprRt!K9)</f>
        <v>10065896127.2722</v>
      </c>
      <c r="L9" s="37" t="n">
        <f aca="false">((1+criteria!$D9)*DistNplant!K9)*(1-DistDeprRt!L9)</f>
        <v>10214928993.6696</v>
      </c>
      <c r="M9" s="37" t="n">
        <f aca="false">((1+criteria!$D9)*DistNplant!L9)*(1-DistDeprRt!M9)</f>
        <v>10366168399.3543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VLOOKUP(A10,raw!$A$4:$BK$24,DistNplant!$B$2,FALSE())</f>
        <v>19939584621.4431</v>
      </c>
      <c r="C10" s="37" t="n">
        <f aca="false">B10</f>
        <v>19939584621.4431</v>
      </c>
      <c r="D10" s="37" t="n">
        <f aca="false">((1+criteria!$D10)*DistNplant!C10)*(1-DistDeprRt!D10)</f>
        <v>20143314326.4234</v>
      </c>
      <c r="E10" s="37" t="n">
        <f aca="false">((1+criteria!$D10)*DistNplant!D10)*(1-DistDeprRt!E10)</f>
        <v>20349125609.0032</v>
      </c>
      <c r="F10" s="37" t="n">
        <f aca="false">((1+criteria!$D10)*DistNplant!E10)*(1-DistDeprRt!F10)</f>
        <v>20557039737.3883</v>
      </c>
      <c r="G10" s="37" t="n">
        <f aca="false">((1+criteria!$D10)*DistNplant!F10)*(1-DistDeprRt!G10)</f>
        <v>20767078197.0893</v>
      </c>
      <c r="H10" s="37" t="n">
        <f aca="false">((1+criteria!$D10)*DistNplant!G10)*(1-DistDeprRt!H10)</f>
        <v>20979262693.1418</v>
      </c>
      <c r="I10" s="37" t="n">
        <f aca="false">((1+criteria!$D10)*DistNplant!H10)*(1-DistDeprRt!I10)</f>
        <v>21193615152.349</v>
      </c>
      <c r="J10" s="37" t="n">
        <f aca="false">((1+criteria!$D10)*DistNplant!I10)*(1-DistDeprRt!J10)</f>
        <v>21410157725.5484</v>
      </c>
      <c r="K10" s="37" t="n">
        <f aca="false">((1+criteria!$D10)*DistNplant!J10)*(1-DistDeprRt!K10)</f>
        <v>21628912789.9</v>
      </c>
      <c r="L10" s="37" t="n">
        <f aca="false">((1+criteria!$D10)*DistNplant!K10)*(1-DistDeprRt!L10)</f>
        <v>21849902951.1991</v>
      </c>
      <c r="M10" s="37" t="n">
        <f aca="false">((1+criteria!$D10)*DistNplant!L10)*(1-DistDeprRt!M10)</f>
        <v>22073151046.2125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VLOOKUP(A11,raw!$A$4:$BK$24,DistNplant!$B$2,FALSE())</f>
        <v>1868128975.6879</v>
      </c>
      <c r="C11" s="37" t="n">
        <f aca="false">B11</f>
        <v>1868128975.6879</v>
      </c>
      <c r="D11" s="37" t="n">
        <f aca="false">((1+criteria!$D11)*DistNplant!C11)*(1-DistDeprRt!D11)</f>
        <v>1892423869.42856</v>
      </c>
      <c r="E11" s="37" t="n">
        <f aca="false">((1+criteria!$D11)*DistNplant!D11)*(1-DistDeprRt!E11)</f>
        <v>1917034716.65506</v>
      </c>
      <c r="F11" s="37" t="n">
        <f aca="false">((1+criteria!$D11)*DistNplant!E11)*(1-DistDeprRt!F11)</f>
        <v>1941965626.32159</v>
      </c>
      <c r="G11" s="37" t="n">
        <f aca="false">((1+criteria!$D11)*DistNplant!F11)*(1-DistDeprRt!G11)</f>
        <v>1967220760.819</v>
      </c>
      <c r="H11" s="37" t="n">
        <f aca="false">((1+criteria!$D11)*DistNplant!G11)*(1-DistDeprRt!H11)</f>
        <v>1992804336.66976</v>
      </c>
      <c r="I11" s="37" t="n">
        <f aca="false">((1+criteria!$D11)*DistNplant!H11)*(1-DistDeprRt!I11)</f>
        <v>2018720625.23195</v>
      </c>
      <c r="J11" s="37" t="n">
        <f aca="false">((1+criteria!$D11)*DistNplant!I11)*(1-DistDeprRt!J11)</f>
        <v>2044973953.41238</v>
      </c>
      <c r="K11" s="37" t="n">
        <f aca="false">((1+criteria!$D11)*DistNplant!J11)*(1-DistDeprRt!K11)</f>
        <v>2071568704.38897</v>
      </c>
      <c r="L11" s="37" t="n">
        <f aca="false">((1+criteria!$D11)*DistNplant!K11)*(1-DistDeprRt!L11)</f>
        <v>2098509318.34261</v>
      </c>
      <c r="M11" s="37" t="n">
        <f aca="false">((1+criteria!$D11)*DistNplant!L11)*(1-DistDeprRt!M11)</f>
        <v>2125800293.19842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VLOOKUP(A12,raw!$A$4:$BK$24,DistNplant!$B$2,FALSE())</f>
        <v>24491824736.2725</v>
      </c>
      <c r="C12" s="37" t="n">
        <f aca="false">B12</f>
        <v>24491824736.2725</v>
      </c>
      <c r="D12" s="37" t="n">
        <f aca="false">((1+criteria!$D12)*DistNplant!C12)*(1-DistDeprRt!D12)</f>
        <v>24728351382.0153</v>
      </c>
      <c r="E12" s="37" t="n">
        <f aca="false">((1+criteria!$D12)*DistNplant!D12)*(1-DistDeprRt!E12)</f>
        <v>24967162253.4027</v>
      </c>
      <c r="F12" s="37" t="n">
        <f aca="false">((1+criteria!$D12)*DistNplant!E12)*(1-DistDeprRt!F12)</f>
        <v>25208279410.05</v>
      </c>
      <c r="G12" s="37" t="n">
        <f aca="false">((1+criteria!$D12)*DistNplant!F12)*(1-DistDeprRt!G12)</f>
        <v>25451725124.6102</v>
      </c>
      <c r="H12" s="37" t="n">
        <f aca="false">((1+criteria!$D12)*DistNplant!G12)*(1-DistDeprRt!H12)</f>
        <v>25697521884.8318</v>
      </c>
      <c r="I12" s="37" t="n">
        <f aca="false">((1+criteria!$D12)*DistNplant!H12)*(1-DistDeprRt!I12)</f>
        <v>25945692395.6358</v>
      </c>
      <c r="J12" s="37" t="n">
        <f aca="false">((1+criteria!$D12)*DistNplant!I12)*(1-DistDeprRt!J12)</f>
        <v>26196259581.2128</v>
      </c>
      <c r="K12" s="37" t="n">
        <f aca="false">((1+criteria!$D12)*DistNplant!J12)*(1-DistDeprRt!K12)</f>
        <v>26449246587.1412</v>
      </c>
      <c r="L12" s="37" t="n">
        <f aca="false">((1+criteria!$D12)*DistNplant!K12)*(1-DistDeprRt!L12)</f>
        <v>26704676782.5245</v>
      </c>
      <c r="M12" s="37" t="n">
        <f aca="false">((1+criteria!$D12)*DistNplant!L12)*(1-DistDeprRt!M12)</f>
        <v>26962573762.1506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VLOOKUP(A13,raw!$A$4:$BK$24,DistNplant!$B$2,FALSE())</f>
        <v>2376819052.4032</v>
      </c>
      <c r="C13" s="37" t="n">
        <f aca="false">B13</f>
        <v>2376819052.4032</v>
      </c>
      <c r="D13" s="37" t="n">
        <f aca="false">((1+criteria!$D13)*DistNplant!C13)*(1-DistDeprRt!D13)</f>
        <v>2408375512.96011</v>
      </c>
      <c r="E13" s="37" t="n">
        <f aca="false">((1+criteria!$D13)*DistNplant!D13)*(1-DistDeprRt!E13)</f>
        <v>2440350941.12916</v>
      </c>
      <c r="F13" s="37" t="n">
        <f aca="false">((1+criteria!$D13)*DistNplant!E13)*(1-DistDeprRt!F13)</f>
        <v>2472750899.44356</v>
      </c>
      <c r="G13" s="37" t="n">
        <f aca="false">((1+criteria!$D13)*DistNplant!F13)*(1-DistDeprRt!G13)</f>
        <v>2505581024.28897</v>
      </c>
      <c r="H13" s="37" t="n">
        <f aca="false">((1+criteria!$D13)*DistNplant!G13)*(1-DistDeprRt!H13)</f>
        <v>2538847026.88398</v>
      </c>
      <c r="I13" s="37" t="n">
        <f aca="false">((1+criteria!$D13)*DistNplant!H13)*(1-DistDeprRt!I13)</f>
        <v>2572554694.27367</v>
      </c>
      <c r="J13" s="37" t="n">
        <f aca="false">((1+criteria!$D13)*DistNplant!I13)*(1-DistDeprRt!J13)</f>
        <v>2606709890.33634</v>
      </c>
      <c r="K13" s="37" t="n">
        <f aca="false">((1+criteria!$D13)*DistNplant!J13)*(1-DistDeprRt!K13)</f>
        <v>2641318556.80362</v>
      </c>
      <c r="L13" s="37" t="n">
        <f aca="false">((1+criteria!$D13)*DistNplant!K13)*(1-DistDeprRt!L13)</f>
        <v>2676386714.29408</v>
      </c>
      <c r="M13" s="37" t="n">
        <f aca="false">((1+criteria!$D13)*DistNplant!L13)*(1-DistDeprRt!M13)</f>
        <v>2711920463.36062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VLOOKUP(A14,raw!$A$4:$BK$24,DistNplant!$B$2,FALSE())</f>
        <v>3670280704.0447</v>
      </c>
      <c r="C14" s="37" t="n">
        <f aca="false">B14</f>
        <v>3670280704.0447</v>
      </c>
      <c r="D14" s="37" t="n">
        <f aca="false">((1+criteria!$D14)*DistNplant!C14)*(1-DistDeprRt!D14)</f>
        <v>3728969612.5288</v>
      </c>
      <c r="E14" s="37" t="n">
        <f aca="false">((1+criteria!$D14)*DistNplant!D14)*(1-DistDeprRt!E14)</f>
        <v>3788596974.56913</v>
      </c>
      <c r="F14" s="37" t="n">
        <f aca="false">((1+criteria!$D14)*DistNplant!E14)*(1-DistDeprRt!F14)</f>
        <v>3849177796.32443</v>
      </c>
      <c r="G14" s="37" t="n">
        <f aca="false">((1+criteria!$D14)*DistNplant!F14)*(1-DistDeprRt!G14)</f>
        <v>3910727323.90649</v>
      </c>
      <c r="H14" s="37" t="n">
        <f aca="false">((1+criteria!$D14)*DistNplant!G14)*(1-DistDeprRt!H14)</f>
        <v>3973261047.21711</v>
      </c>
      <c r="I14" s="37" t="n">
        <f aca="false">((1+criteria!$D14)*DistNplant!H14)*(1-DistDeprRt!I14)</f>
        <v>4036794703.84631</v>
      </c>
      <c r="J14" s="37" t="n">
        <f aca="false">((1+criteria!$D14)*DistNplant!I14)*(1-DistDeprRt!J14)</f>
        <v>4101344283.03301</v>
      </c>
      <c r="K14" s="37" t="n">
        <f aca="false">((1+criteria!$D14)*DistNplant!J14)*(1-DistDeprRt!K14)</f>
        <v>4166926029.68892</v>
      </c>
      <c r="L14" s="37" t="n">
        <f aca="false">((1+criteria!$D14)*DistNplant!K14)*(1-DistDeprRt!L14)</f>
        <v>4233556448.48684</v>
      </c>
      <c r="M14" s="37" t="n">
        <f aca="false">((1+criteria!$D14)*DistNplant!L14)*(1-DistDeprRt!M14)</f>
        <v>4301252308.01435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VLOOKUP(A15,raw!$A$4:$BK$24,DistNplant!$B$2,FALSE())</f>
        <v>8084862051.6371</v>
      </c>
      <c r="C15" s="37" t="n">
        <f aca="false">B15</f>
        <v>8084862051.6371</v>
      </c>
      <c r="D15" s="37" t="n">
        <f aca="false">((1+criteria!$D15)*DistNplant!C15)*(1-DistDeprRt!D15)</f>
        <v>8223058876.64097</v>
      </c>
      <c r="E15" s="37" t="n">
        <f aca="false">((1+criteria!$D15)*DistNplant!D15)*(1-DistDeprRt!E15)</f>
        <v>8363617938.91235</v>
      </c>
      <c r="F15" s="37" t="n">
        <f aca="false">((1+criteria!$D15)*DistNplant!E15)*(1-DistDeprRt!F15)</f>
        <v>8506579616.83845</v>
      </c>
      <c r="G15" s="37" t="n">
        <f aca="false">((1+criteria!$D15)*DistNplant!F15)*(1-DistDeprRt!G15)</f>
        <v>8651984979.00559</v>
      </c>
      <c r="H15" s="37" t="n">
        <f aca="false">((1+criteria!$D15)*DistNplant!G15)*(1-DistDeprRt!H15)</f>
        <v>8799875795.99703</v>
      </c>
      <c r="I15" s="37" t="n">
        <f aca="false">((1+criteria!$D15)*DistNplant!H15)*(1-DistDeprRt!I15)</f>
        <v>8950294552.39237</v>
      </c>
      <c r="J15" s="37" t="n">
        <f aca="false">((1+criteria!$D15)*DistNplant!I15)*(1-DistDeprRt!J15)</f>
        <v>9103284458.97211</v>
      </c>
      <c r="K15" s="37" t="n">
        <f aca="false">((1+criteria!$D15)*DistNplant!J15)*(1-DistDeprRt!K15)</f>
        <v>9258889465.13077</v>
      </c>
      <c r="L15" s="37" t="n">
        <f aca="false">((1+criteria!$D15)*DistNplant!K15)*(1-DistDeprRt!L15)</f>
        <v>9417154271.5023</v>
      </c>
      <c r="M15" s="37" t="n">
        <f aca="false">((1+criteria!$D15)*DistNplant!L15)*(1-DistDeprRt!M15)</f>
        <v>9578124342.80112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VLOOKUP(A16,raw!$A$4:$BK$24,DistNplant!$B$2,FALSE())</f>
        <v>2692917137.1133</v>
      </c>
      <c r="C16" s="37" t="n">
        <f aca="false">B16</f>
        <v>2692917137.1133</v>
      </c>
      <c r="D16" s="37" t="n">
        <f aca="false">((1+criteria!$D16)*DistNplant!C16)*(1-DistDeprRt!D16)</f>
        <v>2740501450.29784</v>
      </c>
      <c r="E16" s="37" t="n">
        <f aca="false">((1+criteria!$D16)*DistNplant!D16)*(1-DistDeprRt!E16)</f>
        <v>2788926586.55488</v>
      </c>
      <c r="F16" s="37" t="n">
        <f aca="false">((1+criteria!$D16)*DistNplant!E16)*(1-DistDeprRt!F16)</f>
        <v>2838207403.37406</v>
      </c>
      <c r="G16" s="37" t="n">
        <f aca="false">((1+criteria!$D16)*DistNplant!F16)*(1-DistDeprRt!G16)</f>
        <v>2888359020.77941</v>
      </c>
      <c r="H16" s="37" t="n">
        <f aca="false">((1+criteria!$D16)*DistNplant!G16)*(1-DistDeprRt!H16)</f>
        <v>2939396825.96843</v>
      </c>
      <c r="I16" s="37" t="n">
        <f aca="false">((1+criteria!$D16)*DistNplant!H16)*(1-DistDeprRt!I16)</f>
        <v>2991336478.03305</v>
      </c>
      <c r="J16" s="37" t="n">
        <f aca="false">((1+criteria!$D16)*DistNplant!I16)*(1-DistDeprRt!J16)</f>
        <v>3044193912.76408</v>
      </c>
      <c r="K16" s="37" t="n">
        <f aca="false">((1+criteria!$D16)*DistNplant!J16)*(1-DistDeprRt!K16)</f>
        <v>3097985347.54054</v>
      </c>
      <c r="L16" s="37" t="n">
        <f aca="false">((1+criteria!$D16)*DistNplant!K16)*(1-DistDeprRt!L16)</f>
        <v>3152727286.30531</v>
      </c>
      <c r="M16" s="37" t="n">
        <f aca="false">((1+criteria!$D16)*DistNplant!L16)*(1-DistDeprRt!M16)</f>
        <v>3208436524.62885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VLOOKUP(A17,raw!$A$4:$BK$24,DistNplant!$B$2,FALSE())</f>
        <v>4590293574.9237</v>
      </c>
      <c r="C17" s="37" t="n">
        <f aca="false">B17</f>
        <v>4590293574.9237</v>
      </c>
      <c r="D17" s="37" t="n">
        <f aca="false">((1+criteria!$D17)*DistNplant!C17)*(1-DistDeprRt!D17)</f>
        <v>4676517166.33224</v>
      </c>
      <c r="E17" s="37" t="n">
        <f aca="false">((1+criteria!$D17)*DistNplant!D17)*(1-DistDeprRt!E17)</f>
        <v>4764360372.60725</v>
      </c>
      <c r="F17" s="37" t="n">
        <f aca="false">((1+criteria!$D17)*DistNplant!E17)*(1-DistDeprRt!F17)</f>
        <v>4853853616.42392</v>
      </c>
      <c r="G17" s="37" t="n">
        <f aca="false">((1+criteria!$D17)*DistNplant!F17)*(1-DistDeprRt!G17)</f>
        <v>4945027891.91377</v>
      </c>
      <c r="H17" s="37" t="n">
        <f aca="false">((1+criteria!$D17)*DistNplant!G17)*(1-DistDeprRt!H17)</f>
        <v>5037914775.39885</v>
      </c>
      <c r="I17" s="37" t="n">
        <f aca="false">((1+criteria!$D17)*DistNplant!H17)*(1-DistDeprRt!I17)</f>
        <v>5132546436.32748</v>
      </c>
      <c r="J17" s="37" t="n">
        <f aca="false">((1+criteria!$D17)*DistNplant!I17)*(1-DistDeprRt!J17)</f>
        <v>5228955648.41553</v>
      </c>
      <c r="K17" s="37" t="n">
        <f aca="false">((1+criteria!$D17)*DistNplant!J17)*(1-DistDeprRt!K17)</f>
        <v>5327175800.99692</v>
      </c>
      <c r="L17" s="37" t="n">
        <f aca="false">((1+criteria!$D17)*DistNplant!K17)*(1-DistDeprRt!L17)</f>
        <v>5427240910.58727</v>
      </c>
      <c r="M17" s="37" t="n">
        <f aca="false">((1+criteria!$D17)*DistNplant!L17)*(1-DistDeprRt!M17)</f>
        <v>5529185632.66487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VLOOKUP(A18,raw!$A$4:$BK$24,DistNplant!$B$2,FALSE())</f>
        <v>10424055735.672</v>
      </c>
      <c r="C18" s="37" t="n">
        <f aca="false">B18</f>
        <v>10424055735.672</v>
      </c>
      <c r="D18" s="37" t="n">
        <f aca="false">((1+criteria!$D18)*DistNplant!C18)*(1-DistDeprRt!D18)</f>
        <v>10602979750.6834</v>
      </c>
      <c r="E18" s="37" t="n">
        <f aca="false">((1+criteria!$D18)*DistNplant!D18)*(1-DistDeprRt!E18)</f>
        <v>10784974912.2772</v>
      </c>
      <c r="F18" s="37" t="n">
        <f aca="false">((1+criteria!$D18)*DistNplant!E18)*(1-DistDeprRt!F18)</f>
        <v>10970093935.2404</v>
      </c>
      <c r="G18" s="37" t="n">
        <f aca="false">((1+criteria!$D18)*DistNplant!F18)*(1-DistDeprRt!G18)</f>
        <v>11158390439.1844</v>
      </c>
      <c r="H18" s="37" t="n">
        <f aca="false">((1+criteria!$D18)*DistNplant!G18)*(1-DistDeprRt!H18)</f>
        <v>11349918964.0763</v>
      </c>
      <c r="I18" s="37" t="n">
        <f aca="false">((1+criteria!$D18)*DistNplant!H18)*(1-DistDeprRt!I18)</f>
        <v>11544734986.0356</v>
      </c>
      <c r="J18" s="37" t="n">
        <f aca="false">((1+criteria!$D18)*DistNplant!I18)*(1-DistDeprRt!J18)</f>
        <v>11742894933.4038</v>
      </c>
      <c r="K18" s="37" t="n">
        <f aca="false">((1+criteria!$D18)*DistNplant!J18)*(1-DistDeprRt!K18)</f>
        <v>11944456203.088</v>
      </c>
      <c r="L18" s="37" t="n">
        <f aca="false">((1+criteria!$D18)*DistNplant!K18)*(1-DistDeprRt!L18)</f>
        <v>12149477177.1865</v>
      </c>
      <c r="M18" s="37" t="n">
        <f aca="false">((1+criteria!$D18)*DistNplant!L18)*(1-DistDeprRt!M18)</f>
        <v>12358017239.8985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VLOOKUP(A19,raw!$A$4:$BK$24,DistNplant!$B$2,FALSE())</f>
        <v>39000012694.3391</v>
      </c>
      <c r="C19" s="37" t="n">
        <f aca="false">B19</f>
        <v>39000012694.3391</v>
      </c>
      <c r="D19" s="37" t="n">
        <f aca="false">((1+criteria!$D19)*DistNplant!C19)*(1-DistDeprRt!D19)</f>
        <v>39384175636.3151</v>
      </c>
      <c r="E19" s="37" t="n">
        <f aca="false">((1+criteria!$D19)*DistNplant!D19)*(1-DistDeprRt!E19)</f>
        <v>39772122709.5206</v>
      </c>
      <c r="F19" s="37" t="n">
        <f aca="false">((1+criteria!$D19)*DistNplant!E19)*(1-DistDeprRt!F19)</f>
        <v>40163891188.8918</v>
      </c>
      <c r="G19" s="37" t="n">
        <f aca="false">((1+criteria!$D19)*DistNplant!F19)*(1-DistDeprRt!G19)</f>
        <v>40559518716.5353</v>
      </c>
      <c r="H19" s="37" t="n">
        <f aca="false">((1+criteria!$D19)*DistNplant!G19)*(1-DistDeprRt!H19)</f>
        <v>40959043305.3449</v>
      </c>
      <c r="I19" s="37" t="n">
        <f aca="false">((1+criteria!$D19)*DistNplant!H19)*(1-DistDeprRt!I19)</f>
        <v>41362503342.6537</v>
      </c>
      <c r="J19" s="37" t="n">
        <f aca="false">((1+criteria!$D19)*DistNplant!I19)*(1-DistDeprRt!J19)</f>
        <v>41769937593.9229</v>
      </c>
      <c r="K19" s="37" t="n">
        <f aca="false">((1+criteria!$D19)*DistNplant!J19)*(1-DistDeprRt!K19)</f>
        <v>42181385206.4659</v>
      </c>
      <c r="L19" s="37" t="n">
        <f aca="false">((1+criteria!$D19)*DistNplant!K19)*(1-DistDeprRt!L19)</f>
        <v>42596885713.2104</v>
      </c>
      <c r="M19" s="37" t="n">
        <f aca="false">((1+criteria!$D19)*DistNplant!L19)*(1-DistDeprRt!M19)</f>
        <v>43016479036.4961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VLOOKUP(A20,raw!$A$4:$BK$24,DistNplant!$B$2,FALSE())</f>
        <v>12512050862.1676</v>
      </c>
      <c r="C20" s="37" t="n">
        <f aca="false">B20</f>
        <v>12512050862.1676</v>
      </c>
      <c r="D20" s="37" t="n">
        <f aca="false">((1+criteria!$D20)*DistNplant!C20)*(1-DistDeprRt!D20)</f>
        <v>12706458541.7904</v>
      </c>
      <c r="E20" s="37" t="n">
        <f aca="false">((1+criteria!$D20)*DistNplant!D20)*(1-DistDeprRt!E20)</f>
        <v>12903886856.9838</v>
      </c>
      <c r="F20" s="37" t="n">
        <f aca="false">((1+criteria!$D20)*DistNplant!E20)*(1-DistDeprRt!F20)</f>
        <v>13104382741.281</v>
      </c>
      <c r="G20" s="37" t="n">
        <f aca="false">((1+criteria!$D20)*DistNplant!F20)*(1-DistDeprRt!G20)</f>
        <v>13307993857.4509</v>
      </c>
      <c r="H20" s="37" t="n">
        <f aca="false">((1+criteria!$D20)*DistNplant!G20)*(1-DistDeprRt!H20)</f>
        <v>13514768608.8296</v>
      </c>
      <c r="I20" s="37" t="n">
        <f aca="false">((1+criteria!$D20)*DistNplant!H20)*(1-DistDeprRt!I20)</f>
        <v>13724756150.826</v>
      </c>
      <c r="J20" s="37" t="n">
        <f aca="false">((1+criteria!$D20)*DistNplant!I20)*(1-DistDeprRt!J20)</f>
        <v>13938006402.6084</v>
      </c>
      <c r="K20" s="37" t="n">
        <f aca="false">((1+criteria!$D20)*DistNplant!J20)*(1-DistDeprRt!K20)</f>
        <v>14154570058.9704</v>
      </c>
      <c r="L20" s="37" t="n">
        <f aca="false">((1+criteria!$D20)*DistNplant!K20)*(1-DistDeprRt!L20)</f>
        <v>14374498602.3831</v>
      </c>
      <c r="M20" s="37" t="n">
        <f aca="false">((1+criteria!$D20)*DistNplant!L20)*(1-DistDeprRt!M20)</f>
        <v>14597844315.2334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VLOOKUP(A21,raw!$A$4:$BK$24,DistNplant!$B$2,FALSE())</f>
        <v>9490821024.0795</v>
      </c>
      <c r="C21" s="37" t="n">
        <f aca="false">B21</f>
        <v>9490821024.0795</v>
      </c>
      <c r="D21" s="37" t="n">
        <f aca="false">((1+criteria!$D21)*DistNplant!C21)*(1-DistDeprRt!D21)</f>
        <v>9623573693.62267</v>
      </c>
      <c r="E21" s="37" t="n">
        <f aca="false">((1+criteria!$D21)*DistNplant!D21)*(1-DistDeprRt!E21)</f>
        <v>9758183238.48</v>
      </c>
      <c r="F21" s="37" t="n">
        <f aca="false">((1+criteria!$D21)*DistNplant!E21)*(1-DistDeprRt!F21)</f>
        <v>9894675631.65789</v>
      </c>
      <c r="G21" s="37" t="n">
        <f aca="false">((1+criteria!$D21)*DistNplant!F21)*(1-DistDeprRt!G21)</f>
        <v>10033077209.4596</v>
      </c>
      <c r="H21" s="37" t="n">
        <f aca="false">((1+criteria!$D21)*DistNplant!G21)*(1-DistDeprRt!H21)</f>
        <v>10173414676.5669</v>
      </c>
      <c r="I21" s="37" t="n">
        <f aca="false">((1+criteria!$D21)*DistNplant!H21)*(1-DistDeprRt!I21)</f>
        <v>10315715111.1929</v>
      </c>
      <c r="J21" s="37" t="n">
        <f aca="false">((1+criteria!$D21)*DistNplant!I21)*(1-DistDeprRt!J21)</f>
        <v>10460005970.3065</v>
      </c>
      <c r="K21" s="37" t="n">
        <f aca="false">((1+criteria!$D21)*DistNplant!J21)*(1-DistDeprRt!K21)</f>
        <v>10606315094.9304</v>
      </c>
      <c r="L21" s="37" t="n">
        <f aca="false">((1+criteria!$D21)*DistNplant!K21)*(1-DistDeprRt!L21)</f>
        <v>10754670715.5133</v>
      </c>
      <c r="M21" s="37" t="n">
        <f aca="false">((1+criteria!$D21)*DistNplant!L21)*(1-DistDeprRt!M21)</f>
        <v>10905101457.3764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VLOOKUP(A22,raw!$A$4:$BK$24,DistNplant!$B$2,FALSE())</f>
        <v>28915006852.2997</v>
      </c>
      <c r="C22" s="37" t="n">
        <f aca="false">B22</f>
        <v>28915006852.2997</v>
      </c>
      <c r="D22" s="37" t="n">
        <f aca="false">((1+criteria!$D22)*DistNplant!C22)*(1-DistDeprRt!D22)</f>
        <v>29152925634.8375</v>
      </c>
      <c r="E22" s="37" t="n">
        <f aca="false">((1+criteria!$D22)*DistNplant!D22)*(1-DistDeprRt!E22)</f>
        <v>29392802063.3608</v>
      </c>
      <c r="F22" s="37" t="n">
        <f aca="false">((1+criteria!$D22)*DistNplant!E22)*(1-DistDeprRt!F22)</f>
        <v>29634652245.7941</v>
      </c>
      <c r="G22" s="37" t="n">
        <f aca="false">((1+criteria!$D22)*DistNplant!F22)*(1-DistDeprRt!G22)</f>
        <v>29878492422.6014</v>
      </c>
      <c r="H22" s="37" t="n">
        <f aca="false">((1+criteria!$D22)*DistNplant!G22)*(1-DistDeprRt!H22)</f>
        <v>30124338967.8768</v>
      </c>
      <c r="I22" s="37" t="n">
        <f aca="false">((1+criteria!$D22)*DistNplant!H22)*(1-DistDeprRt!I22)</f>
        <v>30372208390.4435</v>
      </c>
      <c r="J22" s="37" t="n">
        <f aca="false">((1+criteria!$D22)*DistNplant!I22)*(1-DistDeprRt!J22)</f>
        <v>30622117334.9632</v>
      </c>
      <c r="K22" s="37" t="n">
        <f aca="false">((1+criteria!$D22)*DistNplant!J22)*(1-DistDeprRt!K22)</f>
        <v>30874082583.0533</v>
      </c>
      <c r="L22" s="37" t="n">
        <f aca="false">((1+criteria!$D22)*DistNplant!K22)*(1-DistDeprRt!L22)</f>
        <v>31128121054.4136</v>
      </c>
      <c r="M22" s="37" t="n">
        <f aca="false">((1+criteria!$D22)*DistNplant!L22)*(1-DistDeprRt!M22)</f>
        <v>31384249807.9631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VLOOKUP(A23,raw!$A$4:$BK$24,DistNplant!$B$2,FALSE())</f>
        <v>1631004740.9605</v>
      </c>
      <c r="C23" s="37" t="n">
        <f aca="false">B23</f>
        <v>1631004740.9605</v>
      </c>
      <c r="D23" s="37" t="n">
        <f aca="false">((1+criteria!$D23)*DistNplant!C23)*(1-DistDeprRt!D23)</f>
        <v>1656277460.03413</v>
      </c>
      <c r="E23" s="37" t="n">
        <f aca="false">((1+criteria!$D23)*DistNplant!D23)*(1-DistDeprRt!E23)</f>
        <v>1681941784.54785</v>
      </c>
      <c r="F23" s="37" t="n">
        <f aca="false">((1+criteria!$D23)*DistNplant!E23)*(1-DistDeprRt!F23)</f>
        <v>1708003782.50013</v>
      </c>
      <c r="G23" s="37" t="n">
        <f aca="false">((1+criteria!$D23)*DistNplant!F23)*(1-DistDeprRt!G23)</f>
        <v>1734469615.91421</v>
      </c>
      <c r="H23" s="37" t="n">
        <f aca="false">((1+criteria!$D23)*DistNplant!G23)*(1-DistDeprRt!H23)</f>
        <v>1761345542.29498</v>
      </c>
      <c r="I23" s="37" t="n">
        <f aca="false">((1+criteria!$D23)*DistNplant!H23)*(1-DistDeprRt!I23)</f>
        <v>1788637916.10856</v>
      </c>
      <c r="J23" s="37" t="n">
        <f aca="false">((1+criteria!$D23)*DistNplant!I23)*(1-DistDeprRt!J23)</f>
        <v>1816353190.28467</v>
      </c>
      <c r="K23" s="37" t="n">
        <f aca="false">((1+criteria!$D23)*DistNplant!J23)*(1-DistDeprRt!K23)</f>
        <v>1844497917.74237</v>
      </c>
      <c r="L23" s="37" t="n">
        <f aca="false">((1+criteria!$D23)*DistNplant!K23)*(1-DistDeprRt!L23)</f>
        <v>1873078752.93942</v>
      </c>
      <c r="M23" s="37" t="n">
        <f aca="false">((1+criteria!$D23)*DistNplant!L23)*(1-DistDeprRt!M23)</f>
        <v>1902102453.44561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VLOOKUP(A24,raw!$A$4:$BK$24,DistNplant!$B$2,FALSE())</f>
        <v>20866881177.7188</v>
      </c>
      <c r="C24" s="37" t="n">
        <f aca="false">B24</f>
        <v>20866881177.7188</v>
      </c>
      <c r="D24" s="37" t="n">
        <f aca="false">((1+criteria!$D24)*DistNplant!C24)*(1-DistDeprRt!D24)</f>
        <v>21257581753.8181</v>
      </c>
      <c r="E24" s="37" t="n">
        <f aca="false">((1+criteria!$D24)*DistNplant!D24)*(1-DistDeprRt!E24)</f>
        <v>21655597603.2861</v>
      </c>
      <c r="F24" s="37" t="n">
        <f aca="false">((1+criteria!$D24)*DistNplant!E24)*(1-DistDeprRt!F24)</f>
        <v>22061065693.4774</v>
      </c>
      <c r="G24" s="37" t="n">
        <f aca="false">((1+criteria!$D24)*DistNplant!F24)*(1-DistDeprRt!G24)</f>
        <v>22474125556.2522</v>
      </c>
      <c r="H24" s="37" t="n">
        <f aca="false">((1+criteria!$D24)*DistNplant!G24)*(1-DistDeprRt!H24)</f>
        <v>22894919335.9922</v>
      </c>
      <c r="I24" s="37" t="n">
        <f aca="false">((1+criteria!$D24)*DistNplant!H24)*(1-DistDeprRt!I24)</f>
        <v>23323591838.516</v>
      </c>
      <c r="J24" s="37" t="n">
        <f aca="false">((1+criteria!$D24)*DistNplant!I24)*(1-DistDeprRt!J24)</f>
        <v>23760290580.911</v>
      </c>
      <c r="K24" s="37" t="n">
        <f aca="false">((1+criteria!$D24)*DistNplant!J24)*(1-DistDeprRt!K24)</f>
        <v>24205165842.297</v>
      </c>
      <c r="L24" s="37" t="n">
        <f aca="false">((1+criteria!$D24)*DistNplant!K24)*(1-DistDeprRt!L24)</f>
        <v>24658370715.542</v>
      </c>
      <c r="M24" s="37" t="n">
        <f aca="false">((1+criteria!$D24)*DistNplant!L24)*(1-DistDeprRt!M24)</f>
        <v>25120061159.9444</v>
      </c>
    </row>
  </sheetData>
  <printOptions headings="false" gridLines="false" gridLinesSet="true" horizontalCentered="false" verticalCentered="false"/>
  <pageMargins left="0.55" right="0.5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  <col collapsed="false" customWidth="true" hidden="false" outlineLevel="0" max="3" min="3" style="0" width="13.85"/>
    <col collapsed="false" customWidth="true" hidden="false" outlineLevel="0" max="13" min="4" style="0" width="12.28"/>
  </cols>
  <sheetData>
    <row r="1" customFormat="false" ht="12.75" hidden="false" customHeight="false" outlineLevel="0" collapsed="false">
      <c r="A1" s="0" t="s">
        <v>243</v>
      </c>
    </row>
    <row r="2" customFormat="false" ht="12.75" hidden="false" customHeight="false" outlineLevel="0" collapsed="false">
      <c r="B2" s="0" t="n">
        <v>31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</f>
        <v>13414583.9166797</v>
      </c>
      <c r="C4" s="37" t="n">
        <f aca="false">TransNplant!C4*TransDeprRt!C4</f>
        <v>13414583.9166797</v>
      </c>
      <c r="D4" s="37" t="n">
        <f aca="false">TransNplant!D4*TransDeprRt!D4</f>
        <v>13386183.5356887</v>
      </c>
      <c r="E4" s="37" t="n">
        <f aca="false">TransNplant!E4*TransDeprRt!E4</f>
        <v>13357843.281918</v>
      </c>
      <c r="F4" s="37" t="n">
        <f aca="false">TransNplant!F4*TransDeprRt!F4</f>
        <v>13329563.0280704</v>
      </c>
      <c r="G4" s="37" t="n">
        <f aca="false">TransNplant!G4*TransDeprRt!G4</f>
        <v>13301342.6471185</v>
      </c>
      <c r="H4" s="37" t="n">
        <f aca="false">TransNplant!H4*TransDeprRt!H4</f>
        <v>13273182.0123038</v>
      </c>
      <c r="I4" s="37" t="n">
        <f aca="false">TransNplant!I4*TransDeprRt!I4</f>
        <v>13245080.9971361</v>
      </c>
      <c r="J4" s="37" t="n">
        <f aca="false">TransNplant!J4*TransDeprRt!J4</f>
        <v>13217039.475393</v>
      </c>
      <c r="K4" s="37" t="n">
        <f aca="false">TransNplant!K4*TransDeprRt!K4</f>
        <v>13189057.3211193</v>
      </c>
      <c r="L4" s="37" t="n">
        <f aca="false">TransNplant!L4*TransDeprRt!L4</f>
        <v>13161134.4086267</v>
      </c>
      <c r="M4" s="37" t="n">
        <f aca="false">TransNplant!M4*TransDeprRt!M4</f>
        <v>13133270.6124926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</f>
        <v>22205861.3083584</v>
      </c>
      <c r="C5" s="37" t="n">
        <f aca="false">TransNplant!C5*TransDeprRt!C5</f>
        <v>22205861.3083584</v>
      </c>
      <c r="D5" s="37" t="n">
        <f aca="false">TransNplant!D5*TransDeprRt!D5</f>
        <v>22206348.6779226</v>
      </c>
      <c r="E5" s="37" t="n">
        <f aca="false">TransNplant!E5*TransDeprRt!E5</f>
        <v>22206836.0581834</v>
      </c>
      <c r="F5" s="37" t="n">
        <f aca="false">TransNplant!F5*TransDeprRt!F5</f>
        <v>22207323.4491411</v>
      </c>
      <c r="G5" s="37" t="n">
        <f aca="false">TransNplant!G5*TransDeprRt!G5</f>
        <v>22207810.850796</v>
      </c>
      <c r="H5" s="37" t="n">
        <f aca="false">TransNplant!H5*TransDeprRt!H5</f>
        <v>22208298.2631483</v>
      </c>
      <c r="I5" s="37" t="n">
        <f aca="false">TransNplant!I5*TransDeprRt!I5</f>
        <v>22208785.6861982</v>
      </c>
      <c r="J5" s="37" t="n">
        <f aca="false">TransNplant!J5*TransDeprRt!J5</f>
        <v>22209273.119946</v>
      </c>
      <c r="K5" s="37" t="n">
        <f aca="false">TransNplant!K5*TransDeprRt!K5</f>
        <v>22209760.5643919</v>
      </c>
      <c r="L5" s="37" t="n">
        <f aca="false">TransNplant!L5*TransDeprRt!L5</f>
        <v>22210248.0195361</v>
      </c>
      <c r="M5" s="37" t="n">
        <f aca="false">TransNplant!M5*TransDeprRt!M5</f>
        <v>22210735.4853788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</f>
        <v>2557809.76269597</v>
      </c>
      <c r="C6" s="37" t="n">
        <f aca="false">TransNplant!C6*TransDeprRt!C6</f>
        <v>2557809.76269597</v>
      </c>
      <c r="D6" s="37" t="n">
        <f aca="false">TransNplant!D6*TransDeprRt!D6</f>
        <v>2558245.51912266</v>
      </c>
      <c r="E6" s="37" t="n">
        <f aca="false">TransNplant!E6*TransDeprRt!E6</f>
        <v>2558681.34978618</v>
      </c>
      <c r="F6" s="37" t="n">
        <f aca="false">TransNplant!F6*TransDeprRt!F6</f>
        <v>2559117.25469916</v>
      </c>
      <c r="G6" s="37" t="n">
        <f aca="false">TransNplant!G6*TransDeprRt!G6</f>
        <v>2559553.23387426</v>
      </c>
      <c r="H6" s="37" t="n">
        <f aca="false">TransNplant!H6*TransDeprRt!H6</f>
        <v>2559989.28732413</v>
      </c>
      <c r="I6" s="37" t="n">
        <f aca="false">TransNplant!I6*TransDeprRt!I6</f>
        <v>2560425.41506142</v>
      </c>
      <c r="J6" s="37" t="n">
        <f aca="false">TransNplant!J6*TransDeprRt!J6</f>
        <v>2560861.61709878</v>
      </c>
      <c r="K6" s="37" t="n">
        <f aca="false">TransNplant!K6*TransDeprRt!K6</f>
        <v>2561297.89344889</v>
      </c>
      <c r="L6" s="37" t="n">
        <f aca="false">TransNplant!L6*TransDeprRt!L6</f>
        <v>2561734.24412439</v>
      </c>
      <c r="M6" s="37" t="n">
        <f aca="false">TransNplant!M6*TransDeprRt!M6</f>
        <v>2562170.66913794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</f>
        <v>19813400.4400156</v>
      </c>
      <c r="C7" s="37" t="n">
        <f aca="false">TransNplant!C7*TransDeprRt!C7</f>
        <v>19813400.4400156</v>
      </c>
      <c r="D7" s="37" t="n">
        <f aca="false">TransNplant!D7*TransDeprRt!D7</f>
        <v>19874212.5155144</v>
      </c>
      <c r="E7" s="37" t="n">
        <f aca="false">TransNplant!E7*TransDeprRt!E7</f>
        <v>19935211.2378504</v>
      </c>
      <c r="F7" s="37" t="n">
        <f aca="false">TransNplant!F7*TransDeprRt!F7</f>
        <v>19996397.1798875</v>
      </c>
      <c r="G7" s="37" t="n">
        <f aca="false">TransNplant!G7*TransDeprRt!G7</f>
        <v>20057770.9162479</v>
      </c>
      <c r="H7" s="37" t="n">
        <f aca="false">TransNplant!H7*TransDeprRt!H7</f>
        <v>20119333.0233173</v>
      </c>
      <c r="I7" s="37" t="n">
        <f aca="false">TransNplant!I7*TransDeprRt!I7</f>
        <v>20181084.0792505</v>
      </c>
      <c r="J7" s="37" t="n">
        <f aca="false">TransNplant!J7*TransDeprRt!J7</f>
        <v>20243024.663977</v>
      </c>
      <c r="K7" s="37" t="n">
        <f aca="false">TransNplant!K7*TransDeprRt!K7</f>
        <v>20305155.3592061</v>
      </c>
      <c r="L7" s="37" t="n">
        <f aca="false">TransNplant!L7*TransDeprRt!L7</f>
        <v>20367476.7484324</v>
      </c>
      <c r="M7" s="37" t="n">
        <f aca="false">TransNplant!M7*TransDeprRt!M7</f>
        <v>20429989.4169416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</f>
        <v>73148709.8207859</v>
      </c>
      <c r="C8" s="37" t="n">
        <f aca="false">TransNplant!C8*TransDeprRt!C8</f>
        <v>73148709.8207859</v>
      </c>
      <c r="D8" s="37" t="n">
        <f aca="false">TransNplant!D8*TransDeprRt!D8</f>
        <v>72879616.6135141</v>
      </c>
      <c r="E8" s="37" t="n">
        <f aca="false">TransNplant!E8*TransDeprRt!E8</f>
        <v>72611513.3232809</v>
      </c>
      <c r="F8" s="37" t="n">
        <f aca="false">TransNplant!F8*TransDeprRt!F8</f>
        <v>72344396.3084642</v>
      </c>
      <c r="G8" s="37" t="n">
        <f aca="false">TransNplant!G8*TransDeprRt!G8</f>
        <v>72078261.9408386</v>
      </c>
      <c r="H8" s="37" t="n">
        <f aca="false">TransNplant!H8*TransDeprRt!H8</f>
        <v>71813106.6055257</v>
      </c>
      <c r="I8" s="37" t="n">
        <f aca="false">TransNplant!I8*TransDeprRt!I8</f>
        <v>71548926.7009453</v>
      </c>
      <c r="J8" s="37" t="n">
        <f aca="false">TransNplant!J8*TransDeprRt!J8</f>
        <v>71285718.6387665</v>
      </c>
      <c r="K8" s="37" t="n">
        <f aca="false">TransNplant!K8*TransDeprRt!K8</f>
        <v>71023478.8438586</v>
      </c>
      <c r="L8" s="37" t="n">
        <f aca="false">TransNplant!L8*TransDeprRt!L8</f>
        <v>70762203.754243</v>
      </c>
      <c r="M8" s="37" t="n">
        <f aca="false">TransNplant!M8*TransDeprRt!M8</f>
        <v>70501889.8210444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</f>
        <v>17290163.0819564</v>
      </c>
      <c r="C9" s="37" t="n">
        <f aca="false">TransNplant!C9*TransDeprRt!C9</f>
        <v>17290163.0819564</v>
      </c>
      <c r="D9" s="37" t="n">
        <f aca="false">TransNplant!D9*TransDeprRt!D9</f>
        <v>17292724.0525429</v>
      </c>
      <c r="E9" s="37" t="n">
        <f aca="false">TransNplant!E9*TransDeprRt!E9</f>
        <v>17295285.4024531</v>
      </c>
      <c r="F9" s="37" t="n">
        <f aca="false">TransNplant!F9*TransDeprRt!F9</f>
        <v>17297847.1317434</v>
      </c>
      <c r="G9" s="37" t="n">
        <f aca="false">TransNplant!G9*TransDeprRt!G9</f>
        <v>17300409.2404698</v>
      </c>
      <c r="H9" s="37" t="n">
        <f aca="false">TransNplant!H9*TransDeprRt!H9</f>
        <v>17302971.7286886</v>
      </c>
      <c r="I9" s="37" t="n">
        <f aca="false">TransNplant!I9*TransDeprRt!I9</f>
        <v>17305534.596456</v>
      </c>
      <c r="J9" s="37" t="n">
        <f aca="false">TransNplant!J9*TransDeprRt!J9</f>
        <v>17308097.8438282</v>
      </c>
      <c r="K9" s="37" t="n">
        <f aca="false">TransNplant!K9*TransDeprRt!K9</f>
        <v>17310661.4708614</v>
      </c>
      <c r="L9" s="37" t="n">
        <f aca="false">TransNplant!L9*TransDeprRt!L9</f>
        <v>17313225.4776119</v>
      </c>
      <c r="M9" s="37" t="n">
        <f aca="false">TransNplant!M9*TransDeprRt!M9</f>
        <v>17315789.8641359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</f>
        <v>54513707.6113532</v>
      </c>
      <c r="C10" s="37" t="n">
        <f aca="false">TransNplant!C10*TransDeprRt!C10</f>
        <v>54513707.6113532</v>
      </c>
      <c r="D10" s="37" t="n">
        <f aca="false">TransNplant!D10*TransDeprRt!D10</f>
        <v>54288845.7435708</v>
      </c>
      <c r="E10" s="37" t="n">
        <f aca="false">TransNplant!E10*TransDeprRt!E10</f>
        <v>54064911.4013924</v>
      </c>
      <c r="F10" s="37" t="n">
        <f aca="false">TransNplant!F10*TransDeprRt!F10</f>
        <v>53841900.7588972</v>
      </c>
      <c r="G10" s="37" t="n">
        <f aca="false">TransNplant!G10*TransDeprRt!G10</f>
        <v>53619810.0059453</v>
      </c>
      <c r="H10" s="37" t="n">
        <f aca="false">TransNplant!H10*TransDeprRt!H10</f>
        <v>53398635.3481137</v>
      </c>
      <c r="I10" s="37" t="n">
        <f aca="false">TransNplant!I10*TransDeprRt!I10</f>
        <v>53178373.0066305</v>
      </c>
      <c r="J10" s="37" t="n">
        <f aca="false">TransNplant!J10*TransDeprRt!J10</f>
        <v>52959019.2183108</v>
      </c>
      <c r="K10" s="37" t="n">
        <f aca="false">TransNplant!K10*TransDeprRt!K10</f>
        <v>52740570.2354925</v>
      </c>
      <c r="L10" s="37" t="n">
        <f aca="false">TransNplant!L10*TransDeprRt!L10</f>
        <v>52523022.325972</v>
      </c>
      <c r="M10" s="37" t="n">
        <f aca="false">TransNplant!M10*TransDeprRt!M10</f>
        <v>52306371.7729405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</f>
        <v>9470420.32249111</v>
      </c>
      <c r="C11" s="37" t="n">
        <f aca="false">TransNplant!C11*TransDeprRt!C11</f>
        <v>9470420.32249111</v>
      </c>
      <c r="D11" s="37" t="n">
        <f aca="false">TransNplant!D11*TransDeprRt!D11</f>
        <v>9455299.94790709</v>
      </c>
      <c r="E11" s="37" t="n">
        <f aca="false">TransNplant!E11*TransDeprRt!E11</f>
        <v>9440203.71435585</v>
      </c>
      <c r="F11" s="37" t="n">
        <f aca="false">TransNplant!F11*TransDeprRt!F11</f>
        <v>9425131.58329409</v>
      </c>
      <c r="G11" s="37" t="n">
        <f aca="false">TransNplant!G11*TransDeprRt!G11</f>
        <v>9410083.51624002</v>
      </c>
      <c r="H11" s="37" t="n">
        <f aca="false">TransNplant!H11*TransDeprRt!H11</f>
        <v>9395059.47477328</v>
      </c>
      <c r="I11" s="37" t="n">
        <f aca="false">TransNplant!I11*TransDeprRt!I11</f>
        <v>9380059.42053489</v>
      </c>
      <c r="J11" s="37" t="n">
        <f aca="false">TransNplant!J11*TransDeprRt!J11</f>
        <v>9365083.31522708</v>
      </c>
      <c r="K11" s="37" t="n">
        <f aca="false">TransNplant!K11*TransDeprRt!K11</f>
        <v>9350131.12061323</v>
      </c>
      <c r="L11" s="37" t="n">
        <f aca="false">TransNplant!L11*TransDeprRt!L11</f>
        <v>9335202.79851778</v>
      </c>
      <c r="M11" s="37" t="n">
        <f aca="false">TransNplant!M11*TransDeprRt!M11</f>
        <v>9320298.31082612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</f>
        <v>81941848.4882367</v>
      </c>
      <c r="C12" s="37" t="n">
        <f aca="false">TransNplant!C12*TransDeprRt!C12</f>
        <v>81941848.4882367</v>
      </c>
      <c r="D12" s="37" t="n">
        <f aca="false">TransNplant!D12*TransDeprRt!D12</f>
        <v>81513101.6883376</v>
      </c>
      <c r="E12" s="37" t="n">
        <f aca="false">TransNplant!E12*TransDeprRt!E12</f>
        <v>81086598.2332227</v>
      </c>
      <c r="F12" s="37" t="n">
        <f aca="false">TransNplant!F12*TransDeprRt!F12</f>
        <v>80662326.3849718</v>
      </c>
      <c r="G12" s="37" t="n">
        <f aca="false">TransNplant!G12*TransDeprRt!G12</f>
        <v>80240274.467081</v>
      </c>
      <c r="H12" s="37" t="n">
        <f aca="false">TransNplant!H12*TransDeprRt!H12</f>
        <v>79820430.8641419</v>
      </c>
      <c r="I12" s="37" t="n">
        <f aca="false">TransNplant!I12*TransDeprRt!I12</f>
        <v>79402784.0215218</v>
      </c>
      <c r="J12" s="37" t="n">
        <f aca="false">TransNplant!J12*TransDeprRt!J12</f>
        <v>78987322.4450454</v>
      </c>
      <c r="K12" s="37" t="n">
        <f aca="false">TransNplant!K12*TransDeprRt!K12</f>
        <v>78574034.700679</v>
      </c>
      <c r="L12" s="37" t="n">
        <f aca="false">TransNplant!L12*TransDeprRt!L12</f>
        <v>78162909.4142155</v>
      </c>
      <c r="M12" s="37" t="n">
        <f aca="false">TransNplant!M12*TransDeprRt!M12</f>
        <v>77753935.2709612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</f>
        <v>4624451.08279292</v>
      </c>
      <c r="C13" s="37" t="n">
        <f aca="false">TransNplant!C13*TransDeprRt!C13</f>
        <v>4624451.08279292</v>
      </c>
      <c r="D13" s="37" t="n">
        <f aca="false">TransNplant!D13*TransDeprRt!D13</f>
        <v>4616741.7632608</v>
      </c>
      <c r="E13" s="37" t="n">
        <f aca="false">TransNplant!E13*TransDeprRt!E13</f>
        <v>4609045.29576379</v>
      </c>
      <c r="F13" s="37" t="n">
        <f aca="false">TransNplant!F13*TransDeprRt!F13</f>
        <v>4601361.65887653</v>
      </c>
      <c r="G13" s="37" t="n">
        <f aca="false">TransNplant!G13*TransDeprRt!G13</f>
        <v>4593690.83120942</v>
      </c>
      <c r="H13" s="37" t="n">
        <f aca="false">TransNplant!H13*TransDeprRt!H13</f>
        <v>4586032.79140847</v>
      </c>
      <c r="I13" s="37" t="n">
        <f aca="false">TransNplant!I13*TransDeprRt!I13</f>
        <v>4578387.51815533</v>
      </c>
      <c r="J13" s="37" t="n">
        <f aca="false">TransNplant!J13*TransDeprRt!J13</f>
        <v>4570754.99016717</v>
      </c>
      <c r="K13" s="37" t="n">
        <f aca="false">TransNplant!K13*TransDeprRt!K13</f>
        <v>4563135.18619663</v>
      </c>
      <c r="L13" s="37" t="n">
        <f aca="false">TransNplant!L13*TransDeprRt!L13</f>
        <v>4555528.08503179</v>
      </c>
      <c r="M13" s="37" t="n">
        <f aca="false">TransNplant!M13*TransDeprRt!M13</f>
        <v>4547933.66549609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</f>
        <v>4074081.63591082</v>
      </c>
      <c r="C14" s="37" t="n">
        <f aca="false">TransNplant!C14*TransDeprRt!C14</f>
        <v>4074081.63591082</v>
      </c>
      <c r="D14" s="37" t="n">
        <f aca="false">TransNplant!D14*TransDeprRt!D14</f>
        <v>4079566.30064093</v>
      </c>
      <c r="E14" s="37" t="n">
        <f aca="false">TransNplant!E14*TransDeprRt!E14</f>
        <v>4085058.34900983</v>
      </c>
      <c r="F14" s="37" t="n">
        <f aca="false">TransNplant!F14*TransDeprRt!F14</f>
        <v>4090557.79095762</v>
      </c>
      <c r="G14" s="37" t="n">
        <f aca="false">TransNplant!G14*TransDeprRt!G14</f>
        <v>4096064.63643778</v>
      </c>
      <c r="H14" s="37" t="n">
        <f aca="false">TransNplant!H14*TransDeprRt!H14</f>
        <v>4101578.8954172</v>
      </c>
      <c r="I14" s="37" t="n">
        <f aca="false">TransNplant!I14*TransDeprRt!I14</f>
        <v>4107100.57787618</v>
      </c>
      <c r="J14" s="37" t="n">
        <f aca="false">TransNplant!J14*TransDeprRt!J14</f>
        <v>4112629.69380845</v>
      </c>
      <c r="K14" s="37" t="n">
        <f aca="false">TransNplant!K14*TransDeprRt!K14</f>
        <v>4118166.2532212</v>
      </c>
      <c r="L14" s="37" t="n">
        <f aca="false">TransNplant!L14*TransDeprRt!L14</f>
        <v>4123710.2661351</v>
      </c>
      <c r="M14" s="37" t="n">
        <f aca="false">TransNplant!M14*TransDeprRt!M14</f>
        <v>4129261.74258429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</f>
        <v>8674022.64717181</v>
      </c>
      <c r="C15" s="37" t="n">
        <f aca="false">TransNplant!C15*TransDeprRt!C15</f>
        <v>8674022.64717181</v>
      </c>
      <c r="D15" s="37" t="n">
        <f aca="false">TransNplant!D15*TransDeprRt!D15</f>
        <v>8693287.90000158</v>
      </c>
      <c r="E15" s="37" t="n">
        <f aca="false">TransNplant!E15*TransDeprRt!E15</f>
        <v>8712595.94150988</v>
      </c>
      <c r="F15" s="37" t="n">
        <f aca="false">TransNplant!F15*TransDeprRt!F15</f>
        <v>8731946.86673159</v>
      </c>
      <c r="G15" s="37" t="n">
        <f aca="false">TransNplant!G15*TransDeprRt!G15</f>
        <v>8751340.77091266</v>
      </c>
      <c r="H15" s="37" t="n">
        <f aca="false">TransNplant!H15*TransDeprRt!H15</f>
        <v>8770777.7495106</v>
      </c>
      <c r="I15" s="37" t="n">
        <f aca="false">TransNplant!I15*TransDeprRt!I15</f>
        <v>8790257.89819492</v>
      </c>
      <c r="J15" s="37" t="n">
        <f aca="false">TransNplant!J15*TransDeprRt!J15</f>
        <v>8809781.31284762</v>
      </c>
      <c r="K15" s="37" t="n">
        <f aca="false">TransNplant!K15*TransDeprRt!K15</f>
        <v>8829348.08956365</v>
      </c>
      <c r="L15" s="37" t="n">
        <f aca="false">TransNplant!L15*TransDeprRt!L15</f>
        <v>8848958.3246514</v>
      </c>
      <c r="M15" s="37" t="n">
        <f aca="false">TransNplant!M15*TransDeprRt!M15</f>
        <v>8868612.11463315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</f>
        <v>3549431.10440629</v>
      </c>
      <c r="C16" s="37" t="n">
        <f aca="false">TransNplant!C16*TransDeprRt!C16</f>
        <v>3549431.10440629</v>
      </c>
      <c r="D16" s="37" t="n">
        <f aca="false">TransNplant!D16*TransDeprRt!D16</f>
        <v>3559133.02209363</v>
      </c>
      <c r="E16" s="37" t="n">
        <f aca="false">TransNplant!E16*TransDeprRt!E16</f>
        <v>3568861.45873684</v>
      </c>
      <c r="F16" s="37" t="n">
        <f aca="false">TransNplant!F16*TransDeprRt!F16</f>
        <v>3578616.4868221</v>
      </c>
      <c r="G16" s="37" t="n">
        <f aca="false">TransNplant!G16*TransDeprRt!G16</f>
        <v>3588398.17903374</v>
      </c>
      <c r="H16" s="37" t="n">
        <f aca="false">TransNplant!H16*TransDeprRt!H16</f>
        <v>3598206.60825474</v>
      </c>
      <c r="I16" s="37" t="n">
        <f aca="false">TransNplant!I16*TransDeprRt!I16</f>
        <v>3608041.84756731</v>
      </c>
      <c r="J16" s="37" t="n">
        <f aca="false">TransNplant!J16*TransDeprRt!J16</f>
        <v>3617903.97025343</v>
      </c>
      <c r="K16" s="37" t="n">
        <f aca="false">TransNplant!K16*TransDeprRt!K16</f>
        <v>3627793.04979537</v>
      </c>
      <c r="L16" s="37" t="n">
        <f aca="false">TransNplant!L16*TransDeprRt!L16</f>
        <v>3637709.15987626</v>
      </c>
      <c r="M16" s="37" t="n">
        <f aca="false">TransNplant!M16*TransDeprRt!M16</f>
        <v>3647652.37438063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</f>
        <v>4667124.97668002</v>
      </c>
      <c r="C17" s="37" t="n">
        <f aca="false">TransNplant!C17*TransDeprRt!C17</f>
        <v>4667124.97668002</v>
      </c>
      <c r="D17" s="37" t="n">
        <f aca="false">TransNplant!D17*TransDeprRt!D17</f>
        <v>4684866.87782697</v>
      </c>
      <c r="E17" s="37" t="n">
        <f aca="false">TransNplant!E17*TransDeprRt!E17</f>
        <v>4702676.22414797</v>
      </c>
      <c r="F17" s="37" t="n">
        <f aca="false">TransNplant!F17*TransDeprRt!F17</f>
        <v>4720553.27203331</v>
      </c>
      <c r="G17" s="37" t="n">
        <f aca="false">TransNplant!G17*TransDeprRt!G17</f>
        <v>4738498.27884796</v>
      </c>
      <c r="H17" s="37" t="n">
        <f aca="false">TransNplant!H17*TransDeprRt!H17</f>
        <v>4756511.50293525</v>
      </c>
      <c r="I17" s="37" t="n">
        <f aca="false">TransNplant!I17*TransDeprRt!I17</f>
        <v>4774593.20362059</v>
      </c>
      <c r="J17" s="37" t="n">
        <f aca="false">TransNplant!J17*TransDeprRt!J17</f>
        <v>4792743.64121522</v>
      </c>
      <c r="K17" s="37" t="n">
        <f aca="false">TransNplant!K17*TransDeprRt!K17</f>
        <v>4810963.07701992</v>
      </c>
      <c r="L17" s="37" t="n">
        <f aca="false">TransNplant!L17*TransDeprRt!L17</f>
        <v>4829251.77332881</v>
      </c>
      <c r="M17" s="37" t="n">
        <f aca="false">TransNplant!M17*TransDeprRt!M17</f>
        <v>4847609.99343311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</f>
        <v>4835208.2902939</v>
      </c>
      <c r="C18" s="37" t="n">
        <f aca="false">TransNplant!C18*TransDeprRt!C18</f>
        <v>4835208.2902939</v>
      </c>
      <c r="D18" s="37" t="n">
        <f aca="false">TransNplant!D18*TransDeprRt!D18</f>
        <v>4846580.88108898</v>
      </c>
      <c r="E18" s="37" t="n">
        <f aca="false">TransNplant!E18*TransDeprRt!E18</f>
        <v>4857980.22064309</v>
      </c>
      <c r="F18" s="37" t="n">
        <f aca="false">TransNplant!F18*TransDeprRt!F18</f>
        <v>4869406.3718703</v>
      </c>
      <c r="G18" s="37" t="n">
        <f aca="false">TransNplant!G18*TransDeprRt!G18</f>
        <v>4880859.39783268</v>
      </c>
      <c r="H18" s="37" t="n">
        <f aca="false">TransNplant!H18*TransDeprRt!H18</f>
        <v>4892339.3617406</v>
      </c>
      <c r="I18" s="37" t="n">
        <f aca="false">TransNplant!I18*TransDeprRt!I18</f>
        <v>4903846.32695313</v>
      </c>
      <c r="J18" s="37" t="n">
        <f aca="false">TransNplant!J18*TransDeprRt!J18</f>
        <v>4915380.35697834</v>
      </c>
      <c r="K18" s="37" t="n">
        <f aca="false">TransNplant!K18*TransDeprRt!K18</f>
        <v>4926941.51547369</v>
      </c>
      <c r="L18" s="37" t="n">
        <f aca="false">TransNplant!L18*TransDeprRt!L18</f>
        <v>4938529.86624635</v>
      </c>
      <c r="M18" s="37" t="n">
        <f aca="false">TransNplant!M18*TransDeprRt!M18</f>
        <v>4950145.47325357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</f>
        <v>92799110.1287867</v>
      </c>
      <c r="C19" s="37" t="n">
        <f aca="false">TransNplant!C19*TransDeprRt!C19</f>
        <v>92799110.1287867</v>
      </c>
      <c r="D19" s="37" t="n">
        <f aca="false">TransNplant!D19*TransDeprRt!D19</f>
        <v>92345618.7575732</v>
      </c>
      <c r="E19" s="37" t="n">
        <f aca="false">TransNplant!E19*TransDeprRt!E19</f>
        <v>91894343.5113147</v>
      </c>
      <c r="F19" s="37" t="n">
        <f aca="false">TransNplant!F19*TransDeprRt!F19</f>
        <v>91445273.5602356</v>
      </c>
      <c r="G19" s="37" t="n">
        <f aca="false">TransNplant!G19*TransDeprRt!G19</f>
        <v>90998398.1274833</v>
      </c>
      <c r="H19" s="37" t="n">
        <f aca="false">TransNplant!H19*TransDeprRt!H19</f>
        <v>90553706.4888696</v>
      </c>
      <c r="I19" s="37" t="n">
        <f aca="false">TransNplant!I19*TransDeprRt!I19</f>
        <v>90111187.9726132</v>
      </c>
      <c r="J19" s="37" t="n">
        <f aca="false">TransNplant!J19*TransDeprRt!J19</f>
        <v>89670831.9590838</v>
      </c>
      <c r="K19" s="37" t="n">
        <f aca="false">TransNplant!K19*TransDeprRt!K19</f>
        <v>89232627.8805474</v>
      </c>
      <c r="L19" s="37" t="n">
        <f aca="false">TransNplant!L19*TransDeprRt!L19</f>
        <v>88796565.2209122</v>
      </c>
      <c r="M19" s="37" t="n">
        <f aca="false">TransNplant!M19*TransDeprRt!M19</f>
        <v>88362633.5154767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</f>
        <v>20773273.6374616</v>
      </c>
      <c r="C20" s="37" t="n">
        <f aca="false">TransNplant!C20*TransDeprRt!C20</f>
        <v>20773273.6374616</v>
      </c>
      <c r="D20" s="37" t="n">
        <f aca="false">TransNplant!D20*TransDeprRt!D20</f>
        <v>20788657.3944381</v>
      </c>
      <c r="E20" s="37" t="n">
        <f aca="false">TransNplant!E20*TransDeprRt!E20</f>
        <v>20804052.5439367</v>
      </c>
      <c r="F20" s="37" t="n">
        <f aca="false">TransNplant!F20*TransDeprRt!F20</f>
        <v>20819459.0943942</v>
      </c>
      <c r="G20" s="37" t="n">
        <f aca="false">TransNplant!G20*TransDeprRt!G20</f>
        <v>20834877.0542537</v>
      </c>
      <c r="H20" s="37" t="n">
        <f aca="false">TransNplant!H20*TransDeprRt!H20</f>
        <v>20850306.4319643</v>
      </c>
      <c r="I20" s="37" t="n">
        <f aca="false">TransNplant!I20*TransDeprRt!I20</f>
        <v>20865747.2359817</v>
      </c>
      <c r="J20" s="37" t="n">
        <f aca="false">TransNplant!J20*TransDeprRt!J20</f>
        <v>20881199.4747677</v>
      </c>
      <c r="K20" s="37" t="n">
        <f aca="false">TransNplant!K20*TransDeprRt!K20</f>
        <v>20896663.1567903</v>
      </c>
      <c r="L20" s="37" t="n">
        <f aca="false">TransNplant!L20*TransDeprRt!L20</f>
        <v>20912138.2905239</v>
      </c>
      <c r="M20" s="37" t="n">
        <f aca="false">TransNplant!M20*TransDeprRt!M20</f>
        <v>20927624.8844492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</f>
        <v>18285925.0606657</v>
      </c>
      <c r="C21" s="37" t="n">
        <f aca="false">TransNplant!C21*TransDeprRt!C21</f>
        <v>18285925.0606657</v>
      </c>
      <c r="D21" s="37" t="n">
        <f aca="false">TransNplant!D21*TransDeprRt!D21</f>
        <v>18270602.8435207</v>
      </c>
      <c r="E21" s="37" t="n">
        <f aca="false">TransNplant!E21*TransDeprRt!E21</f>
        <v>18255293.4652306</v>
      </c>
      <c r="F21" s="37" t="n">
        <f aca="false">TransNplant!F21*TransDeprRt!F21</f>
        <v>18239996.9150374</v>
      </c>
      <c r="G21" s="37" t="n">
        <f aca="false">TransNplant!G21*TransDeprRt!G21</f>
        <v>18224713.1821921</v>
      </c>
      <c r="H21" s="37" t="n">
        <f aca="false">TransNplant!H21*TransDeprRt!H21</f>
        <v>18209442.2559548</v>
      </c>
      <c r="I21" s="37" t="n">
        <f aca="false">TransNplant!I21*TransDeprRt!I21</f>
        <v>18194184.1255945</v>
      </c>
      <c r="J21" s="37" t="n">
        <f aca="false">TransNplant!J21*TransDeprRt!J21</f>
        <v>18178938.7803892</v>
      </c>
      <c r="K21" s="37" t="n">
        <f aca="false">TransNplant!K21*TransDeprRt!K21</f>
        <v>18163706.2096259</v>
      </c>
      <c r="L21" s="37" t="n">
        <f aca="false">TransNplant!L21*TransDeprRt!L21</f>
        <v>18148486.4026007</v>
      </c>
      <c r="M21" s="37" t="n">
        <f aca="false">TransNplant!M21*TransDeprRt!M21</f>
        <v>18133279.3486184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</f>
        <v>147140575.422893</v>
      </c>
      <c r="C22" s="37" t="n">
        <f aca="false">TransNplant!C22*TransDeprRt!C22</f>
        <v>147140575.422893</v>
      </c>
      <c r="D22" s="37" t="n">
        <f aca="false">TransNplant!D22*TransDeprRt!D22</f>
        <v>146213503.3817</v>
      </c>
      <c r="E22" s="37" t="n">
        <f aca="false">TransNplant!E22*TransDeprRt!E22</f>
        <v>145292272.438839</v>
      </c>
      <c r="F22" s="37" t="n">
        <f aca="false">TransNplant!F22*TransDeprRt!F22</f>
        <v>144376845.791958</v>
      </c>
      <c r="G22" s="37" t="n">
        <f aca="false">TransNplant!G22*TransDeprRt!G22</f>
        <v>143467186.870586</v>
      </c>
      <c r="H22" s="37" t="n">
        <f aca="false">TransNplant!H22*TransDeprRt!H22</f>
        <v>142563259.334663</v>
      </c>
      <c r="I22" s="37" t="n">
        <f aca="false">TransNplant!I22*TransDeprRt!I22</f>
        <v>141665027.073095</v>
      </c>
      <c r="J22" s="37" t="n">
        <f aca="false">TransNplant!J22*TransDeprRt!J22</f>
        <v>140772454.202309</v>
      </c>
      <c r="K22" s="37" t="n">
        <f aca="false">TransNplant!K22*TransDeprRt!K22</f>
        <v>139885505.064819</v>
      </c>
      <c r="L22" s="37" t="n">
        <f aca="false">TransNplant!L22*TransDeprRt!L22</f>
        <v>139004144.227803</v>
      </c>
      <c r="M22" s="37" t="n">
        <f aca="false">TransNplant!M22*TransDeprRt!M22</f>
        <v>138128336.481686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</f>
        <v>6435314.07053816</v>
      </c>
      <c r="C23" s="37" t="n">
        <f aca="false">TransNplant!C23*TransDeprRt!C23</f>
        <v>6435314.07053816</v>
      </c>
      <c r="D23" s="37" t="n">
        <f aca="false">TransNplant!D23*TransDeprRt!D23</f>
        <v>6441928.51421562</v>
      </c>
      <c r="E23" s="37" t="n">
        <f aca="false">TransNplant!E23*TransDeprRt!E23</f>
        <v>6448549.7564525</v>
      </c>
      <c r="F23" s="37" t="n">
        <f aca="false">TransNplant!F23*TransDeprRt!F23</f>
        <v>6455177.80423662</v>
      </c>
      <c r="G23" s="37" t="n">
        <f aca="false">TransNplant!G23*TransDeprRt!G23</f>
        <v>6461812.66456295</v>
      </c>
      <c r="H23" s="37" t="n">
        <f aca="false">TransNplant!H23*TransDeprRt!H23</f>
        <v>6468454.34443366</v>
      </c>
      <c r="I23" s="37" t="n">
        <f aca="false">TransNplant!I23*TransDeprRt!I23</f>
        <v>6475102.85085813</v>
      </c>
      <c r="J23" s="37" t="n">
        <f aca="false">TransNplant!J23*TransDeprRt!J23</f>
        <v>6481758.19085293</v>
      </c>
      <c r="K23" s="37" t="n">
        <f aca="false">TransNplant!K23*TransDeprRt!K23</f>
        <v>6488420.37144184</v>
      </c>
      <c r="L23" s="37" t="n">
        <f aca="false">TransNplant!L23*TransDeprRt!L23</f>
        <v>6495089.39965587</v>
      </c>
      <c r="M23" s="37" t="n">
        <f aca="false">TransNplant!M23*TransDeprRt!M23</f>
        <v>6501765.28253325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</f>
        <v>9420666.64318983</v>
      </c>
      <c r="C24" s="37" t="n">
        <f aca="false">TransNplant!C24*TransDeprRt!C24</f>
        <v>9420666.64318983</v>
      </c>
      <c r="D24" s="37" t="n">
        <f aca="false">TransNplant!D24*TransDeprRt!D24</f>
        <v>9456080.90429683</v>
      </c>
      <c r="E24" s="37" t="n">
        <f aca="false">TransNplant!E24*TransDeprRt!E24</f>
        <v>9491628.2950365</v>
      </c>
      <c r="F24" s="37" t="n">
        <f aca="false">TransNplant!F24*TransDeprRt!F24</f>
        <v>9527309.31587104</v>
      </c>
      <c r="G24" s="37" t="n">
        <f aca="false">TransNplant!G24*TransDeprRt!G24</f>
        <v>9563124.46914401</v>
      </c>
      <c r="H24" s="37" t="n">
        <f aca="false">TransNplant!H24*TransDeprRt!H24</f>
        <v>9599074.25908736</v>
      </c>
      <c r="I24" s="37" t="n">
        <f aca="false">TransNplant!I24*TransDeprRt!I24</f>
        <v>9635159.19182855</v>
      </c>
      <c r="J24" s="37" t="n">
        <f aca="false">TransNplant!J24*TransDeprRt!J24</f>
        <v>9671379.77539772</v>
      </c>
      <c r="K24" s="37" t="n">
        <f aca="false">TransNplant!K24*TransDeprRt!K24</f>
        <v>9707736.51973475</v>
      </c>
      <c r="L24" s="37" t="n">
        <f aca="false">TransNplant!L24*TransDeprRt!L24</f>
        <v>9744229.93669652</v>
      </c>
      <c r="M24" s="37" t="n">
        <f aca="false">TransNplant!M24*TransDeprRt!M24</f>
        <v>9780860.54006409</v>
      </c>
    </row>
    <row r="25" customFormat="false" ht="12.75" hidden="false" customHeight="false" outlineLevel="0" collapsed="false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  <col collapsed="false" customWidth="true" hidden="false" outlineLevel="0" max="3" min="3" style="0" width="13.85"/>
    <col collapsed="false" customWidth="true" hidden="false" outlineLevel="0" max="13" min="4" style="0" width="12.28"/>
  </cols>
  <sheetData>
    <row r="1" customFormat="false" ht="12.75" hidden="false" customHeight="false" outlineLevel="0" collapsed="false">
      <c r="A1" s="0" t="s">
        <v>244</v>
      </c>
    </row>
    <row r="2" customFormat="false" ht="12.75" hidden="false" customHeight="false" outlineLevel="0" collapsed="false">
      <c r="B2" s="0" t="n">
        <v>32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</f>
        <v>53378406.0955171</v>
      </c>
      <c r="C4" s="37" t="n">
        <f aca="false">DistDeprRt!C4*DistNplant!C4</f>
        <v>53378406.0955171</v>
      </c>
      <c r="D4" s="37" t="n">
        <f aca="false">DistDeprRt!D4*DistNplant!D4</f>
        <v>54051364.1528433</v>
      </c>
      <c r="E4" s="37" t="n">
        <f aca="false">DistDeprRt!E4*DistNplant!E4</f>
        <v>54732806.4003138</v>
      </c>
      <c r="F4" s="37" t="n">
        <f aca="false">DistDeprRt!F4*DistNplant!F4</f>
        <v>55422839.8007352</v>
      </c>
      <c r="G4" s="37" t="n">
        <f aca="false">DistDeprRt!G4*DistNplant!G4</f>
        <v>56121572.6654269</v>
      </c>
      <c r="H4" s="37" t="n">
        <f aca="false">DistDeprRt!H4*DistNplant!H4</f>
        <v>56829114.6712229</v>
      </c>
      <c r="I4" s="37" t="n">
        <f aca="false">DistDeprRt!I4*DistNplant!I4</f>
        <v>57545576.8776866</v>
      </c>
      <c r="J4" s="37" t="n">
        <f aca="false">DistDeprRt!J4*DistNplant!J4</f>
        <v>58271071.7445438</v>
      </c>
      <c r="K4" s="37" t="n">
        <f aca="false">DistDeprRt!K4*DistNplant!K4</f>
        <v>59005713.1493349</v>
      </c>
      <c r="L4" s="37" t="n">
        <f aca="false">DistDeprRt!L4*DistNplant!L4</f>
        <v>59749616.4052895</v>
      </c>
      <c r="M4" s="37" t="n">
        <f aca="false">DistDeprRt!M4*DistNplant!M4</f>
        <v>60502898.2794266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</f>
        <v>52764094.0967914</v>
      </c>
      <c r="C5" s="37" t="n">
        <f aca="false">DistDeprRt!C5*DistNplant!C5</f>
        <v>52764094.0967914</v>
      </c>
      <c r="D5" s="37" t="n">
        <f aca="false">DistDeprRt!D5*DistNplant!D5</f>
        <v>53541149.2269535</v>
      </c>
      <c r="E5" s="37" t="n">
        <f aca="false">DistDeprRt!E5*DistNplant!E5</f>
        <v>54329648.0232232</v>
      </c>
      <c r="F5" s="37" t="n">
        <f aca="false">DistDeprRt!F5*DistNplant!F5</f>
        <v>55129759.0161061</v>
      </c>
      <c r="G5" s="37" t="n">
        <f aca="false">DistDeprRt!G5*DistNplant!G5</f>
        <v>55941653.2180511</v>
      </c>
      <c r="H5" s="37" t="n">
        <f aca="false">DistDeprRt!H5*DistNplant!H5</f>
        <v>56765504.1600022</v>
      </c>
      <c r="I5" s="37" t="n">
        <f aca="false">DistDeprRt!I5*DistNplant!I5</f>
        <v>57601487.9284879</v>
      </c>
      <c r="J5" s="37" t="n">
        <f aca="false">DistDeprRt!J5*DistNplant!J5</f>
        <v>58449783.2032574</v>
      </c>
      <c r="K5" s="37" t="n">
        <f aca="false">DistDeprRt!K5*DistNplant!K5</f>
        <v>59310571.295471</v>
      </c>
      <c r="L5" s="37" t="n">
        <f aca="false">DistDeprRt!L5*DistNplant!L5</f>
        <v>60184036.1864525</v>
      </c>
      <c r="M5" s="37" t="n">
        <f aca="false">DistDeprRt!M5*DistNplant!M5</f>
        <v>61070364.5670129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</f>
        <v>7392404.14636399</v>
      </c>
      <c r="C6" s="37" t="n">
        <f aca="false">DistDeprRt!C6*DistNplant!C6</f>
        <v>7392404.14636399</v>
      </c>
      <c r="D6" s="37" t="n">
        <f aca="false">DistDeprRt!D6*DistNplant!D6</f>
        <v>7503867.94918976</v>
      </c>
      <c r="E6" s="37" t="n">
        <f aca="false">DistDeprRt!E6*DistNplant!E6</f>
        <v>7617012.42031969</v>
      </c>
      <c r="F6" s="37" t="n">
        <f aca="false">DistDeprRt!F6*DistNplant!F6</f>
        <v>7731862.90112809</v>
      </c>
      <c r="G6" s="37" t="n">
        <f aca="false">DistDeprRt!G6*DistNplant!G6</f>
        <v>7848445.11509039</v>
      </c>
      <c r="H6" s="37" t="n">
        <f aca="false">DistDeprRt!H6*DistNplant!H6</f>
        <v>7966785.17354452</v>
      </c>
      <c r="I6" s="37" t="n">
        <f aca="false">DistDeprRt!I6*DistNplant!I6</f>
        <v>8086909.58153918</v>
      </c>
      <c r="J6" s="37" t="n">
        <f aca="false">DistDeprRt!J6*DistNplant!J6</f>
        <v>8208845.24377023</v>
      </c>
      <c r="K6" s="37" t="n">
        <f aca="false">DistDeprRt!K6*DistNplant!K6</f>
        <v>8332619.47060669</v>
      </c>
      <c r="L6" s="37" t="n">
        <f aca="false">DistDeprRt!L6*DistNplant!L6</f>
        <v>8458259.98420749</v>
      </c>
      <c r="M6" s="37" t="n">
        <f aca="false">DistDeprRt!M6*DistNplant!M6</f>
        <v>8585794.92473052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</f>
        <v>33531282.5847584</v>
      </c>
      <c r="C7" s="37" t="n">
        <f aca="false">DistDeprRt!C7*DistNplant!C7</f>
        <v>33531282.5847584</v>
      </c>
      <c r="D7" s="37" t="n">
        <f aca="false">DistDeprRt!D7*DistNplant!D7</f>
        <v>34134927.8313895</v>
      </c>
      <c r="E7" s="37" t="n">
        <f aca="false">DistDeprRt!E7*DistNplant!E7</f>
        <v>34749440.1715432</v>
      </c>
      <c r="F7" s="37" t="n">
        <f aca="false">DistDeprRt!F7*DistNplant!F7</f>
        <v>35375015.2395299</v>
      </c>
      <c r="G7" s="37" t="n">
        <f aca="false">DistDeprRt!G7*DistNplant!G7</f>
        <v>36011852.1915572</v>
      </c>
      <c r="H7" s="37" t="n">
        <f aca="false">DistDeprRt!H7*DistNplant!H7</f>
        <v>36660153.7691323</v>
      </c>
      <c r="I7" s="37" t="n">
        <f aca="false">DistDeprRt!I7*DistNplant!I7</f>
        <v>37320126.3636062</v>
      </c>
      <c r="J7" s="37" t="n">
        <f aca="false">DistDeprRt!J7*DistNplant!J7</f>
        <v>37991980.0818801</v>
      </c>
      <c r="K7" s="37" t="n">
        <f aca="false">DistDeprRt!K7*DistNplant!K7</f>
        <v>38675928.8132941</v>
      </c>
      <c r="L7" s="37" t="n">
        <f aca="false">DistDeprRt!L7*DistNplant!L7</f>
        <v>39372190.2977206</v>
      </c>
      <c r="M7" s="37" t="n">
        <f aca="false">DistDeprRt!M7*DistNplant!M7</f>
        <v>40080986.1948831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</f>
        <v>307816600.587493</v>
      </c>
      <c r="C8" s="37" t="n">
        <f aca="false">DistDeprRt!C8*DistNplant!C8</f>
        <v>307816600.587493</v>
      </c>
      <c r="D8" s="37" t="n">
        <f aca="false">DistDeprRt!D8*DistNplant!D8</f>
        <v>311190053.183661</v>
      </c>
      <c r="E8" s="37" t="n">
        <f aca="false">DistDeprRt!E8*DistNplant!E8</f>
        <v>314600476.438321</v>
      </c>
      <c r="F8" s="37" t="n">
        <f aca="false">DistDeprRt!F8*DistNplant!F8</f>
        <v>318048275.523786</v>
      </c>
      <c r="G8" s="37" t="n">
        <f aca="false">DistDeprRt!G8*DistNplant!G8</f>
        <v>321533860.05277</v>
      </c>
      <c r="H8" s="37" t="n">
        <f aca="false">DistDeprRt!H8*DistNplant!H8</f>
        <v>325057644.127055</v>
      </c>
      <c r="I8" s="37" t="n">
        <f aca="false">DistDeprRt!I8*DistNplant!I8</f>
        <v>328620046.386686</v>
      </c>
      <c r="J8" s="37" t="n">
        <f aca="false">DistDeprRt!J8*DistNplant!J8</f>
        <v>332221490.059704</v>
      </c>
      <c r="K8" s="37" t="n">
        <f aca="false">DistDeprRt!K8*DistNplant!K8</f>
        <v>335862403.012435</v>
      </c>
      <c r="L8" s="37" t="n">
        <f aca="false">DistDeprRt!L8*DistNplant!L8</f>
        <v>339543217.800315</v>
      </c>
      <c r="M8" s="37" t="n">
        <f aca="false">DistDeprRt!M8*DistNplant!M8</f>
        <v>343264371.719283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</f>
        <v>45573684.9818945</v>
      </c>
      <c r="C9" s="37" t="n">
        <f aca="false">DistDeprRt!C9*DistNplant!C9</f>
        <v>45573684.9818945</v>
      </c>
      <c r="D9" s="37" t="n">
        <f aca="false">DistDeprRt!D9*DistNplant!D9</f>
        <v>46248436.3223878</v>
      </c>
      <c r="E9" s="37" t="n">
        <f aca="false">DistDeprRt!E9*DistNplant!E9</f>
        <v>46933177.8440938</v>
      </c>
      <c r="F9" s="37" t="n">
        <f aca="false">DistDeprRt!F9*DistNplant!F9</f>
        <v>47628057.4588648</v>
      </c>
      <c r="G9" s="37" t="n">
        <f aca="false">DistDeprRt!G9*DistNplant!G9</f>
        <v>48333225.268495</v>
      </c>
      <c r="H9" s="37" t="n">
        <f aca="false">DistDeprRt!H9*DistNplant!H9</f>
        <v>49048833.5971443</v>
      </c>
      <c r="I9" s="37" t="n">
        <f aca="false">DistDeprRt!I9*DistNplant!I9</f>
        <v>49775037.0242417</v>
      </c>
      <c r="J9" s="37" t="n">
        <f aca="false">DistDeprRt!J9*DistNplant!J9</f>
        <v>50511992.4178763</v>
      </c>
      <c r="K9" s="37" t="n">
        <f aca="false">DistDeprRt!K9*DistNplant!K9</f>
        <v>51259858.9686827</v>
      </c>
      <c r="L9" s="37" t="n">
        <f aca="false">DistDeprRt!L9*DistNplant!L9</f>
        <v>52018798.2242281</v>
      </c>
      <c r="M9" s="37" t="n">
        <f aca="false">DistDeprRt!M9*DistNplant!M9</f>
        <v>52788974.1239077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</f>
        <v>191237242.596641</v>
      </c>
      <c r="C10" s="37" t="n">
        <f aca="false">DistDeprRt!C10*DistNplant!C10</f>
        <v>191237242.596641</v>
      </c>
      <c r="D10" s="37" t="n">
        <f aca="false">DistDeprRt!D10*DistNplant!D10</f>
        <v>193191180.341842</v>
      </c>
      <c r="E10" s="37" t="n">
        <f aca="false">DistDeprRt!E10*DistNplant!E10</f>
        <v>195165082.151888</v>
      </c>
      <c r="F10" s="37" t="n">
        <f aca="false">DistDeprRt!F10*DistNplant!F10</f>
        <v>197159152.006608</v>
      </c>
      <c r="G10" s="37" t="n">
        <f aca="false">DistDeprRt!G10*DistNplant!G10</f>
        <v>199173595.969963</v>
      </c>
      <c r="H10" s="37" t="n">
        <f aca="false">DistDeprRt!H10*DistNplant!H10</f>
        <v>201208622.211341</v>
      </c>
      <c r="I10" s="37" t="n">
        <f aca="false">DistDeprRt!I10*DistNplant!I10</f>
        <v>203264441.027071</v>
      </c>
      <c r="J10" s="37" t="n">
        <f aca="false">DistDeprRt!J10*DistNplant!J10</f>
        <v>205341264.862153</v>
      </c>
      <c r="K10" s="37" t="n">
        <f aca="false">DistDeprRt!K10*DistNplant!K10</f>
        <v>207439308.332208</v>
      </c>
      <c r="L10" s="37" t="n">
        <f aca="false">DistDeprRt!L10*DistNplant!L10</f>
        <v>209558788.245666</v>
      </c>
      <c r="M10" s="37" t="n">
        <f aca="false">DistDeprRt!M10*DistNplant!M10</f>
        <v>211699923.626159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</f>
        <v>12811456.6402905</v>
      </c>
      <c r="C11" s="37" t="n">
        <f aca="false">DistDeprRt!C11*DistNplant!C11</f>
        <v>12811456.6402905</v>
      </c>
      <c r="D11" s="37" t="n">
        <f aca="false">DistDeprRt!D11*DistNplant!D11</f>
        <v>12978068.7863412</v>
      </c>
      <c r="E11" s="37" t="n">
        <f aca="false">DistDeprRt!E11*DistNplant!E11</f>
        <v>13146847.7123289</v>
      </c>
      <c r="F11" s="37" t="n">
        <f aca="false">DistDeprRt!F11*DistNplant!F11</f>
        <v>13317821.5970834</v>
      </c>
      <c r="G11" s="37" t="n">
        <f aca="false">DistDeprRt!G11*DistNplant!G11</f>
        <v>13491018.9858981</v>
      </c>
      <c r="H11" s="37" t="n">
        <f aca="false">DistDeprRt!H11*DistNplant!H11</f>
        <v>13666468.7952963</v>
      </c>
      <c r="I11" s="37" t="n">
        <f aca="false">DistDeprRt!I11*DistNplant!I11</f>
        <v>13844200.3178586</v>
      </c>
      <c r="J11" s="37" t="n">
        <f aca="false">DistDeprRt!J11*DistNplant!J11</f>
        <v>14024243.2271138</v>
      </c>
      <c r="K11" s="37" t="n">
        <f aca="false">DistDeprRt!K11*DistNplant!K11</f>
        <v>14206627.5824929</v>
      </c>
      <c r="L11" s="37" t="n">
        <f aca="false">DistDeprRt!L11*DistNplant!L11</f>
        <v>14391383.8343479</v>
      </c>
      <c r="M11" s="37" t="n">
        <f aca="false">DistDeprRt!M11*DistNplant!M11</f>
        <v>14578542.8290355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</f>
        <v>248342989.198685</v>
      </c>
      <c r="C12" s="37" t="n">
        <f aca="false">DistDeprRt!C12*DistNplant!C12</f>
        <v>248342989.198685</v>
      </c>
      <c r="D12" s="37" t="n">
        <f aca="false">DistDeprRt!D12*DistNplant!D12</f>
        <v>250741329.659692</v>
      </c>
      <c r="E12" s="37" t="n">
        <f aca="false">DistDeprRt!E12*DistNplant!E12</f>
        <v>253162831.78508</v>
      </c>
      <c r="F12" s="37" t="n">
        <f aca="false">DistDeprRt!F12*DistNplant!F12</f>
        <v>255607719.25564</v>
      </c>
      <c r="G12" s="37" t="n">
        <f aca="false">DistDeprRt!G12*DistNplant!G12</f>
        <v>258076217.912335</v>
      </c>
      <c r="H12" s="37" t="n">
        <f aca="false">DistDeprRt!H12*DistNplant!H12</f>
        <v>260568555.777157</v>
      </c>
      <c r="I12" s="37" t="n">
        <f aca="false">DistDeprRt!I12*DistNplant!I12</f>
        <v>263084963.07419</v>
      </c>
      <c r="J12" s="37" t="n">
        <f aca="false">DistDeprRt!J12*DistNplant!J12</f>
        <v>265625672.250879</v>
      </c>
      <c r="K12" s="37" t="n">
        <f aca="false">DistDeprRt!K12*DistNplant!K12</f>
        <v>268190917.999499</v>
      </c>
      <c r="L12" s="37" t="n">
        <f aca="false">DistDeprRt!L12*DistNplant!L12</f>
        <v>270780937.278837</v>
      </c>
      <c r="M12" s="37" t="n">
        <f aca="false">DistDeprRt!M12*DistNplant!M12</f>
        <v>273395969.336077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</f>
        <v>15666588.7168209</v>
      </c>
      <c r="C13" s="37" t="n">
        <f aca="false">DistDeprRt!C13*DistNplant!C13</f>
        <v>15666588.7168209</v>
      </c>
      <c r="D13" s="37" t="n">
        <f aca="false">DistDeprRt!D13*DistNplant!D13</f>
        <v>15874590.2844639</v>
      </c>
      <c r="E13" s="37" t="n">
        <f aca="false">DistDeprRt!E13*DistNplant!E13</f>
        <v>16085353.4393882</v>
      </c>
      <c r="F13" s="37" t="n">
        <f aca="false">DistDeprRt!F13*DistNplant!F13</f>
        <v>16298914.8465305</v>
      </c>
      <c r="G13" s="37" t="n">
        <f aca="false">DistDeprRt!G13*DistNplant!G13</f>
        <v>16515311.6576192</v>
      </c>
      <c r="H13" s="37" t="n">
        <f aca="false">DistDeprRt!H13*DistNplant!H13</f>
        <v>16734581.5176373</v>
      </c>
      <c r="I13" s="37" t="n">
        <f aca="false">DistDeprRt!I13*DistNplant!I13</f>
        <v>16956762.5713711</v>
      </c>
      <c r="J13" s="37" t="n">
        <f aca="false">DistDeprRt!J13*DistNplant!J13</f>
        <v>17181893.4700465</v>
      </c>
      <c r="K13" s="37" t="n">
        <f aca="false">DistDeprRt!K13*DistNplant!K13</f>
        <v>17410013.3780523</v>
      </c>
      <c r="L13" s="37" t="n">
        <f aca="false">DistDeprRt!L13*DistNplant!L13</f>
        <v>17641161.9797534</v>
      </c>
      <c r="M13" s="37" t="n">
        <f aca="false">DistDeprRt!M13*DistNplant!M13</f>
        <v>17875379.486395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</f>
        <v>14428142.7419528</v>
      </c>
      <c r="C14" s="37" t="n">
        <f aca="false">DistDeprRt!C14*DistNplant!C14</f>
        <v>14428142.7419528</v>
      </c>
      <c r="D14" s="37" t="n">
        <f aca="false">DistDeprRt!D14*DistNplant!D14</f>
        <v>14658853.1473026</v>
      </c>
      <c r="E14" s="37" t="n">
        <f aca="false">DistDeprRt!E14*DistNplant!E14</f>
        <v>14893252.6824379</v>
      </c>
      <c r="F14" s="37" t="n">
        <f aca="false">DistDeprRt!F14*DistNplant!F14</f>
        <v>15131400.3376695</v>
      </c>
      <c r="G14" s="37" t="n">
        <f aca="false">DistDeprRt!G14*DistNplant!G14</f>
        <v>15373356.0465817</v>
      </c>
      <c r="H14" s="37" t="n">
        <f aca="false">DistDeprRt!H14*DistNplant!H14</f>
        <v>15619180.7011148</v>
      </c>
      <c r="I14" s="37" t="n">
        <f aca="false">DistDeprRt!I14*DistNplant!I14</f>
        <v>15868936.16689</v>
      </c>
      <c r="J14" s="37" t="n">
        <f aca="false">DistDeprRt!J14*DistNplant!J14</f>
        <v>16122685.2987786</v>
      </c>
      <c r="K14" s="37" t="n">
        <f aca="false">DistDeprRt!K14*DistNplant!K14</f>
        <v>16380491.9567204</v>
      </c>
      <c r="L14" s="37" t="n">
        <f aca="false">DistDeprRt!L14*DistNplant!L14</f>
        <v>16642421.0217952</v>
      </c>
      <c r="M14" s="37" t="n">
        <f aca="false">DistDeprRt!M14*DistNplant!M14</f>
        <v>16908538.412551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</f>
        <v>23039623.5577231</v>
      </c>
      <c r="C15" s="37" t="n">
        <f aca="false">DistDeprRt!C15*DistNplant!C15</f>
        <v>23039623.5577231</v>
      </c>
      <c r="D15" s="37" t="n">
        <f aca="false">DistDeprRt!D15*DistNplant!D15</f>
        <v>23433446.3347384</v>
      </c>
      <c r="E15" s="37" t="n">
        <f aca="false">DistDeprRt!E15*DistNplant!E15</f>
        <v>23834000.835443</v>
      </c>
      <c r="F15" s="37" t="n">
        <f aca="false">DistDeprRt!F15*DistNplant!F15</f>
        <v>24241402.1270867</v>
      </c>
      <c r="G15" s="37" t="n">
        <f aca="false">DistDeprRt!G15*DistNplant!G15</f>
        <v>24655767.243796</v>
      </c>
      <c r="H15" s="37" t="n">
        <f aca="false">DistDeprRt!H15*DistNplant!H15</f>
        <v>25077215.2201949</v>
      </c>
      <c r="I15" s="37" t="n">
        <f aca="false">DistDeprRt!I15*DistNplant!I15</f>
        <v>25505867.1255998</v>
      </c>
      <c r="J15" s="37" t="n">
        <f aca="false">DistDeprRt!J15*DistNplant!J15</f>
        <v>25941846.0987988</v>
      </c>
      <c r="K15" s="37" t="n">
        <f aca="false">DistDeprRt!K15*DistNplant!K15</f>
        <v>26385277.3834262</v>
      </c>
      <c r="L15" s="37" t="n">
        <f aca="false">DistDeprRt!L15*DistNplant!L15</f>
        <v>26836288.363941</v>
      </c>
      <c r="M15" s="37" t="n">
        <f aca="false">DistDeprRt!M15*DistNplant!M15</f>
        <v>27295008.6022206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</f>
        <v>6151009.37032331</v>
      </c>
      <c r="C16" s="37" t="n">
        <f aca="false">DistDeprRt!C16*DistNplant!C16</f>
        <v>6151009.37032331</v>
      </c>
      <c r="D16" s="37" t="n">
        <f aca="false">DistDeprRt!D16*DistNplant!D16</f>
        <v>6259698.77344109</v>
      </c>
      <c r="E16" s="37" t="n">
        <f aca="false">DistDeprRt!E16*DistNplant!E16</f>
        <v>6370308.73717565</v>
      </c>
      <c r="F16" s="37" t="n">
        <f aca="false">DistDeprRt!F16*DistNplant!F16</f>
        <v>6482873.19816641</v>
      </c>
      <c r="G16" s="37" t="n">
        <f aca="false">DistDeprRt!G16*DistNplant!G16</f>
        <v>6597426.69271912</v>
      </c>
      <c r="H16" s="37" t="n">
        <f aca="false">DistDeprRt!H16*DistNplant!H16</f>
        <v>6714004.367402</v>
      </c>
      <c r="I16" s="37" t="n">
        <f aca="false">DistDeprRt!I16*DistNplant!I16</f>
        <v>6832641.98982929</v>
      </c>
      <c r="J16" s="37" t="n">
        <f aca="false">DistDeprRt!J16*DistNplant!J16</f>
        <v>6953375.95963512</v>
      </c>
      <c r="K16" s="37" t="n">
        <f aca="false">DistDeprRt!K16*DistNplant!K16</f>
        <v>7076243.31964152</v>
      </c>
      <c r="L16" s="37" t="n">
        <f aca="false">DistDeprRt!L16*DistNplant!L16</f>
        <v>7201281.76722359</v>
      </c>
      <c r="M16" s="37" t="n">
        <f aca="false">DistDeprRt!M16*DistNplant!M16</f>
        <v>7328529.6658756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</f>
        <v>5472823.61758072</v>
      </c>
      <c r="C17" s="37" t="n">
        <f aca="false">DistDeprRt!C17*DistNplant!C17</f>
        <v>5472823.61758072</v>
      </c>
      <c r="D17" s="37" t="n">
        <f aca="false">DistDeprRt!D17*DistNplant!D17</f>
        <v>5575624.56042916</v>
      </c>
      <c r="E17" s="37" t="n">
        <f aca="false">DistDeprRt!E17*DistNplant!E17</f>
        <v>5680356.50536884</v>
      </c>
      <c r="F17" s="37" t="n">
        <f aca="false">DistDeprRt!F17*DistNplant!F17</f>
        <v>5787055.72413981</v>
      </c>
      <c r="G17" s="37" t="n">
        <f aca="false">DistDeprRt!G17*DistNplant!G17</f>
        <v>5895759.16980668</v>
      </c>
      <c r="H17" s="37" t="n">
        <f aca="false">DistDeprRt!H17*DistNplant!H17</f>
        <v>6006504.48955653</v>
      </c>
      <c r="I17" s="37" t="n">
        <f aca="false">DistDeprRt!I17*DistNplant!I17</f>
        <v>6119330.03773722</v>
      </c>
      <c r="J17" s="37" t="n">
        <f aca="false">DistDeprRt!J17*DistNplant!J17</f>
        <v>6234274.88914068</v>
      </c>
      <c r="K17" s="37" t="n">
        <f aca="false">DistDeprRt!K17*DistNplant!K17</f>
        <v>6351378.8525356</v>
      </c>
      <c r="L17" s="37" t="n">
        <f aca="false">DistDeprRt!L17*DistNplant!L17</f>
        <v>6470682.48445439</v>
      </c>
      <c r="M17" s="37" t="n">
        <f aca="false">DistDeprRt!M17*DistNplant!M17</f>
        <v>6592227.1032391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</f>
        <v>28977548.7275199</v>
      </c>
      <c r="C18" s="37" t="n">
        <f aca="false">DistDeprRt!C18*DistNplant!C18</f>
        <v>28977548.7275199</v>
      </c>
      <c r="D18" s="37" t="n">
        <f aca="false">DistDeprRt!D18*DistNplant!D18</f>
        <v>29474934.7253492</v>
      </c>
      <c r="E18" s="37" t="n">
        <f aca="false">DistDeprRt!E18*DistNplant!E18</f>
        <v>29980858.119946</v>
      </c>
      <c r="F18" s="37" t="n">
        <f aca="false">DistDeprRt!F18*DistNplant!F18</f>
        <v>30495465.4517114</v>
      </c>
      <c r="G18" s="37" t="n">
        <f aca="false">DistDeprRt!G18*DistNplant!G18</f>
        <v>31018905.7763432</v>
      </c>
      <c r="H18" s="37" t="n">
        <f aca="false">DistDeprRt!H18*DistNplant!H18</f>
        <v>31551330.7080106</v>
      </c>
      <c r="I18" s="37" t="n">
        <f aca="false">DistDeprRt!I18*DistNplant!I18</f>
        <v>32092894.4632686</v>
      </c>
      <c r="J18" s="37" t="n">
        <f aca="false">DistDeprRt!J18*DistNplant!J18</f>
        <v>32643753.9057267</v>
      </c>
      <c r="K18" s="37" t="n">
        <f aca="false">DistDeprRt!K18*DistNplant!K18</f>
        <v>33204068.5914845</v>
      </c>
      <c r="L18" s="37" t="n">
        <f aca="false">DistDeprRt!L18*DistNplant!L18</f>
        <v>33774000.8153473</v>
      </c>
      <c r="M18" s="37" t="n">
        <f aca="false">DistDeprRt!M18*DistNplant!M18</f>
        <v>34353715.6578342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</f>
        <v>388075795.990982</v>
      </c>
      <c r="C19" s="37" t="n">
        <f aca="false">DistDeprRt!C19*DistNplant!C19</f>
        <v>388075795.990982</v>
      </c>
      <c r="D19" s="37" t="n">
        <f aca="false">DistDeprRt!D19*DistNplant!D19</f>
        <v>391898470.11845</v>
      </c>
      <c r="E19" s="37" t="n">
        <f aca="false">DistDeprRt!E19*DistNplant!E19</f>
        <v>395758798.842354</v>
      </c>
      <c r="F19" s="37" t="n">
        <f aca="false">DistDeprRt!F19*DistNplant!F19</f>
        <v>399657153.072844</v>
      </c>
      <c r="G19" s="37" t="n">
        <f aca="false">DistDeprRt!G19*DistNplant!G19</f>
        <v>403593907.373658</v>
      </c>
      <c r="H19" s="37" t="n">
        <f aca="false">DistDeprRt!H19*DistNplant!H19</f>
        <v>407569439.998106</v>
      </c>
      <c r="I19" s="37" t="n">
        <f aca="false">DistDeprRt!I19*DistNplant!I19</f>
        <v>411584132.925421</v>
      </c>
      <c r="J19" s="37" t="n">
        <f aca="false">DistDeprRt!J19*DistNplant!J19</f>
        <v>415638371.897457</v>
      </c>
      <c r="K19" s="37" t="n">
        <f aca="false">DistDeprRt!K19*DistNplant!K19</f>
        <v>419732546.455749</v>
      </c>
      <c r="L19" s="37" t="n">
        <f aca="false">DistDeprRt!L19*DistNplant!L19</f>
        <v>423867049.978947</v>
      </c>
      <c r="M19" s="37" t="n">
        <f aca="false">DistDeprRt!M19*DistNplant!M19</f>
        <v>428042279.720609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</f>
        <v>54738566.2946762</v>
      </c>
      <c r="C20" s="37" t="n">
        <f aca="false">DistDeprRt!C20*DistNplant!C20</f>
        <v>54738566.2946762</v>
      </c>
      <c r="D20" s="37" t="n">
        <f aca="false">DistDeprRt!D20*DistNplant!D20</f>
        <v>55589074.1591704</v>
      </c>
      <c r="E20" s="37" t="n">
        <f aca="false">DistDeprRt!E20*DistNplant!E20</f>
        <v>56452796.9044431</v>
      </c>
      <c r="F20" s="37" t="n">
        <f aca="false">DistDeprRt!F20*DistNplant!F20</f>
        <v>57329939.8584886</v>
      </c>
      <c r="G20" s="37" t="n">
        <f aca="false">DistDeprRt!G20*DistNplant!G20</f>
        <v>58220711.5396126</v>
      </c>
      <c r="H20" s="37" t="n">
        <f aca="false">DistDeprRt!H20*DistNplant!H20</f>
        <v>59125323.7060023</v>
      </c>
      <c r="I20" s="37" t="n">
        <f aca="false">DistDeprRt!I20*DistNplant!I20</f>
        <v>60043991.4060662</v>
      </c>
      <c r="J20" s="37" t="n">
        <f aca="false">DistDeprRt!J20*DistNplant!J20</f>
        <v>60976933.0295565</v>
      </c>
      <c r="K20" s="37" t="n">
        <f aca="false">DistDeprRt!K20*DistNplant!K20</f>
        <v>61924370.3594857</v>
      </c>
      <c r="L20" s="37" t="n">
        <f aca="false">DistDeprRt!L20*DistNplant!L20</f>
        <v>62886528.6248497</v>
      </c>
      <c r="M20" s="37" t="n">
        <f aca="false">DistDeprRt!M20*DistNplant!M20</f>
        <v>63863636.5541704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</f>
        <v>55944853.8612006</v>
      </c>
      <c r="C21" s="37" t="n">
        <f aca="false">DistDeprRt!C21*DistNplant!C21</f>
        <v>55944853.8612006</v>
      </c>
      <c r="D21" s="37" t="n">
        <f aca="false">DistDeprRt!D21*DistNplant!D21</f>
        <v>56727381.3873686</v>
      </c>
      <c r="E21" s="37" t="n">
        <f aca="false">DistDeprRt!E21*DistNplant!E21</f>
        <v>57520854.5016819</v>
      </c>
      <c r="F21" s="37" t="n">
        <f aca="false">DistDeprRt!F21*DistNplant!F21</f>
        <v>58325426.305336</v>
      </c>
      <c r="G21" s="37" t="n">
        <f aca="false">DistDeprRt!G21*DistNplant!G21</f>
        <v>59141252.0410265</v>
      </c>
      <c r="H21" s="37" t="n">
        <f aca="false">DistDeprRt!H21*DistNplant!H21</f>
        <v>59968489.122903</v>
      </c>
      <c r="I21" s="37" t="n">
        <f aca="false">DistDeprRt!I21*DistNplant!I21</f>
        <v>60807297.1669423</v>
      </c>
      <c r="J21" s="37" t="n">
        <f aca="false">DistDeprRt!J21*DistNplant!J21</f>
        <v>61657838.0217467</v>
      </c>
      <c r="K21" s="37" t="n">
        <f aca="false">DistDeprRt!K21*DistNplant!K21</f>
        <v>62520275.7997725</v>
      </c>
      <c r="L21" s="37" t="n">
        <f aca="false">DistDeprRt!L21*DistNplant!L21</f>
        <v>63394776.9089955</v>
      </c>
      <c r="M21" s="37" t="n">
        <f aca="false">DistDeprRt!M21*DistNplant!M21</f>
        <v>64281510.08502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</f>
        <v>333707210.302153</v>
      </c>
      <c r="C22" s="37" t="n">
        <f aca="false">DistDeprRt!C22*DistNplant!C22</f>
        <v>333707210.302153</v>
      </c>
      <c r="D22" s="37" t="n">
        <f aca="false">DistDeprRt!D22*DistNplant!D22</f>
        <v>336453023.699491</v>
      </c>
      <c r="E22" s="37" t="n">
        <f aca="false">DistDeprRt!E22*DistNplant!E22</f>
        <v>339221430.229313</v>
      </c>
      <c r="F22" s="37" t="n">
        <f aca="false">DistDeprRt!F22*DistNplant!F22</f>
        <v>342012615.792683</v>
      </c>
      <c r="G22" s="37" t="n">
        <f aca="false">DistDeprRt!G22*DistNplant!G22</f>
        <v>344826767.8203</v>
      </c>
      <c r="H22" s="37" t="n">
        <f aca="false">DistDeprRt!H22*DistNplant!H22</f>
        <v>347664075.285082</v>
      </c>
      <c r="I22" s="37" t="n">
        <f aca="false">DistDeprRt!I22*DistNplant!I22</f>
        <v>350524728.714856</v>
      </c>
      <c r="J22" s="37" t="n">
        <f aca="false">DistDeprRt!J22*DistNplant!J22</f>
        <v>353408920.205151</v>
      </c>
      <c r="K22" s="37" t="n">
        <f aca="false">DistDeprRt!K22*DistNplant!K22</f>
        <v>356316843.432101</v>
      </c>
      <c r="L22" s="37" t="n">
        <f aca="false">DistDeprRt!L22*DistNplant!L22</f>
        <v>359248693.665445</v>
      </c>
      <c r="M22" s="37" t="n">
        <f aca="false">DistDeprRt!M22*DistNplant!M22</f>
        <v>362204667.781647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</f>
        <v>7203309.55449055</v>
      </c>
      <c r="C23" s="37" t="n">
        <f aca="false">DistDeprRt!C23*DistNplant!C23</f>
        <v>7203309.55449055</v>
      </c>
      <c r="D23" s="37" t="n">
        <f aca="false">DistDeprRt!D23*DistNplant!D23</f>
        <v>7314926.16368803</v>
      </c>
      <c r="E23" s="37" t="n">
        <f aca="false">DistDeprRt!E23*DistNplant!E23</f>
        <v>7428272.29281723</v>
      </c>
      <c r="F23" s="37" t="n">
        <f aca="false">DistDeprRt!F23*DistNplant!F23</f>
        <v>7543374.74110823</v>
      </c>
      <c r="G23" s="37" t="n">
        <f aca="false">DistDeprRt!G23*DistNplant!G23</f>
        <v>7660260.72305018</v>
      </c>
      <c r="H23" s="37" t="n">
        <f aca="false">DistDeprRt!H23*DistNplant!H23</f>
        <v>7778957.87482572</v>
      </c>
      <c r="I23" s="37" t="n">
        <f aca="false">DistDeprRt!I23*DistNplant!I23</f>
        <v>7899494.26084523</v>
      </c>
      <c r="J23" s="37" t="n">
        <f aca="false">DistDeprRt!J23*DistNplant!J23</f>
        <v>8021898.38038232</v>
      </c>
      <c r="K23" s="37" t="n">
        <f aca="false">DistDeprRt!K23*DistNplant!K23</f>
        <v>8146199.17431209</v>
      </c>
      <c r="L23" s="37" t="n">
        <f aca="false">DistDeprRt!L23*DistNplant!L23</f>
        <v>8272426.03195383</v>
      </c>
      <c r="M23" s="37" t="n">
        <f aca="false">DistDeprRt!M23*DistNplant!M23</f>
        <v>8400608.79801975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</f>
        <v>26114752.4068904</v>
      </c>
      <c r="C24" s="37" t="n">
        <f aca="false">DistDeprRt!C24*DistNplant!C24</f>
        <v>26114752.4068904</v>
      </c>
      <c r="D24" s="37" t="n">
        <f aca="false">DistDeprRt!D24*DistNplant!D24</f>
        <v>26603711.3808341</v>
      </c>
      <c r="E24" s="37" t="n">
        <f aca="false">DistDeprRt!E24*DistNplant!E24</f>
        <v>27101825.3670283</v>
      </c>
      <c r="F24" s="37" t="n">
        <f aca="false">DistDeprRt!F24*DistNplant!F24</f>
        <v>27609265.7791368</v>
      </c>
      <c r="G24" s="37" t="n">
        <f aca="false">DistDeprRt!G24*DistNplant!G24</f>
        <v>28126207.2402837</v>
      </c>
      <c r="H24" s="37" t="n">
        <f aca="false">DistDeprRt!H24*DistNplant!H24</f>
        <v>28652827.643145</v>
      </c>
      <c r="I24" s="37" t="n">
        <f aca="false">DistDeprRt!I24*DistNplant!I24</f>
        <v>29189308.2111661</v>
      </c>
      <c r="J24" s="37" t="n">
        <f aca="false">DistDeprRt!J24*DistNplant!J24</f>
        <v>29735833.5609257</v>
      </c>
      <c r="K24" s="37" t="n">
        <f aca="false">DistDeprRt!K24*DistNplant!K24</f>
        <v>30292591.7656666</v>
      </c>
      <c r="L24" s="37" t="n">
        <f aca="false">DistDeprRt!L24*DistNplant!L24</f>
        <v>30859774.4200167</v>
      </c>
      <c r="M24" s="37" t="n">
        <f aca="false">DistDeprRt!M24*DistNplant!M24</f>
        <v>31437576.7059219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0" t="s">
        <v>245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4" t="n">
        <f aca="false">TransDepr!B4/TransNplant!B4</f>
        <v>0.00708171864436653</v>
      </c>
      <c r="C4" s="45" t="n">
        <f aca="false">B4</f>
        <v>0.00708171864436653</v>
      </c>
      <c r="D4" s="45" t="n">
        <f aca="false">C4</f>
        <v>0.00708171864436653</v>
      </c>
      <c r="E4" s="45" t="n">
        <f aca="false">D4</f>
        <v>0.00708171864436653</v>
      </c>
      <c r="F4" s="45" t="n">
        <f aca="false">E4</f>
        <v>0.00708171864436653</v>
      </c>
      <c r="G4" s="45" t="n">
        <f aca="false">F4</f>
        <v>0.00708171864436653</v>
      </c>
      <c r="H4" s="45" t="n">
        <f aca="false">G4</f>
        <v>0.00708171864436653</v>
      </c>
      <c r="I4" s="45" t="n">
        <f aca="false">H4</f>
        <v>0.00708171864436653</v>
      </c>
      <c r="J4" s="45" t="n">
        <f aca="false">I4</f>
        <v>0.00708171864436653</v>
      </c>
      <c r="K4" s="45" t="n">
        <f aca="false">J4</f>
        <v>0.00708171864436653</v>
      </c>
      <c r="L4" s="45" t="n">
        <f aca="false">K4</f>
        <v>0.00708171864436653</v>
      </c>
      <c r="M4" s="45" t="n">
        <f aca="false">L4</f>
        <v>0.00708171864436653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4" t="n">
        <f aca="false">TransDepr!B5/TransNplant!B5</f>
        <v>0.00495328578183933</v>
      </c>
      <c r="C5" s="45" t="n">
        <f aca="false">B5</f>
        <v>0.00495328578183933</v>
      </c>
      <c r="D5" s="45" t="n">
        <f aca="false">C5</f>
        <v>0.00495328578183933</v>
      </c>
      <c r="E5" s="45" t="n">
        <f aca="false">D5</f>
        <v>0.00495328578183933</v>
      </c>
      <c r="F5" s="45" t="n">
        <f aca="false">E5</f>
        <v>0.00495328578183933</v>
      </c>
      <c r="G5" s="45" t="n">
        <f aca="false">F5</f>
        <v>0.00495328578183933</v>
      </c>
      <c r="H5" s="45" t="n">
        <f aca="false">G5</f>
        <v>0.00495328578183933</v>
      </c>
      <c r="I5" s="45" t="n">
        <f aca="false">H5</f>
        <v>0.00495328578183933</v>
      </c>
      <c r="J5" s="45" t="n">
        <f aca="false">I5</f>
        <v>0.00495328578183933</v>
      </c>
      <c r="K5" s="45" t="n">
        <f aca="false">J5</f>
        <v>0.00495328578183933</v>
      </c>
      <c r="L5" s="45" t="n">
        <f aca="false">K5</f>
        <v>0.00495328578183933</v>
      </c>
      <c r="M5" s="45" t="n">
        <f aca="false">L5</f>
        <v>0.00495328578183933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4" t="n">
        <f aca="false">TransDepr!B6/TransNplant!B6</f>
        <v>0.00480560884548575</v>
      </c>
      <c r="C6" s="45" t="n">
        <f aca="false">B6</f>
        <v>0.00480560884548575</v>
      </c>
      <c r="D6" s="45" t="n">
        <f aca="false">C6</f>
        <v>0.00480560884548575</v>
      </c>
      <c r="E6" s="45" t="n">
        <f aca="false">D6</f>
        <v>0.00480560884548575</v>
      </c>
      <c r="F6" s="45" t="n">
        <f aca="false">E6</f>
        <v>0.00480560884548575</v>
      </c>
      <c r="G6" s="45" t="n">
        <f aca="false">F6</f>
        <v>0.00480560884548575</v>
      </c>
      <c r="H6" s="45" t="n">
        <f aca="false">G6</f>
        <v>0.00480560884548575</v>
      </c>
      <c r="I6" s="45" t="n">
        <f aca="false">H6</f>
        <v>0.00480560884548575</v>
      </c>
      <c r="J6" s="45" t="n">
        <f aca="false">I6</f>
        <v>0.00480560884548575</v>
      </c>
      <c r="K6" s="45" t="n">
        <f aca="false">J6</f>
        <v>0.00480560884548575</v>
      </c>
      <c r="L6" s="45" t="n">
        <f aca="false">K6</f>
        <v>0.00480560884548575</v>
      </c>
      <c r="M6" s="45" t="n">
        <f aca="false">L6</f>
        <v>0.00480560884548575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4" t="n">
        <f aca="false">TransDepr!B7/TransNplant!B7</f>
        <v>0.00192115451348665</v>
      </c>
      <c r="C7" s="45" t="n">
        <f aca="false">B7</f>
        <v>0.00192115451348665</v>
      </c>
      <c r="D7" s="45" t="n">
        <f aca="false">C7</f>
        <v>0.00192115451348665</v>
      </c>
      <c r="E7" s="45" t="n">
        <f aca="false">D7</f>
        <v>0.00192115451348665</v>
      </c>
      <c r="F7" s="45" t="n">
        <f aca="false">E7</f>
        <v>0.00192115451348665</v>
      </c>
      <c r="G7" s="45" t="n">
        <f aca="false">F7</f>
        <v>0.00192115451348665</v>
      </c>
      <c r="H7" s="45" t="n">
        <f aca="false">G7</f>
        <v>0.00192115451348665</v>
      </c>
      <c r="I7" s="45" t="n">
        <f aca="false">H7</f>
        <v>0.00192115451348665</v>
      </c>
      <c r="J7" s="45" t="n">
        <f aca="false">I7</f>
        <v>0.00192115451348665</v>
      </c>
      <c r="K7" s="45" t="n">
        <f aca="false">J7</f>
        <v>0.00192115451348665</v>
      </c>
      <c r="L7" s="45" t="n">
        <f aca="false">K7</f>
        <v>0.00192115451348665</v>
      </c>
      <c r="M7" s="45" t="n">
        <f aca="false">L7</f>
        <v>0.00192115451348665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4" t="n">
        <f aca="false">TransDepr!B8/TransNplant!B8</f>
        <v>0.00863553664993621</v>
      </c>
      <c r="C8" s="45" t="n">
        <f aca="false">B8</f>
        <v>0.00863553664993621</v>
      </c>
      <c r="D8" s="45" t="n">
        <f aca="false">C8</f>
        <v>0.00863553664993621</v>
      </c>
      <c r="E8" s="45" t="n">
        <f aca="false">D8</f>
        <v>0.00863553664993621</v>
      </c>
      <c r="F8" s="45" t="n">
        <f aca="false">E8</f>
        <v>0.00863553664993621</v>
      </c>
      <c r="G8" s="45" t="n">
        <f aca="false">F8</f>
        <v>0.00863553664993621</v>
      </c>
      <c r="H8" s="45" t="n">
        <f aca="false">G8</f>
        <v>0.00863553664993621</v>
      </c>
      <c r="I8" s="45" t="n">
        <f aca="false">H8</f>
        <v>0.00863553664993621</v>
      </c>
      <c r="J8" s="45" t="n">
        <f aca="false">I8</f>
        <v>0.00863553664993621</v>
      </c>
      <c r="K8" s="45" t="n">
        <f aca="false">J8</f>
        <v>0.00863553664993621</v>
      </c>
      <c r="L8" s="45" t="n">
        <f aca="false">K8</f>
        <v>0.00863553664993621</v>
      </c>
      <c r="M8" s="45" t="n">
        <f aca="false">L8</f>
        <v>0.00863553664993621</v>
      </c>
    </row>
    <row r="9" customFormat="false" ht="12.75" hidden="false" customHeight="false" outlineLevel="0" collapsed="false">
      <c r="A9" s="0" t="str">
        <f aca="false">raw!A9</f>
        <v>Consumers Energy Co.</v>
      </c>
      <c r="B9" s="34" t="n">
        <f aca="false">TransDepr!B9/TransNplant!B9</f>
        <v>0.0048277440771142</v>
      </c>
      <c r="C9" s="45" t="n">
        <f aca="false">B9</f>
        <v>0.0048277440771142</v>
      </c>
      <c r="D9" s="45" t="n">
        <f aca="false">C9</f>
        <v>0.0048277440771142</v>
      </c>
      <c r="E9" s="45" t="n">
        <f aca="false">D9</f>
        <v>0.0048277440771142</v>
      </c>
      <c r="F9" s="45" t="n">
        <f aca="false">E9</f>
        <v>0.0048277440771142</v>
      </c>
      <c r="G9" s="45" t="n">
        <f aca="false">F9</f>
        <v>0.0048277440771142</v>
      </c>
      <c r="H9" s="45" t="n">
        <f aca="false">G9</f>
        <v>0.0048277440771142</v>
      </c>
      <c r="I9" s="45" t="n">
        <f aca="false">H9</f>
        <v>0.0048277440771142</v>
      </c>
      <c r="J9" s="45" t="n">
        <f aca="false">I9</f>
        <v>0.0048277440771142</v>
      </c>
      <c r="K9" s="45" t="n">
        <f aca="false">J9</f>
        <v>0.0048277440771142</v>
      </c>
      <c r="L9" s="45" t="n">
        <f aca="false">K9</f>
        <v>0.0048277440771142</v>
      </c>
      <c r="M9" s="45" t="n">
        <f aca="false">L9</f>
        <v>0.0048277440771142</v>
      </c>
    </row>
    <row r="10" customFormat="false" ht="12.75" hidden="false" customHeight="false" outlineLevel="0" collapsed="false">
      <c r="A10" s="0" t="str">
        <f aca="false">raw!A10</f>
        <v>Duke Energy Corp.</v>
      </c>
      <c r="B10" s="34" t="n">
        <f aca="false">TransDepr!B10/TransNplant!B10</f>
        <v>0.00907947100625365</v>
      </c>
      <c r="C10" s="45" t="n">
        <f aca="false">B10</f>
        <v>0.00907947100625365</v>
      </c>
      <c r="D10" s="45" t="n">
        <f aca="false">C10</f>
        <v>0.00907947100625365</v>
      </c>
      <c r="E10" s="45" t="n">
        <f aca="false">D10</f>
        <v>0.00907947100625365</v>
      </c>
      <c r="F10" s="45" t="n">
        <f aca="false">E10</f>
        <v>0.00907947100625365</v>
      </c>
      <c r="G10" s="45" t="n">
        <f aca="false">F10</f>
        <v>0.00907947100625365</v>
      </c>
      <c r="H10" s="45" t="n">
        <f aca="false">G10</f>
        <v>0.00907947100625365</v>
      </c>
      <c r="I10" s="45" t="n">
        <f aca="false">H10</f>
        <v>0.00907947100625365</v>
      </c>
      <c r="J10" s="45" t="n">
        <f aca="false">I10</f>
        <v>0.00907947100625365</v>
      </c>
      <c r="K10" s="45" t="n">
        <f aca="false">J10</f>
        <v>0.00907947100625365</v>
      </c>
      <c r="L10" s="45" t="n">
        <f aca="false">K10</f>
        <v>0.00907947100625365</v>
      </c>
      <c r="M10" s="45" t="n">
        <f aca="false">L10</f>
        <v>0.00907947100625365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4" t="n">
        <f aca="false">TransDepr!B11/TransNplant!B11</f>
        <v>0.006563770745166</v>
      </c>
      <c r="C11" s="45" t="n">
        <f aca="false">B11</f>
        <v>0.006563770745166</v>
      </c>
      <c r="D11" s="45" t="n">
        <f aca="false">C11</f>
        <v>0.006563770745166</v>
      </c>
      <c r="E11" s="45" t="n">
        <f aca="false">D11</f>
        <v>0.006563770745166</v>
      </c>
      <c r="F11" s="45" t="n">
        <f aca="false">E11</f>
        <v>0.006563770745166</v>
      </c>
      <c r="G11" s="45" t="n">
        <f aca="false">F11</f>
        <v>0.006563770745166</v>
      </c>
      <c r="H11" s="45" t="n">
        <f aca="false">G11</f>
        <v>0.006563770745166</v>
      </c>
      <c r="I11" s="45" t="n">
        <f aca="false">H11</f>
        <v>0.006563770745166</v>
      </c>
      <c r="J11" s="45" t="n">
        <f aca="false">I11</f>
        <v>0.006563770745166</v>
      </c>
      <c r="K11" s="45" t="n">
        <f aca="false">J11</f>
        <v>0.006563770745166</v>
      </c>
      <c r="L11" s="45" t="n">
        <f aca="false">K11</f>
        <v>0.006563770745166</v>
      </c>
      <c r="M11" s="45" t="n">
        <f aca="false">L11</f>
        <v>0.006563770745166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4" t="n">
        <f aca="false">TransDepr!B12/TransNplant!B12</f>
        <v>0.0101814229802719</v>
      </c>
      <c r="C12" s="45" t="n">
        <f aca="false">B12</f>
        <v>0.0101814229802719</v>
      </c>
      <c r="D12" s="45" t="n">
        <f aca="false">C12</f>
        <v>0.0101814229802719</v>
      </c>
      <c r="E12" s="45" t="n">
        <f aca="false">D12</f>
        <v>0.0101814229802719</v>
      </c>
      <c r="F12" s="45" t="n">
        <f aca="false">E12</f>
        <v>0.0101814229802719</v>
      </c>
      <c r="G12" s="45" t="n">
        <f aca="false">F12</f>
        <v>0.0101814229802719</v>
      </c>
      <c r="H12" s="45" t="n">
        <f aca="false">G12</f>
        <v>0.0101814229802719</v>
      </c>
      <c r="I12" s="45" t="n">
        <f aca="false">H12</f>
        <v>0.0101814229802719</v>
      </c>
      <c r="J12" s="45" t="n">
        <f aca="false">I12</f>
        <v>0.0101814229802719</v>
      </c>
      <c r="K12" s="45" t="n">
        <f aca="false">J12</f>
        <v>0.0101814229802719</v>
      </c>
      <c r="L12" s="45" t="n">
        <f aca="false">K12</f>
        <v>0.0101814229802719</v>
      </c>
      <c r="M12" s="45" t="n">
        <f aca="false">L12</f>
        <v>0.0101814229802719</v>
      </c>
    </row>
    <row r="13" customFormat="false" ht="12.75" hidden="false" customHeight="false" outlineLevel="0" collapsed="false">
      <c r="A13" s="0" t="str">
        <f aca="false">raw!A13</f>
        <v>Gulf Power Co.</v>
      </c>
      <c r="B13" s="34" t="n">
        <f aca="false">TransDepr!B13/TransNplant!B13</f>
        <v>0.00663390821455589</v>
      </c>
      <c r="C13" s="45" t="n">
        <f aca="false">B13</f>
        <v>0.00663390821455589</v>
      </c>
      <c r="D13" s="45" t="n">
        <f aca="false">C13</f>
        <v>0.00663390821455589</v>
      </c>
      <c r="E13" s="45" t="n">
        <f aca="false">D13</f>
        <v>0.00663390821455589</v>
      </c>
      <c r="F13" s="45" t="n">
        <f aca="false">E13</f>
        <v>0.00663390821455589</v>
      </c>
      <c r="G13" s="45" t="n">
        <f aca="false">F13</f>
        <v>0.00663390821455589</v>
      </c>
      <c r="H13" s="45" t="n">
        <f aca="false">G13</f>
        <v>0.00663390821455589</v>
      </c>
      <c r="I13" s="45" t="n">
        <f aca="false">H13</f>
        <v>0.00663390821455589</v>
      </c>
      <c r="J13" s="45" t="n">
        <f aca="false">I13</f>
        <v>0.00663390821455589</v>
      </c>
      <c r="K13" s="45" t="n">
        <f aca="false">J13</f>
        <v>0.00663390821455589</v>
      </c>
      <c r="L13" s="45" t="n">
        <f aca="false">K13</f>
        <v>0.00663390821455589</v>
      </c>
      <c r="M13" s="45" t="n">
        <f aca="false">L13</f>
        <v>0.00663390821455589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4" t="n">
        <f aca="false">TransDepr!B14/TransNplant!B14</f>
        <v>0.0036355886670918</v>
      </c>
      <c r="C14" s="45" t="n">
        <f aca="false">B14</f>
        <v>0.0036355886670918</v>
      </c>
      <c r="D14" s="45" t="n">
        <f aca="false">C14</f>
        <v>0.0036355886670918</v>
      </c>
      <c r="E14" s="45" t="n">
        <f aca="false">D14</f>
        <v>0.0036355886670918</v>
      </c>
      <c r="F14" s="45" t="n">
        <f aca="false">E14</f>
        <v>0.0036355886670918</v>
      </c>
      <c r="G14" s="45" t="n">
        <f aca="false">F14</f>
        <v>0.0036355886670918</v>
      </c>
      <c r="H14" s="45" t="n">
        <f aca="false">G14</f>
        <v>0.0036355886670918</v>
      </c>
      <c r="I14" s="45" t="n">
        <f aca="false">H14</f>
        <v>0.0036355886670918</v>
      </c>
      <c r="J14" s="45" t="n">
        <f aca="false">I14</f>
        <v>0.0036355886670918</v>
      </c>
      <c r="K14" s="45" t="n">
        <f aca="false">J14</f>
        <v>0.0036355886670918</v>
      </c>
      <c r="L14" s="45" t="n">
        <f aca="false">K14</f>
        <v>0.0036355886670918</v>
      </c>
      <c r="M14" s="45" t="n">
        <f aca="false">L14</f>
        <v>0.0036355886670918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4" t="n">
        <f aca="false">TransDepr!B15/TransNplant!B15</f>
        <v>0.00276514561963593</v>
      </c>
      <c r="C15" s="45" t="n">
        <f aca="false">B15</f>
        <v>0.00276514561963593</v>
      </c>
      <c r="D15" s="45" t="n">
        <f aca="false">C15</f>
        <v>0.00276514561963593</v>
      </c>
      <c r="E15" s="45" t="n">
        <f aca="false">D15</f>
        <v>0.00276514561963593</v>
      </c>
      <c r="F15" s="45" t="n">
        <f aca="false">E15</f>
        <v>0.00276514561963593</v>
      </c>
      <c r="G15" s="45" t="n">
        <f aca="false">F15</f>
        <v>0.00276514561963593</v>
      </c>
      <c r="H15" s="45" t="n">
        <f aca="false">G15</f>
        <v>0.00276514561963593</v>
      </c>
      <c r="I15" s="45" t="n">
        <f aca="false">H15</f>
        <v>0.00276514561963593</v>
      </c>
      <c r="J15" s="45" t="n">
        <f aca="false">I15</f>
        <v>0.00276514561963593</v>
      </c>
      <c r="K15" s="45" t="n">
        <f aca="false">J15</f>
        <v>0.00276514561963593</v>
      </c>
      <c r="L15" s="45" t="n">
        <f aca="false">K15</f>
        <v>0.00276514561963593</v>
      </c>
      <c r="M15" s="45" t="n">
        <f aca="false">L15</f>
        <v>0.00276514561963593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4" t="n">
        <f aca="false">TransDepr!B16/TransNplant!B16</f>
        <v>0.00225535065770782</v>
      </c>
      <c r="C16" s="45" t="n">
        <f aca="false">B16</f>
        <v>0.00225535065770782</v>
      </c>
      <c r="D16" s="45" t="n">
        <f aca="false">C16</f>
        <v>0.00225535065770782</v>
      </c>
      <c r="E16" s="45" t="n">
        <f aca="false">D16</f>
        <v>0.00225535065770782</v>
      </c>
      <c r="F16" s="45" t="n">
        <f aca="false">E16</f>
        <v>0.00225535065770782</v>
      </c>
      <c r="G16" s="45" t="n">
        <f aca="false">F16</f>
        <v>0.00225535065770782</v>
      </c>
      <c r="H16" s="45" t="n">
        <f aca="false">G16</f>
        <v>0.00225535065770782</v>
      </c>
      <c r="I16" s="45" t="n">
        <f aca="false">H16</f>
        <v>0.00225535065770782</v>
      </c>
      <c r="J16" s="45" t="n">
        <f aca="false">I16</f>
        <v>0.00225535065770782</v>
      </c>
      <c r="K16" s="45" t="n">
        <f aca="false">J16</f>
        <v>0.00225535065770782</v>
      </c>
      <c r="L16" s="45" t="n">
        <f aca="false">K16</f>
        <v>0.00225535065770782</v>
      </c>
      <c r="M16" s="45" t="n">
        <f aca="false">L16</f>
        <v>0.00225535065770782</v>
      </c>
    </row>
    <row r="17" customFormat="false" ht="12.75" hidden="false" customHeight="false" outlineLevel="0" collapsed="false">
      <c r="A17" s="0" t="str">
        <f aca="false">raw!A17</f>
        <v>Ohio Power Co.</v>
      </c>
      <c r="B17" s="34" t="n">
        <f aca="false">TransDepr!B17/TransNplant!B17</f>
        <v>0.00119257450634597</v>
      </c>
      <c r="C17" s="45" t="n">
        <f aca="false">B17</f>
        <v>0.00119257450634597</v>
      </c>
      <c r="D17" s="45" t="n">
        <f aca="false">C17</f>
        <v>0.00119257450634597</v>
      </c>
      <c r="E17" s="45" t="n">
        <f aca="false">D17</f>
        <v>0.00119257450634597</v>
      </c>
      <c r="F17" s="45" t="n">
        <f aca="false">E17</f>
        <v>0.00119257450634597</v>
      </c>
      <c r="G17" s="45" t="n">
        <f aca="false">F17</f>
        <v>0.00119257450634597</v>
      </c>
      <c r="H17" s="45" t="n">
        <f aca="false">G17</f>
        <v>0.00119257450634597</v>
      </c>
      <c r="I17" s="45" t="n">
        <f aca="false">H17</f>
        <v>0.00119257450634597</v>
      </c>
      <c r="J17" s="45" t="n">
        <f aca="false">I17</f>
        <v>0.00119257450634597</v>
      </c>
      <c r="K17" s="45" t="n">
        <f aca="false">J17</f>
        <v>0.00119257450634597</v>
      </c>
      <c r="L17" s="45" t="n">
        <f aca="false">K17</f>
        <v>0.00119257450634597</v>
      </c>
      <c r="M17" s="45" t="n">
        <f aca="false">L17</f>
        <v>0.00119257450634597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4" t="n">
        <f aca="false">TransDepr!B18/TransNplant!B18</f>
        <v>0.0026347886444679</v>
      </c>
      <c r="C18" s="45" t="n">
        <f aca="false">B18</f>
        <v>0.0026347886444679</v>
      </c>
      <c r="D18" s="45" t="n">
        <f aca="false">C18</f>
        <v>0.0026347886444679</v>
      </c>
      <c r="E18" s="45" t="n">
        <f aca="false">D18</f>
        <v>0.0026347886444679</v>
      </c>
      <c r="F18" s="45" t="n">
        <f aca="false">E18</f>
        <v>0.0026347886444679</v>
      </c>
      <c r="G18" s="45" t="n">
        <f aca="false">F18</f>
        <v>0.0026347886444679</v>
      </c>
      <c r="H18" s="45" t="n">
        <f aca="false">G18</f>
        <v>0.0026347886444679</v>
      </c>
      <c r="I18" s="45" t="n">
        <f aca="false">H18</f>
        <v>0.0026347886444679</v>
      </c>
      <c r="J18" s="45" t="n">
        <f aca="false">I18</f>
        <v>0.0026347886444679</v>
      </c>
      <c r="K18" s="45" t="n">
        <f aca="false">J18</f>
        <v>0.0026347886444679</v>
      </c>
      <c r="L18" s="45" t="n">
        <f aca="false">K18</f>
        <v>0.0026347886444679</v>
      </c>
      <c r="M18" s="45" t="n">
        <f aca="false">L18</f>
        <v>0.0026347886444679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4" t="n">
        <f aca="false">TransDepr!B19/TransNplant!B19</f>
        <v>0.00983761922974242</v>
      </c>
      <c r="C19" s="45" t="n">
        <f aca="false">B19</f>
        <v>0.00983761922974242</v>
      </c>
      <c r="D19" s="45" t="n">
        <f aca="false">C19</f>
        <v>0.00983761922974242</v>
      </c>
      <c r="E19" s="45" t="n">
        <f aca="false">D19</f>
        <v>0.00983761922974242</v>
      </c>
      <c r="F19" s="45" t="n">
        <f aca="false">E19</f>
        <v>0.00983761922974242</v>
      </c>
      <c r="G19" s="45" t="n">
        <f aca="false">F19</f>
        <v>0.00983761922974242</v>
      </c>
      <c r="H19" s="45" t="n">
        <f aca="false">G19</f>
        <v>0.00983761922974242</v>
      </c>
      <c r="I19" s="45" t="n">
        <f aca="false">H19</f>
        <v>0.00983761922974242</v>
      </c>
      <c r="J19" s="45" t="n">
        <f aca="false">I19</f>
        <v>0.00983761922974242</v>
      </c>
      <c r="K19" s="45" t="n">
        <f aca="false">J19</f>
        <v>0.00983761922974242</v>
      </c>
      <c r="L19" s="45" t="n">
        <f aca="false">K19</f>
        <v>0.00983761922974242</v>
      </c>
      <c r="M19" s="45" t="n">
        <f aca="false">L19</f>
        <v>0.00983761922974242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4" t="n">
        <f aca="false">TransDepr!B20/TransNplant!B20</f>
        <v>0.00423825347661688</v>
      </c>
      <c r="C20" s="45" t="n">
        <f aca="false">B20</f>
        <v>0.00423825347661688</v>
      </c>
      <c r="D20" s="45" t="n">
        <f aca="false">C20</f>
        <v>0.00423825347661688</v>
      </c>
      <c r="E20" s="45" t="n">
        <f aca="false">D20</f>
        <v>0.00423825347661688</v>
      </c>
      <c r="F20" s="45" t="n">
        <f aca="false">E20</f>
        <v>0.00423825347661688</v>
      </c>
      <c r="G20" s="45" t="n">
        <f aca="false">F20</f>
        <v>0.00423825347661688</v>
      </c>
      <c r="H20" s="45" t="n">
        <f aca="false">G20</f>
        <v>0.00423825347661688</v>
      </c>
      <c r="I20" s="45" t="n">
        <f aca="false">H20</f>
        <v>0.00423825347661688</v>
      </c>
      <c r="J20" s="45" t="n">
        <f aca="false">I20</f>
        <v>0.00423825347661688</v>
      </c>
      <c r="K20" s="45" t="n">
        <f aca="false">J20</f>
        <v>0.00423825347661688</v>
      </c>
      <c r="L20" s="45" t="n">
        <f aca="false">K20</f>
        <v>0.00423825347661688</v>
      </c>
      <c r="M20" s="45" t="n">
        <f aca="false">L20</f>
        <v>0.00423825347661688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4" t="n">
        <f aca="false">TransDepr!B21/TransNplant!B21</f>
        <v>0.00580887969310489</v>
      </c>
      <c r="C21" s="45" t="n">
        <f aca="false">B21</f>
        <v>0.00580887969310489</v>
      </c>
      <c r="D21" s="45" t="n">
        <f aca="false">C21</f>
        <v>0.00580887969310489</v>
      </c>
      <c r="E21" s="45" t="n">
        <f aca="false">D21</f>
        <v>0.00580887969310489</v>
      </c>
      <c r="F21" s="45" t="n">
        <f aca="false">E21</f>
        <v>0.00580887969310489</v>
      </c>
      <c r="G21" s="45" t="n">
        <f aca="false">F21</f>
        <v>0.00580887969310489</v>
      </c>
      <c r="H21" s="45" t="n">
        <f aca="false">G21</f>
        <v>0.00580887969310489</v>
      </c>
      <c r="I21" s="45" t="n">
        <f aca="false">H21</f>
        <v>0.00580887969310489</v>
      </c>
      <c r="J21" s="45" t="n">
        <f aca="false">I21</f>
        <v>0.00580887969310489</v>
      </c>
      <c r="K21" s="45" t="n">
        <f aca="false">J21</f>
        <v>0.00580887969310489</v>
      </c>
      <c r="L21" s="45" t="n">
        <f aca="false">K21</f>
        <v>0.00580887969310489</v>
      </c>
      <c r="M21" s="45" t="n">
        <f aca="false">L21</f>
        <v>0.00580887969310489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4" t="n">
        <f aca="false">TransDepr!B22/TransNplant!B22</f>
        <v>0.0112443654751298</v>
      </c>
      <c r="C22" s="45" t="n">
        <f aca="false">B22</f>
        <v>0.0112443654751298</v>
      </c>
      <c r="D22" s="45" t="n">
        <f aca="false">C22</f>
        <v>0.0112443654751298</v>
      </c>
      <c r="E22" s="45" t="n">
        <f aca="false">D22</f>
        <v>0.0112443654751298</v>
      </c>
      <c r="F22" s="45" t="n">
        <f aca="false">E22</f>
        <v>0.0112443654751298</v>
      </c>
      <c r="G22" s="45" t="n">
        <f aca="false">F22</f>
        <v>0.0112443654751298</v>
      </c>
      <c r="H22" s="45" t="n">
        <f aca="false">G22</f>
        <v>0.0112443654751298</v>
      </c>
      <c r="I22" s="45" t="n">
        <f aca="false">H22</f>
        <v>0.0112443654751298</v>
      </c>
      <c r="J22" s="45" t="n">
        <f aca="false">I22</f>
        <v>0.0112443654751298</v>
      </c>
      <c r="K22" s="45" t="n">
        <f aca="false">J22</f>
        <v>0.0112443654751298</v>
      </c>
      <c r="L22" s="45" t="n">
        <f aca="false">K22</f>
        <v>0.0112443654751298</v>
      </c>
      <c r="M22" s="45" t="n">
        <f aca="false">L22</f>
        <v>0.0112443654751298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4" t="n">
        <f aca="false">TransDepr!B23/TransNplant!B23</f>
        <v>0.0039524025769156</v>
      </c>
      <c r="C23" s="45" t="n">
        <f aca="false">B23</f>
        <v>0.0039524025769156</v>
      </c>
      <c r="D23" s="45" t="n">
        <f aca="false">C23</f>
        <v>0.0039524025769156</v>
      </c>
      <c r="E23" s="45" t="n">
        <f aca="false">D23</f>
        <v>0.0039524025769156</v>
      </c>
      <c r="F23" s="45" t="n">
        <f aca="false">E23</f>
        <v>0.0039524025769156</v>
      </c>
      <c r="G23" s="45" t="n">
        <f aca="false">F23</f>
        <v>0.0039524025769156</v>
      </c>
      <c r="H23" s="45" t="n">
        <f aca="false">G23</f>
        <v>0.0039524025769156</v>
      </c>
      <c r="I23" s="45" t="n">
        <f aca="false">H23</f>
        <v>0.0039524025769156</v>
      </c>
      <c r="J23" s="45" t="n">
        <f aca="false">I23</f>
        <v>0.0039524025769156</v>
      </c>
      <c r="K23" s="45" t="n">
        <f aca="false">J23</f>
        <v>0.0039524025769156</v>
      </c>
      <c r="L23" s="45" t="n">
        <f aca="false">K23</f>
        <v>0.0039524025769156</v>
      </c>
      <c r="M23" s="45" t="n">
        <f aca="false">L23</f>
        <v>0.0039524025769156</v>
      </c>
    </row>
    <row r="24" customFormat="false" ht="12.75" hidden="false" customHeight="false" outlineLevel="0" collapsed="false">
      <c r="A24" s="0" t="str">
        <f aca="false">raw!A24</f>
        <v>TXU Electric Co.</v>
      </c>
      <c r="B24" s="34" t="n">
        <f aca="false">TransDepr!B24/TransNplant!B24</f>
        <v>0.00123461724757606</v>
      </c>
      <c r="C24" s="45" t="n">
        <f aca="false">B24</f>
        <v>0.00123461724757606</v>
      </c>
      <c r="D24" s="45" t="n">
        <f aca="false">C24</f>
        <v>0.00123461724757606</v>
      </c>
      <c r="E24" s="45" t="n">
        <f aca="false">D24</f>
        <v>0.00123461724757606</v>
      </c>
      <c r="F24" s="45" t="n">
        <f aca="false">E24</f>
        <v>0.00123461724757606</v>
      </c>
      <c r="G24" s="45" t="n">
        <f aca="false">F24</f>
        <v>0.00123461724757606</v>
      </c>
      <c r="H24" s="45" t="n">
        <f aca="false">G24</f>
        <v>0.00123461724757606</v>
      </c>
      <c r="I24" s="45" t="n">
        <f aca="false">H24</f>
        <v>0.00123461724757606</v>
      </c>
      <c r="J24" s="45" t="n">
        <f aca="false">I24</f>
        <v>0.00123461724757606</v>
      </c>
      <c r="K24" s="45" t="n">
        <f aca="false">J24</f>
        <v>0.00123461724757606</v>
      </c>
      <c r="L24" s="45" t="n">
        <f aca="false">K24</f>
        <v>0.00123461724757606</v>
      </c>
      <c r="M24" s="45" t="n">
        <f aca="false">L24</f>
        <v>0.00123461724757606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0" t="s">
        <v>246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4" t="n">
        <f aca="false">DistDepr!B4/DistNplant!B4</f>
        <v>0.00724773631578998</v>
      </c>
      <c r="C4" s="45" t="n">
        <f aca="false">B4</f>
        <v>0.00724773631578998</v>
      </c>
      <c r="D4" s="45" t="n">
        <f aca="false">C4</f>
        <v>0.00724773631578998</v>
      </c>
      <c r="E4" s="45" t="n">
        <f aca="false">D4</f>
        <v>0.00724773631578998</v>
      </c>
      <c r="F4" s="45" t="n">
        <f aca="false">E4</f>
        <v>0.00724773631578998</v>
      </c>
      <c r="G4" s="45" t="n">
        <f aca="false">F4</f>
        <v>0.00724773631578998</v>
      </c>
      <c r="H4" s="45" t="n">
        <f aca="false">G4</f>
        <v>0.00724773631578998</v>
      </c>
      <c r="I4" s="45" t="n">
        <f aca="false">H4</f>
        <v>0.00724773631578998</v>
      </c>
      <c r="J4" s="45" t="n">
        <f aca="false">I4</f>
        <v>0.00724773631578998</v>
      </c>
      <c r="K4" s="45" t="n">
        <f aca="false">J4</f>
        <v>0.00724773631578998</v>
      </c>
      <c r="L4" s="45" t="n">
        <f aca="false">K4</f>
        <v>0.00724773631578998</v>
      </c>
      <c r="M4" s="45" t="n">
        <f aca="false">L4</f>
        <v>0.00724773631578998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4" t="n">
        <f aca="false">DistDepr!B5/DistNplant!B5</f>
        <v>0.00516963912557576</v>
      </c>
      <c r="C5" s="45" t="n">
        <f aca="false">B5</f>
        <v>0.00516963912557576</v>
      </c>
      <c r="D5" s="45" t="n">
        <f aca="false">C5</f>
        <v>0.00516963912557576</v>
      </c>
      <c r="E5" s="45" t="n">
        <f aca="false">D5</f>
        <v>0.00516963912557576</v>
      </c>
      <c r="F5" s="45" t="n">
        <f aca="false">E5</f>
        <v>0.00516963912557576</v>
      </c>
      <c r="G5" s="45" t="n">
        <f aca="false">F5</f>
        <v>0.00516963912557576</v>
      </c>
      <c r="H5" s="45" t="n">
        <f aca="false">G5</f>
        <v>0.00516963912557576</v>
      </c>
      <c r="I5" s="45" t="n">
        <f aca="false">H5</f>
        <v>0.00516963912557576</v>
      </c>
      <c r="J5" s="45" t="n">
        <f aca="false">I5</f>
        <v>0.00516963912557576</v>
      </c>
      <c r="K5" s="45" t="n">
        <f aca="false">J5</f>
        <v>0.00516963912557576</v>
      </c>
      <c r="L5" s="45" t="n">
        <f aca="false">K5</f>
        <v>0.00516963912557576</v>
      </c>
      <c r="M5" s="45" t="n">
        <f aca="false">L5</f>
        <v>0.00516963912557576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4" t="n">
        <f aca="false">DistDepr!B6/DistNplant!B6</f>
        <v>0.00482533992167712</v>
      </c>
      <c r="C6" s="45" t="n">
        <f aca="false">B6</f>
        <v>0.00482533992167712</v>
      </c>
      <c r="D6" s="45" t="n">
        <f aca="false">C6</f>
        <v>0.00482533992167712</v>
      </c>
      <c r="E6" s="45" t="n">
        <f aca="false">D6</f>
        <v>0.00482533992167712</v>
      </c>
      <c r="F6" s="45" t="n">
        <f aca="false">E6</f>
        <v>0.00482533992167712</v>
      </c>
      <c r="G6" s="45" t="n">
        <f aca="false">F6</f>
        <v>0.00482533992167712</v>
      </c>
      <c r="H6" s="45" t="n">
        <f aca="false">G6</f>
        <v>0.00482533992167712</v>
      </c>
      <c r="I6" s="45" t="n">
        <f aca="false">H6</f>
        <v>0.00482533992167712</v>
      </c>
      <c r="J6" s="45" t="n">
        <f aca="false">I6</f>
        <v>0.00482533992167712</v>
      </c>
      <c r="K6" s="45" t="n">
        <f aca="false">J6</f>
        <v>0.00482533992167712</v>
      </c>
      <c r="L6" s="45" t="n">
        <f aca="false">K6</f>
        <v>0.00482533992167712</v>
      </c>
      <c r="M6" s="45" t="n">
        <f aca="false">L6</f>
        <v>0.00482533992167712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4" t="n">
        <f aca="false">DistDepr!B7/DistNplant!B7</f>
        <v>0.00195838210549588</v>
      </c>
      <c r="C7" s="45" t="n">
        <f aca="false">B7</f>
        <v>0.00195838210549588</v>
      </c>
      <c r="D7" s="45" t="n">
        <f aca="false">C7</f>
        <v>0.00195838210549588</v>
      </c>
      <c r="E7" s="45" t="n">
        <f aca="false">D7</f>
        <v>0.00195838210549588</v>
      </c>
      <c r="F7" s="45" t="n">
        <f aca="false">E7</f>
        <v>0.00195838210549588</v>
      </c>
      <c r="G7" s="45" t="n">
        <f aca="false">F7</f>
        <v>0.00195838210549588</v>
      </c>
      <c r="H7" s="45" t="n">
        <f aca="false">G7</f>
        <v>0.00195838210549588</v>
      </c>
      <c r="I7" s="45" t="n">
        <f aca="false">H7</f>
        <v>0.00195838210549588</v>
      </c>
      <c r="J7" s="45" t="n">
        <f aca="false">I7</f>
        <v>0.00195838210549588</v>
      </c>
      <c r="K7" s="45" t="n">
        <f aca="false">J7</f>
        <v>0.00195838210549588</v>
      </c>
      <c r="L7" s="45" t="n">
        <f aca="false">K7</f>
        <v>0.00195838210549588</v>
      </c>
      <c r="M7" s="45" t="n">
        <f aca="false">L7</f>
        <v>0.00195838210549588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4" t="n">
        <f aca="false">DistDepr!B8/DistNplant!B8</f>
        <v>0.00886343734328948</v>
      </c>
      <c r="C8" s="45" t="n">
        <f aca="false">B8</f>
        <v>0.00886343734328948</v>
      </c>
      <c r="D8" s="45" t="n">
        <f aca="false">C8</f>
        <v>0.00886343734328948</v>
      </c>
      <c r="E8" s="45" t="n">
        <f aca="false">D8</f>
        <v>0.00886343734328948</v>
      </c>
      <c r="F8" s="45" t="n">
        <f aca="false">E8</f>
        <v>0.00886343734328948</v>
      </c>
      <c r="G8" s="45" t="n">
        <f aca="false">F8</f>
        <v>0.00886343734328948</v>
      </c>
      <c r="H8" s="45" t="n">
        <f aca="false">G8</f>
        <v>0.00886343734328948</v>
      </c>
      <c r="I8" s="45" t="n">
        <f aca="false">H8</f>
        <v>0.00886343734328948</v>
      </c>
      <c r="J8" s="45" t="n">
        <f aca="false">I8</f>
        <v>0.00886343734328948</v>
      </c>
      <c r="K8" s="45" t="n">
        <f aca="false">J8</f>
        <v>0.00886343734328948</v>
      </c>
      <c r="L8" s="45" t="n">
        <f aca="false">K8</f>
        <v>0.00886343734328948</v>
      </c>
      <c r="M8" s="45" t="n">
        <f aca="false">L8</f>
        <v>0.00886343734328948</v>
      </c>
    </row>
    <row r="9" customFormat="false" ht="12.75" hidden="false" customHeight="false" outlineLevel="0" collapsed="false">
      <c r="A9" s="0" t="str">
        <f aca="false">raw!A9</f>
        <v>Consumers Energy Co.</v>
      </c>
      <c r="B9" s="34" t="n">
        <f aca="false">DistDepr!B9/DistNplant!B9</f>
        <v>0.00509242876347601</v>
      </c>
      <c r="C9" s="45" t="n">
        <f aca="false">B9</f>
        <v>0.00509242876347601</v>
      </c>
      <c r="D9" s="45" t="n">
        <f aca="false">C9</f>
        <v>0.00509242876347601</v>
      </c>
      <c r="E9" s="45" t="n">
        <f aca="false">D9</f>
        <v>0.00509242876347601</v>
      </c>
      <c r="F9" s="45" t="n">
        <f aca="false">E9</f>
        <v>0.00509242876347601</v>
      </c>
      <c r="G9" s="45" t="n">
        <f aca="false">F9</f>
        <v>0.00509242876347601</v>
      </c>
      <c r="H9" s="45" t="n">
        <f aca="false">G9</f>
        <v>0.00509242876347601</v>
      </c>
      <c r="I9" s="45" t="n">
        <f aca="false">H9</f>
        <v>0.00509242876347601</v>
      </c>
      <c r="J9" s="45" t="n">
        <f aca="false">I9</f>
        <v>0.00509242876347601</v>
      </c>
      <c r="K9" s="45" t="n">
        <f aca="false">J9</f>
        <v>0.00509242876347601</v>
      </c>
      <c r="L9" s="45" t="n">
        <f aca="false">K9</f>
        <v>0.00509242876347601</v>
      </c>
      <c r="M9" s="45" t="n">
        <f aca="false">L9</f>
        <v>0.00509242876347601</v>
      </c>
    </row>
    <row r="10" customFormat="false" ht="12.75" hidden="false" customHeight="false" outlineLevel="0" collapsed="false">
      <c r="A10" s="0" t="str">
        <f aca="false">raw!A10</f>
        <v>Duke Energy Corp.</v>
      </c>
      <c r="B10" s="34" t="n">
        <f aca="false">DistDepr!B10/DistNplant!B10</f>
        <v>0.0095908338226356</v>
      </c>
      <c r="C10" s="45" t="n">
        <f aca="false">B10</f>
        <v>0.0095908338226356</v>
      </c>
      <c r="D10" s="45" t="n">
        <f aca="false">C10</f>
        <v>0.0095908338226356</v>
      </c>
      <c r="E10" s="45" t="n">
        <f aca="false">D10</f>
        <v>0.0095908338226356</v>
      </c>
      <c r="F10" s="45" t="n">
        <f aca="false">E10</f>
        <v>0.0095908338226356</v>
      </c>
      <c r="G10" s="45" t="n">
        <f aca="false">F10</f>
        <v>0.0095908338226356</v>
      </c>
      <c r="H10" s="45" t="n">
        <f aca="false">G10</f>
        <v>0.0095908338226356</v>
      </c>
      <c r="I10" s="45" t="n">
        <f aca="false">H10</f>
        <v>0.0095908338226356</v>
      </c>
      <c r="J10" s="45" t="n">
        <f aca="false">I10</f>
        <v>0.0095908338226356</v>
      </c>
      <c r="K10" s="45" t="n">
        <f aca="false">J10</f>
        <v>0.0095908338226356</v>
      </c>
      <c r="L10" s="45" t="n">
        <f aca="false">K10</f>
        <v>0.0095908338226356</v>
      </c>
      <c r="M10" s="45" t="n">
        <f aca="false">L10</f>
        <v>0.0095908338226356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4" t="n">
        <f aca="false">DistDepr!B11/DistNplant!B11</f>
        <v>0.00685790799619331</v>
      </c>
      <c r="C11" s="45" t="n">
        <f aca="false">B11</f>
        <v>0.00685790799619331</v>
      </c>
      <c r="D11" s="45" t="n">
        <f aca="false">C11</f>
        <v>0.00685790799619331</v>
      </c>
      <c r="E11" s="45" t="n">
        <f aca="false">D11</f>
        <v>0.00685790799619331</v>
      </c>
      <c r="F11" s="45" t="n">
        <f aca="false">E11</f>
        <v>0.00685790799619331</v>
      </c>
      <c r="G11" s="45" t="n">
        <f aca="false">F11</f>
        <v>0.00685790799619331</v>
      </c>
      <c r="H11" s="45" t="n">
        <f aca="false">G11</f>
        <v>0.00685790799619331</v>
      </c>
      <c r="I11" s="45" t="n">
        <f aca="false">H11</f>
        <v>0.00685790799619331</v>
      </c>
      <c r="J11" s="45" t="n">
        <f aca="false">I11</f>
        <v>0.00685790799619331</v>
      </c>
      <c r="K11" s="45" t="n">
        <f aca="false">J11</f>
        <v>0.00685790799619331</v>
      </c>
      <c r="L11" s="45" t="n">
        <f aca="false">K11</f>
        <v>0.00685790799619331</v>
      </c>
      <c r="M11" s="45" t="n">
        <f aca="false">L11</f>
        <v>0.00685790799619331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4" t="n">
        <f aca="false">DistDepr!B12/DistNplant!B12</f>
        <v>0.010139832040807</v>
      </c>
      <c r="C12" s="45" t="n">
        <f aca="false">B12</f>
        <v>0.010139832040807</v>
      </c>
      <c r="D12" s="45" t="n">
        <f aca="false">C12</f>
        <v>0.010139832040807</v>
      </c>
      <c r="E12" s="45" t="n">
        <f aca="false">D12</f>
        <v>0.010139832040807</v>
      </c>
      <c r="F12" s="45" t="n">
        <f aca="false">E12</f>
        <v>0.010139832040807</v>
      </c>
      <c r="G12" s="45" t="n">
        <f aca="false">F12</f>
        <v>0.010139832040807</v>
      </c>
      <c r="H12" s="45" t="n">
        <f aca="false">G12</f>
        <v>0.010139832040807</v>
      </c>
      <c r="I12" s="45" t="n">
        <f aca="false">H12</f>
        <v>0.010139832040807</v>
      </c>
      <c r="J12" s="45" t="n">
        <f aca="false">I12</f>
        <v>0.010139832040807</v>
      </c>
      <c r="K12" s="45" t="n">
        <f aca="false">J12</f>
        <v>0.010139832040807</v>
      </c>
      <c r="L12" s="45" t="n">
        <f aca="false">K12</f>
        <v>0.010139832040807</v>
      </c>
      <c r="M12" s="45" t="n">
        <f aca="false">L12</f>
        <v>0.010139832040807</v>
      </c>
    </row>
    <row r="13" customFormat="false" ht="12.75" hidden="false" customHeight="false" outlineLevel="0" collapsed="false">
      <c r="A13" s="0" t="str">
        <f aca="false">raw!A13</f>
        <v>Gulf Power Co.</v>
      </c>
      <c r="B13" s="34" t="n">
        <f aca="false">DistDepr!B13/DistNplant!B13</f>
        <v>0.00659140993546832</v>
      </c>
      <c r="C13" s="45" t="n">
        <f aca="false">B13</f>
        <v>0.00659140993546832</v>
      </c>
      <c r="D13" s="45" t="n">
        <f aca="false">C13</f>
        <v>0.00659140993546832</v>
      </c>
      <c r="E13" s="45" t="n">
        <f aca="false">D13</f>
        <v>0.00659140993546832</v>
      </c>
      <c r="F13" s="45" t="n">
        <f aca="false">E13</f>
        <v>0.00659140993546832</v>
      </c>
      <c r="G13" s="45" t="n">
        <f aca="false">F13</f>
        <v>0.00659140993546832</v>
      </c>
      <c r="H13" s="45" t="n">
        <f aca="false">G13</f>
        <v>0.00659140993546832</v>
      </c>
      <c r="I13" s="45" t="n">
        <f aca="false">H13</f>
        <v>0.00659140993546832</v>
      </c>
      <c r="J13" s="45" t="n">
        <f aca="false">I13</f>
        <v>0.00659140993546832</v>
      </c>
      <c r="K13" s="45" t="n">
        <f aca="false">J13</f>
        <v>0.00659140993546832</v>
      </c>
      <c r="L13" s="45" t="n">
        <f aca="false">K13</f>
        <v>0.00659140993546832</v>
      </c>
      <c r="M13" s="45" t="n">
        <f aca="false">L13</f>
        <v>0.00659140993546832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4" t="n">
        <f aca="false">DistDepr!B14/DistNplant!B14</f>
        <v>0.003931073371596</v>
      </c>
      <c r="C14" s="45" t="n">
        <f aca="false">B14</f>
        <v>0.003931073371596</v>
      </c>
      <c r="D14" s="45" t="n">
        <f aca="false">C14</f>
        <v>0.003931073371596</v>
      </c>
      <c r="E14" s="45" t="n">
        <f aca="false">D14</f>
        <v>0.003931073371596</v>
      </c>
      <c r="F14" s="45" t="n">
        <f aca="false">E14</f>
        <v>0.003931073371596</v>
      </c>
      <c r="G14" s="45" t="n">
        <f aca="false">F14</f>
        <v>0.003931073371596</v>
      </c>
      <c r="H14" s="45" t="n">
        <f aca="false">G14</f>
        <v>0.003931073371596</v>
      </c>
      <c r="I14" s="45" t="n">
        <f aca="false">H14</f>
        <v>0.003931073371596</v>
      </c>
      <c r="J14" s="45" t="n">
        <f aca="false">I14</f>
        <v>0.003931073371596</v>
      </c>
      <c r="K14" s="45" t="n">
        <f aca="false">J14</f>
        <v>0.003931073371596</v>
      </c>
      <c r="L14" s="45" t="n">
        <f aca="false">K14</f>
        <v>0.003931073371596</v>
      </c>
      <c r="M14" s="45" t="n">
        <f aca="false">L14</f>
        <v>0.003931073371596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4" t="n">
        <f aca="false">DistDepr!B15/DistNplant!B15</f>
        <v>0.00284972376901073</v>
      </c>
      <c r="C15" s="45" t="n">
        <f aca="false">B15</f>
        <v>0.00284972376901073</v>
      </c>
      <c r="D15" s="45" t="n">
        <f aca="false">C15</f>
        <v>0.00284972376901073</v>
      </c>
      <c r="E15" s="45" t="n">
        <f aca="false">D15</f>
        <v>0.00284972376901073</v>
      </c>
      <c r="F15" s="45" t="n">
        <f aca="false">E15</f>
        <v>0.00284972376901073</v>
      </c>
      <c r="G15" s="45" t="n">
        <f aca="false">F15</f>
        <v>0.00284972376901073</v>
      </c>
      <c r="H15" s="45" t="n">
        <f aca="false">G15</f>
        <v>0.00284972376901073</v>
      </c>
      <c r="I15" s="45" t="n">
        <f aca="false">H15</f>
        <v>0.00284972376901073</v>
      </c>
      <c r="J15" s="45" t="n">
        <f aca="false">I15</f>
        <v>0.00284972376901073</v>
      </c>
      <c r="K15" s="45" t="n">
        <f aca="false">J15</f>
        <v>0.00284972376901073</v>
      </c>
      <c r="L15" s="45" t="n">
        <f aca="false">K15</f>
        <v>0.00284972376901073</v>
      </c>
      <c r="M15" s="45" t="n">
        <f aca="false">L15</f>
        <v>0.00284972376901073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4" t="n">
        <f aca="false">DistDepr!B16/DistNplant!B16</f>
        <v>0.00228414357261544</v>
      </c>
      <c r="C16" s="45" t="n">
        <f aca="false">B16</f>
        <v>0.00228414357261544</v>
      </c>
      <c r="D16" s="45" t="n">
        <f aca="false">C16</f>
        <v>0.00228414357261544</v>
      </c>
      <c r="E16" s="45" t="n">
        <f aca="false">D16</f>
        <v>0.00228414357261544</v>
      </c>
      <c r="F16" s="45" t="n">
        <f aca="false">E16</f>
        <v>0.00228414357261544</v>
      </c>
      <c r="G16" s="45" t="n">
        <f aca="false">F16</f>
        <v>0.00228414357261544</v>
      </c>
      <c r="H16" s="45" t="n">
        <f aca="false">G16</f>
        <v>0.00228414357261544</v>
      </c>
      <c r="I16" s="45" t="n">
        <f aca="false">H16</f>
        <v>0.00228414357261544</v>
      </c>
      <c r="J16" s="45" t="n">
        <f aca="false">I16</f>
        <v>0.00228414357261544</v>
      </c>
      <c r="K16" s="45" t="n">
        <f aca="false">J16</f>
        <v>0.00228414357261544</v>
      </c>
      <c r="L16" s="45" t="n">
        <f aca="false">K16</f>
        <v>0.00228414357261544</v>
      </c>
      <c r="M16" s="45" t="n">
        <f aca="false">L16</f>
        <v>0.00228414357261544</v>
      </c>
    </row>
    <row r="17" customFormat="false" ht="12.75" hidden="false" customHeight="false" outlineLevel="0" collapsed="false">
      <c r="A17" s="0" t="str">
        <f aca="false">raw!A17</f>
        <v>Ohio Power Co.</v>
      </c>
      <c r="B17" s="34" t="n">
        <f aca="false">DistDepr!B17/DistNplant!B17</f>
        <v>0.0011922600435576</v>
      </c>
      <c r="C17" s="45" t="n">
        <f aca="false">B17</f>
        <v>0.0011922600435576</v>
      </c>
      <c r="D17" s="45" t="n">
        <f aca="false">C17</f>
        <v>0.0011922600435576</v>
      </c>
      <c r="E17" s="45" t="n">
        <f aca="false">D17</f>
        <v>0.0011922600435576</v>
      </c>
      <c r="F17" s="45" t="n">
        <f aca="false">E17</f>
        <v>0.0011922600435576</v>
      </c>
      <c r="G17" s="45" t="n">
        <f aca="false">F17</f>
        <v>0.0011922600435576</v>
      </c>
      <c r="H17" s="45" t="n">
        <f aca="false">G17</f>
        <v>0.0011922600435576</v>
      </c>
      <c r="I17" s="45" t="n">
        <f aca="false">H17</f>
        <v>0.0011922600435576</v>
      </c>
      <c r="J17" s="45" t="n">
        <f aca="false">I17</f>
        <v>0.0011922600435576</v>
      </c>
      <c r="K17" s="45" t="n">
        <f aca="false">J17</f>
        <v>0.0011922600435576</v>
      </c>
      <c r="L17" s="45" t="n">
        <f aca="false">K17</f>
        <v>0.0011922600435576</v>
      </c>
      <c r="M17" s="45" t="n">
        <f aca="false">L17</f>
        <v>0.0011922600435576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4" t="n">
        <f aca="false">DistDepr!B18/DistNplant!B18</f>
        <v>0.00277987277335407</v>
      </c>
      <c r="C18" s="45" t="n">
        <f aca="false">B18</f>
        <v>0.00277987277335407</v>
      </c>
      <c r="D18" s="45" t="n">
        <f aca="false">C18</f>
        <v>0.00277987277335407</v>
      </c>
      <c r="E18" s="45" t="n">
        <f aca="false">D18</f>
        <v>0.00277987277335407</v>
      </c>
      <c r="F18" s="45" t="n">
        <f aca="false">E18</f>
        <v>0.00277987277335407</v>
      </c>
      <c r="G18" s="45" t="n">
        <f aca="false">F18</f>
        <v>0.00277987277335407</v>
      </c>
      <c r="H18" s="45" t="n">
        <f aca="false">G18</f>
        <v>0.00277987277335407</v>
      </c>
      <c r="I18" s="45" t="n">
        <f aca="false">H18</f>
        <v>0.00277987277335407</v>
      </c>
      <c r="J18" s="45" t="n">
        <f aca="false">I18</f>
        <v>0.00277987277335407</v>
      </c>
      <c r="K18" s="45" t="n">
        <f aca="false">J18</f>
        <v>0.00277987277335407</v>
      </c>
      <c r="L18" s="45" t="n">
        <f aca="false">K18</f>
        <v>0.00277987277335407</v>
      </c>
      <c r="M18" s="45" t="n">
        <f aca="false">L18</f>
        <v>0.00277987277335407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4" t="n">
        <f aca="false">DistDepr!B19/DistNplant!B19</f>
        <v>0.00995065819676801</v>
      </c>
      <c r="C19" s="45" t="n">
        <f aca="false">B19</f>
        <v>0.00995065819676801</v>
      </c>
      <c r="D19" s="45" t="n">
        <f aca="false">C19</f>
        <v>0.00995065819676801</v>
      </c>
      <c r="E19" s="45" t="n">
        <f aca="false">D19</f>
        <v>0.00995065819676801</v>
      </c>
      <c r="F19" s="45" t="n">
        <f aca="false">E19</f>
        <v>0.00995065819676801</v>
      </c>
      <c r="G19" s="45" t="n">
        <f aca="false">F19</f>
        <v>0.00995065819676801</v>
      </c>
      <c r="H19" s="45" t="n">
        <f aca="false">G19</f>
        <v>0.00995065819676801</v>
      </c>
      <c r="I19" s="45" t="n">
        <f aca="false">H19</f>
        <v>0.00995065819676801</v>
      </c>
      <c r="J19" s="45" t="n">
        <f aca="false">I19</f>
        <v>0.00995065819676801</v>
      </c>
      <c r="K19" s="45" t="n">
        <f aca="false">J19</f>
        <v>0.00995065819676801</v>
      </c>
      <c r="L19" s="45" t="n">
        <f aca="false">K19</f>
        <v>0.00995065819676801</v>
      </c>
      <c r="M19" s="45" t="n">
        <f aca="false">L19</f>
        <v>0.00995065819676801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4" t="n">
        <f aca="false">DistDepr!B20/DistNplant!B20</f>
        <v>0.00437486762942979</v>
      </c>
      <c r="C20" s="45" t="n">
        <f aca="false">B20</f>
        <v>0.00437486762942979</v>
      </c>
      <c r="D20" s="45" t="n">
        <f aca="false">C20</f>
        <v>0.00437486762942979</v>
      </c>
      <c r="E20" s="45" t="n">
        <f aca="false">D20</f>
        <v>0.00437486762942979</v>
      </c>
      <c r="F20" s="45" t="n">
        <f aca="false">E20</f>
        <v>0.00437486762942979</v>
      </c>
      <c r="G20" s="45" t="n">
        <f aca="false">F20</f>
        <v>0.00437486762942979</v>
      </c>
      <c r="H20" s="45" t="n">
        <f aca="false">G20</f>
        <v>0.00437486762942979</v>
      </c>
      <c r="I20" s="45" t="n">
        <f aca="false">H20</f>
        <v>0.00437486762942979</v>
      </c>
      <c r="J20" s="45" t="n">
        <f aca="false">I20</f>
        <v>0.00437486762942979</v>
      </c>
      <c r="K20" s="45" t="n">
        <f aca="false">J20</f>
        <v>0.00437486762942979</v>
      </c>
      <c r="L20" s="45" t="n">
        <f aca="false">K20</f>
        <v>0.00437486762942979</v>
      </c>
      <c r="M20" s="45" t="n">
        <f aca="false">L20</f>
        <v>0.00437486762942979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4" t="n">
        <f aca="false">DistDepr!B21/DistNplant!B21</f>
        <v>0.00589462742151189</v>
      </c>
      <c r="C21" s="45" t="n">
        <f aca="false">B21</f>
        <v>0.00589462742151189</v>
      </c>
      <c r="D21" s="45" t="n">
        <f aca="false">C21</f>
        <v>0.00589462742151189</v>
      </c>
      <c r="E21" s="45" t="n">
        <f aca="false">D21</f>
        <v>0.00589462742151189</v>
      </c>
      <c r="F21" s="45" t="n">
        <f aca="false">E21</f>
        <v>0.00589462742151189</v>
      </c>
      <c r="G21" s="45" t="n">
        <f aca="false">F21</f>
        <v>0.00589462742151189</v>
      </c>
      <c r="H21" s="45" t="n">
        <f aca="false">G21</f>
        <v>0.00589462742151189</v>
      </c>
      <c r="I21" s="45" t="n">
        <f aca="false">H21</f>
        <v>0.00589462742151189</v>
      </c>
      <c r="J21" s="45" t="n">
        <f aca="false">I21</f>
        <v>0.00589462742151189</v>
      </c>
      <c r="K21" s="45" t="n">
        <f aca="false">J21</f>
        <v>0.00589462742151189</v>
      </c>
      <c r="L21" s="45" t="n">
        <f aca="false">K21</f>
        <v>0.00589462742151189</v>
      </c>
      <c r="M21" s="45" t="n">
        <f aca="false">L21</f>
        <v>0.00589462742151189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4" t="n">
        <f aca="false">DistDepr!B22/DistNplant!B22</f>
        <v>0.0115409694352402</v>
      </c>
      <c r="C22" s="45" t="n">
        <f aca="false">B22</f>
        <v>0.0115409694352402</v>
      </c>
      <c r="D22" s="45" t="n">
        <f aca="false">C22</f>
        <v>0.0115409694352402</v>
      </c>
      <c r="E22" s="45" t="n">
        <f aca="false">D22</f>
        <v>0.0115409694352402</v>
      </c>
      <c r="F22" s="45" t="n">
        <f aca="false">E22</f>
        <v>0.0115409694352402</v>
      </c>
      <c r="G22" s="45" t="n">
        <f aca="false">F22</f>
        <v>0.0115409694352402</v>
      </c>
      <c r="H22" s="45" t="n">
        <f aca="false">G22</f>
        <v>0.0115409694352402</v>
      </c>
      <c r="I22" s="45" t="n">
        <f aca="false">H22</f>
        <v>0.0115409694352402</v>
      </c>
      <c r="J22" s="45" t="n">
        <f aca="false">I22</f>
        <v>0.0115409694352402</v>
      </c>
      <c r="K22" s="45" t="n">
        <f aca="false">J22</f>
        <v>0.0115409694352402</v>
      </c>
      <c r="L22" s="45" t="n">
        <f aca="false">K22</f>
        <v>0.0115409694352402</v>
      </c>
      <c r="M22" s="45" t="n">
        <f aca="false">L22</f>
        <v>0.0115409694352402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4" t="n">
        <f aca="false">DistDepr!B23/DistNplant!B23</f>
        <v>0.00441648596940835</v>
      </c>
      <c r="C23" s="45" t="n">
        <f aca="false">B23</f>
        <v>0.00441648596940835</v>
      </c>
      <c r="D23" s="45" t="n">
        <f aca="false">C23</f>
        <v>0.00441648596940835</v>
      </c>
      <c r="E23" s="45" t="n">
        <f aca="false">D23</f>
        <v>0.00441648596940835</v>
      </c>
      <c r="F23" s="45" t="n">
        <f aca="false">E23</f>
        <v>0.00441648596940835</v>
      </c>
      <c r="G23" s="45" t="n">
        <f aca="false">F23</f>
        <v>0.00441648596940835</v>
      </c>
      <c r="H23" s="45" t="n">
        <f aca="false">G23</f>
        <v>0.00441648596940835</v>
      </c>
      <c r="I23" s="45" t="n">
        <f aca="false">H23</f>
        <v>0.00441648596940835</v>
      </c>
      <c r="J23" s="45" t="n">
        <f aca="false">I23</f>
        <v>0.00441648596940835</v>
      </c>
      <c r="K23" s="45" t="n">
        <f aca="false">J23</f>
        <v>0.00441648596940835</v>
      </c>
      <c r="L23" s="45" t="n">
        <f aca="false">K23</f>
        <v>0.00441648596940835</v>
      </c>
      <c r="M23" s="45" t="n">
        <f aca="false">L23</f>
        <v>0.00441648596940835</v>
      </c>
    </row>
    <row r="24" customFormat="false" ht="12.75" hidden="false" customHeight="false" outlineLevel="0" collapsed="false">
      <c r="A24" s="0" t="str">
        <f aca="false">raw!A24</f>
        <v>TXU Electric Co.</v>
      </c>
      <c r="B24" s="34" t="n">
        <f aca="false">DistDepr!B24/DistNplant!B24</f>
        <v>0.00125149284095101</v>
      </c>
      <c r="C24" s="45" t="n">
        <f aca="false">B24</f>
        <v>0.00125149284095101</v>
      </c>
      <c r="D24" s="45" t="n">
        <f aca="false">C24</f>
        <v>0.00125149284095101</v>
      </c>
      <c r="E24" s="45" t="n">
        <f aca="false">D24</f>
        <v>0.00125149284095101</v>
      </c>
      <c r="F24" s="45" t="n">
        <f aca="false">E24</f>
        <v>0.00125149284095101</v>
      </c>
      <c r="G24" s="45" t="n">
        <f aca="false">F24</f>
        <v>0.00125149284095101</v>
      </c>
      <c r="H24" s="45" t="n">
        <f aca="false">G24</f>
        <v>0.00125149284095101</v>
      </c>
      <c r="I24" s="45" t="n">
        <f aca="false">H24</f>
        <v>0.00125149284095101</v>
      </c>
      <c r="J24" s="45" t="n">
        <f aca="false">I24</f>
        <v>0.00125149284095101</v>
      </c>
      <c r="K24" s="45" t="n">
        <f aca="false">J24</f>
        <v>0.00125149284095101</v>
      </c>
      <c r="L24" s="45" t="n">
        <f aca="false">K24</f>
        <v>0.00125149284095101</v>
      </c>
      <c r="M24" s="45" t="n">
        <f aca="false">L24</f>
        <v>0.00125149284095101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13" min="2" style="0" width="13.85"/>
  </cols>
  <sheetData>
    <row r="1" customFormat="false" ht="12.75" hidden="false" customHeight="false" outlineLevel="0" collapsed="false">
      <c r="A1" s="0" t="s">
        <v>247</v>
      </c>
    </row>
    <row r="2" customFormat="false" ht="12.75" hidden="false" customHeight="false" outlineLevel="0" collapsed="false">
      <c r="B2" s="0" t="n">
        <v>7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VLOOKUP($A4,rawcalc!$A$4:$H$24,$B$2,FALSE())*TransNplant!B4</f>
        <v>62629166.2208</v>
      </c>
      <c r="C4" s="37" t="n">
        <f aca="false">VLOOKUP($A4,rawcalc!$A$4:$H$24,$B$2,FALSE())*TransNplant!C4</f>
        <v>62629166.2208</v>
      </c>
      <c r="D4" s="37" t="n">
        <f aca="false">VLOOKUP($A4,rawcalc!$A$4:$H$24,$B$2,FALSE())*TransNplant!D4</f>
        <v>62496572.3071265</v>
      </c>
      <c r="E4" s="37" t="n">
        <f aca="false">VLOOKUP($A4,rawcalc!$A$4:$H$24,$B$2,FALSE())*TransNplant!E4</f>
        <v>62364259.1116391</v>
      </c>
      <c r="F4" s="37" t="n">
        <f aca="false">VLOOKUP($A4,rawcalc!$A$4:$H$24,$B$2,FALSE())*TransNplant!F4</f>
        <v>62232226.0400219</v>
      </c>
      <c r="G4" s="37" t="n">
        <f aca="false">VLOOKUP($A4,rawcalc!$A$4:$H$24,$B$2,FALSE())*TransNplant!G4</f>
        <v>62100472.4992168</v>
      </c>
      <c r="H4" s="37" t="n">
        <f aca="false">VLOOKUP($A4,rawcalc!$A$4:$H$24,$B$2,FALSE())*TransNplant!H4</f>
        <v>61968997.8974216</v>
      </c>
      <c r="I4" s="37" t="n">
        <f aca="false">VLOOKUP($A4,rawcalc!$A$4:$H$24,$B$2,FALSE())*TransNplant!I4</f>
        <v>61837801.6440868</v>
      </c>
      <c r="J4" s="37" t="n">
        <f aca="false">VLOOKUP($A4,rawcalc!$A$4:$H$24,$B$2,FALSE())*TransNplant!J4</f>
        <v>61706883.1499136</v>
      </c>
      <c r="K4" s="37" t="n">
        <f aca="false">VLOOKUP($A4,rawcalc!$A$4:$H$24,$B$2,FALSE())*TransNplant!K4</f>
        <v>61576241.8268502</v>
      </c>
      <c r="L4" s="37" t="n">
        <f aca="false">VLOOKUP($A4,rawcalc!$A$4:$H$24,$B$2,FALSE())*TransNplant!L4</f>
        <v>61445877.0880902</v>
      </c>
      <c r="M4" s="37" t="n">
        <f aca="false">VLOOKUP($A4,rawcalc!$A$4:$H$24,$B$2,FALSE())*TransNplant!M4</f>
        <v>61315788.3480695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VLOOKUP($A5,rawcalc!$A$4:$H$24,$B$2,FALSE())*TransNplant!B5</f>
        <v>89661135.199482</v>
      </c>
      <c r="C5" s="37" t="n">
        <f aca="false">VLOOKUP($A5,rawcalc!$A$4:$H$24,$B$2,FALSE())*TransNplant!C5</f>
        <v>89661135.199482</v>
      </c>
      <c r="D5" s="37" t="n">
        <f aca="false">VLOOKUP($A5,rawcalc!$A$4:$H$24,$B$2,FALSE())*TransNplant!D5</f>
        <v>89663103.0631814</v>
      </c>
      <c r="E5" s="37" t="n">
        <f aca="false">VLOOKUP($A5,rawcalc!$A$4:$H$24,$B$2,FALSE())*TransNplant!E5</f>
        <v>89665070.9700711</v>
      </c>
      <c r="F5" s="37" t="n">
        <f aca="false">VLOOKUP($A5,rawcalc!$A$4:$H$24,$B$2,FALSE())*TransNplant!F5</f>
        <v>89667038.9201519</v>
      </c>
      <c r="G5" s="37" t="n">
        <f aca="false">VLOOKUP($A5,rawcalc!$A$4:$H$24,$B$2,FALSE())*TransNplant!G5</f>
        <v>89669006.913425</v>
      </c>
      <c r="H5" s="37" t="n">
        <f aca="false">VLOOKUP($A5,rawcalc!$A$4:$H$24,$B$2,FALSE())*TransNplant!H5</f>
        <v>89670974.9498911</v>
      </c>
      <c r="I5" s="37" t="n">
        <f aca="false">VLOOKUP($A5,rawcalc!$A$4:$H$24,$B$2,FALSE())*TransNplant!I5</f>
        <v>89672943.0295512</v>
      </c>
      <c r="J5" s="37" t="n">
        <f aca="false">VLOOKUP($A5,rawcalc!$A$4:$H$24,$B$2,FALSE())*TransNplant!J5</f>
        <v>89674911.1524064</v>
      </c>
      <c r="K5" s="37" t="n">
        <f aca="false">VLOOKUP($A5,rawcalc!$A$4:$H$24,$B$2,FALSE())*TransNplant!K5</f>
        <v>89676879.3184575</v>
      </c>
      <c r="L5" s="37" t="n">
        <f aca="false">VLOOKUP($A5,rawcalc!$A$4:$H$24,$B$2,FALSE())*TransNplant!L5</f>
        <v>89678847.5277055</v>
      </c>
      <c r="M5" s="37" t="n">
        <f aca="false">VLOOKUP($A5,rawcalc!$A$4:$H$24,$B$2,FALSE())*TransNplant!M5</f>
        <v>89680815.7801514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VLOOKUP($A6,rawcalc!$A$4:$H$24,$B$2,FALSE())*TransNplant!B6</f>
        <v>10645101.7756</v>
      </c>
      <c r="C6" s="37" t="n">
        <f aca="false">VLOOKUP($A6,rawcalc!$A$4:$H$24,$B$2,FALSE())*TransNplant!C6</f>
        <v>10645101.7756</v>
      </c>
      <c r="D6" s="37" t="n">
        <f aca="false">VLOOKUP($A6,rawcalc!$A$4:$H$24,$B$2,FALSE())*TransNplant!D6</f>
        <v>10646915.3082478</v>
      </c>
      <c r="E6" s="37" t="n">
        <f aca="false">VLOOKUP($A6,rawcalc!$A$4:$H$24,$B$2,FALSE())*TransNplant!E6</f>
        <v>10648729.1498547</v>
      </c>
      <c r="F6" s="37" t="n">
        <f aca="false">VLOOKUP($A6,rawcalc!$A$4:$H$24,$B$2,FALSE())*TransNplant!F6</f>
        <v>10650543.3004733</v>
      </c>
      <c r="G6" s="37" t="n">
        <f aca="false">VLOOKUP($A6,rawcalc!$A$4:$H$24,$B$2,FALSE())*TransNplant!G6</f>
        <v>10652357.7601562</v>
      </c>
      <c r="H6" s="37" t="n">
        <f aca="false">VLOOKUP($A6,rawcalc!$A$4:$H$24,$B$2,FALSE())*TransNplant!H6</f>
        <v>10654172.5289561</v>
      </c>
      <c r="I6" s="37" t="n">
        <f aca="false">VLOOKUP($A6,rawcalc!$A$4:$H$24,$B$2,FALSE())*TransNplant!I6</f>
        <v>10655987.6069256</v>
      </c>
      <c r="J6" s="37" t="n">
        <f aca="false">VLOOKUP($A6,rawcalc!$A$4:$H$24,$B$2,FALSE())*TransNplant!J6</f>
        <v>10657802.9941175</v>
      </c>
      <c r="K6" s="37" t="n">
        <f aca="false">VLOOKUP($A6,rawcalc!$A$4:$H$24,$B$2,FALSE())*TransNplant!K6</f>
        <v>10659618.6905844</v>
      </c>
      <c r="L6" s="37" t="n">
        <f aca="false">VLOOKUP($A6,rawcalc!$A$4:$H$24,$B$2,FALSE())*TransNplant!L6</f>
        <v>10661434.696379</v>
      </c>
      <c r="M6" s="37" t="n">
        <f aca="false">VLOOKUP($A6,rawcalc!$A$4:$H$24,$B$2,FALSE())*TransNplant!M6</f>
        <v>10663251.011554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VLOOKUP($A7,rawcalc!$A$4:$H$24,$B$2,FALSE())*TransNplant!B7</f>
        <v>206265558.557878</v>
      </c>
      <c r="C7" s="37" t="n">
        <f aca="false">VLOOKUP($A7,rawcalc!$A$4:$H$24,$B$2,FALSE())*TransNplant!C7</f>
        <v>206265558.557878</v>
      </c>
      <c r="D7" s="37" t="n">
        <f aca="false">VLOOKUP($A7,rawcalc!$A$4:$H$24,$B$2,FALSE())*TransNplant!D7</f>
        <v>206898637.001823</v>
      </c>
      <c r="E7" s="37" t="n">
        <f aca="false">VLOOKUP($A7,rawcalc!$A$4:$H$24,$B$2,FALSE())*TransNplant!E7</f>
        <v>207533658.51527</v>
      </c>
      <c r="F7" s="37" t="n">
        <f aca="false">VLOOKUP($A7,rawcalc!$A$4:$H$24,$B$2,FALSE())*TransNplant!F7</f>
        <v>208170629.061966</v>
      </c>
      <c r="G7" s="37" t="n">
        <f aca="false">VLOOKUP($A7,rawcalc!$A$4:$H$24,$B$2,FALSE())*TransNplant!G7</f>
        <v>208809554.62396</v>
      </c>
      <c r="H7" s="37" t="n">
        <f aca="false">VLOOKUP($A7,rawcalc!$A$4:$H$24,$B$2,FALSE())*TransNplant!H7</f>
        <v>209450441.201663</v>
      </c>
      <c r="I7" s="37" t="n">
        <f aca="false">VLOOKUP($A7,rawcalc!$A$4:$H$24,$B$2,FALSE())*TransNplant!I7</f>
        <v>210093294.813903</v>
      </c>
      <c r="J7" s="37" t="n">
        <f aca="false">VLOOKUP($A7,rawcalc!$A$4:$H$24,$B$2,FALSE())*TransNplant!J7</f>
        <v>210738121.497979</v>
      </c>
      <c r="K7" s="37" t="n">
        <f aca="false">VLOOKUP($A7,rawcalc!$A$4:$H$24,$B$2,FALSE())*TransNplant!K7</f>
        <v>211384927.309723</v>
      </c>
      <c r="L7" s="37" t="n">
        <f aca="false">VLOOKUP($A7,rawcalc!$A$4:$H$24,$B$2,FALSE())*TransNplant!L7</f>
        <v>212033718.323552</v>
      </c>
      <c r="M7" s="37" t="n">
        <f aca="false">VLOOKUP($A7,rawcalc!$A$4:$H$24,$B$2,FALSE())*TransNplant!M7</f>
        <v>212684500.632526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VLOOKUP($A8,rawcalc!$A$4:$H$24,$B$2,FALSE())*TransNplant!B8</f>
        <v>169413234.605</v>
      </c>
      <c r="C8" s="37" t="n">
        <f aca="false">VLOOKUP($A8,rawcalc!$A$4:$H$24,$B$2,FALSE())*TransNplant!C8</f>
        <v>169413234.605</v>
      </c>
      <c r="D8" s="37" t="n">
        <f aca="false">VLOOKUP($A8,rawcalc!$A$4:$H$24,$B$2,FALSE())*TransNplant!D8</f>
        <v>168790011.710627</v>
      </c>
      <c r="E8" s="37" t="n">
        <f aca="false">VLOOKUP($A8,rawcalc!$A$4:$H$24,$B$2,FALSE())*TransNplant!E8</f>
        <v>168169081.475249</v>
      </c>
      <c r="F8" s="37" t="n">
        <f aca="false">VLOOKUP($A8,rawcalc!$A$4:$H$24,$B$2,FALSE())*TransNplant!F8</f>
        <v>167550435.464827</v>
      </c>
      <c r="G8" s="37" t="n">
        <f aca="false">VLOOKUP($A8,rawcalc!$A$4:$H$24,$B$2,FALSE())*TransNplant!G8</f>
        <v>166934065.276351</v>
      </c>
      <c r="H8" s="37" t="n">
        <f aca="false">VLOOKUP($A8,rawcalc!$A$4:$H$24,$B$2,FALSE())*TransNplant!H8</f>
        <v>166319962.537722</v>
      </c>
      <c r="I8" s="37" t="n">
        <f aca="false">VLOOKUP($A8,rawcalc!$A$4:$H$24,$B$2,FALSE())*TransNplant!I8</f>
        <v>165708118.907639</v>
      </c>
      <c r="J8" s="37" t="n">
        <f aca="false">VLOOKUP($A8,rawcalc!$A$4:$H$24,$B$2,FALSE())*TransNplant!J8</f>
        <v>165098526.075489</v>
      </c>
      <c r="K8" s="37" t="n">
        <f aca="false">VLOOKUP($A8,rawcalc!$A$4:$H$24,$B$2,FALSE())*TransNplant!K8</f>
        <v>164491175.761227</v>
      </c>
      <c r="L8" s="37" t="n">
        <f aca="false">VLOOKUP($A8,rawcalc!$A$4:$H$24,$B$2,FALSE())*TransNplant!L8</f>
        <v>163886059.715271</v>
      </c>
      <c r="M8" s="37" t="n">
        <f aca="false">VLOOKUP($A8,rawcalc!$A$4:$H$24,$B$2,FALSE())*TransNplant!M8</f>
        <v>163283169.718387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VLOOKUP($A9,rawcalc!$A$4:$H$24,$B$2,FALSE())*TransNplant!B9</f>
        <v>71628333.257846</v>
      </c>
      <c r="C9" s="37" t="n">
        <f aca="false">VLOOKUP($A9,rawcalc!$A$4:$H$24,$B$2,FALSE())*TransNplant!C9</f>
        <v>71628333.257846</v>
      </c>
      <c r="D9" s="37" t="n">
        <f aca="false">VLOOKUP($A9,rawcalc!$A$4:$H$24,$B$2,FALSE())*TransNplant!D9</f>
        <v>71638942.6461879</v>
      </c>
      <c r="E9" s="37" t="n">
        <f aca="false">VLOOKUP($A9,rawcalc!$A$4:$H$24,$B$2,FALSE())*TransNplant!E9</f>
        <v>71649553.6059627</v>
      </c>
      <c r="F9" s="37" t="n">
        <f aca="false">VLOOKUP($A9,rawcalc!$A$4:$H$24,$B$2,FALSE())*TransNplant!F9</f>
        <v>71660166.1374032</v>
      </c>
      <c r="G9" s="37" t="n">
        <f aca="false">VLOOKUP($A9,rawcalc!$A$4:$H$24,$B$2,FALSE())*TransNplant!G9</f>
        <v>71670780.2407422</v>
      </c>
      <c r="H9" s="37" t="n">
        <f aca="false">VLOOKUP($A9,rawcalc!$A$4:$H$24,$B$2,FALSE())*TransNplant!H9</f>
        <v>71681395.9162125</v>
      </c>
      <c r="I9" s="37" t="n">
        <f aca="false">VLOOKUP($A9,rawcalc!$A$4:$H$24,$B$2,FALSE())*TransNplant!I9</f>
        <v>71692013.1640469</v>
      </c>
      <c r="J9" s="37" t="n">
        <f aca="false">VLOOKUP($A9,rawcalc!$A$4:$H$24,$B$2,FALSE())*TransNplant!J9</f>
        <v>71702631.9844783</v>
      </c>
      <c r="K9" s="37" t="n">
        <f aca="false">VLOOKUP($A9,rawcalc!$A$4:$H$24,$B$2,FALSE())*TransNplant!K9</f>
        <v>71713252.3777398</v>
      </c>
      <c r="L9" s="37" t="n">
        <f aca="false">VLOOKUP($A9,rawcalc!$A$4:$H$24,$B$2,FALSE())*TransNplant!L9</f>
        <v>71723874.3440642</v>
      </c>
      <c r="M9" s="37" t="n">
        <f aca="false">VLOOKUP($A9,rawcalc!$A$4:$H$24,$B$2,FALSE())*TransNplant!M9</f>
        <v>71734497.8836845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VLOOKUP($A10,rawcalc!$A$4:$H$24,$B$2,FALSE())*TransNplant!B10</f>
        <v>120081241.679842</v>
      </c>
      <c r="C10" s="37" t="n">
        <f aca="false">VLOOKUP($A10,rawcalc!$A$4:$H$24,$B$2,FALSE())*TransNplant!C10</f>
        <v>120081241.679842</v>
      </c>
      <c r="D10" s="37" t="n">
        <f aca="false">VLOOKUP($A10,rawcalc!$A$4:$H$24,$B$2,FALSE())*TransNplant!D10</f>
        <v>119585922.365253</v>
      </c>
      <c r="E10" s="37" t="n">
        <f aca="false">VLOOKUP($A10,rawcalc!$A$4:$H$24,$B$2,FALSE())*TransNplant!E10</f>
        <v>119092646.177634</v>
      </c>
      <c r="F10" s="37" t="n">
        <f aca="false">VLOOKUP($A10,rawcalc!$A$4:$H$24,$B$2,FALSE())*TransNplant!F10</f>
        <v>118601404.689354</v>
      </c>
      <c r="G10" s="37" t="n">
        <f aca="false">VLOOKUP($A10,rawcalc!$A$4:$H$24,$B$2,FALSE())*TransNplant!G10</f>
        <v>118112189.507547</v>
      </c>
      <c r="H10" s="37" t="n">
        <f aca="false">VLOOKUP($A10,rawcalc!$A$4:$H$24,$B$2,FALSE())*TransNplant!H10</f>
        <v>117624992.273965</v>
      </c>
      <c r="I10" s="37" t="n">
        <f aca="false">VLOOKUP($A10,rawcalc!$A$4:$H$24,$B$2,FALSE())*TransNplant!I10</f>
        <v>117139804.664838</v>
      </c>
      <c r="J10" s="37" t="n">
        <f aca="false">VLOOKUP($A10,rawcalc!$A$4:$H$24,$B$2,FALSE())*TransNplant!J10</f>
        <v>116656618.390728</v>
      </c>
      <c r="K10" s="37" t="n">
        <f aca="false">VLOOKUP($A10,rawcalc!$A$4:$H$24,$B$2,FALSE())*TransNplant!K10</f>
        <v>116175425.196394</v>
      </c>
      <c r="L10" s="37" t="n">
        <f aca="false">VLOOKUP($A10,rawcalc!$A$4:$H$24,$B$2,FALSE())*TransNplant!L10</f>
        <v>115696216.860643</v>
      </c>
      <c r="M10" s="37" t="n">
        <f aca="false">VLOOKUP($A10,rawcalc!$A$4:$H$24,$B$2,FALSE())*TransNplant!M10</f>
        <v>115218985.196194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VLOOKUP($A11,rawcalc!$A$4:$H$24,$B$2,FALSE())*TransNplant!B11</f>
        <v>28856645.639142</v>
      </c>
      <c r="C11" s="37" t="n">
        <f aca="false">VLOOKUP($A11,rawcalc!$A$4:$H$24,$B$2,FALSE())*TransNplant!C11</f>
        <v>28856645.639142</v>
      </c>
      <c r="D11" s="37" t="n">
        <f aca="false">VLOOKUP($A11,rawcalc!$A$4:$H$24,$B$2,FALSE())*TransNplant!D11</f>
        <v>28810573.4188556</v>
      </c>
      <c r="E11" s="37" t="n">
        <f aca="false">VLOOKUP($A11,rawcalc!$A$4:$H$24,$B$2,FALSE())*TransNplant!E11</f>
        <v>28764574.756997</v>
      </c>
      <c r="F11" s="37" t="n">
        <f aca="false">VLOOKUP($A11,rawcalc!$A$4:$H$24,$B$2,FALSE())*TransNplant!F11</f>
        <v>28718649.5361234</v>
      </c>
      <c r="G11" s="37" t="n">
        <f aca="false">VLOOKUP($A11,rawcalc!$A$4:$H$24,$B$2,FALSE())*TransNplant!G11</f>
        <v>28672797.6389798</v>
      </c>
      <c r="H11" s="37" t="n">
        <f aca="false">VLOOKUP($A11,rawcalc!$A$4:$H$24,$B$2,FALSE())*TransNplant!H11</f>
        <v>28627018.9484983</v>
      </c>
      <c r="I11" s="37" t="n">
        <f aca="false">VLOOKUP($A11,rawcalc!$A$4:$H$24,$B$2,FALSE())*TransNplant!I11</f>
        <v>28581313.3477978</v>
      </c>
      <c r="J11" s="37" t="n">
        <f aca="false">VLOOKUP($A11,rawcalc!$A$4:$H$24,$B$2,FALSE())*TransNplant!J11</f>
        <v>28535680.7201841</v>
      </c>
      <c r="K11" s="37" t="n">
        <f aca="false">VLOOKUP($A11,rawcalc!$A$4:$H$24,$B$2,FALSE())*TransNplant!K11</f>
        <v>28490120.9491489</v>
      </c>
      <c r="L11" s="37" t="n">
        <f aca="false">VLOOKUP($A11,rawcalc!$A$4:$H$24,$B$2,FALSE())*TransNplant!L11</f>
        <v>28444633.9183703</v>
      </c>
      <c r="M11" s="37" t="n">
        <f aca="false">VLOOKUP($A11,rawcalc!$A$4:$H$24,$B$2,FALSE())*TransNplant!M11</f>
        <v>28399219.511712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VLOOKUP($A12,rawcalc!$A$4:$H$24,$B$2,FALSE())*TransNplant!B12</f>
        <v>160963450.093394</v>
      </c>
      <c r="C12" s="37" t="n">
        <f aca="false">VLOOKUP($A12,rawcalc!$A$4:$H$24,$B$2,FALSE())*TransNplant!C12</f>
        <v>160963450.093394</v>
      </c>
      <c r="D12" s="37" t="n">
        <f aca="false">VLOOKUP($A12,rawcalc!$A$4:$H$24,$B$2,FALSE())*TransNplant!D12</f>
        <v>160121236.189247</v>
      </c>
      <c r="E12" s="37" t="n">
        <f aca="false">VLOOKUP($A12,rawcalc!$A$4:$H$24,$B$2,FALSE())*TransNplant!E12</f>
        <v>159283429.026258</v>
      </c>
      <c r="F12" s="37" t="n">
        <f aca="false">VLOOKUP($A12,rawcalc!$A$4:$H$24,$B$2,FALSE())*TransNplant!F12</f>
        <v>158450005.546902</v>
      </c>
      <c r="G12" s="37" t="n">
        <f aca="false">VLOOKUP($A12,rawcalc!$A$4:$H$24,$B$2,FALSE())*TransNplant!G12</f>
        <v>157620942.814298</v>
      </c>
      <c r="H12" s="37" t="n">
        <f aca="false">VLOOKUP($A12,rawcalc!$A$4:$H$24,$B$2,FALSE())*TransNplant!H12</f>
        <v>156796218.011581</v>
      </c>
      <c r="I12" s="37" t="n">
        <f aca="false">VLOOKUP($A12,rawcalc!$A$4:$H$24,$B$2,FALSE())*TransNplant!I12</f>
        <v>155975808.44127</v>
      </c>
      <c r="J12" s="37" t="n">
        <f aca="false">VLOOKUP($A12,rawcalc!$A$4:$H$24,$B$2,FALSE())*TransNplant!J12</f>
        <v>155159691.524644</v>
      </c>
      <c r="K12" s="37" t="n">
        <f aca="false">VLOOKUP($A12,rawcalc!$A$4:$H$24,$B$2,FALSE())*TransNplant!K12</f>
        <v>154347844.801121</v>
      </c>
      <c r="L12" s="37" t="n">
        <f aca="false">VLOOKUP($A12,rawcalc!$A$4:$H$24,$B$2,FALSE())*TransNplant!L12</f>
        <v>153540245.927643</v>
      </c>
      <c r="M12" s="37" t="n">
        <f aca="false">VLOOKUP($A12,rawcalc!$A$4:$H$24,$B$2,FALSE())*TransNplant!M12</f>
        <v>152736872.678056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VLOOKUP($A13,rawcalc!$A$4:$H$24,$B$2,FALSE())*TransNplant!B13</f>
        <v>13941860.312888</v>
      </c>
      <c r="C13" s="37" t="n">
        <f aca="false">VLOOKUP($A13,rawcalc!$A$4:$H$24,$B$2,FALSE())*TransNplant!C13</f>
        <v>13941860.312888</v>
      </c>
      <c r="D13" s="37" t="n">
        <f aca="false">VLOOKUP($A13,rawcalc!$A$4:$H$24,$B$2,FALSE())*TransNplant!D13</f>
        <v>13918618.1476883</v>
      </c>
      <c r="E13" s="37" t="n">
        <f aca="false">VLOOKUP($A13,rawcalc!$A$4:$H$24,$B$2,FALSE())*TransNplant!E13</f>
        <v>13895414.7289852</v>
      </c>
      <c r="F13" s="37" t="n">
        <f aca="false">VLOOKUP($A13,rawcalc!$A$4:$H$24,$B$2,FALSE())*TransNplant!F13</f>
        <v>13872249.9921853</v>
      </c>
      <c r="G13" s="37" t="n">
        <f aca="false">VLOOKUP($A13,rawcalc!$A$4:$H$24,$B$2,FALSE())*TransNplant!G13</f>
        <v>13849123.8728028</v>
      </c>
      <c r="H13" s="37" t="n">
        <f aca="false">VLOOKUP($A13,rawcalc!$A$4:$H$24,$B$2,FALSE())*TransNplant!H13</f>
        <v>13826036.3064595</v>
      </c>
      <c r="I13" s="37" t="n">
        <f aca="false">VLOOKUP($A13,rawcalc!$A$4:$H$24,$B$2,FALSE())*TransNplant!I13</f>
        <v>13802987.2288845</v>
      </c>
      <c r="J13" s="37" t="n">
        <f aca="false">VLOOKUP($A13,rawcalc!$A$4:$H$24,$B$2,FALSE())*TransNplant!J13</f>
        <v>13779976.575914</v>
      </c>
      <c r="K13" s="37" t="n">
        <f aca="false">VLOOKUP($A13,rawcalc!$A$4:$H$24,$B$2,FALSE())*TransNplant!K13</f>
        <v>13757004.2834912</v>
      </c>
      <c r="L13" s="37" t="n">
        <f aca="false">VLOOKUP($A13,rawcalc!$A$4:$H$24,$B$2,FALSE())*TransNplant!L13</f>
        <v>13734070.2876661</v>
      </c>
      <c r="M13" s="37" t="n">
        <f aca="false">VLOOKUP($A13,rawcalc!$A$4:$H$24,$B$2,FALSE())*TransNplant!M13</f>
        <v>13711174.5245953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VLOOKUP($A14,rawcalc!$A$4:$H$24,$B$2,FALSE())*TransNplant!B14</f>
        <v>22412225.413662</v>
      </c>
      <c r="C14" s="37" t="n">
        <f aca="false">VLOOKUP($A14,rawcalc!$A$4:$H$24,$B$2,FALSE())*TransNplant!C14</f>
        <v>22412225.413662</v>
      </c>
      <c r="D14" s="37" t="n">
        <f aca="false">VLOOKUP($A14,rawcalc!$A$4:$H$24,$B$2,FALSE())*TransNplant!D14</f>
        <v>22442397.4998485</v>
      </c>
      <c r="E14" s="37" t="n">
        <f aca="false">VLOOKUP($A14,rawcalc!$A$4:$H$24,$B$2,FALSE())*TransNplant!E14</f>
        <v>22472610.2047049</v>
      </c>
      <c r="F14" s="37" t="n">
        <f aca="false">VLOOKUP($A14,rawcalc!$A$4:$H$24,$B$2,FALSE())*TransNplant!F14</f>
        <v>22502863.5829133</v>
      </c>
      <c r="G14" s="37" t="n">
        <f aca="false">VLOOKUP($A14,rawcalc!$A$4:$H$24,$B$2,FALSE())*TransNplant!G14</f>
        <v>22533157.6892296</v>
      </c>
      <c r="H14" s="37" t="n">
        <f aca="false">VLOOKUP($A14,rawcalc!$A$4:$H$24,$B$2,FALSE())*TransNplant!H14</f>
        <v>22563492.5784833</v>
      </c>
      <c r="I14" s="37" t="n">
        <f aca="false">VLOOKUP($A14,rawcalc!$A$4:$H$24,$B$2,FALSE())*TransNplant!I14</f>
        <v>22593868.3055779</v>
      </c>
      <c r="J14" s="37" t="n">
        <f aca="false">VLOOKUP($A14,rawcalc!$A$4:$H$24,$B$2,FALSE())*TransNplant!J14</f>
        <v>22624284.9254904</v>
      </c>
      <c r="K14" s="37" t="n">
        <f aca="false">VLOOKUP($A14,rawcalc!$A$4:$H$24,$B$2,FALSE())*TransNplant!K14</f>
        <v>22654742.4932724</v>
      </c>
      <c r="L14" s="37" t="n">
        <f aca="false">VLOOKUP($A14,rawcalc!$A$4:$H$24,$B$2,FALSE())*TransNplant!L14</f>
        <v>22685241.064049</v>
      </c>
      <c r="M14" s="37" t="n">
        <f aca="false">VLOOKUP($A14,rawcalc!$A$4:$H$24,$B$2,FALSE())*TransNplant!M14</f>
        <v>22715780.6930199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VLOOKUP($A15,rawcalc!$A$4:$H$24,$B$2,FALSE())*TransNplant!B15</f>
        <v>62738270.169756</v>
      </c>
      <c r="C15" s="37" t="n">
        <f aca="false">VLOOKUP($A15,rawcalc!$A$4:$H$24,$B$2,FALSE())*TransNplant!C15</f>
        <v>62738270.169756</v>
      </c>
      <c r="D15" s="37" t="n">
        <f aca="false">VLOOKUP($A15,rawcalc!$A$4:$H$24,$B$2,FALSE())*TransNplant!D15</f>
        <v>62877613.6653966</v>
      </c>
      <c r="E15" s="37" t="n">
        <f aca="false">VLOOKUP($A15,rawcalc!$A$4:$H$24,$B$2,FALSE())*TransNplant!E15</f>
        <v>63017266.6469336</v>
      </c>
      <c r="F15" s="37" t="n">
        <f aca="false">VLOOKUP($A15,rawcalc!$A$4:$H$24,$B$2,FALSE())*TransNplant!F15</f>
        <v>63157229.8017439</v>
      </c>
      <c r="G15" s="37" t="n">
        <f aca="false">VLOOKUP($A15,rawcalc!$A$4:$H$24,$B$2,FALSE())*TransNplant!G15</f>
        <v>63297503.8187313</v>
      </c>
      <c r="H15" s="37" t="n">
        <f aca="false">VLOOKUP($A15,rawcalc!$A$4:$H$24,$B$2,FALSE())*TransNplant!H15</f>
        <v>63438089.3883296</v>
      </c>
      <c r="I15" s="37" t="n">
        <f aca="false">VLOOKUP($A15,rawcalc!$A$4:$H$24,$B$2,FALSE())*TransNplant!I15</f>
        <v>63578987.2025061</v>
      </c>
      <c r="J15" s="37" t="n">
        <f aca="false">VLOOKUP($A15,rawcalc!$A$4:$H$24,$B$2,FALSE())*TransNplant!J15</f>
        <v>63720197.9547649</v>
      </c>
      <c r="K15" s="37" t="n">
        <f aca="false">VLOOKUP($A15,rawcalc!$A$4:$H$24,$B$2,FALSE())*TransNplant!K15</f>
        <v>63861722.3401505</v>
      </c>
      <c r="L15" s="37" t="n">
        <f aca="false">VLOOKUP($A15,rawcalc!$A$4:$H$24,$B$2,FALSE())*TransNplant!L15</f>
        <v>64003561.055251</v>
      </c>
      <c r="M15" s="37" t="n">
        <f aca="false">VLOOKUP($A15,rawcalc!$A$4:$H$24,$B$2,FALSE())*TransNplant!M15</f>
        <v>64145714.7982017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VLOOKUP($A16,rawcalc!$A$4:$H$24,$B$2,FALSE())*TransNplant!B16</f>
        <v>31475647.41009</v>
      </c>
      <c r="C16" s="37" t="n">
        <f aca="false">VLOOKUP($A16,rawcalc!$A$4:$H$24,$B$2,FALSE())*TransNplant!C16</f>
        <v>31475647.41009</v>
      </c>
      <c r="D16" s="37" t="n">
        <f aca="false">VLOOKUP($A16,rawcalc!$A$4:$H$24,$B$2,FALSE())*TransNplant!D16</f>
        <v>31561682.0819419</v>
      </c>
      <c r="E16" s="37" t="n">
        <f aca="false">VLOOKUP($A16,rawcalc!$A$4:$H$24,$B$2,FALSE())*TransNplant!E16</f>
        <v>31647951.9186075</v>
      </c>
      <c r="F16" s="37" t="n">
        <f aca="false">VLOOKUP($A16,rawcalc!$A$4:$H$24,$B$2,FALSE())*TransNplant!F16</f>
        <v>31734457.5628799</v>
      </c>
      <c r="G16" s="37" t="n">
        <f aca="false">VLOOKUP($A16,rawcalc!$A$4:$H$24,$B$2,FALSE())*TransNplant!G16</f>
        <v>31821199.6593092</v>
      </c>
      <c r="H16" s="37" t="n">
        <f aca="false">VLOOKUP($A16,rawcalc!$A$4:$H$24,$B$2,FALSE())*TransNplant!H16</f>
        <v>31908178.8542072</v>
      </c>
      <c r="I16" s="37" t="n">
        <f aca="false">VLOOKUP($A16,rawcalc!$A$4:$H$24,$B$2,FALSE())*TransNplant!I16</f>
        <v>31995395.7956523</v>
      </c>
      <c r="J16" s="37" t="n">
        <f aca="false">VLOOKUP($A16,rawcalc!$A$4:$H$24,$B$2,FALSE())*TransNplant!J16</f>
        <v>32082851.1334944</v>
      </c>
      <c r="K16" s="37" t="n">
        <f aca="false">VLOOKUP($A16,rawcalc!$A$4:$H$24,$B$2,FALSE())*TransNplant!K16</f>
        <v>32170545.5193598</v>
      </c>
      <c r="L16" s="37" t="n">
        <f aca="false">VLOOKUP($A16,rawcalc!$A$4:$H$24,$B$2,FALSE())*TransNplant!L16</f>
        <v>32258479.6066557</v>
      </c>
      <c r="M16" s="37" t="n">
        <f aca="false">VLOOKUP($A16,rawcalc!$A$4:$H$24,$B$2,FALSE())*TransNplant!M16</f>
        <v>32346654.0505755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VLOOKUP($A17,rawcalc!$A$4:$H$24,$B$2,FALSE())*TransNplant!B17</f>
        <v>78269742.508248</v>
      </c>
      <c r="C17" s="37" t="n">
        <f aca="false">VLOOKUP($A17,rawcalc!$A$4:$H$24,$B$2,FALSE())*TransNplant!C17</f>
        <v>78269742.508248</v>
      </c>
      <c r="D17" s="37" t="n">
        <f aca="false">VLOOKUP($A17,rawcalc!$A$4:$H$24,$B$2,FALSE())*TransNplant!D17</f>
        <v>78567282.008758</v>
      </c>
      <c r="E17" s="37" t="n">
        <f aca="false">VLOOKUP($A17,rawcalc!$A$4:$H$24,$B$2,FALSE())*TransNplant!E17</f>
        <v>78865952.5945574</v>
      </c>
      <c r="F17" s="37" t="n">
        <f aca="false">VLOOKUP($A17,rawcalc!$A$4:$H$24,$B$2,FALSE())*TransNplant!F17</f>
        <v>79165758.5654248</v>
      </c>
      <c r="G17" s="37" t="n">
        <f aca="false">VLOOKUP($A17,rawcalc!$A$4:$H$24,$B$2,FALSE())*TransNplant!G17</f>
        <v>79466704.2374841</v>
      </c>
      <c r="H17" s="37" t="n">
        <f aca="false">VLOOKUP($A17,rawcalc!$A$4:$H$24,$B$2,FALSE())*TransNplant!H17</f>
        <v>79768793.9432666</v>
      </c>
      <c r="I17" s="37" t="n">
        <f aca="false">VLOOKUP($A17,rawcalc!$A$4:$H$24,$B$2,FALSE())*TransNplant!I17</f>
        <v>80072032.0317739</v>
      </c>
      <c r="J17" s="37" t="n">
        <f aca="false">VLOOKUP($A17,rawcalc!$A$4:$H$24,$B$2,FALSE())*TransNplant!J17</f>
        <v>80376422.86854</v>
      </c>
      <c r="K17" s="37" t="n">
        <f aca="false">VLOOKUP($A17,rawcalc!$A$4:$H$24,$B$2,FALSE())*TransNplant!K17</f>
        <v>80681970.8356943</v>
      </c>
      <c r="L17" s="37" t="n">
        <f aca="false">VLOOKUP($A17,rawcalc!$A$4:$H$24,$B$2,FALSE())*TransNplant!L17</f>
        <v>80988680.3320247</v>
      </c>
      <c r="M17" s="37" t="n">
        <f aca="false">VLOOKUP($A17,rawcalc!$A$4:$H$24,$B$2,FALSE())*TransNplant!M17</f>
        <v>81296555.7730409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VLOOKUP($A18,rawcalc!$A$4:$H$24,$B$2,FALSE())*TransNplant!B18</f>
        <v>36702817.134468</v>
      </c>
      <c r="C18" s="37" t="n">
        <f aca="false">VLOOKUP($A18,rawcalc!$A$4:$H$24,$B$2,FALSE())*TransNplant!C18</f>
        <v>36702817.134468</v>
      </c>
      <c r="D18" s="37" t="n">
        <f aca="false">VLOOKUP($A18,rawcalc!$A$4:$H$24,$B$2,FALSE())*TransNplant!D18</f>
        <v>36789143.5335054</v>
      </c>
      <c r="E18" s="37" t="n">
        <f aca="false">VLOOKUP($A18,rawcalc!$A$4:$H$24,$B$2,FALSE())*TransNplant!E18</f>
        <v>36875672.9754631</v>
      </c>
      <c r="F18" s="37" t="n">
        <f aca="false">VLOOKUP($A18,rawcalc!$A$4:$H$24,$B$2,FALSE())*TransNplant!F18</f>
        <v>36962405.9379055</v>
      </c>
      <c r="G18" s="37" t="n">
        <f aca="false">VLOOKUP($A18,rawcalc!$A$4:$H$24,$B$2,FALSE())*TransNplant!G18</f>
        <v>37049342.8995204</v>
      </c>
      <c r="H18" s="37" t="n">
        <f aca="false">VLOOKUP($A18,rawcalc!$A$4:$H$24,$B$2,FALSE())*TransNplant!H18</f>
        <v>37136484.3401215</v>
      </c>
      <c r="I18" s="37" t="n">
        <f aca="false">VLOOKUP($A18,rawcalc!$A$4:$H$24,$B$2,FALSE())*TransNplant!I18</f>
        <v>37223830.7406512</v>
      </c>
      <c r="J18" s="37" t="n">
        <f aca="false">VLOOKUP($A18,rawcalc!$A$4:$H$24,$B$2,FALSE())*TransNplant!J18</f>
        <v>37311382.5831827</v>
      </c>
      <c r="K18" s="37" t="n">
        <f aca="false">VLOOKUP($A18,rawcalc!$A$4:$H$24,$B$2,FALSE())*TransNplant!K18</f>
        <v>37399140.3509233</v>
      </c>
      <c r="L18" s="37" t="n">
        <f aca="false">VLOOKUP($A18,rawcalc!$A$4:$H$24,$B$2,FALSE())*TransNplant!L18</f>
        <v>37487104.5282169</v>
      </c>
      <c r="M18" s="37" t="n">
        <f aca="false">VLOOKUP($A18,rawcalc!$A$4:$H$24,$B$2,FALSE())*TransNplant!M18</f>
        <v>37575275.6005464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VLOOKUP($A19,rawcalc!$A$4:$H$24,$B$2,FALSE())*TransNplant!B19</f>
        <v>188661723.861448</v>
      </c>
      <c r="C19" s="37" t="n">
        <f aca="false">VLOOKUP($A19,rawcalc!$A$4:$H$24,$B$2,FALSE())*TransNplant!C19</f>
        <v>188661723.861448</v>
      </c>
      <c r="D19" s="37" t="n">
        <f aca="false">VLOOKUP($A19,rawcalc!$A$4:$H$24,$B$2,FALSE())*TransNplant!D19</f>
        <v>187739770.367167</v>
      </c>
      <c r="E19" s="37" t="n">
        <f aca="false">VLOOKUP($A19,rawcalc!$A$4:$H$24,$B$2,FALSE())*TransNplant!E19</f>
        <v>186822322.281975</v>
      </c>
      <c r="F19" s="37" t="n">
        <f aca="false">VLOOKUP($A19,rawcalc!$A$4:$H$24,$B$2,FALSE())*TransNplant!F19</f>
        <v>185909357.588808</v>
      </c>
      <c r="G19" s="37" t="n">
        <f aca="false">VLOOKUP($A19,rawcalc!$A$4:$H$24,$B$2,FALSE())*TransNplant!G19</f>
        <v>185000854.378191</v>
      </c>
      <c r="H19" s="37" t="n">
        <f aca="false">VLOOKUP($A19,rawcalc!$A$4:$H$24,$B$2,FALSE())*TransNplant!H19</f>
        <v>184096790.847719</v>
      </c>
      <c r="I19" s="37" t="n">
        <f aca="false">VLOOKUP($A19,rawcalc!$A$4:$H$24,$B$2,FALSE())*TransNplant!I19</f>
        <v>183197145.301532</v>
      </c>
      <c r="J19" s="37" t="n">
        <f aca="false">VLOOKUP($A19,rawcalc!$A$4:$H$24,$B$2,FALSE())*TransNplant!J19</f>
        <v>182301896.14979</v>
      </c>
      <c r="K19" s="37" t="n">
        <f aca="false">VLOOKUP($A19,rawcalc!$A$4:$H$24,$B$2,FALSE())*TransNplant!K19</f>
        <v>181411021.908161</v>
      </c>
      <c r="L19" s="37" t="n">
        <f aca="false">VLOOKUP($A19,rawcalc!$A$4:$H$24,$B$2,FALSE())*TransNplant!L19</f>
        <v>180524501.197303</v>
      </c>
      <c r="M19" s="37" t="n">
        <f aca="false">VLOOKUP($A19,rawcalc!$A$4:$H$24,$B$2,FALSE())*TransNplant!M19</f>
        <v>179642312.742349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VLOOKUP($A20,rawcalc!$A$4:$H$24,$B$2,FALSE())*TransNplant!B20</f>
        <v>98027518.892256</v>
      </c>
      <c r="C20" s="37" t="n">
        <f aca="false">VLOOKUP($A20,rawcalc!$A$4:$H$24,$B$2,FALSE())*TransNplant!C20</f>
        <v>98027518.892256</v>
      </c>
      <c r="D20" s="37" t="n">
        <f aca="false">VLOOKUP($A20,rawcalc!$A$4:$H$24,$B$2,FALSE())*TransNplant!D20</f>
        <v>98100113.6866043</v>
      </c>
      <c r="E20" s="37" t="n">
        <f aca="false">VLOOKUP($A20,rawcalc!$A$4:$H$24,$B$2,FALSE())*TransNplant!E20</f>
        <v>98172762.2414091</v>
      </c>
      <c r="F20" s="37" t="n">
        <f aca="false">VLOOKUP($A20,rawcalc!$A$4:$H$24,$B$2,FALSE())*TransNplant!F20</f>
        <v>98245464.596483</v>
      </c>
      <c r="G20" s="37" t="n">
        <f aca="false">VLOOKUP($A20,rawcalc!$A$4:$H$24,$B$2,FALSE())*TransNplant!G20</f>
        <v>98318220.7916681</v>
      </c>
      <c r="H20" s="37" t="n">
        <f aca="false">VLOOKUP($A20,rawcalc!$A$4:$H$24,$B$2,FALSE())*TransNplant!H20</f>
        <v>98391030.8668359</v>
      </c>
      <c r="I20" s="37" t="n">
        <f aca="false">VLOOKUP($A20,rawcalc!$A$4:$H$24,$B$2,FALSE())*TransNplant!I20</f>
        <v>98463894.8618876</v>
      </c>
      <c r="J20" s="37" t="n">
        <f aca="false">VLOOKUP($A20,rawcalc!$A$4:$H$24,$B$2,FALSE())*TransNplant!J20</f>
        <v>98536812.8167538</v>
      </c>
      <c r="K20" s="37" t="n">
        <f aca="false">VLOOKUP($A20,rawcalc!$A$4:$H$24,$B$2,FALSE())*TransNplant!K20</f>
        <v>98609784.7713947</v>
      </c>
      <c r="L20" s="37" t="n">
        <f aca="false">VLOOKUP($A20,rawcalc!$A$4:$H$24,$B$2,FALSE())*TransNplant!L20</f>
        <v>98682810.7658002</v>
      </c>
      <c r="M20" s="37" t="n">
        <f aca="false">VLOOKUP($A20,rawcalc!$A$4:$H$24,$B$2,FALSE())*TransNplant!M20</f>
        <v>98755890.8399897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VLOOKUP($A21,rawcalc!$A$4:$H$24,$B$2,FALSE())*TransNplant!B21</f>
        <v>62958525.659848</v>
      </c>
      <c r="C21" s="37" t="n">
        <f aca="false">VLOOKUP($A21,rawcalc!$A$4:$H$24,$B$2,FALSE())*TransNplant!C21</f>
        <v>62958525.659848</v>
      </c>
      <c r="D21" s="37" t="n">
        <f aca="false">VLOOKUP($A21,rawcalc!$A$4:$H$24,$B$2,FALSE())*TransNplant!D21</f>
        <v>62905771.1944279</v>
      </c>
      <c r="E21" s="37" t="n">
        <f aca="false">VLOOKUP($A21,rawcalc!$A$4:$H$24,$B$2,FALSE())*TransNplant!E21</f>
        <v>62853060.9332452</v>
      </c>
      <c r="F21" s="37" t="n">
        <f aca="false">VLOOKUP($A21,rawcalc!$A$4:$H$24,$B$2,FALSE())*TransNplant!F21</f>
        <v>62800394.8392603</v>
      </c>
      <c r="G21" s="37" t="n">
        <f aca="false">VLOOKUP($A21,rawcalc!$A$4:$H$24,$B$2,FALSE())*TransNplant!G21</f>
        <v>62747772.8754644</v>
      </c>
      <c r="H21" s="37" t="n">
        <f aca="false">VLOOKUP($A21,rawcalc!$A$4:$H$24,$B$2,FALSE())*TransNplant!H21</f>
        <v>62695195.0048796</v>
      </c>
      <c r="I21" s="37" t="n">
        <f aca="false">VLOOKUP($A21,rawcalc!$A$4:$H$24,$B$2,FALSE())*TransNplant!I21</f>
        <v>62642661.1905593</v>
      </c>
      <c r="J21" s="37" t="n">
        <f aca="false">VLOOKUP($A21,rawcalc!$A$4:$H$24,$B$2,FALSE())*TransNplant!J21</f>
        <v>62590171.3955877</v>
      </c>
      <c r="K21" s="37" t="n">
        <f aca="false">VLOOKUP($A21,rawcalc!$A$4:$H$24,$B$2,FALSE())*TransNplant!K21</f>
        <v>62537725.5830798</v>
      </c>
      <c r="L21" s="37" t="n">
        <f aca="false">VLOOKUP($A21,rawcalc!$A$4:$H$24,$B$2,FALSE())*TransNplant!L21</f>
        <v>62485323.7161817</v>
      </c>
      <c r="M21" s="37" t="n">
        <f aca="false">VLOOKUP($A21,rawcalc!$A$4:$H$24,$B$2,FALSE())*TransNplant!M21</f>
        <v>62432965.7580703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VLOOKUP($A22,rawcalc!$A$4:$H$24,$B$2,FALSE())*TransNplant!B22</f>
        <v>261714323.939998</v>
      </c>
      <c r="C22" s="37" t="n">
        <f aca="false">VLOOKUP($A22,rawcalc!$A$4:$H$24,$B$2,FALSE())*TransNplant!C22</f>
        <v>261714323.939998</v>
      </c>
      <c r="D22" s="37" t="n">
        <f aca="false">VLOOKUP($A22,rawcalc!$A$4:$H$24,$B$2,FALSE())*TransNplant!D22</f>
        <v>260065369.993698</v>
      </c>
      <c r="E22" s="37" t="n">
        <f aca="false">VLOOKUP($A22,rawcalc!$A$4:$H$24,$B$2,FALSE())*TransNplant!E22</f>
        <v>258426805.425694</v>
      </c>
      <c r="F22" s="37" t="n">
        <f aca="false">VLOOKUP($A22,rawcalc!$A$4:$H$24,$B$2,FALSE())*TransNplant!F22</f>
        <v>256798564.776802</v>
      </c>
      <c r="G22" s="37" t="n">
        <f aca="false">VLOOKUP($A22,rawcalc!$A$4:$H$24,$B$2,FALSE())*TransNplant!G22</f>
        <v>255180583.000268</v>
      </c>
      <c r="H22" s="37" t="n">
        <f aca="false">VLOOKUP($A22,rawcalc!$A$4:$H$24,$B$2,FALSE())*TransNplant!H22</f>
        <v>253572795.45917</v>
      </c>
      <c r="I22" s="37" t="n">
        <f aca="false">VLOOKUP($A22,rawcalc!$A$4:$H$24,$B$2,FALSE())*TransNplant!I22</f>
        <v>251975137.923839</v>
      </c>
      <c r="J22" s="37" t="n">
        <f aca="false">VLOOKUP($A22,rawcalc!$A$4:$H$24,$B$2,FALSE())*TransNplant!J22</f>
        <v>250387546.569289</v>
      </c>
      <c r="K22" s="37" t="n">
        <f aca="false">VLOOKUP($A22,rawcalc!$A$4:$H$24,$B$2,FALSE())*TransNplant!K22</f>
        <v>248809957.972669</v>
      </c>
      <c r="L22" s="37" t="n">
        <f aca="false">VLOOKUP($A22,rawcalc!$A$4:$H$24,$B$2,FALSE())*TransNplant!L22</f>
        <v>247242309.11073</v>
      </c>
      <c r="M22" s="37" t="n">
        <f aca="false">VLOOKUP($A22,rawcalc!$A$4:$H$24,$B$2,FALSE())*TransNplant!M22</f>
        <v>245684537.357304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VLOOKUP($A23,rawcalc!$A$4:$H$24,$B$2,FALSE())*TransNplant!B23</f>
        <v>32564061.70831</v>
      </c>
      <c r="C23" s="37" t="n">
        <f aca="false">VLOOKUP($A23,rawcalc!$A$4:$H$24,$B$2,FALSE())*TransNplant!C23</f>
        <v>32564061.70831</v>
      </c>
      <c r="D23" s="37" t="n">
        <f aca="false">VLOOKUP($A23,rawcalc!$A$4:$H$24,$B$2,FALSE())*TransNplant!D23</f>
        <v>32597532.2040337</v>
      </c>
      <c r="E23" s="37" t="n">
        <f aca="false">VLOOKUP($A23,rawcalc!$A$4:$H$24,$B$2,FALSE())*TransNplant!E23</f>
        <v>32631037.1019182</v>
      </c>
      <c r="F23" s="37" t="n">
        <f aca="false">VLOOKUP($A23,rawcalc!$A$4:$H$24,$B$2,FALSE())*TransNplant!F23</f>
        <v>32664576.4373231</v>
      </c>
      <c r="G23" s="37" t="n">
        <f aca="false">VLOOKUP($A23,rawcalc!$A$4:$H$24,$B$2,FALSE())*TransNplant!G23</f>
        <v>32698150.2456445</v>
      </c>
      <c r="H23" s="37" t="n">
        <f aca="false">VLOOKUP($A23,rawcalc!$A$4:$H$24,$B$2,FALSE())*TransNplant!H23</f>
        <v>32731758.562315</v>
      </c>
      <c r="I23" s="37" t="n">
        <f aca="false">VLOOKUP($A23,rawcalc!$A$4:$H$24,$B$2,FALSE())*TransNplant!I23</f>
        <v>32765401.4228035</v>
      </c>
      <c r="J23" s="37" t="n">
        <f aca="false">VLOOKUP($A23,rawcalc!$A$4:$H$24,$B$2,FALSE())*TransNplant!J23</f>
        <v>32799078.8626152</v>
      </c>
      <c r="K23" s="37" t="n">
        <f aca="false">VLOOKUP($A23,rawcalc!$A$4:$H$24,$B$2,FALSE())*TransNplant!K23</f>
        <v>32832790.9172922</v>
      </c>
      <c r="L23" s="37" t="n">
        <f aca="false">VLOOKUP($A23,rawcalc!$A$4:$H$24,$B$2,FALSE())*TransNplant!L23</f>
        <v>32866537.6224126</v>
      </c>
      <c r="M23" s="37" t="n">
        <f aca="false">VLOOKUP($A23,rawcalc!$A$4:$H$24,$B$2,FALSE())*TransNplant!M23</f>
        <v>32900319.0135916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VLOOKUP($A24,rawcalc!$A$4:$H$24,$B$2,FALSE())*TransNplant!B24</f>
        <v>152608699.768054</v>
      </c>
      <c r="C24" s="37" t="n">
        <f aca="false">VLOOKUP($A24,rawcalc!$A$4:$H$24,$B$2,FALSE())*TransNplant!C24</f>
        <v>152608699.768054</v>
      </c>
      <c r="D24" s="37" t="n">
        <f aca="false">VLOOKUP($A24,rawcalc!$A$4:$H$24,$B$2,FALSE())*TransNplant!D24</f>
        <v>153182387.867366</v>
      </c>
      <c r="E24" s="37" t="n">
        <f aca="false">VLOOKUP($A24,rawcalc!$A$4:$H$24,$B$2,FALSE())*TransNplant!E24</f>
        <v>153758232.580527</v>
      </c>
      <c r="F24" s="37" t="n">
        <f aca="false">VLOOKUP($A24,rawcalc!$A$4:$H$24,$B$2,FALSE())*TransNplant!F24</f>
        <v>154336242.014699</v>
      </c>
      <c r="G24" s="37" t="n">
        <f aca="false">VLOOKUP($A24,rawcalc!$A$4:$H$24,$B$2,FALSE())*TransNplant!G24</f>
        <v>154916424.307524</v>
      </c>
      <c r="H24" s="37" t="n">
        <f aca="false">VLOOKUP($A24,rawcalc!$A$4:$H$24,$B$2,FALSE())*TransNplant!H24</f>
        <v>155498787.627231</v>
      </c>
      <c r="I24" s="37" t="n">
        <f aca="false">VLOOKUP($A24,rawcalc!$A$4:$H$24,$B$2,FALSE())*TransNplant!I24</f>
        <v>156083340.17276</v>
      </c>
      <c r="J24" s="37" t="n">
        <f aca="false">VLOOKUP($A24,rawcalc!$A$4:$H$24,$B$2,FALSE())*TransNplant!J24</f>
        <v>156670090.173868</v>
      </c>
      <c r="K24" s="37" t="n">
        <f aca="false">VLOOKUP($A24,rawcalc!$A$4:$H$24,$B$2,FALSE())*TransNplant!K24</f>
        <v>157259045.891252</v>
      </c>
      <c r="L24" s="37" t="n">
        <f aca="false">VLOOKUP($A24,rawcalc!$A$4:$H$24,$B$2,FALSE())*TransNplant!L24</f>
        <v>157850215.616661</v>
      </c>
      <c r="M24" s="37" t="n">
        <f aca="false">VLOOKUP($A24,rawcalc!$A$4:$H$24,$B$2,FALSE())*TransNplant!M24</f>
        <v>158443607.673017</v>
      </c>
    </row>
  </sheetData>
  <printOptions headings="false" gridLines="false" gridLinesSet="true" horizontalCentered="false" verticalCentered="false"/>
  <pageMargins left="0.45" right="0.4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3.85"/>
    <col collapsed="false" customWidth="true" hidden="false" outlineLevel="0" max="13" min="3" style="0" width="12.28"/>
  </cols>
  <sheetData>
    <row r="1" customFormat="false" ht="12.75" hidden="false" customHeight="false" outlineLevel="0" collapsed="false">
      <c r="A1" s="0" t="s">
        <v>248</v>
      </c>
    </row>
    <row r="2" customFormat="false" ht="12.75" hidden="false" customHeight="false" outlineLevel="0" collapsed="false">
      <c r="B2" s="0" t="n">
        <v>8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VLOOKUP($A4,rawcalc!$A$4:$H$24,$B$2,FALSE())*DistNplant!B4</f>
        <v>250428505.2794</v>
      </c>
      <c r="C4" s="37" t="n">
        <f aca="false">VLOOKUP($A4,rawcalc!$A$4:$H$24,$B$2,FALSE())*DistNplant!C4</f>
        <v>250428505.2794</v>
      </c>
      <c r="D4" s="37" t="n">
        <f aca="false">VLOOKUP($A4,rawcalc!$A$4:$H$24,$B$2,FALSE())*DistNplant!D4</f>
        <v>253585734.817321</v>
      </c>
      <c r="E4" s="37" t="n">
        <f aca="false">VLOOKUP($A4,rawcalc!$A$4:$H$24,$B$2,FALSE())*DistNplant!E4</f>
        <v>256782768.523478</v>
      </c>
      <c r="F4" s="37" t="n">
        <f aca="false">VLOOKUP($A4,rawcalc!$A$4:$H$24,$B$2,FALSE())*DistNplant!F4</f>
        <v>260020108.221317</v>
      </c>
      <c r="G4" s="37" t="n">
        <f aca="false">VLOOKUP($A4,rawcalc!$A$4:$H$24,$B$2,FALSE())*DistNplant!G4</f>
        <v>263298262.060928</v>
      </c>
      <c r="H4" s="37" t="n">
        <f aca="false">VLOOKUP($A4,rawcalc!$A$4:$H$24,$B$2,FALSE())*DistNplant!H4</f>
        <v>266617744.598806</v>
      </c>
      <c r="I4" s="37" t="n">
        <f aca="false">VLOOKUP($A4,rawcalc!$A$4:$H$24,$B$2,FALSE())*DistNplant!I4</f>
        <v>269979076.878621</v>
      </c>
      <c r="J4" s="37" t="n">
        <f aca="false">VLOOKUP($A4,rawcalc!$A$4:$H$24,$B$2,FALSE())*DistNplant!J4</f>
        <v>273382786.512996</v>
      </c>
      <c r="K4" s="37" t="n">
        <f aca="false">VLOOKUP($A4,rawcalc!$A$4:$H$24,$B$2,FALSE())*DistNplant!K4</f>
        <v>276829407.766336</v>
      </c>
      <c r="L4" s="37" t="n">
        <f aca="false">VLOOKUP($A4,rawcalc!$A$4:$H$24,$B$2,FALSE())*DistNplant!L4</f>
        <v>280319481.638677</v>
      </c>
      <c r="M4" s="37" t="n">
        <f aca="false">VLOOKUP($A4,rawcalc!$A$4:$H$24,$B$2,FALSE())*DistNplant!M4</f>
        <v>283853555.950612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VLOOKUP($A5,rawcalc!$A$4:$H$24,$B$2,FALSE())*DistNplant!B5</f>
        <v>204130666.82257</v>
      </c>
      <c r="C5" s="37" t="n">
        <f aca="false">VLOOKUP($A5,rawcalc!$A$4:$H$24,$B$2,FALSE())*DistNplant!C5</f>
        <v>204130666.82257</v>
      </c>
      <c r="D5" s="37" t="n">
        <f aca="false">VLOOKUP($A5,rawcalc!$A$4:$H$24,$B$2,FALSE())*DistNplant!D5</f>
        <v>207136892.639447</v>
      </c>
      <c r="E5" s="37" t="n">
        <f aca="false">VLOOKUP($A5,rawcalc!$A$4:$H$24,$B$2,FALSE())*DistNplant!E5</f>
        <v>210187391.048006</v>
      </c>
      <c r="F5" s="37" t="n">
        <f aca="false">VLOOKUP($A5,rawcalc!$A$4:$H$24,$B$2,FALSE())*DistNplant!F5</f>
        <v>213282814.049292</v>
      </c>
      <c r="G5" s="37" t="n">
        <f aca="false">VLOOKUP($A5,rawcalc!$A$4:$H$24,$B$2,FALSE())*DistNplant!G5</f>
        <v>216423823.24635</v>
      </c>
      <c r="H5" s="37" t="n">
        <f aca="false">VLOOKUP($A5,rawcalc!$A$4:$H$24,$B$2,FALSE())*DistNplant!H5</f>
        <v>219611089.985628</v>
      </c>
      <c r="I5" s="37" t="n">
        <f aca="false">VLOOKUP($A5,rawcalc!$A$4:$H$24,$B$2,FALSE())*DistNplant!I5</f>
        <v>222845295.500477</v>
      </c>
      <c r="J5" s="37" t="n">
        <f aca="false">VLOOKUP($A5,rawcalc!$A$4:$H$24,$B$2,FALSE())*DistNplant!J5</f>
        <v>226127131.056745</v>
      </c>
      <c r="K5" s="37" t="n">
        <f aca="false">VLOOKUP($A5,rawcalc!$A$4:$H$24,$B$2,FALSE())*DistNplant!K5</f>
        <v>229457298.100534</v>
      </c>
      <c r="L5" s="37" t="n">
        <f aca="false">VLOOKUP($A5,rawcalc!$A$4:$H$24,$B$2,FALSE())*DistNplant!L5</f>
        <v>232836508.408117</v>
      </c>
      <c r="M5" s="37" t="n">
        <f aca="false">VLOOKUP($A5,rawcalc!$A$4:$H$24,$B$2,FALSE())*DistNplant!M5</f>
        <v>236265484.238076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VLOOKUP($A6,rawcalc!$A$4:$H$24,$B$2,FALSE())*DistNplant!B6</f>
        <v>30639931.14</v>
      </c>
      <c r="C6" s="37" t="n">
        <f aca="false">VLOOKUP($A6,rawcalc!$A$4:$H$24,$B$2,FALSE())*DistNplant!C6</f>
        <v>30639931.14</v>
      </c>
      <c r="D6" s="37" t="n">
        <f aca="false">VLOOKUP($A6,rawcalc!$A$4:$H$24,$B$2,FALSE())*DistNplant!D6</f>
        <v>31101924.7182142</v>
      </c>
      <c r="E6" s="37" t="n">
        <f aca="false">VLOOKUP($A6,rawcalc!$A$4:$H$24,$B$2,FALSE())*DistNplant!E6</f>
        <v>31570884.306415</v>
      </c>
      <c r="F6" s="37" t="n">
        <f aca="false">VLOOKUP($A6,rawcalc!$A$4:$H$24,$B$2,FALSE())*DistNplant!F6</f>
        <v>32046914.9391688</v>
      </c>
      <c r="G6" s="37" t="n">
        <f aca="false">VLOOKUP($A6,rawcalc!$A$4:$H$24,$B$2,FALSE())*DistNplant!G6</f>
        <v>32530123.2347691</v>
      </c>
      <c r="H6" s="37" t="n">
        <f aca="false">VLOOKUP($A6,rawcalc!$A$4:$H$24,$B$2,FALSE())*DistNplant!H6</f>
        <v>33020617.4191167</v>
      </c>
      <c r="I6" s="37" t="n">
        <f aca="false">VLOOKUP($A6,rawcalc!$A$4:$H$24,$B$2,FALSE())*DistNplant!I6</f>
        <v>33518507.3499587</v>
      </c>
      <c r="J6" s="37" t="n">
        <f aca="false">VLOOKUP($A6,rawcalc!$A$4:$H$24,$B$2,FALSE())*DistNplant!J6</f>
        <v>34023904.5414945</v>
      </c>
      <c r="K6" s="37" t="n">
        <f aca="false">VLOOKUP($A6,rawcalc!$A$4:$H$24,$B$2,FALSE())*DistNplant!K6</f>
        <v>34536922.1893515</v>
      </c>
      <c r="L6" s="37" t="n">
        <f aca="false">VLOOKUP($A6,rawcalc!$A$4:$H$24,$B$2,FALSE())*DistNplant!L6</f>
        <v>35057675.1959381</v>
      </c>
      <c r="M6" s="37" t="n">
        <f aca="false">VLOOKUP($A6,rawcalc!$A$4:$H$24,$B$2,FALSE())*DistNplant!M6</f>
        <v>35586280.196179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VLOOKUP($A7,rawcalc!$A$4:$H$24,$B$2,FALSE())*DistNplant!B7</f>
        <v>342438612.880074</v>
      </c>
      <c r="C7" s="37" t="n">
        <f aca="false">VLOOKUP($A7,rawcalc!$A$4:$H$24,$B$2,FALSE())*DistNplant!C7</f>
        <v>342438612.880074</v>
      </c>
      <c r="D7" s="37" t="n">
        <f aca="false">VLOOKUP($A7,rawcalc!$A$4:$H$24,$B$2,FALSE())*DistNplant!D7</f>
        <v>348603346.972946</v>
      </c>
      <c r="E7" s="37" t="n">
        <f aca="false">VLOOKUP($A7,rawcalc!$A$4:$H$24,$B$2,FALSE())*DistNplant!E7</f>
        <v>354879061.384645</v>
      </c>
      <c r="F7" s="37" t="n">
        <f aca="false">VLOOKUP($A7,rawcalc!$A$4:$H$24,$B$2,FALSE())*DistNplant!F7</f>
        <v>361267754.032838</v>
      </c>
      <c r="G7" s="37" t="n">
        <f aca="false">VLOOKUP($A7,rawcalc!$A$4:$H$24,$B$2,FALSE())*DistNplant!G7</f>
        <v>367771458.802609</v>
      </c>
      <c r="H7" s="37" t="n">
        <f aca="false">VLOOKUP($A7,rawcalc!$A$4:$H$24,$B$2,FALSE())*DistNplant!H7</f>
        <v>374392246.193953</v>
      </c>
      <c r="I7" s="37" t="n">
        <f aca="false">VLOOKUP($A7,rawcalc!$A$4:$H$24,$B$2,FALSE())*DistNplant!I7</f>
        <v>381132223.980942</v>
      </c>
      <c r="J7" s="37" t="n">
        <f aca="false">VLOOKUP($A7,rawcalc!$A$4:$H$24,$B$2,FALSE())*DistNplant!J7</f>
        <v>387993537.882743</v>
      </c>
      <c r="K7" s="37" t="n">
        <f aca="false">VLOOKUP($A7,rawcalc!$A$4:$H$24,$B$2,FALSE())*DistNplant!K7</f>
        <v>394978372.246727</v>
      </c>
      <c r="L7" s="37" t="n">
        <f aca="false">VLOOKUP($A7,rawcalc!$A$4:$H$24,$B$2,FALSE())*DistNplant!L7</f>
        <v>402088950.743871</v>
      </c>
      <c r="M7" s="37" t="n">
        <f aca="false">VLOOKUP($A7,rawcalc!$A$4:$H$24,$B$2,FALSE())*DistNplant!M7</f>
        <v>409327537.076675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VLOOKUP($A8,rawcalc!$A$4:$H$24,$B$2,FALSE())*DistNplant!B8</f>
        <v>694576130.378</v>
      </c>
      <c r="C8" s="37" t="n">
        <f aca="false">VLOOKUP($A8,rawcalc!$A$4:$H$24,$B$2,FALSE())*DistNplant!C8</f>
        <v>694576130.378</v>
      </c>
      <c r="D8" s="37" t="n">
        <f aca="false">VLOOKUP($A8,rawcalc!$A$4:$H$24,$B$2,FALSE())*DistNplant!D8</f>
        <v>702188194.333575</v>
      </c>
      <c r="E8" s="37" t="n">
        <f aca="false">VLOOKUP($A8,rawcalc!$A$4:$H$24,$B$2,FALSE())*DistNplant!E8</f>
        <v>709883681.1353</v>
      </c>
      <c r="F8" s="37" t="n">
        <f aca="false">VLOOKUP($A8,rawcalc!$A$4:$H$24,$B$2,FALSE())*DistNplant!F8</f>
        <v>717663505.038664</v>
      </c>
      <c r="G8" s="37" t="n">
        <f aca="false">VLOOKUP($A8,rawcalc!$A$4:$H$24,$B$2,FALSE())*DistNplant!G8</f>
        <v>725528590.318752</v>
      </c>
      <c r="H8" s="37" t="n">
        <f aca="false">VLOOKUP($A8,rawcalc!$A$4:$H$24,$B$2,FALSE())*DistNplant!H8</f>
        <v>733479871.380051</v>
      </c>
      <c r="I8" s="37" t="n">
        <f aca="false">VLOOKUP($A8,rawcalc!$A$4:$H$24,$B$2,FALSE())*DistNplant!I8</f>
        <v>741518292.86746</v>
      </c>
      <c r="J8" s="37" t="n">
        <f aca="false">VLOOKUP($A8,rawcalc!$A$4:$H$24,$B$2,FALSE())*DistNplant!J8</f>
        <v>749644809.778521</v>
      </c>
      <c r="K8" s="37" t="n">
        <f aca="false">VLOOKUP($A8,rawcalc!$A$4:$H$24,$B$2,FALSE())*DistNplant!K8</f>
        <v>757860387.576874</v>
      </c>
      <c r="L8" s="37" t="n">
        <f aca="false">VLOOKUP($A8,rawcalc!$A$4:$H$24,$B$2,FALSE())*DistNplant!L8</f>
        <v>766166002.306957</v>
      </c>
      <c r="M8" s="37" t="n">
        <f aca="false">VLOOKUP($A8,rawcalc!$A$4:$H$24,$B$2,FALSE())*DistNplant!M8</f>
        <v>774562640.70997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VLOOKUP($A9,rawcalc!$A$4:$H$24,$B$2,FALSE())*DistNplant!B9</f>
        <v>178986048.106392</v>
      </c>
      <c r="C9" s="37" t="n">
        <f aca="false">VLOOKUP($A9,rawcalc!$A$4:$H$24,$B$2,FALSE())*DistNplant!C9</f>
        <v>178986048.106392</v>
      </c>
      <c r="D9" s="37" t="n">
        <f aca="false">VLOOKUP($A9,rawcalc!$A$4:$H$24,$B$2,FALSE())*DistNplant!D9</f>
        <v>181636065.894889</v>
      </c>
      <c r="E9" s="37" t="n">
        <f aca="false">VLOOKUP($A9,rawcalc!$A$4:$H$24,$B$2,FALSE())*DistNplant!E9</f>
        <v>184325319.11181</v>
      </c>
      <c r="F9" s="37" t="n">
        <f aca="false">VLOOKUP($A9,rawcalc!$A$4:$H$24,$B$2,FALSE())*DistNplant!F9</f>
        <v>187054388.666027</v>
      </c>
      <c r="G9" s="37" t="n">
        <f aca="false">VLOOKUP($A9,rawcalc!$A$4:$H$24,$B$2,FALSE())*DistNplant!G9</f>
        <v>189823864.067187</v>
      </c>
      <c r="H9" s="37" t="n">
        <f aca="false">VLOOKUP($A9,rawcalc!$A$4:$H$24,$B$2,FALSE())*DistNplant!H9</f>
        <v>192634343.553053</v>
      </c>
      <c r="I9" s="37" t="n">
        <f aca="false">VLOOKUP($A9,rawcalc!$A$4:$H$24,$B$2,FALSE())*DistNplant!I9</f>
        <v>195486434.218732</v>
      </c>
      <c r="J9" s="37" t="n">
        <f aca="false">VLOOKUP($A9,rawcalc!$A$4:$H$24,$B$2,FALSE())*DistNplant!J9</f>
        <v>198380752.147813</v>
      </c>
      <c r="K9" s="37" t="n">
        <f aca="false">VLOOKUP($A9,rawcalc!$A$4:$H$24,$B$2,FALSE())*DistNplant!K9</f>
        <v>201317922.545444</v>
      </c>
      <c r="L9" s="37" t="n">
        <f aca="false">VLOOKUP($A9,rawcalc!$A$4:$H$24,$B$2,FALSE())*DistNplant!L9</f>
        <v>204298579.873392</v>
      </c>
      <c r="M9" s="37" t="n">
        <f aca="false">VLOOKUP($A9,rawcalc!$A$4:$H$24,$B$2,FALSE())*DistNplant!M9</f>
        <v>207323367.987085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VLOOKUP($A10,rawcalc!$A$4:$H$24,$B$2,FALSE())*DistNplant!B10</f>
        <v>398791692.428862</v>
      </c>
      <c r="C10" s="37" t="n">
        <f aca="false">VLOOKUP($A10,rawcalc!$A$4:$H$24,$B$2,FALSE())*DistNplant!C10</f>
        <v>398791692.428862</v>
      </c>
      <c r="D10" s="37" t="n">
        <f aca="false">VLOOKUP($A10,rawcalc!$A$4:$H$24,$B$2,FALSE())*DistNplant!D10</f>
        <v>402866286.528468</v>
      </c>
      <c r="E10" s="37" t="n">
        <f aca="false">VLOOKUP($A10,rawcalc!$A$4:$H$24,$B$2,FALSE())*DistNplant!E10</f>
        <v>406982512.180064</v>
      </c>
      <c r="F10" s="37" t="n">
        <f aca="false">VLOOKUP($A10,rawcalc!$A$4:$H$24,$B$2,FALSE())*DistNplant!F10</f>
        <v>411140794.747766</v>
      </c>
      <c r="G10" s="37" t="n">
        <f aca="false">VLOOKUP($A10,rawcalc!$A$4:$H$24,$B$2,FALSE())*DistNplant!G10</f>
        <v>415341563.941787</v>
      </c>
      <c r="H10" s="37" t="n">
        <f aca="false">VLOOKUP($A10,rawcalc!$A$4:$H$24,$B$2,FALSE())*DistNplant!H10</f>
        <v>419585253.862835</v>
      </c>
      <c r="I10" s="37" t="n">
        <f aca="false">VLOOKUP($A10,rawcalc!$A$4:$H$24,$B$2,FALSE())*DistNplant!I10</f>
        <v>423872303.046981</v>
      </c>
      <c r="J10" s="37" t="n">
        <f aca="false">VLOOKUP($A10,rawcalc!$A$4:$H$24,$B$2,FALSE())*DistNplant!J10</f>
        <v>428203154.510968</v>
      </c>
      <c r="K10" s="37" t="n">
        <f aca="false">VLOOKUP($A10,rawcalc!$A$4:$H$24,$B$2,FALSE())*DistNplant!K10</f>
        <v>432578255.798</v>
      </c>
      <c r="L10" s="37" t="n">
        <f aca="false">VLOOKUP($A10,rawcalc!$A$4:$H$24,$B$2,FALSE())*DistNplant!L10</f>
        <v>436998059.023983</v>
      </c>
      <c r="M10" s="37" t="n">
        <f aca="false">VLOOKUP($A10,rawcalc!$A$4:$H$24,$B$2,FALSE())*DistNplant!M10</f>
        <v>441463020.924251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VLOOKUP($A11,rawcalc!$A$4:$H$24,$B$2,FALSE())*DistNplant!B11</f>
        <v>37362579.513758</v>
      </c>
      <c r="C11" s="37" t="n">
        <f aca="false">VLOOKUP($A11,rawcalc!$A$4:$H$24,$B$2,FALSE())*DistNplant!C11</f>
        <v>37362579.513758</v>
      </c>
      <c r="D11" s="37" t="n">
        <f aca="false">VLOOKUP($A11,rawcalc!$A$4:$H$24,$B$2,FALSE())*DistNplant!D11</f>
        <v>37848477.3885712</v>
      </c>
      <c r="E11" s="37" t="n">
        <f aca="false">VLOOKUP($A11,rawcalc!$A$4:$H$24,$B$2,FALSE())*DistNplant!E11</f>
        <v>38340694.3331013</v>
      </c>
      <c r="F11" s="37" t="n">
        <f aca="false">VLOOKUP($A11,rawcalc!$A$4:$H$24,$B$2,FALSE())*DistNplant!F11</f>
        <v>38839312.5264318</v>
      </c>
      <c r="G11" s="37" t="n">
        <f aca="false">VLOOKUP($A11,rawcalc!$A$4:$H$24,$B$2,FALSE())*DistNplant!G11</f>
        <v>39344415.2163799</v>
      </c>
      <c r="H11" s="37" t="n">
        <f aca="false">VLOOKUP($A11,rawcalc!$A$4:$H$24,$B$2,FALSE())*DistNplant!H11</f>
        <v>39856086.7333952</v>
      </c>
      <c r="I11" s="37" t="n">
        <f aca="false">VLOOKUP($A11,rawcalc!$A$4:$H$24,$B$2,FALSE())*DistNplant!I11</f>
        <v>40374412.5046391</v>
      </c>
      <c r="J11" s="37" t="n">
        <f aca="false">VLOOKUP($A11,rawcalc!$A$4:$H$24,$B$2,FALSE())*DistNplant!J11</f>
        <v>40899479.0682476</v>
      </c>
      <c r="K11" s="37" t="n">
        <f aca="false">VLOOKUP($A11,rawcalc!$A$4:$H$24,$B$2,FALSE())*DistNplant!K11</f>
        <v>41431374.0877794</v>
      </c>
      <c r="L11" s="37" t="n">
        <f aca="false">VLOOKUP($A11,rawcalc!$A$4:$H$24,$B$2,FALSE())*DistNplant!L11</f>
        <v>41970186.3668521</v>
      </c>
      <c r="M11" s="37" t="n">
        <f aca="false">VLOOKUP($A11,rawcalc!$A$4:$H$24,$B$2,FALSE())*DistNplant!M11</f>
        <v>42516005.8639685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VLOOKUP($A12,rawcalc!$A$4:$H$24,$B$2,FALSE())*DistNplant!B12</f>
        <v>489836494.72545</v>
      </c>
      <c r="C12" s="37" t="n">
        <f aca="false">VLOOKUP($A12,rawcalc!$A$4:$H$24,$B$2,FALSE())*DistNplant!C12</f>
        <v>489836494.72545</v>
      </c>
      <c r="D12" s="37" t="n">
        <f aca="false">VLOOKUP($A12,rawcalc!$A$4:$H$24,$B$2,FALSE())*DistNplant!D12</f>
        <v>494567027.640306</v>
      </c>
      <c r="E12" s="37" t="n">
        <f aca="false">VLOOKUP($A12,rawcalc!$A$4:$H$24,$B$2,FALSE())*DistNplant!E12</f>
        <v>499343245.068054</v>
      </c>
      <c r="F12" s="37" t="n">
        <f aca="false">VLOOKUP($A12,rawcalc!$A$4:$H$24,$B$2,FALSE())*DistNplant!F12</f>
        <v>504165588.201</v>
      </c>
      <c r="G12" s="37" t="n">
        <f aca="false">VLOOKUP($A12,rawcalc!$A$4:$H$24,$B$2,FALSE())*DistNplant!G12</f>
        <v>509034502.492204</v>
      </c>
      <c r="H12" s="37" t="n">
        <f aca="false">VLOOKUP($A12,rawcalc!$A$4:$H$24,$B$2,FALSE())*DistNplant!H12</f>
        <v>513950437.696637</v>
      </c>
      <c r="I12" s="37" t="n">
        <f aca="false">VLOOKUP($A12,rawcalc!$A$4:$H$24,$B$2,FALSE())*DistNplant!I12</f>
        <v>518913847.912716</v>
      </c>
      <c r="J12" s="37" t="n">
        <f aca="false">VLOOKUP($A12,rawcalc!$A$4:$H$24,$B$2,FALSE())*DistNplant!J12</f>
        <v>523925191.624256</v>
      </c>
      <c r="K12" s="37" t="n">
        <f aca="false">VLOOKUP($A12,rawcalc!$A$4:$H$24,$B$2,FALSE())*DistNplant!K12</f>
        <v>528984931.742824</v>
      </c>
      <c r="L12" s="37" t="n">
        <f aca="false">VLOOKUP($A12,rawcalc!$A$4:$H$24,$B$2,FALSE())*DistNplant!L12</f>
        <v>534093535.65049</v>
      </c>
      <c r="M12" s="37" t="n">
        <f aca="false">VLOOKUP($A12,rawcalc!$A$4:$H$24,$B$2,FALSE())*DistNplant!M12</f>
        <v>539251475.243012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VLOOKUP($A13,rawcalc!$A$4:$H$24,$B$2,FALSE())*DistNplant!B13</f>
        <v>47536381.048064</v>
      </c>
      <c r="C13" s="37" t="n">
        <f aca="false">VLOOKUP($A13,rawcalc!$A$4:$H$24,$B$2,FALSE())*DistNplant!C13</f>
        <v>47536381.048064</v>
      </c>
      <c r="D13" s="37" t="n">
        <f aca="false">VLOOKUP($A13,rawcalc!$A$4:$H$24,$B$2,FALSE())*DistNplant!D13</f>
        <v>48167510.2592021</v>
      </c>
      <c r="E13" s="37" t="n">
        <f aca="false">VLOOKUP($A13,rawcalc!$A$4:$H$24,$B$2,FALSE())*DistNplant!E13</f>
        <v>48807018.8225831</v>
      </c>
      <c r="F13" s="37" t="n">
        <f aca="false">VLOOKUP($A13,rawcalc!$A$4:$H$24,$B$2,FALSE())*DistNplant!F13</f>
        <v>49455017.9888713</v>
      </c>
      <c r="G13" s="37" t="n">
        <f aca="false">VLOOKUP($A13,rawcalc!$A$4:$H$24,$B$2,FALSE())*DistNplant!G13</f>
        <v>50111620.4857795</v>
      </c>
      <c r="H13" s="37" t="n">
        <f aca="false">VLOOKUP($A13,rawcalc!$A$4:$H$24,$B$2,FALSE())*DistNplant!H13</f>
        <v>50776940.5376796</v>
      </c>
      <c r="I13" s="37" t="n">
        <f aca="false">VLOOKUP($A13,rawcalc!$A$4:$H$24,$B$2,FALSE())*DistNplant!I13</f>
        <v>51451093.8854734</v>
      </c>
      <c r="J13" s="37" t="n">
        <f aca="false">VLOOKUP($A13,rawcalc!$A$4:$H$24,$B$2,FALSE())*DistNplant!J13</f>
        <v>52134197.8067269</v>
      </c>
      <c r="K13" s="37" t="n">
        <f aca="false">VLOOKUP($A13,rawcalc!$A$4:$H$24,$B$2,FALSE())*DistNplant!K13</f>
        <v>52826371.1360725</v>
      </c>
      <c r="L13" s="37" t="n">
        <f aca="false">VLOOKUP($A13,rawcalc!$A$4:$H$24,$B$2,FALSE())*DistNplant!L13</f>
        <v>53527734.2858817</v>
      </c>
      <c r="M13" s="37" t="n">
        <f aca="false">VLOOKUP($A13,rawcalc!$A$4:$H$24,$B$2,FALSE())*DistNplant!M13</f>
        <v>54238409.2672123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VLOOKUP($A14,rawcalc!$A$4:$H$24,$B$2,FALSE())*DistNplant!B14</f>
        <v>73405614.080894</v>
      </c>
      <c r="C14" s="37" t="n">
        <f aca="false">VLOOKUP($A14,rawcalc!$A$4:$H$24,$B$2,FALSE())*DistNplant!C14</f>
        <v>73405614.080894</v>
      </c>
      <c r="D14" s="37" t="n">
        <f aca="false">VLOOKUP($A14,rawcalc!$A$4:$H$24,$B$2,FALSE())*DistNplant!D14</f>
        <v>74579392.2505761</v>
      </c>
      <c r="E14" s="37" t="n">
        <f aca="false">VLOOKUP($A14,rawcalc!$A$4:$H$24,$B$2,FALSE())*DistNplant!E14</f>
        <v>75771939.4913826</v>
      </c>
      <c r="F14" s="37" t="n">
        <f aca="false">VLOOKUP($A14,rawcalc!$A$4:$H$24,$B$2,FALSE())*DistNplant!F14</f>
        <v>76983555.9264885</v>
      </c>
      <c r="G14" s="37" t="n">
        <f aca="false">VLOOKUP($A14,rawcalc!$A$4:$H$24,$B$2,FALSE())*DistNplant!G14</f>
        <v>78214546.4781298</v>
      </c>
      <c r="H14" s="37" t="n">
        <f aca="false">VLOOKUP($A14,rawcalc!$A$4:$H$24,$B$2,FALSE())*DistNplant!H14</f>
        <v>79465220.9443421</v>
      </c>
      <c r="I14" s="37" t="n">
        <f aca="false">VLOOKUP($A14,rawcalc!$A$4:$H$24,$B$2,FALSE())*DistNplant!I14</f>
        <v>80735894.0769262</v>
      </c>
      <c r="J14" s="37" t="n">
        <f aca="false">VLOOKUP($A14,rawcalc!$A$4:$H$24,$B$2,FALSE())*DistNplant!J14</f>
        <v>82026885.6606602</v>
      </c>
      <c r="K14" s="37" t="n">
        <f aca="false">VLOOKUP($A14,rawcalc!$A$4:$H$24,$B$2,FALSE())*DistNplant!K14</f>
        <v>83338520.5937783</v>
      </c>
      <c r="L14" s="37" t="n">
        <f aca="false">VLOOKUP($A14,rawcalc!$A$4:$H$24,$B$2,FALSE())*DistNplant!L14</f>
        <v>84671128.9697368</v>
      </c>
      <c r="M14" s="37" t="n">
        <f aca="false">VLOOKUP($A14,rawcalc!$A$4:$H$24,$B$2,FALSE())*DistNplant!M14</f>
        <v>86025046.1602869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VLOOKUP($A15,rawcalc!$A$4:$H$24,$B$2,FALSE())*DistNplant!B15</f>
        <v>161697241.032742</v>
      </c>
      <c r="C15" s="37" t="n">
        <f aca="false">VLOOKUP($A15,rawcalc!$A$4:$H$24,$B$2,FALSE())*DistNplant!C15</f>
        <v>161697241.032742</v>
      </c>
      <c r="D15" s="37" t="n">
        <f aca="false">VLOOKUP($A15,rawcalc!$A$4:$H$24,$B$2,FALSE())*DistNplant!D15</f>
        <v>164461177.532819</v>
      </c>
      <c r="E15" s="37" t="n">
        <f aca="false">VLOOKUP($A15,rawcalc!$A$4:$H$24,$B$2,FALSE())*DistNplant!E15</f>
        <v>167272358.778247</v>
      </c>
      <c r="F15" s="37" t="n">
        <f aca="false">VLOOKUP($A15,rawcalc!$A$4:$H$24,$B$2,FALSE())*DistNplant!F15</f>
        <v>170131592.336769</v>
      </c>
      <c r="G15" s="37" t="n">
        <f aca="false">VLOOKUP($A15,rawcalc!$A$4:$H$24,$B$2,FALSE())*DistNplant!G15</f>
        <v>173039699.580112</v>
      </c>
      <c r="H15" s="37" t="n">
        <f aca="false">VLOOKUP($A15,rawcalc!$A$4:$H$24,$B$2,FALSE())*DistNplant!H15</f>
        <v>175997515.919941</v>
      </c>
      <c r="I15" s="37" t="n">
        <f aca="false">VLOOKUP($A15,rawcalc!$A$4:$H$24,$B$2,FALSE())*DistNplant!I15</f>
        <v>179005891.047847</v>
      </c>
      <c r="J15" s="37" t="n">
        <f aca="false">VLOOKUP($A15,rawcalc!$A$4:$H$24,$B$2,FALSE())*DistNplant!J15</f>
        <v>182065689.179442</v>
      </c>
      <c r="K15" s="37" t="n">
        <f aca="false">VLOOKUP($A15,rawcalc!$A$4:$H$24,$B$2,FALSE())*DistNplant!K15</f>
        <v>185177789.302615</v>
      </c>
      <c r="L15" s="37" t="n">
        <f aca="false">VLOOKUP($A15,rawcalc!$A$4:$H$24,$B$2,FALSE())*DistNplant!L15</f>
        <v>188343085.430046</v>
      </c>
      <c r="M15" s="37" t="n">
        <f aca="false">VLOOKUP($A15,rawcalc!$A$4:$H$24,$B$2,FALSE())*DistNplant!M15</f>
        <v>191562486.856022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VLOOKUP($A16,rawcalc!$A$4:$H$24,$B$2,FALSE())*DistNplant!B16</f>
        <v>53858342.742266</v>
      </c>
      <c r="C16" s="37" t="n">
        <f aca="false">VLOOKUP($A16,rawcalc!$A$4:$H$24,$B$2,FALSE())*DistNplant!C16</f>
        <v>53858342.742266</v>
      </c>
      <c r="D16" s="37" t="n">
        <f aca="false">VLOOKUP($A16,rawcalc!$A$4:$H$24,$B$2,FALSE())*DistNplant!D16</f>
        <v>54810029.0059567</v>
      </c>
      <c r="E16" s="37" t="n">
        <f aca="false">VLOOKUP($A16,rawcalc!$A$4:$H$24,$B$2,FALSE())*DistNplant!E16</f>
        <v>55778531.7310977</v>
      </c>
      <c r="F16" s="37" t="n">
        <f aca="false">VLOOKUP($A16,rawcalc!$A$4:$H$24,$B$2,FALSE())*DistNplant!F16</f>
        <v>56764148.0674812</v>
      </c>
      <c r="G16" s="37" t="n">
        <f aca="false">VLOOKUP($A16,rawcalc!$A$4:$H$24,$B$2,FALSE())*DistNplant!G16</f>
        <v>57767180.4155883</v>
      </c>
      <c r="H16" s="37" t="n">
        <f aca="false">VLOOKUP($A16,rawcalc!$A$4:$H$24,$B$2,FALSE())*DistNplant!H16</f>
        <v>58787936.5193686</v>
      </c>
      <c r="I16" s="37" t="n">
        <f aca="false">VLOOKUP($A16,rawcalc!$A$4:$H$24,$B$2,FALSE())*DistNplant!I16</f>
        <v>59826729.5606609</v>
      </c>
      <c r="J16" s="37" t="n">
        <f aca="false">VLOOKUP($A16,rawcalc!$A$4:$H$24,$B$2,FALSE())*DistNplant!J16</f>
        <v>60883878.2552816</v>
      </c>
      <c r="K16" s="37" t="n">
        <f aca="false">VLOOKUP($A16,rawcalc!$A$4:$H$24,$B$2,FALSE())*DistNplant!K16</f>
        <v>61959706.9508107</v>
      </c>
      <c r="L16" s="37" t="n">
        <f aca="false">VLOOKUP($A16,rawcalc!$A$4:$H$24,$B$2,FALSE())*DistNplant!L16</f>
        <v>63054545.7261063</v>
      </c>
      <c r="M16" s="37" t="n">
        <f aca="false">VLOOKUP($A16,rawcalc!$A$4:$H$24,$B$2,FALSE())*DistNplant!M16</f>
        <v>64168730.492577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VLOOKUP($A17,rawcalc!$A$4:$H$24,$B$2,FALSE())*DistNplant!B17</f>
        <v>91805871.498474</v>
      </c>
      <c r="C17" s="37" t="n">
        <f aca="false">VLOOKUP($A17,rawcalc!$A$4:$H$24,$B$2,FALSE())*DistNplant!C17</f>
        <v>91805871.498474</v>
      </c>
      <c r="D17" s="37" t="n">
        <f aca="false">VLOOKUP($A17,rawcalc!$A$4:$H$24,$B$2,FALSE())*DistNplant!D17</f>
        <v>93530343.3266448</v>
      </c>
      <c r="E17" s="37" t="n">
        <f aca="false">VLOOKUP($A17,rawcalc!$A$4:$H$24,$B$2,FALSE())*DistNplant!E17</f>
        <v>95287207.452145</v>
      </c>
      <c r="F17" s="37" t="n">
        <f aca="false">VLOOKUP($A17,rawcalc!$A$4:$H$24,$B$2,FALSE())*DistNplant!F17</f>
        <v>97077072.3284784</v>
      </c>
      <c r="G17" s="37" t="n">
        <f aca="false">VLOOKUP($A17,rawcalc!$A$4:$H$24,$B$2,FALSE())*DistNplant!G17</f>
        <v>98900557.8382755</v>
      </c>
      <c r="H17" s="37" t="n">
        <f aca="false">VLOOKUP($A17,rawcalc!$A$4:$H$24,$B$2,FALSE())*DistNplant!H17</f>
        <v>100758295.507977</v>
      </c>
      <c r="I17" s="37" t="n">
        <f aca="false">VLOOKUP($A17,rawcalc!$A$4:$H$24,$B$2,FALSE())*DistNplant!I17</f>
        <v>102650928.72655</v>
      </c>
      <c r="J17" s="37" t="n">
        <f aca="false">VLOOKUP($A17,rawcalc!$A$4:$H$24,$B$2,FALSE())*DistNplant!J17</f>
        <v>104579112.968311</v>
      </c>
      <c r="K17" s="37" t="n">
        <f aca="false">VLOOKUP($A17,rawcalc!$A$4:$H$24,$B$2,FALSE())*DistNplant!K17</f>
        <v>106543516.019938</v>
      </c>
      <c r="L17" s="37" t="n">
        <f aca="false">VLOOKUP($A17,rawcalc!$A$4:$H$24,$B$2,FALSE())*DistNplant!L17</f>
        <v>108544818.211745</v>
      </c>
      <c r="M17" s="37" t="n">
        <f aca="false">VLOOKUP($A17,rawcalc!$A$4:$H$24,$B$2,FALSE())*DistNplant!M17</f>
        <v>110583712.653297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VLOOKUP($A18,rawcalc!$A$4:$H$24,$B$2,FALSE())*DistNplant!B18</f>
        <v>208481114.71344</v>
      </c>
      <c r="C18" s="37" t="n">
        <f aca="false">VLOOKUP($A18,rawcalc!$A$4:$H$24,$B$2,FALSE())*DistNplant!C18</f>
        <v>208481114.71344</v>
      </c>
      <c r="D18" s="37" t="n">
        <f aca="false">VLOOKUP($A18,rawcalc!$A$4:$H$24,$B$2,FALSE())*DistNplant!D18</f>
        <v>212059595.013667</v>
      </c>
      <c r="E18" s="37" t="n">
        <f aca="false">VLOOKUP($A18,rawcalc!$A$4:$H$24,$B$2,FALSE())*DistNplant!E18</f>
        <v>215699498.245544</v>
      </c>
      <c r="F18" s="37" t="n">
        <f aca="false">VLOOKUP($A18,rawcalc!$A$4:$H$24,$B$2,FALSE())*DistNplant!F18</f>
        <v>219401878.704808</v>
      </c>
      <c r="G18" s="37" t="n">
        <f aca="false">VLOOKUP($A18,rawcalc!$A$4:$H$24,$B$2,FALSE())*DistNplant!G18</f>
        <v>223167808.783689</v>
      </c>
      <c r="H18" s="37" t="n">
        <f aca="false">VLOOKUP($A18,rawcalc!$A$4:$H$24,$B$2,FALSE())*DistNplant!H18</f>
        <v>226998379.281525</v>
      </c>
      <c r="I18" s="37" t="n">
        <f aca="false">VLOOKUP($A18,rawcalc!$A$4:$H$24,$B$2,FALSE())*DistNplant!I18</f>
        <v>230894699.720712</v>
      </c>
      <c r="J18" s="37" t="n">
        <f aca="false">VLOOKUP($A18,rawcalc!$A$4:$H$24,$B$2,FALSE())*DistNplant!J18</f>
        <v>234857898.668076</v>
      </c>
      <c r="K18" s="37" t="n">
        <f aca="false">VLOOKUP($A18,rawcalc!$A$4:$H$24,$B$2,FALSE())*DistNplant!K18</f>
        <v>238889124.061761</v>
      </c>
      <c r="L18" s="37" t="n">
        <f aca="false">VLOOKUP($A18,rawcalc!$A$4:$H$24,$B$2,FALSE())*DistNplant!L18</f>
        <v>242989543.543729</v>
      </c>
      <c r="M18" s="37" t="n">
        <f aca="false">VLOOKUP($A18,rawcalc!$A$4:$H$24,$B$2,FALSE())*DistNplant!M18</f>
        <v>247160344.797971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VLOOKUP($A19,rawcalc!$A$4:$H$24,$B$2,FALSE())*DistNplant!B19</f>
        <v>780000253.886782</v>
      </c>
      <c r="C19" s="37" t="n">
        <f aca="false">VLOOKUP($A19,rawcalc!$A$4:$H$24,$B$2,FALSE())*DistNplant!C19</f>
        <v>780000253.886782</v>
      </c>
      <c r="D19" s="37" t="n">
        <f aca="false">VLOOKUP($A19,rawcalc!$A$4:$H$24,$B$2,FALSE())*DistNplant!D19</f>
        <v>787683512.726302</v>
      </c>
      <c r="E19" s="37" t="n">
        <f aca="false">VLOOKUP($A19,rawcalc!$A$4:$H$24,$B$2,FALSE())*DistNplant!E19</f>
        <v>795442454.190411</v>
      </c>
      <c r="F19" s="37" t="n">
        <f aca="false">VLOOKUP($A19,rawcalc!$A$4:$H$24,$B$2,FALSE())*DistNplant!F19</f>
        <v>803277823.777836</v>
      </c>
      <c r="G19" s="37" t="n">
        <f aca="false">VLOOKUP($A19,rawcalc!$A$4:$H$24,$B$2,FALSE())*DistNplant!G19</f>
        <v>811190374.330707</v>
      </c>
      <c r="H19" s="37" t="n">
        <f aca="false">VLOOKUP($A19,rawcalc!$A$4:$H$24,$B$2,FALSE())*DistNplant!H19</f>
        <v>819180866.106898</v>
      </c>
      <c r="I19" s="37" t="n">
        <f aca="false">VLOOKUP($A19,rawcalc!$A$4:$H$24,$B$2,FALSE())*DistNplant!I19</f>
        <v>827250066.853075</v>
      </c>
      <c r="J19" s="37" t="n">
        <f aca="false">VLOOKUP($A19,rawcalc!$A$4:$H$24,$B$2,FALSE())*DistNplant!J19</f>
        <v>835398751.878457</v>
      </c>
      <c r="K19" s="37" t="n">
        <f aca="false">VLOOKUP($A19,rawcalc!$A$4:$H$24,$B$2,FALSE())*DistNplant!K19</f>
        <v>843627704.129318</v>
      </c>
      <c r="L19" s="37" t="n">
        <f aca="false">VLOOKUP($A19,rawcalc!$A$4:$H$24,$B$2,FALSE())*DistNplant!L19</f>
        <v>851937714.264208</v>
      </c>
      <c r="M19" s="37" t="n">
        <f aca="false">VLOOKUP($A19,rawcalc!$A$4:$H$24,$B$2,FALSE())*DistNplant!M19</f>
        <v>860329580.729921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VLOOKUP($A20,rawcalc!$A$4:$H$24,$B$2,FALSE())*DistNplant!B20</f>
        <v>250241017.243352</v>
      </c>
      <c r="C20" s="37" t="n">
        <f aca="false">VLOOKUP($A20,rawcalc!$A$4:$H$24,$B$2,FALSE())*DistNplant!C20</f>
        <v>250241017.243352</v>
      </c>
      <c r="D20" s="37" t="n">
        <f aca="false">VLOOKUP($A20,rawcalc!$A$4:$H$24,$B$2,FALSE())*DistNplant!D20</f>
        <v>254129170.835808</v>
      </c>
      <c r="E20" s="37" t="n">
        <f aca="false">VLOOKUP($A20,rawcalc!$A$4:$H$24,$B$2,FALSE())*DistNplant!E20</f>
        <v>258077737.139677</v>
      </c>
      <c r="F20" s="37" t="n">
        <f aca="false">VLOOKUP($A20,rawcalc!$A$4:$H$24,$B$2,FALSE())*DistNplant!F20</f>
        <v>262087654.82562</v>
      </c>
      <c r="G20" s="37" t="n">
        <f aca="false">VLOOKUP($A20,rawcalc!$A$4:$H$24,$B$2,FALSE())*DistNplant!G20</f>
        <v>266159877.149019</v>
      </c>
      <c r="H20" s="37" t="n">
        <f aca="false">VLOOKUP($A20,rawcalc!$A$4:$H$24,$B$2,FALSE())*DistNplant!H20</f>
        <v>270295372.176591</v>
      </c>
      <c r="I20" s="37" t="n">
        <f aca="false">VLOOKUP($A20,rawcalc!$A$4:$H$24,$B$2,FALSE())*DistNplant!I20</f>
        <v>274495123.016521</v>
      </c>
      <c r="J20" s="37" t="n">
        <f aca="false">VLOOKUP($A20,rawcalc!$A$4:$H$24,$B$2,FALSE())*DistNplant!J20</f>
        <v>278760128.052167</v>
      </c>
      <c r="K20" s="37" t="n">
        <f aca="false">VLOOKUP($A20,rawcalc!$A$4:$H$24,$B$2,FALSE())*DistNplant!K20</f>
        <v>283091401.179408</v>
      </c>
      <c r="L20" s="37" t="n">
        <f aca="false">VLOOKUP($A20,rawcalc!$A$4:$H$24,$B$2,FALSE())*DistNplant!L20</f>
        <v>287489972.047662</v>
      </c>
      <c r="M20" s="37" t="n">
        <f aca="false">VLOOKUP($A20,rawcalc!$A$4:$H$24,$B$2,FALSE())*DistNplant!M20</f>
        <v>291956886.304669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VLOOKUP($A21,rawcalc!$A$4:$H$24,$B$2,FALSE())*DistNplant!B21</f>
        <v>189816420.48159</v>
      </c>
      <c r="C21" s="37" t="n">
        <f aca="false">VLOOKUP($A21,rawcalc!$A$4:$H$24,$B$2,FALSE())*DistNplant!C21</f>
        <v>189816420.48159</v>
      </c>
      <c r="D21" s="37" t="n">
        <f aca="false">VLOOKUP($A21,rawcalc!$A$4:$H$24,$B$2,FALSE())*DistNplant!D21</f>
        <v>192471473.872453</v>
      </c>
      <c r="E21" s="37" t="n">
        <f aca="false">VLOOKUP($A21,rawcalc!$A$4:$H$24,$B$2,FALSE())*DistNplant!E21</f>
        <v>195163664.7696</v>
      </c>
      <c r="F21" s="37" t="n">
        <f aca="false">VLOOKUP($A21,rawcalc!$A$4:$H$24,$B$2,FALSE())*DistNplant!F21</f>
        <v>197893512.633158</v>
      </c>
      <c r="G21" s="37" t="n">
        <f aca="false">VLOOKUP($A21,rawcalc!$A$4:$H$24,$B$2,FALSE())*DistNplant!G21</f>
        <v>200661544.189192</v>
      </c>
      <c r="H21" s="37" t="n">
        <f aca="false">VLOOKUP($A21,rawcalc!$A$4:$H$24,$B$2,FALSE())*DistNplant!H21</f>
        <v>203468293.531339</v>
      </c>
      <c r="I21" s="37" t="n">
        <f aca="false">VLOOKUP($A21,rawcalc!$A$4:$H$24,$B$2,FALSE())*DistNplant!I21</f>
        <v>206314302.223858</v>
      </c>
      <c r="J21" s="37" t="n">
        <f aca="false">VLOOKUP($A21,rawcalc!$A$4:$H$24,$B$2,FALSE())*DistNplant!J21</f>
        <v>209200119.40613</v>
      </c>
      <c r="K21" s="37" t="n">
        <f aca="false">VLOOKUP($A21,rawcalc!$A$4:$H$24,$B$2,FALSE())*DistNplant!K21</f>
        <v>212126301.898609</v>
      </c>
      <c r="L21" s="37" t="n">
        <f aca="false">VLOOKUP($A21,rawcalc!$A$4:$H$24,$B$2,FALSE())*DistNplant!L21</f>
        <v>215093414.310266</v>
      </c>
      <c r="M21" s="37" t="n">
        <f aca="false">VLOOKUP($A21,rawcalc!$A$4:$H$24,$B$2,FALSE())*DistNplant!M21</f>
        <v>218102029.147528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VLOOKUP($A22,rawcalc!$A$4:$H$24,$B$2,FALSE())*DistNplant!B22</f>
        <v>578300137.045994</v>
      </c>
      <c r="C22" s="37" t="n">
        <f aca="false">VLOOKUP($A22,rawcalc!$A$4:$H$24,$B$2,FALSE())*DistNplant!C22</f>
        <v>578300137.045994</v>
      </c>
      <c r="D22" s="37" t="n">
        <f aca="false">VLOOKUP($A22,rawcalc!$A$4:$H$24,$B$2,FALSE())*DistNplant!D22</f>
        <v>583058512.69675</v>
      </c>
      <c r="E22" s="37" t="n">
        <f aca="false">VLOOKUP($A22,rawcalc!$A$4:$H$24,$B$2,FALSE())*DistNplant!E22</f>
        <v>587856041.267216</v>
      </c>
      <c r="F22" s="37" t="n">
        <f aca="false">VLOOKUP($A22,rawcalc!$A$4:$H$24,$B$2,FALSE())*DistNplant!F22</f>
        <v>592693044.915882</v>
      </c>
      <c r="G22" s="37" t="n">
        <f aca="false">VLOOKUP($A22,rawcalc!$A$4:$H$24,$B$2,FALSE())*DistNplant!G22</f>
        <v>597569848.452029</v>
      </c>
      <c r="H22" s="37" t="n">
        <f aca="false">VLOOKUP($A22,rawcalc!$A$4:$H$24,$B$2,FALSE())*DistNplant!H22</f>
        <v>602486779.357535</v>
      </c>
      <c r="I22" s="37" t="n">
        <f aca="false">VLOOKUP($A22,rawcalc!$A$4:$H$24,$B$2,FALSE())*DistNplant!I22</f>
        <v>607444167.80887</v>
      </c>
      <c r="J22" s="37" t="n">
        <f aca="false">VLOOKUP($A22,rawcalc!$A$4:$H$24,$B$2,FALSE())*DistNplant!J22</f>
        <v>612442346.699265</v>
      </c>
      <c r="K22" s="37" t="n">
        <f aca="false">VLOOKUP($A22,rawcalc!$A$4:$H$24,$B$2,FALSE())*DistNplant!K22</f>
        <v>617481651.661065</v>
      </c>
      <c r="L22" s="37" t="n">
        <f aca="false">VLOOKUP($A22,rawcalc!$A$4:$H$24,$B$2,FALSE())*DistNplant!L22</f>
        <v>622562421.088272</v>
      </c>
      <c r="M22" s="37" t="n">
        <f aca="false">VLOOKUP($A22,rawcalc!$A$4:$H$24,$B$2,FALSE())*DistNplant!M22</f>
        <v>627684996.159262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VLOOKUP($A23,rawcalc!$A$4:$H$24,$B$2,FALSE())*DistNplant!B23</f>
        <v>32620094.81921</v>
      </c>
      <c r="C23" s="37" t="n">
        <f aca="false">VLOOKUP($A23,rawcalc!$A$4:$H$24,$B$2,FALSE())*DistNplant!C23</f>
        <v>32620094.81921</v>
      </c>
      <c r="D23" s="37" t="n">
        <f aca="false">VLOOKUP($A23,rawcalc!$A$4:$H$24,$B$2,FALSE())*DistNplant!D23</f>
        <v>33125549.2006826</v>
      </c>
      <c r="E23" s="37" t="n">
        <f aca="false">VLOOKUP($A23,rawcalc!$A$4:$H$24,$B$2,FALSE())*DistNplant!E23</f>
        <v>33638835.690957</v>
      </c>
      <c r="F23" s="37" t="n">
        <f aca="false">VLOOKUP($A23,rawcalc!$A$4:$H$24,$B$2,FALSE())*DistNplant!F23</f>
        <v>34160075.6500027</v>
      </c>
      <c r="G23" s="37" t="n">
        <f aca="false">VLOOKUP($A23,rawcalc!$A$4:$H$24,$B$2,FALSE())*DistNplant!G23</f>
        <v>34689392.3182841</v>
      </c>
      <c r="H23" s="37" t="n">
        <f aca="false">VLOOKUP($A23,rawcalc!$A$4:$H$24,$B$2,FALSE())*DistNplant!H23</f>
        <v>35226910.8458996</v>
      </c>
      <c r="I23" s="37" t="n">
        <f aca="false">VLOOKUP($A23,rawcalc!$A$4:$H$24,$B$2,FALSE())*DistNplant!I23</f>
        <v>35772758.3221711</v>
      </c>
      <c r="J23" s="37" t="n">
        <f aca="false">VLOOKUP($A23,rawcalc!$A$4:$H$24,$B$2,FALSE())*DistNplant!J23</f>
        <v>36327063.8056933</v>
      </c>
      <c r="K23" s="37" t="n">
        <f aca="false">VLOOKUP($A23,rawcalc!$A$4:$H$24,$B$2,FALSE())*DistNplant!K23</f>
        <v>36889958.3548474</v>
      </c>
      <c r="L23" s="37" t="n">
        <f aca="false">VLOOKUP($A23,rawcalc!$A$4:$H$24,$B$2,FALSE())*DistNplant!L23</f>
        <v>37461575.0587884</v>
      </c>
      <c r="M23" s="37" t="n">
        <f aca="false">VLOOKUP($A23,rawcalc!$A$4:$H$24,$B$2,FALSE())*DistNplant!M23</f>
        <v>38042049.0689123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VLOOKUP($A24,rawcalc!$A$4:$H$24,$B$2,FALSE())*DistNplant!B24</f>
        <v>417337623.554376</v>
      </c>
      <c r="C24" s="37" t="n">
        <f aca="false">VLOOKUP($A24,rawcalc!$A$4:$H$24,$B$2,FALSE())*DistNplant!C24</f>
        <v>417337623.554376</v>
      </c>
      <c r="D24" s="37" t="n">
        <f aca="false">VLOOKUP($A24,rawcalc!$A$4:$H$24,$B$2,FALSE())*DistNplant!D24</f>
        <v>425151635.076363</v>
      </c>
      <c r="E24" s="37" t="n">
        <f aca="false">VLOOKUP($A24,rawcalc!$A$4:$H$24,$B$2,FALSE())*DistNplant!E24</f>
        <v>433111952.065721</v>
      </c>
      <c r="F24" s="37" t="n">
        <f aca="false">VLOOKUP($A24,rawcalc!$A$4:$H$24,$B$2,FALSE())*DistNplant!F24</f>
        <v>441221313.869548</v>
      </c>
      <c r="G24" s="37" t="n">
        <f aca="false">VLOOKUP($A24,rawcalc!$A$4:$H$24,$B$2,FALSE())*DistNplant!G24</f>
        <v>449482511.125045</v>
      </c>
      <c r="H24" s="37" t="n">
        <f aca="false">VLOOKUP($A24,rawcalc!$A$4:$H$24,$B$2,FALSE())*DistNplant!H24</f>
        <v>457898386.719844</v>
      </c>
      <c r="I24" s="37" t="n">
        <f aca="false">VLOOKUP($A24,rawcalc!$A$4:$H$24,$B$2,FALSE())*DistNplant!I24</f>
        <v>466471836.770321</v>
      </c>
      <c r="J24" s="37" t="n">
        <f aca="false">VLOOKUP($A24,rawcalc!$A$4:$H$24,$B$2,FALSE())*DistNplant!J24</f>
        <v>475205811.618219</v>
      </c>
      <c r="K24" s="37" t="n">
        <f aca="false">VLOOKUP($A24,rawcalc!$A$4:$H$24,$B$2,FALSE())*DistNplant!K24</f>
        <v>484103316.845941</v>
      </c>
      <c r="L24" s="37" t="n">
        <f aca="false">VLOOKUP($A24,rawcalc!$A$4:$H$24,$B$2,FALSE())*DistNplant!L24</f>
        <v>493167414.31084</v>
      </c>
      <c r="M24" s="37" t="n">
        <f aca="false">VLOOKUP($A24,rawcalc!$A$4:$H$24,$B$2,FALSE())*DistNplant!M24</f>
        <v>502401223.198888</v>
      </c>
    </row>
  </sheetData>
  <printOptions headings="false" gridLines="false" gridLinesSet="true" horizontalCentered="false" verticalCentered="false"/>
  <pageMargins left="0.470138888888889" right="0.5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3" min="2" style="0" width="12.28"/>
    <col collapsed="false" customWidth="true" hidden="false" outlineLevel="0" max="4" min="4" style="0" width="14.85"/>
    <col collapsed="false" customWidth="true" hidden="false" outlineLevel="0" max="8" min="5" style="0" width="12.28"/>
    <col collapsed="false" customWidth="true" hidden="false" outlineLevel="0" max="13" min="9" style="0" width="13.85"/>
  </cols>
  <sheetData>
    <row r="1" customFormat="false" ht="12.75" hidden="false" customHeight="false" outlineLevel="0" collapsed="false">
      <c r="A1" s="0" t="s">
        <v>249</v>
      </c>
    </row>
    <row r="2" customFormat="false" ht="12.75" hidden="false" customHeight="false" outlineLevel="0" collapsed="false">
      <c r="B2" s="0" t="n">
        <v>45</v>
      </c>
      <c r="D2" s="0" t="n">
        <v>2</v>
      </c>
    </row>
    <row r="3" customFormat="false" ht="12.75" hidden="false" customHeight="false" outlineLevel="0" collapsed="false">
      <c r="A3" s="30" t="s">
        <v>216</v>
      </c>
      <c r="B3" s="30" t="n">
        <v>1998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37" t="n">
        <f aca="false">VLOOKUP($A4,raw!$A$4:$AU$24,$B$2,FALSE())</f>
        <v>155512943</v>
      </c>
      <c r="C4" s="37" t="n">
        <f aca="false">B4</f>
        <v>155512943</v>
      </c>
      <c r="D4" s="37" t="n">
        <f aca="false">C4*(1+VLOOKUP($A4,criteria!$A$4:$I$24,$D$2,FALSE()))</f>
        <v>158623201.86</v>
      </c>
      <c r="E4" s="37" t="n">
        <f aca="false">D4*(1+VLOOKUP($A4,criteria!$A$4:$I$24,$D$2,FALSE()))</f>
        <v>161795665.8972</v>
      </c>
      <c r="F4" s="37" t="n">
        <f aca="false">E4*(1+VLOOKUP($A4,criteria!$A$4:$I$24,$D$2,FALSE()))</f>
        <v>165031579.215144</v>
      </c>
      <c r="G4" s="37" t="n">
        <f aca="false">F4*(1+VLOOKUP($A4,criteria!$A$4:$I$24,$D$2,FALSE()))</f>
        <v>168332210.799447</v>
      </c>
      <c r="H4" s="37" t="n">
        <f aca="false">G4*(1+VLOOKUP($A4,criteria!$A$4:$I$24,$D$2,FALSE()))</f>
        <v>171698855.015436</v>
      </c>
      <c r="I4" s="37" t="n">
        <f aca="false">H4*(1+VLOOKUP($A4,criteria!$A$4:$I$24,$D$2,FALSE()))</f>
        <v>175132832.115745</v>
      </c>
      <c r="J4" s="37" t="n">
        <f aca="false">I4*(1+VLOOKUP($A4,criteria!$A$4:$I$24,$D$2,FALSE()))</f>
        <v>178635488.758059</v>
      </c>
      <c r="K4" s="37" t="n">
        <f aca="false">J4*(1+VLOOKUP($A4,criteria!$A$4:$I$24,$D$2,FALSE()))</f>
        <v>182208198.533221</v>
      </c>
      <c r="L4" s="37" t="n">
        <f aca="false">K4*(1+VLOOKUP($A4,criteria!$A$4:$I$24,$D$2,FALSE()))</f>
        <v>185852362.503885</v>
      </c>
      <c r="M4" s="37" t="n">
        <f aca="false">L4*(1+VLOOKUP($A4,criteria!$A$4:$I$24,$D$2,FALSE()))</f>
        <v>189569409.753963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37" t="n">
        <f aca="false">VLOOKUP($A5,raw!$A$4:$AU$24,$B$2,FALSE())</f>
        <v>439907564</v>
      </c>
      <c r="C5" s="37" t="n">
        <f aca="false">B5</f>
        <v>439907564</v>
      </c>
      <c r="D5" s="37" t="n">
        <f aca="false">C5*(1+VLOOKUP($A5,criteria!$A$4:$I$24,$D$2,FALSE()))</f>
        <v>448705715.28</v>
      </c>
      <c r="E5" s="37" t="n">
        <f aca="false">D5*(1+VLOOKUP($A5,criteria!$A$4:$I$24,$D$2,FALSE()))</f>
        <v>457679829.5856</v>
      </c>
      <c r="F5" s="37" t="n">
        <f aca="false">E5*(1+VLOOKUP($A5,criteria!$A$4:$I$24,$D$2,FALSE()))</f>
        <v>466833426.177312</v>
      </c>
      <c r="G5" s="37" t="n">
        <f aca="false">F5*(1+VLOOKUP($A5,criteria!$A$4:$I$24,$D$2,FALSE()))</f>
        <v>476170094.700858</v>
      </c>
      <c r="H5" s="37" t="n">
        <f aca="false">G5*(1+VLOOKUP($A5,criteria!$A$4:$I$24,$D$2,FALSE()))</f>
        <v>485693496.594875</v>
      </c>
      <c r="I5" s="37" t="n">
        <f aca="false">H5*(1+VLOOKUP($A5,criteria!$A$4:$I$24,$D$2,FALSE()))</f>
        <v>495407366.526773</v>
      </c>
      <c r="J5" s="37" t="n">
        <f aca="false">I5*(1+VLOOKUP($A5,criteria!$A$4:$I$24,$D$2,FALSE()))</f>
        <v>505315513.857308</v>
      </c>
      <c r="K5" s="37" t="n">
        <f aca="false">J5*(1+VLOOKUP($A5,criteria!$A$4:$I$24,$D$2,FALSE()))</f>
        <v>515421824.134455</v>
      </c>
      <c r="L5" s="37" t="n">
        <f aca="false">K5*(1+VLOOKUP($A5,criteria!$A$4:$I$24,$D$2,FALSE()))</f>
        <v>525730260.617144</v>
      </c>
      <c r="M5" s="37" t="n">
        <f aca="false">L5*(1+VLOOKUP($A5,criteria!$A$4:$I$24,$D$2,FALSE()))</f>
        <v>536244865.829487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37" t="n">
        <f aca="false">VLOOKUP($A6,raw!$A$4:$AU$24,$B$2,FALSE())</f>
        <v>52528354</v>
      </c>
      <c r="C6" s="37" t="n">
        <f aca="false">B6</f>
        <v>52528354</v>
      </c>
      <c r="D6" s="37" t="n">
        <f aca="false">C6*(1+VLOOKUP($A6,criteria!$A$4:$I$24,$D$2,FALSE()))</f>
        <v>53578921.08</v>
      </c>
      <c r="E6" s="37" t="n">
        <f aca="false">D6*(1+VLOOKUP($A6,criteria!$A$4:$I$24,$D$2,FALSE()))</f>
        <v>54650499.5016</v>
      </c>
      <c r="F6" s="37" t="n">
        <f aca="false">E6*(1+VLOOKUP($A6,criteria!$A$4:$I$24,$D$2,FALSE()))</f>
        <v>55743509.491632</v>
      </c>
      <c r="G6" s="37" t="n">
        <f aca="false">F6*(1+VLOOKUP($A6,criteria!$A$4:$I$24,$D$2,FALSE()))</f>
        <v>56858379.6814646</v>
      </c>
      <c r="H6" s="37" t="n">
        <f aca="false">G6*(1+VLOOKUP($A6,criteria!$A$4:$I$24,$D$2,FALSE()))</f>
        <v>57995547.2750939</v>
      </c>
      <c r="I6" s="37" t="n">
        <f aca="false">H6*(1+VLOOKUP($A6,criteria!$A$4:$I$24,$D$2,FALSE()))</f>
        <v>59155458.2205958</v>
      </c>
      <c r="J6" s="37" t="n">
        <f aca="false">I6*(1+VLOOKUP($A6,criteria!$A$4:$I$24,$D$2,FALSE()))</f>
        <v>60338567.3850077</v>
      </c>
      <c r="K6" s="37" t="n">
        <f aca="false">J6*(1+VLOOKUP($A6,criteria!$A$4:$I$24,$D$2,FALSE()))</f>
        <v>61545338.7327079</v>
      </c>
      <c r="L6" s="37" t="n">
        <f aca="false">K6*(1+VLOOKUP($A6,criteria!$A$4:$I$24,$D$2,FALSE()))</f>
        <v>62776245.507362</v>
      </c>
      <c r="M6" s="37" t="n">
        <f aca="false">L6*(1+VLOOKUP($A6,criteria!$A$4:$I$24,$D$2,FALSE()))</f>
        <v>64031770.4175093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37" t="n">
        <f aca="false">VLOOKUP($A7,raw!$A$4:$AU$24,$B$2,FALSE())</f>
        <v>844296580</v>
      </c>
      <c r="C7" s="37" t="n">
        <f aca="false">B7</f>
        <v>844296580</v>
      </c>
      <c r="D7" s="37" t="n">
        <f aca="false">C7*(1+VLOOKUP($A7,criteria!$A$4:$I$24,$D$2,FALSE()))</f>
        <v>861182511.6</v>
      </c>
      <c r="E7" s="37" t="n">
        <f aca="false">D7*(1+VLOOKUP($A7,criteria!$A$4:$I$24,$D$2,FALSE()))</f>
        <v>878406161.832</v>
      </c>
      <c r="F7" s="37" t="n">
        <f aca="false">E7*(1+VLOOKUP($A7,criteria!$A$4:$I$24,$D$2,FALSE()))</f>
        <v>895974285.06864</v>
      </c>
      <c r="G7" s="37" t="n">
        <f aca="false">F7*(1+VLOOKUP($A7,criteria!$A$4:$I$24,$D$2,FALSE()))</f>
        <v>913893770.770013</v>
      </c>
      <c r="H7" s="37" t="n">
        <f aca="false">G7*(1+VLOOKUP($A7,criteria!$A$4:$I$24,$D$2,FALSE()))</f>
        <v>932171646.185413</v>
      </c>
      <c r="I7" s="37" t="n">
        <f aca="false">H7*(1+VLOOKUP($A7,criteria!$A$4:$I$24,$D$2,FALSE()))</f>
        <v>950815079.109121</v>
      </c>
      <c r="J7" s="37" t="n">
        <f aca="false">I7*(1+VLOOKUP($A7,criteria!$A$4:$I$24,$D$2,FALSE()))</f>
        <v>969831380.691304</v>
      </c>
      <c r="K7" s="37" t="n">
        <f aca="false">J7*(1+VLOOKUP($A7,criteria!$A$4:$I$24,$D$2,FALSE()))</f>
        <v>989228008.30513</v>
      </c>
      <c r="L7" s="37" t="n">
        <f aca="false">K7*(1+VLOOKUP($A7,criteria!$A$4:$I$24,$D$2,FALSE()))</f>
        <v>1009012568.47123</v>
      </c>
      <c r="M7" s="37" t="n">
        <f aca="false">L7*(1+VLOOKUP($A7,criteria!$A$4:$I$24,$D$2,FALSE()))</f>
        <v>1029192819.84066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37" t="n">
        <f aca="false">VLOOKUP($A8,raw!$A$4:$AU$24,$B$2,FALSE())</f>
        <v>373091939</v>
      </c>
      <c r="C8" s="37" t="n">
        <f aca="false">B8</f>
        <v>373091939</v>
      </c>
      <c r="D8" s="37" t="n">
        <f aca="false">C8*(1+VLOOKUP($A8,criteria!$A$4:$I$24,$D$2,FALSE()))</f>
        <v>380553777.78</v>
      </c>
      <c r="E8" s="37" t="n">
        <f aca="false">D8*(1+VLOOKUP($A8,criteria!$A$4:$I$24,$D$2,FALSE()))</f>
        <v>388164853.3356</v>
      </c>
      <c r="F8" s="37" t="n">
        <f aca="false">E8*(1+VLOOKUP($A8,criteria!$A$4:$I$24,$D$2,FALSE()))</f>
        <v>395928150.402312</v>
      </c>
      <c r="G8" s="37" t="n">
        <f aca="false">F8*(1+VLOOKUP($A8,criteria!$A$4:$I$24,$D$2,FALSE()))</f>
        <v>403846713.410358</v>
      </c>
      <c r="H8" s="37" t="n">
        <f aca="false">G8*(1+VLOOKUP($A8,criteria!$A$4:$I$24,$D$2,FALSE()))</f>
        <v>411923647.678566</v>
      </c>
      <c r="I8" s="37" t="n">
        <f aca="false">H8*(1+VLOOKUP($A8,criteria!$A$4:$I$24,$D$2,FALSE()))</f>
        <v>420162120.632137</v>
      </c>
      <c r="J8" s="37" t="n">
        <f aca="false">I8*(1+VLOOKUP($A8,criteria!$A$4:$I$24,$D$2,FALSE()))</f>
        <v>428565363.04478</v>
      </c>
      <c r="K8" s="37" t="n">
        <f aca="false">J8*(1+VLOOKUP($A8,criteria!$A$4:$I$24,$D$2,FALSE()))</f>
        <v>437136670.305675</v>
      </c>
      <c r="L8" s="37" t="n">
        <f aca="false">K8*(1+VLOOKUP($A8,criteria!$A$4:$I$24,$D$2,FALSE()))</f>
        <v>445879403.711789</v>
      </c>
      <c r="M8" s="37" t="n">
        <f aca="false">L8*(1+VLOOKUP($A8,criteria!$A$4:$I$24,$D$2,FALSE()))</f>
        <v>454796991.786024</v>
      </c>
    </row>
    <row r="9" customFormat="false" ht="12.75" hidden="false" customHeight="false" outlineLevel="0" collapsed="false">
      <c r="A9" s="0" t="str">
        <f aca="false">raw!A9</f>
        <v>Consumers Energy Co.</v>
      </c>
      <c r="B9" s="37" t="n">
        <f aca="false">VLOOKUP($A9,raw!$A$4:$AU$24,$B$2,FALSE())</f>
        <v>332733970</v>
      </c>
      <c r="C9" s="37" t="n">
        <f aca="false">B9</f>
        <v>332733970</v>
      </c>
      <c r="D9" s="37" t="n">
        <f aca="false">C9*(1+VLOOKUP($A9,criteria!$A$4:$I$24,$D$2,FALSE()))</f>
        <v>339388649.4</v>
      </c>
      <c r="E9" s="37" t="n">
        <f aca="false">D9*(1+VLOOKUP($A9,criteria!$A$4:$I$24,$D$2,FALSE()))</f>
        <v>346176422.388</v>
      </c>
      <c r="F9" s="37" t="n">
        <f aca="false">E9*(1+VLOOKUP($A9,criteria!$A$4:$I$24,$D$2,FALSE()))</f>
        <v>353099950.83576</v>
      </c>
      <c r="G9" s="37" t="n">
        <f aca="false">F9*(1+VLOOKUP($A9,criteria!$A$4:$I$24,$D$2,FALSE()))</f>
        <v>360161949.852475</v>
      </c>
      <c r="H9" s="37" t="n">
        <f aca="false">G9*(1+VLOOKUP($A9,criteria!$A$4:$I$24,$D$2,FALSE()))</f>
        <v>367365188.849525</v>
      </c>
      <c r="I9" s="37" t="n">
        <f aca="false">H9*(1+VLOOKUP($A9,criteria!$A$4:$I$24,$D$2,FALSE()))</f>
        <v>374712492.626515</v>
      </c>
      <c r="J9" s="37" t="n">
        <f aca="false">I9*(1+VLOOKUP($A9,criteria!$A$4:$I$24,$D$2,FALSE()))</f>
        <v>382206742.479046</v>
      </c>
      <c r="K9" s="37" t="n">
        <f aca="false">J9*(1+VLOOKUP($A9,criteria!$A$4:$I$24,$D$2,FALSE()))</f>
        <v>389850877.328626</v>
      </c>
      <c r="L9" s="37" t="n">
        <f aca="false">K9*(1+VLOOKUP($A9,criteria!$A$4:$I$24,$D$2,FALSE()))</f>
        <v>397647894.875199</v>
      </c>
      <c r="M9" s="37" t="n">
        <f aca="false">L9*(1+VLOOKUP($A9,criteria!$A$4:$I$24,$D$2,FALSE()))</f>
        <v>405600852.772703</v>
      </c>
    </row>
    <row r="10" customFormat="false" ht="12.75" hidden="false" customHeight="false" outlineLevel="0" collapsed="false">
      <c r="A10" s="0" t="str">
        <f aca="false">raw!A10</f>
        <v>Duke Energy Corp.</v>
      </c>
      <c r="B10" s="37" t="n">
        <f aca="false">VLOOKUP($A10,raw!$A$4:$AU$24,$B$2,FALSE())</f>
        <v>714840485</v>
      </c>
      <c r="C10" s="37" t="n">
        <f aca="false">B10</f>
        <v>714840485</v>
      </c>
      <c r="D10" s="37" t="n">
        <f aca="false">C10*(1+VLOOKUP($A10,criteria!$A$4:$I$24,$D$2,FALSE()))</f>
        <v>729137294.7</v>
      </c>
      <c r="E10" s="37" t="n">
        <f aca="false">D10*(1+VLOOKUP($A10,criteria!$A$4:$I$24,$D$2,FALSE()))</f>
        <v>743720040.594</v>
      </c>
      <c r="F10" s="37" t="n">
        <f aca="false">E10*(1+VLOOKUP($A10,criteria!$A$4:$I$24,$D$2,FALSE()))</f>
        <v>758594441.40588</v>
      </c>
      <c r="G10" s="37" t="n">
        <f aca="false">F10*(1+VLOOKUP($A10,criteria!$A$4:$I$24,$D$2,FALSE()))</f>
        <v>773766330.233998</v>
      </c>
      <c r="H10" s="37" t="n">
        <f aca="false">G10*(1+VLOOKUP($A10,criteria!$A$4:$I$24,$D$2,FALSE()))</f>
        <v>789241656.838678</v>
      </c>
      <c r="I10" s="37" t="n">
        <f aca="false">H10*(1+VLOOKUP($A10,criteria!$A$4:$I$24,$D$2,FALSE()))</f>
        <v>805026489.975451</v>
      </c>
      <c r="J10" s="37" t="n">
        <f aca="false">I10*(1+VLOOKUP($A10,criteria!$A$4:$I$24,$D$2,FALSE()))</f>
        <v>821127019.77496</v>
      </c>
      <c r="K10" s="37" t="n">
        <f aca="false">J10*(1+VLOOKUP($A10,criteria!$A$4:$I$24,$D$2,FALSE()))</f>
        <v>837549560.17046</v>
      </c>
      <c r="L10" s="37" t="n">
        <f aca="false">K10*(1+VLOOKUP($A10,criteria!$A$4:$I$24,$D$2,FALSE()))</f>
        <v>854300551.373869</v>
      </c>
      <c r="M10" s="37" t="n">
        <f aca="false">L10*(1+VLOOKUP($A10,criteria!$A$4:$I$24,$D$2,FALSE()))</f>
        <v>871386562.401346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37" t="n">
        <f aca="false">VLOOKUP($A11,raw!$A$4:$AU$24,$B$2,FALSE())</f>
        <v>116621260</v>
      </c>
      <c r="C11" s="37" t="n">
        <f aca="false">B11</f>
        <v>116621260</v>
      </c>
      <c r="D11" s="37" t="n">
        <f aca="false">C11*(1+VLOOKUP($A11,criteria!$A$4:$I$24,$D$2,FALSE()))</f>
        <v>118953685.2</v>
      </c>
      <c r="E11" s="37" t="n">
        <f aca="false">D11*(1+VLOOKUP($A11,criteria!$A$4:$I$24,$D$2,FALSE()))</f>
        <v>121332758.904</v>
      </c>
      <c r="F11" s="37" t="n">
        <f aca="false">E11*(1+VLOOKUP($A11,criteria!$A$4:$I$24,$D$2,FALSE()))</f>
        <v>123759414.08208</v>
      </c>
      <c r="G11" s="37" t="n">
        <f aca="false">F11*(1+VLOOKUP($A11,criteria!$A$4:$I$24,$D$2,FALSE()))</f>
        <v>126234602.363722</v>
      </c>
      <c r="H11" s="37" t="n">
        <f aca="false">G11*(1+VLOOKUP($A11,criteria!$A$4:$I$24,$D$2,FALSE()))</f>
        <v>128759294.410996</v>
      </c>
      <c r="I11" s="37" t="n">
        <f aca="false">H11*(1+VLOOKUP($A11,criteria!$A$4:$I$24,$D$2,FALSE()))</f>
        <v>131334480.299216</v>
      </c>
      <c r="J11" s="37" t="n">
        <f aca="false">I11*(1+VLOOKUP($A11,criteria!$A$4:$I$24,$D$2,FALSE()))</f>
        <v>133961169.9052</v>
      </c>
      <c r="K11" s="37" t="n">
        <f aca="false">J11*(1+VLOOKUP($A11,criteria!$A$4:$I$24,$D$2,FALSE()))</f>
        <v>136640393.303304</v>
      </c>
      <c r="L11" s="37" t="n">
        <f aca="false">K11*(1+VLOOKUP($A11,criteria!$A$4:$I$24,$D$2,FALSE()))</f>
        <v>139373201.16937</v>
      </c>
      <c r="M11" s="37" t="n">
        <f aca="false">L11*(1+VLOOKUP($A11,criteria!$A$4:$I$24,$D$2,FALSE()))</f>
        <v>142160665.192758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37" t="n">
        <f aca="false">VLOOKUP($A12,raw!$A$4:$AU$24,$B$2,FALSE())</f>
        <v>739166983</v>
      </c>
      <c r="C12" s="37" t="n">
        <f aca="false">B12</f>
        <v>739166983</v>
      </c>
      <c r="D12" s="37" t="n">
        <f aca="false">C12*(1+VLOOKUP($A12,criteria!$A$4:$I$24,$D$2,FALSE()))</f>
        <v>753950322.66</v>
      </c>
      <c r="E12" s="37" t="n">
        <f aca="false">D12*(1+VLOOKUP($A12,criteria!$A$4:$I$24,$D$2,FALSE()))</f>
        <v>769029329.1132</v>
      </c>
      <c r="F12" s="37" t="n">
        <f aca="false">E12*(1+VLOOKUP($A12,criteria!$A$4:$I$24,$D$2,FALSE()))</f>
        <v>784409915.695464</v>
      </c>
      <c r="G12" s="37" t="n">
        <f aca="false">F12*(1+VLOOKUP($A12,criteria!$A$4:$I$24,$D$2,FALSE()))</f>
        <v>800098114.009373</v>
      </c>
      <c r="H12" s="37" t="n">
        <f aca="false">G12*(1+VLOOKUP($A12,criteria!$A$4:$I$24,$D$2,FALSE()))</f>
        <v>816100076.289561</v>
      </c>
      <c r="I12" s="37" t="n">
        <f aca="false">H12*(1+VLOOKUP($A12,criteria!$A$4:$I$24,$D$2,FALSE()))</f>
        <v>832422077.815352</v>
      </c>
      <c r="J12" s="37" t="n">
        <f aca="false">I12*(1+VLOOKUP($A12,criteria!$A$4:$I$24,$D$2,FALSE()))</f>
        <v>849070519.371659</v>
      </c>
      <c r="K12" s="37" t="n">
        <f aca="false">J12*(1+VLOOKUP($A12,criteria!$A$4:$I$24,$D$2,FALSE()))</f>
        <v>866051929.759092</v>
      </c>
      <c r="L12" s="37" t="n">
        <f aca="false">K12*(1+VLOOKUP($A12,criteria!$A$4:$I$24,$D$2,FALSE()))</f>
        <v>883372968.354274</v>
      </c>
      <c r="M12" s="37" t="n">
        <f aca="false">L12*(1+VLOOKUP($A12,criteria!$A$4:$I$24,$D$2,FALSE()))</f>
        <v>901040427.72136</v>
      </c>
    </row>
    <row r="13" customFormat="false" ht="12.75" hidden="false" customHeight="false" outlineLevel="0" collapsed="false">
      <c r="A13" s="0" t="str">
        <f aca="false">raw!A13</f>
        <v>Gulf Power Co.</v>
      </c>
      <c r="B13" s="37" t="n">
        <f aca="false">VLOOKUP($A13,raw!$A$4:$AU$24,$B$2,FALSE())</f>
        <v>102709692</v>
      </c>
      <c r="C13" s="37" t="n">
        <f aca="false">B13</f>
        <v>102709692</v>
      </c>
      <c r="D13" s="37" t="n">
        <f aca="false">C13*(1+VLOOKUP($A13,criteria!$A$4:$I$24,$D$2,FALSE()))</f>
        <v>104763885.84</v>
      </c>
      <c r="E13" s="37" t="n">
        <f aca="false">D13*(1+VLOOKUP($A13,criteria!$A$4:$I$24,$D$2,FALSE()))</f>
        <v>106859163.5568</v>
      </c>
      <c r="F13" s="37" t="n">
        <f aca="false">E13*(1+VLOOKUP($A13,criteria!$A$4:$I$24,$D$2,FALSE()))</f>
        <v>108996346.827936</v>
      </c>
      <c r="G13" s="37" t="n">
        <f aca="false">F13*(1+VLOOKUP($A13,criteria!$A$4:$I$24,$D$2,FALSE()))</f>
        <v>111176273.764495</v>
      </c>
      <c r="H13" s="37" t="n">
        <f aca="false">G13*(1+VLOOKUP($A13,criteria!$A$4:$I$24,$D$2,FALSE()))</f>
        <v>113399799.239785</v>
      </c>
      <c r="I13" s="37" t="n">
        <f aca="false">H13*(1+VLOOKUP($A13,criteria!$A$4:$I$24,$D$2,FALSE()))</f>
        <v>115667795.22458</v>
      </c>
      <c r="J13" s="37" t="n">
        <f aca="false">I13*(1+VLOOKUP($A13,criteria!$A$4:$I$24,$D$2,FALSE()))</f>
        <v>117981151.129072</v>
      </c>
      <c r="K13" s="37" t="n">
        <f aca="false">J13*(1+VLOOKUP($A13,criteria!$A$4:$I$24,$D$2,FALSE()))</f>
        <v>120340774.151653</v>
      </c>
      <c r="L13" s="37" t="n">
        <f aca="false">K13*(1+VLOOKUP($A13,criteria!$A$4:$I$24,$D$2,FALSE()))</f>
        <v>122747589.634686</v>
      </c>
      <c r="M13" s="37" t="n">
        <f aca="false">L13*(1+VLOOKUP($A13,criteria!$A$4:$I$24,$D$2,FALSE()))</f>
        <v>125202541.42738</v>
      </c>
    </row>
    <row r="14" customFormat="false" ht="12.75" hidden="false" customHeight="false" outlineLevel="0" collapsed="false">
      <c r="A14" s="0" t="str">
        <f aca="false">raw!A14</f>
        <v>Illinois Power Co.</v>
      </c>
      <c r="B14" s="37" t="n">
        <f aca="false">VLOOKUP($A14,raw!$A$4:$AU$24,$B$2,FALSE())</f>
        <v>213772504</v>
      </c>
      <c r="C14" s="37" t="n">
        <f aca="false">B14</f>
        <v>213772504</v>
      </c>
      <c r="D14" s="37" t="n">
        <f aca="false">C14*(1+VLOOKUP($A14,criteria!$A$4:$I$24,$D$2,FALSE()))</f>
        <v>218047954.08</v>
      </c>
      <c r="E14" s="37" t="n">
        <f aca="false">D14*(1+VLOOKUP($A14,criteria!$A$4:$I$24,$D$2,FALSE()))</f>
        <v>222408913.1616</v>
      </c>
      <c r="F14" s="37" t="n">
        <f aca="false">E14*(1+VLOOKUP($A14,criteria!$A$4:$I$24,$D$2,FALSE()))</f>
        <v>226857091.424832</v>
      </c>
      <c r="G14" s="37" t="n">
        <f aca="false">F14*(1+VLOOKUP($A14,criteria!$A$4:$I$24,$D$2,FALSE()))</f>
        <v>231394233.253329</v>
      </c>
      <c r="H14" s="37" t="n">
        <f aca="false">G14*(1+VLOOKUP($A14,criteria!$A$4:$I$24,$D$2,FALSE()))</f>
        <v>236022117.918395</v>
      </c>
      <c r="I14" s="37" t="n">
        <f aca="false">H14*(1+VLOOKUP($A14,criteria!$A$4:$I$24,$D$2,FALSE()))</f>
        <v>240742560.276763</v>
      </c>
      <c r="J14" s="37" t="n">
        <f aca="false">I14*(1+VLOOKUP($A14,criteria!$A$4:$I$24,$D$2,FALSE()))</f>
        <v>245557411.482298</v>
      </c>
      <c r="K14" s="37" t="n">
        <f aca="false">J14*(1+VLOOKUP($A14,criteria!$A$4:$I$24,$D$2,FALSE()))</f>
        <v>250468559.711944</v>
      </c>
      <c r="L14" s="37" t="n">
        <f aca="false">K14*(1+VLOOKUP($A14,criteria!$A$4:$I$24,$D$2,FALSE()))</f>
        <v>255477930.906183</v>
      </c>
      <c r="M14" s="37" t="n">
        <f aca="false">L14*(1+VLOOKUP($A14,criteria!$A$4:$I$24,$D$2,FALSE()))</f>
        <v>260587489.524307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37" t="n">
        <f aca="false">VLOOKUP($A15,raw!$A$4:$AU$24,$B$2,FALSE())</f>
        <v>184742952</v>
      </c>
      <c r="C15" s="37" t="n">
        <f aca="false">B15</f>
        <v>184742952</v>
      </c>
      <c r="D15" s="37" t="n">
        <f aca="false">C15*(1+VLOOKUP($A15,criteria!$A$4:$I$24,$D$2,FALSE()))</f>
        <v>188437811.04</v>
      </c>
      <c r="E15" s="37" t="n">
        <f aca="false">D15*(1+VLOOKUP($A15,criteria!$A$4:$I$24,$D$2,FALSE()))</f>
        <v>192206567.2608</v>
      </c>
      <c r="F15" s="37" t="n">
        <f aca="false">E15*(1+VLOOKUP($A15,criteria!$A$4:$I$24,$D$2,FALSE()))</f>
        <v>196050698.606016</v>
      </c>
      <c r="G15" s="37" t="n">
        <f aca="false">F15*(1+VLOOKUP($A15,criteria!$A$4:$I$24,$D$2,FALSE()))</f>
        <v>199971712.578136</v>
      </c>
      <c r="H15" s="37" t="n">
        <f aca="false">G15*(1+VLOOKUP($A15,criteria!$A$4:$I$24,$D$2,FALSE()))</f>
        <v>203971146.829699</v>
      </c>
      <c r="I15" s="37" t="n">
        <f aca="false">H15*(1+VLOOKUP($A15,criteria!$A$4:$I$24,$D$2,FALSE()))</f>
        <v>208050569.766293</v>
      </c>
      <c r="J15" s="37" t="n">
        <f aca="false">I15*(1+VLOOKUP($A15,criteria!$A$4:$I$24,$D$2,FALSE()))</f>
        <v>212211581.161619</v>
      </c>
      <c r="K15" s="37" t="n">
        <f aca="false">J15*(1+VLOOKUP($A15,criteria!$A$4:$I$24,$D$2,FALSE()))</f>
        <v>216455812.784851</v>
      </c>
      <c r="L15" s="37" t="n">
        <f aca="false">K15*(1+VLOOKUP($A15,criteria!$A$4:$I$24,$D$2,FALSE()))</f>
        <v>220784929.040548</v>
      </c>
      <c r="M15" s="37" t="n">
        <f aca="false">L15*(1+VLOOKUP($A15,criteria!$A$4:$I$24,$D$2,FALSE()))</f>
        <v>225200627.621359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37" t="n">
        <f aca="false">VLOOKUP($A16,raw!$A$4:$AU$24,$B$2,FALSE())</f>
        <v>163239552</v>
      </c>
      <c r="C16" s="37" t="n">
        <f aca="false">B16</f>
        <v>163239552</v>
      </c>
      <c r="D16" s="37" t="n">
        <f aca="false">C16*(1+VLOOKUP($A16,criteria!$A$4:$I$24,$D$2,FALSE()))</f>
        <v>166504343.04</v>
      </c>
      <c r="E16" s="37" t="n">
        <f aca="false">D16*(1+VLOOKUP($A16,criteria!$A$4:$I$24,$D$2,FALSE()))</f>
        <v>169834429.9008</v>
      </c>
      <c r="F16" s="37" t="n">
        <f aca="false">E16*(1+VLOOKUP($A16,criteria!$A$4:$I$24,$D$2,FALSE()))</f>
        <v>173231118.498816</v>
      </c>
      <c r="G16" s="37" t="n">
        <f aca="false">F16*(1+VLOOKUP($A16,criteria!$A$4:$I$24,$D$2,FALSE()))</f>
        <v>176695740.868792</v>
      </c>
      <c r="H16" s="37" t="n">
        <f aca="false">G16*(1+VLOOKUP($A16,criteria!$A$4:$I$24,$D$2,FALSE()))</f>
        <v>180229655.686168</v>
      </c>
      <c r="I16" s="37" t="n">
        <f aca="false">H16*(1+VLOOKUP($A16,criteria!$A$4:$I$24,$D$2,FALSE()))</f>
        <v>183834248.799892</v>
      </c>
      <c r="J16" s="37" t="n">
        <f aca="false">I16*(1+VLOOKUP($A16,criteria!$A$4:$I$24,$D$2,FALSE()))</f>
        <v>187510933.775889</v>
      </c>
      <c r="K16" s="37" t="n">
        <f aca="false">J16*(1+VLOOKUP($A16,criteria!$A$4:$I$24,$D$2,FALSE()))</f>
        <v>191261152.451407</v>
      </c>
      <c r="L16" s="37" t="n">
        <f aca="false">K16*(1+VLOOKUP($A16,criteria!$A$4:$I$24,$D$2,FALSE()))</f>
        <v>195086375.500435</v>
      </c>
      <c r="M16" s="37" t="n">
        <f aca="false">L16*(1+VLOOKUP($A16,criteria!$A$4:$I$24,$D$2,FALSE()))</f>
        <v>198988103.010444</v>
      </c>
    </row>
    <row r="17" customFormat="false" ht="12.75" hidden="false" customHeight="false" outlineLevel="0" collapsed="false">
      <c r="A17" s="0" t="str">
        <f aca="false">raw!A17</f>
        <v>Ohio Power Co.</v>
      </c>
      <c r="B17" s="37" t="n">
        <f aca="false">VLOOKUP($A17,raw!$A$4:$AU$24,$B$2,FALSE())</f>
        <v>442930097</v>
      </c>
      <c r="C17" s="37" t="n">
        <f aca="false">B17</f>
        <v>442930097</v>
      </c>
      <c r="D17" s="37" t="n">
        <f aca="false">C17*(1+VLOOKUP($A17,criteria!$A$4:$I$24,$D$2,FALSE()))</f>
        <v>451788698.94</v>
      </c>
      <c r="E17" s="37" t="n">
        <f aca="false">D17*(1+VLOOKUP($A17,criteria!$A$4:$I$24,$D$2,FALSE()))</f>
        <v>460824472.9188</v>
      </c>
      <c r="F17" s="37" t="n">
        <f aca="false">E17*(1+VLOOKUP($A17,criteria!$A$4:$I$24,$D$2,FALSE()))</f>
        <v>470040962.377176</v>
      </c>
      <c r="G17" s="37" t="n">
        <f aca="false">F17*(1+VLOOKUP($A17,criteria!$A$4:$I$24,$D$2,FALSE()))</f>
        <v>479441781.62472</v>
      </c>
      <c r="H17" s="37" t="n">
        <f aca="false">G17*(1+VLOOKUP($A17,criteria!$A$4:$I$24,$D$2,FALSE()))</f>
        <v>489030617.257214</v>
      </c>
      <c r="I17" s="37" t="n">
        <f aca="false">H17*(1+VLOOKUP($A17,criteria!$A$4:$I$24,$D$2,FALSE()))</f>
        <v>498811229.602358</v>
      </c>
      <c r="J17" s="37" t="n">
        <f aca="false">I17*(1+VLOOKUP($A17,criteria!$A$4:$I$24,$D$2,FALSE()))</f>
        <v>508787454.194405</v>
      </c>
      <c r="K17" s="37" t="n">
        <f aca="false">J17*(1+VLOOKUP($A17,criteria!$A$4:$I$24,$D$2,FALSE()))</f>
        <v>518963203.278293</v>
      </c>
      <c r="L17" s="37" t="n">
        <f aca="false">K17*(1+VLOOKUP($A17,criteria!$A$4:$I$24,$D$2,FALSE()))</f>
        <v>529342467.343859</v>
      </c>
      <c r="M17" s="37" t="n">
        <f aca="false">L17*(1+VLOOKUP($A17,criteria!$A$4:$I$24,$D$2,FALSE()))</f>
        <v>539929316.690737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37" t="n">
        <f aca="false">VLOOKUP($A18,raw!$A$4:$AU$24,$B$2,FALSE())</f>
        <v>436616341</v>
      </c>
      <c r="C18" s="37" t="n">
        <f aca="false">B18</f>
        <v>436616341</v>
      </c>
      <c r="D18" s="37" t="n">
        <f aca="false">C18*(1+VLOOKUP($A18,criteria!$A$4:$I$24,$D$2,FALSE()))</f>
        <v>445348667.82</v>
      </c>
      <c r="E18" s="37" t="n">
        <f aca="false">D18*(1+VLOOKUP($A18,criteria!$A$4:$I$24,$D$2,FALSE()))</f>
        <v>454255641.1764</v>
      </c>
      <c r="F18" s="37" t="n">
        <f aca="false">E18*(1+VLOOKUP($A18,criteria!$A$4:$I$24,$D$2,FALSE()))</f>
        <v>463340753.999928</v>
      </c>
      <c r="G18" s="37" t="n">
        <f aca="false">F18*(1+VLOOKUP($A18,criteria!$A$4:$I$24,$D$2,FALSE()))</f>
        <v>472607569.079927</v>
      </c>
      <c r="H18" s="37" t="n">
        <f aca="false">G18*(1+VLOOKUP($A18,criteria!$A$4:$I$24,$D$2,FALSE()))</f>
        <v>482059720.461525</v>
      </c>
      <c r="I18" s="37" t="n">
        <f aca="false">H18*(1+VLOOKUP($A18,criteria!$A$4:$I$24,$D$2,FALSE()))</f>
        <v>491700914.870756</v>
      </c>
      <c r="J18" s="37" t="n">
        <f aca="false">I18*(1+VLOOKUP($A18,criteria!$A$4:$I$24,$D$2,FALSE()))</f>
        <v>501534933.168171</v>
      </c>
      <c r="K18" s="37" t="n">
        <f aca="false">J18*(1+VLOOKUP($A18,criteria!$A$4:$I$24,$D$2,FALSE()))</f>
        <v>511565631.831534</v>
      </c>
      <c r="L18" s="37" t="n">
        <f aca="false">K18*(1+VLOOKUP($A18,criteria!$A$4:$I$24,$D$2,FALSE()))</f>
        <v>521796944.468165</v>
      </c>
      <c r="M18" s="37" t="n">
        <f aca="false">L18*(1+VLOOKUP($A18,criteria!$A$4:$I$24,$D$2,FALSE()))</f>
        <v>532232883.357528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37" t="n">
        <f aca="false">VLOOKUP($A19,raw!$A$4:$AU$24,$B$2,FALSE())</f>
        <v>740935890</v>
      </c>
      <c r="C19" s="37" t="n">
        <f aca="false">B19</f>
        <v>740935890</v>
      </c>
      <c r="D19" s="37" t="n">
        <f aca="false">C19*(1+VLOOKUP($A19,criteria!$A$4:$I$24,$D$2,FALSE()))</f>
        <v>753531800.13</v>
      </c>
      <c r="E19" s="37" t="n">
        <f aca="false">D19*(1+VLOOKUP($A19,criteria!$A$4:$I$24,$D$2,FALSE()))</f>
        <v>766341840.73221</v>
      </c>
      <c r="F19" s="37" t="n">
        <f aca="false">E19*(1+VLOOKUP($A19,criteria!$A$4:$I$24,$D$2,FALSE()))</f>
        <v>779369652.024657</v>
      </c>
      <c r="G19" s="37" t="n">
        <f aca="false">F19*(1+VLOOKUP($A19,criteria!$A$4:$I$24,$D$2,FALSE()))</f>
        <v>792618936.109076</v>
      </c>
      <c r="H19" s="37" t="n">
        <f aca="false">G19*(1+VLOOKUP($A19,criteria!$A$4:$I$24,$D$2,FALSE()))</f>
        <v>806093458.022931</v>
      </c>
      <c r="I19" s="37" t="n">
        <f aca="false">H19*(1+VLOOKUP($A19,criteria!$A$4:$I$24,$D$2,FALSE()))</f>
        <v>819797046.80932</v>
      </c>
      <c r="J19" s="37" t="n">
        <f aca="false">I19*(1+VLOOKUP($A19,criteria!$A$4:$I$24,$D$2,FALSE()))</f>
        <v>833733596.605079</v>
      </c>
      <c r="K19" s="37" t="n">
        <f aca="false">J19*(1+VLOOKUP($A19,criteria!$A$4:$I$24,$D$2,FALSE()))</f>
        <v>847907067.747365</v>
      </c>
      <c r="L19" s="37" t="n">
        <f aca="false">K19*(1+VLOOKUP($A19,criteria!$A$4:$I$24,$D$2,FALSE()))</f>
        <v>862321487.89907</v>
      </c>
      <c r="M19" s="37" t="n">
        <f aca="false">L19*(1+VLOOKUP($A19,criteria!$A$4:$I$24,$D$2,FALSE()))</f>
        <v>876980953.193354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37" t="n">
        <f aca="false">VLOOKUP($A20,raw!$A$4:$AU$24,$B$2,FALSE())</f>
        <v>401750739</v>
      </c>
      <c r="C20" s="37" t="n">
        <f aca="false">B20</f>
        <v>401750739</v>
      </c>
      <c r="D20" s="37" t="n">
        <f aca="false">C20*(1+VLOOKUP($A20,criteria!$A$4:$I$24,$D$2,FALSE()))</f>
        <v>409785753.78</v>
      </c>
      <c r="E20" s="37" t="n">
        <f aca="false">D20*(1+VLOOKUP($A20,criteria!$A$4:$I$24,$D$2,FALSE()))</f>
        <v>417981468.8556</v>
      </c>
      <c r="F20" s="37" t="n">
        <f aca="false">E20*(1+VLOOKUP($A20,criteria!$A$4:$I$24,$D$2,FALSE()))</f>
        <v>426341098.232712</v>
      </c>
      <c r="G20" s="37" t="n">
        <f aca="false">F20*(1+VLOOKUP($A20,criteria!$A$4:$I$24,$D$2,FALSE()))</f>
        <v>434867920.197366</v>
      </c>
      <c r="H20" s="37" t="n">
        <f aca="false">G20*(1+VLOOKUP($A20,criteria!$A$4:$I$24,$D$2,FALSE()))</f>
        <v>443565278.601314</v>
      </c>
      <c r="I20" s="37" t="n">
        <f aca="false">H20*(1+VLOOKUP($A20,criteria!$A$4:$I$24,$D$2,FALSE()))</f>
        <v>452436584.17334</v>
      </c>
      <c r="J20" s="37" t="n">
        <f aca="false">I20*(1+VLOOKUP($A20,criteria!$A$4:$I$24,$D$2,FALSE()))</f>
        <v>461485315.856807</v>
      </c>
      <c r="K20" s="37" t="n">
        <f aca="false">J20*(1+VLOOKUP($A20,criteria!$A$4:$I$24,$D$2,FALSE()))</f>
        <v>470715022.173943</v>
      </c>
      <c r="L20" s="37" t="n">
        <f aca="false">K20*(1+VLOOKUP($A20,criteria!$A$4:$I$24,$D$2,FALSE()))</f>
        <v>480129322.617422</v>
      </c>
      <c r="M20" s="37" t="n">
        <f aca="false">L20*(1+VLOOKUP($A20,criteria!$A$4:$I$24,$D$2,FALSE()))</f>
        <v>489731909.06977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37" t="n">
        <f aca="false">VLOOKUP($A21,raw!$A$4:$AU$24,$B$2,FALSE())</f>
        <v>158380426</v>
      </c>
      <c r="C21" s="37" t="n">
        <f aca="false">B21</f>
        <v>158380426</v>
      </c>
      <c r="D21" s="37" t="n">
        <f aca="false">C21*(1+VLOOKUP($A21,criteria!$A$4:$I$24,$D$2,FALSE()))</f>
        <v>161548034.52</v>
      </c>
      <c r="E21" s="37" t="n">
        <f aca="false">D21*(1+VLOOKUP($A21,criteria!$A$4:$I$24,$D$2,FALSE()))</f>
        <v>164778995.2104</v>
      </c>
      <c r="F21" s="37" t="n">
        <f aca="false">E21*(1+VLOOKUP($A21,criteria!$A$4:$I$24,$D$2,FALSE()))</f>
        <v>168074575.114608</v>
      </c>
      <c r="G21" s="37" t="n">
        <f aca="false">F21*(1+VLOOKUP($A21,criteria!$A$4:$I$24,$D$2,FALSE()))</f>
        <v>171436066.6169</v>
      </c>
      <c r="H21" s="37" t="n">
        <f aca="false">G21*(1+VLOOKUP($A21,criteria!$A$4:$I$24,$D$2,FALSE()))</f>
        <v>174864787.949238</v>
      </c>
      <c r="I21" s="37" t="n">
        <f aca="false">H21*(1+VLOOKUP($A21,criteria!$A$4:$I$24,$D$2,FALSE()))</f>
        <v>178362083.708223</v>
      </c>
      <c r="J21" s="37" t="n">
        <f aca="false">I21*(1+VLOOKUP($A21,criteria!$A$4:$I$24,$D$2,FALSE()))</f>
        <v>181929325.382387</v>
      </c>
      <c r="K21" s="37" t="n">
        <f aca="false">J21*(1+VLOOKUP($A21,criteria!$A$4:$I$24,$D$2,FALSE()))</f>
        <v>185567911.890035</v>
      </c>
      <c r="L21" s="37" t="n">
        <f aca="false">K21*(1+VLOOKUP($A21,criteria!$A$4:$I$24,$D$2,FALSE()))</f>
        <v>189279270.127836</v>
      </c>
      <c r="M21" s="37" t="n">
        <f aca="false">L21*(1+VLOOKUP($A21,criteria!$A$4:$I$24,$D$2,FALSE()))</f>
        <v>193064855.530393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37" t="n">
        <f aca="false">VLOOKUP($A22,raw!$A$4:$AU$24,$B$2,FALSE())</f>
        <v>743409028</v>
      </c>
      <c r="C22" s="37" t="n">
        <f aca="false">B22</f>
        <v>743409028</v>
      </c>
      <c r="D22" s="37" t="n">
        <f aca="false">C22*(1+VLOOKUP($A22,criteria!$A$4:$I$24,$D$2,FALSE()))</f>
        <v>758277208.56</v>
      </c>
      <c r="E22" s="37" t="n">
        <f aca="false">D22*(1+VLOOKUP($A22,criteria!$A$4:$I$24,$D$2,FALSE()))</f>
        <v>773442752.7312</v>
      </c>
      <c r="F22" s="37" t="n">
        <f aca="false">E22*(1+VLOOKUP($A22,criteria!$A$4:$I$24,$D$2,FALSE()))</f>
        <v>788911607.785824</v>
      </c>
      <c r="G22" s="37" t="n">
        <f aca="false">F22*(1+VLOOKUP($A22,criteria!$A$4:$I$24,$D$2,FALSE()))</f>
        <v>804689839.941541</v>
      </c>
      <c r="H22" s="37" t="n">
        <f aca="false">G22*(1+VLOOKUP($A22,criteria!$A$4:$I$24,$D$2,FALSE()))</f>
        <v>820783636.740372</v>
      </c>
      <c r="I22" s="37" t="n">
        <f aca="false">H22*(1+VLOOKUP($A22,criteria!$A$4:$I$24,$D$2,FALSE()))</f>
        <v>837199309.475179</v>
      </c>
      <c r="J22" s="37" t="n">
        <f aca="false">I22*(1+VLOOKUP($A22,criteria!$A$4:$I$24,$D$2,FALSE()))</f>
        <v>853943295.664683</v>
      </c>
      <c r="K22" s="37" t="n">
        <f aca="false">J22*(1+VLOOKUP($A22,criteria!$A$4:$I$24,$D$2,FALSE()))</f>
        <v>871022161.577976</v>
      </c>
      <c r="L22" s="37" t="n">
        <f aca="false">K22*(1+VLOOKUP($A22,criteria!$A$4:$I$24,$D$2,FALSE()))</f>
        <v>888442604.809536</v>
      </c>
      <c r="M22" s="37" t="n">
        <f aca="false">L22*(1+VLOOKUP($A22,criteria!$A$4:$I$24,$D$2,FALSE()))</f>
        <v>906211456.905726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37" t="n">
        <f aca="false">VLOOKUP($A23,raw!$A$4:$AU$24,$B$2,FALSE())</f>
        <v>192549941</v>
      </c>
      <c r="C23" s="37" t="n">
        <f aca="false">B23</f>
        <v>192549941</v>
      </c>
      <c r="D23" s="37" t="n">
        <f aca="false">C23*(1+VLOOKUP($A23,criteria!$A$4:$I$24,$D$2,FALSE()))</f>
        <v>196400939.82</v>
      </c>
      <c r="E23" s="37" t="n">
        <f aca="false">D23*(1+VLOOKUP($A23,criteria!$A$4:$I$24,$D$2,FALSE()))</f>
        <v>200328958.6164</v>
      </c>
      <c r="F23" s="37" t="n">
        <f aca="false">E23*(1+VLOOKUP($A23,criteria!$A$4:$I$24,$D$2,FALSE()))</f>
        <v>204335537.788728</v>
      </c>
      <c r="G23" s="37" t="n">
        <f aca="false">F23*(1+VLOOKUP($A23,criteria!$A$4:$I$24,$D$2,FALSE()))</f>
        <v>208422248.544503</v>
      </c>
      <c r="H23" s="37" t="n">
        <f aca="false">G23*(1+VLOOKUP($A23,criteria!$A$4:$I$24,$D$2,FALSE()))</f>
        <v>212590693.515393</v>
      </c>
      <c r="I23" s="37" t="n">
        <f aca="false">H23*(1+VLOOKUP($A23,criteria!$A$4:$I$24,$D$2,FALSE()))</f>
        <v>216842507.3857</v>
      </c>
      <c r="J23" s="37" t="n">
        <f aca="false">I23*(1+VLOOKUP($A23,criteria!$A$4:$I$24,$D$2,FALSE()))</f>
        <v>221179357.533414</v>
      </c>
      <c r="K23" s="37" t="n">
        <f aca="false">J23*(1+VLOOKUP($A23,criteria!$A$4:$I$24,$D$2,FALSE()))</f>
        <v>225602944.684083</v>
      </c>
      <c r="L23" s="37" t="n">
        <f aca="false">K23*(1+VLOOKUP($A23,criteria!$A$4:$I$24,$D$2,FALSE()))</f>
        <v>230115003.577764</v>
      </c>
      <c r="M23" s="37" t="n">
        <f aca="false">L23*(1+VLOOKUP($A23,criteria!$A$4:$I$24,$D$2,FALSE()))</f>
        <v>234717303.64932</v>
      </c>
    </row>
    <row r="24" customFormat="false" ht="12.75" hidden="false" customHeight="false" outlineLevel="0" collapsed="false">
      <c r="A24" s="0" t="str">
        <f aca="false">raw!A24</f>
        <v>TXU Electric Co.</v>
      </c>
      <c r="B24" s="37" t="n">
        <f aca="false">VLOOKUP($A24,raw!$A$4:$AU$24,$B$2,FALSE())</f>
        <v>852877807</v>
      </c>
      <c r="C24" s="37" t="n">
        <f aca="false">B24</f>
        <v>852877807</v>
      </c>
      <c r="D24" s="37" t="n">
        <f aca="false">C24*(1+VLOOKUP($A24,criteria!$A$4:$I$24,$D$2,FALSE()))</f>
        <v>869935363.14</v>
      </c>
      <c r="E24" s="37" t="n">
        <f aca="false">D24*(1+VLOOKUP($A24,criteria!$A$4:$I$24,$D$2,FALSE()))</f>
        <v>887334070.4028</v>
      </c>
      <c r="F24" s="37" t="n">
        <f aca="false">E24*(1+VLOOKUP($A24,criteria!$A$4:$I$24,$D$2,FALSE()))</f>
        <v>905080751.810856</v>
      </c>
      <c r="G24" s="37" t="n">
        <f aca="false">F24*(1+VLOOKUP($A24,criteria!$A$4:$I$24,$D$2,FALSE()))</f>
        <v>923182366.847073</v>
      </c>
      <c r="H24" s="37" t="n">
        <f aca="false">G24*(1+VLOOKUP($A24,criteria!$A$4:$I$24,$D$2,FALSE()))</f>
        <v>941646014.184015</v>
      </c>
      <c r="I24" s="37" t="n">
        <f aca="false">H24*(1+VLOOKUP($A24,criteria!$A$4:$I$24,$D$2,FALSE()))</f>
        <v>960478934.467695</v>
      </c>
      <c r="J24" s="37" t="n">
        <f aca="false">I24*(1+VLOOKUP($A24,criteria!$A$4:$I$24,$D$2,FALSE()))</f>
        <v>979688513.157049</v>
      </c>
      <c r="K24" s="37" t="n">
        <f aca="false">J24*(1+VLOOKUP($A24,criteria!$A$4:$I$24,$D$2,FALSE()))</f>
        <v>999282283.42019</v>
      </c>
      <c r="L24" s="37" t="n">
        <f aca="false">K24*(1+VLOOKUP($A24,criteria!$A$4:$I$24,$D$2,FALSE()))</f>
        <v>1019267929.08859</v>
      </c>
      <c r="M24" s="37" t="n">
        <f aca="false">L24*(1+VLOOKUP($A24,criteria!$A$4:$I$24,$D$2,FALSE()))</f>
        <v>1039653287.67037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3" min="3" style="0" width="13.85"/>
    <col collapsed="false" customWidth="true" hidden="false" outlineLevel="0" max="5" min="4" style="0" width="12.42"/>
    <col collapsed="false" customWidth="true" hidden="false" outlineLevel="0" max="6" min="6" style="0" width="11.28"/>
    <col collapsed="false" customWidth="true" hidden="false" outlineLevel="0" max="7" min="7" style="0" width="13.7"/>
    <col collapsed="false" customWidth="true" hidden="false" outlineLevel="0" max="8" min="8" style="0" width="12.42"/>
  </cols>
  <sheetData>
    <row r="2" customFormat="false" ht="12.75" hidden="false" customHeight="false" outlineLevel="0" collapsed="false">
      <c r="A2" s="0" t="n">
        <v>1</v>
      </c>
      <c r="B2" s="0" t="n">
        <v>2</v>
      </c>
      <c r="C2" s="37" t="n">
        <v>3</v>
      </c>
      <c r="D2" s="0" t="n">
        <v>4</v>
      </c>
      <c r="E2" s="37" t="n">
        <v>5</v>
      </c>
      <c r="F2" s="0" t="n">
        <v>6</v>
      </c>
      <c r="G2" s="37" t="n">
        <v>7</v>
      </c>
      <c r="H2" s="0" t="n">
        <v>8</v>
      </c>
    </row>
    <row r="3" customFormat="false" ht="38.25" hidden="false" customHeight="false" outlineLevel="0" collapsed="false">
      <c r="A3" s="35" t="str">
        <f aca="false">raw!A3</f>
        <v>Company Name</v>
      </c>
      <c r="B3" s="35" t="str">
        <f aca="false">raw!B3</f>
        <v>Company ID</v>
      </c>
      <c r="C3" s="58" t="s">
        <v>250</v>
      </c>
      <c r="D3" s="6" t="s">
        <v>251</v>
      </c>
      <c r="E3" s="6" t="s">
        <v>252</v>
      </c>
      <c r="F3" s="6" t="s">
        <v>253</v>
      </c>
      <c r="G3" s="6" t="s">
        <v>254</v>
      </c>
      <c r="H3" s="6" t="s">
        <v>255</v>
      </c>
    </row>
    <row r="4" customFormat="false" ht="12.75" hidden="false" customHeight="false" outlineLevel="0" collapsed="false">
      <c r="A4" s="59" t="str">
        <f aca="false">raw!A4</f>
        <v>Boston Edison Co.</v>
      </c>
      <c r="B4" s="59" t="str">
        <f aca="false">raw!B4</f>
        <v>01998</v>
      </c>
      <c r="C4" s="42" t="n">
        <f aca="false">SUM(raw!V4:Z4)/(raw!AB4-raw!AA4)</f>
        <v>0.203955665041508</v>
      </c>
      <c r="D4" s="42" t="n">
        <f aca="false">SUM(raw!AV4:BA4)/SUM(raw!V4:AA4)</f>
        <v>0.342455548234376</v>
      </c>
      <c r="E4" s="42" t="n">
        <f aca="false">SUM(raw!BC4)/raw!BF4</f>
        <v>0.0975996801268552</v>
      </c>
      <c r="F4" s="42" t="n">
        <f aca="false">raw!BD4/raw!BF4</f>
        <v>0.37946617774833</v>
      </c>
      <c r="G4" s="34" t="n">
        <f aca="false">raw!BI4/raw!BC4</f>
        <v>0.0330626828876515</v>
      </c>
      <c r="H4" s="34" t="n">
        <f aca="false">raw!BJ4/raw!BD4</f>
        <v>0.0340032590889772</v>
      </c>
    </row>
    <row r="5" customFormat="false" ht="12.75" hidden="false" customHeight="false" outlineLevel="0" collapsed="false">
      <c r="A5" s="59" t="str">
        <f aca="false">raw!A5</f>
        <v>Carolina Power &amp; Light Co.</v>
      </c>
      <c r="B5" s="59" t="str">
        <f aca="false">raw!B5</f>
        <v>03046</v>
      </c>
      <c r="C5" s="42" t="n">
        <f aca="false">SUM(raw!V5:Z5)/(raw!AB5-raw!AA5)</f>
        <v>0.112200130907997</v>
      </c>
      <c r="D5" s="42" t="n">
        <f aca="false">SUM(raw!AV5:BA5)/SUM(raw!V5:AA5)</f>
        <v>0.287164651248454</v>
      </c>
      <c r="E5" s="42" t="n">
        <f aca="false">SUM(raw!BC5)/raw!BF5</f>
        <v>0.0991507877247431</v>
      </c>
      <c r="F5" s="42" t="n">
        <f aca="false">raw!BD5/raw!BF5</f>
        <v>0.225735669855224</v>
      </c>
      <c r="G5" s="34" t="n">
        <v>0.02</v>
      </c>
      <c r="H5" s="34" t="n">
        <v>0.02</v>
      </c>
    </row>
    <row r="6" customFormat="false" ht="12.75" hidden="false" customHeight="false" outlineLevel="0" collapsed="false">
      <c r="A6" s="59" t="str">
        <f aca="false">raw!A6</f>
        <v>Central Hudson Gas &amp; Electric Corp.</v>
      </c>
      <c r="B6" s="59" t="str">
        <f aca="false">raw!B6</f>
        <v>03249</v>
      </c>
      <c r="C6" s="42" t="n">
        <f aca="false">SUM(raw!V6:Z6)/(raw!AB6-raw!AA6)</f>
        <v>0.217896890052605</v>
      </c>
      <c r="D6" s="42" t="n">
        <f aca="false">SUM(raw!AV6:BA6)/SUM(raw!V6:AA6)</f>
        <v>0.392696144995558</v>
      </c>
      <c r="E6" s="42" t="n">
        <f aca="false">SUM(raw!BC6)/raw!BF6</f>
        <v>0.0859710767890004</v>
      </c>
      <c r="F6" s="42" t="n">
        <f aca="false">raw!BD6/raw!BF6</f>
        <v>0.247451638168875</v>
      </c>
      <c r="G6" s="34" t="n">
        <v>0.02</v>
      </c>
      <c r="H6" s="34" t="n">
        <v>0.02</v>
      </c>
    </row>
    <row r="7" customFormat="false" ht="12.75" hidden="false" customHeight="false" outlineLevel="0" collapsed="false">
      <c r="A7" s="59" t="str">
        <f aca="false">raw!A7</f>
        <v>Commonwealth Edison Co.</v>
      </c>
      <c r="B7" s="59" t="str">
        <f aca="false">raw!B7</f>
        <v>04110</v>
      </c>
      <c r="C7" s="42" t="n">
        <f aca="false">SUM(raw!V7:Z7)/(raw!AB7-raw!AA7)</f>
        <v>0.15052429875939</v>
      </c>
      <c r="D7" s="42" t="n">
        <f aca="false">SUM(raw!AV7:BA7)/SUM(raw!V7:AA7)</f>
        <v>0.325243685240899</v>
      </c>
      <c r="E7" s="42" t="n">
        <f aca="false">SUM(raw!BC7)/raw!BF7</f>
        <v>0.0873410949241988</v>
      </c>
      <c r="F7" s="42" t="n">
        <f aca="false">raw!BD7/raw!BF7</f>
        <v>0.145002217541214</v>
      </c>
      <c r="G7" s="34" t="n">
        <v>0.02</v>
      </c>
      <c r="H7" s="34" t="n">
        <v>0.02</v>
      </c>
    </row>
    <row r="8" customFormat="false" ht="12.75" hidden="false" customHeight="false" outlineLevel="0" collapsed="false">
      <c r="A8" s="59" t="str">
        <f aca="false">raw!A8</f>
        <v>Consolidated Edison Co. of New York, Inc.</v>
      </c>
      <c r="B8" s="59" t="str">
        <f aca="false">raw!B8</f>
        <v>04226</v>
      </c>
      <c r="C8" s="42" t="n">
        <f aca="false">SUM(raw!V8:Z8)/(raw!AB8-raw!AA8)</f>
        <v>0.248495213319867</v>
      </c>
      <c r="D8" s="42" t="n">
        <f aca="false">SUM(raw!AV8:BA8)/SUM(raw!V8:AA8)</f>
        <v>0.199204436674001</v>
      </c>
      <c r="E8" s="42" t="n">
        <f aca="false">SUM(raw!BC8)/raw!BF8</f>
        <v>0.132695845221357</v>
      </c>
      <c r="F8" s="42" t="n">
        <f aca="false">raw!BD8/raw!BF8</f>
        <v>0.544038763594731</v>
      </c>
      <c r="G8" s="34" t="n">
        <v>0.02</v>
      </c>
      <c r="H8" s="34" t="n">
        <v>0.02</v>
      </c>
    </row>
    <row r="9" customFormat="false" ht="12.75" hidden="false" customHeight="false" outlineLevel="0" collapsed="false">
      <c r="A9" s="59" t="str">
        <f aca="false">raw!A9</f>
        <v>Consumers Energy Co.</v>
      </c>
      <c r="B9" s="59" t="str">
        <f aca="false">raw!B9</f>
        <v>04254</v>
      </c>
      <c r="C9" s="42" t="n">
        <f aca="false">SUM(raw!V9:Z9)/(raw!AB9-raw!AA9)</f>
        <v>0.125165074284696</v>
      </c>
      <c r="D9" s="42" t="n">
        <f aca="false">SUM(raw!AV9:BA9)/SUM(raw!V9:AA9)</f>
        <v>0.273897409366058</v>
      </c>
      <c r="E9" s="42" t="n">
        <f aca="false">SUM(raw!BC9)/raw!BF9</f>
        <v>0.147642424261104</v>
      </c>
      <c r="F9" s="42" t="n">
        <f aca="false">raw!BD9/raw!BF9</f>
        <v>0.368931299241807</v>
      </c>
      <c r="G9" s="34" t="n">
        <v>0.02</v>
      </c>
      <c r="H9" s="34" t="n">
        <v>0.02</v>
      </c>
    </row>
    <row r="10" customFormat="false" ht="12.75" hidden="false" customHeight="false" outlineLevel="0" collapsed="false">
      <c r="A10" s="59" t="str">
        <f aca="false">raw!A10</f>
        <v>Duke Energy Corp.</v>
      </c>
      <c r="B10" s="59" t="str">
        <f aca="false">raw!B10</f>
        <v>05416</v>
      </c>
      <c r="C10" s="42" t="n">
        <f aca="false">SUM(raw!V10:Z10)/(raw!AB10-raw!AA10)</f>
        <v>0.139315309153901</v>
      </c>
      <c r="D10" s="42" t="n">
        <f aca="false">SUM(raw!AV10:BA10)/SUM(raw!V10:AA10)</f>
        <v>0.389589298777163</v>
      </c>
      <c r="E10" s="42" t="n">
        <f aca="false">SUM(raw!BC10)/raw!BF10</f>
        <v>0.0889681224998059</v>
      </c>
      <c r="F10" s="42" t="n">
        <f aca="false">raw!BD10/raw!BF10</f>
        <v>0.295464534240171</v>
      </c>
      <c r="G10" s="34" t="n">
        <v>0.02</v>
      </c>
      <c r="H10" s="34" t="n">
        <v>0.02</v>
      </c>
    </row>
    <row r="11" customFormat="false" ht="12.75" hidden="false" customHeight="false" outlineLevel="0" collapsed="false">
      <c r="A11" s="59" t="str">
        <f aca="false">raw!A11</f>
        <v>Entergy Mississippi, Inc.</v>
      </c>
      <c r="B11" s="59" t="str">
        <f aca="false">raw!B11</f>
        <v>12685</v>
      </c>
      <c r="C11" s="42" t="n">
        <f aca="false">SUM(raw!V11:Z11)/(raw!AB11-raw!AA11)</f>
        <v>0.121069917455918</v>
      </c>
      <c r="D11" s="42" t="n">
        <f aca="false">SUM(raw!AV11:BA11)/SUM(raw!V11:AA11)</f>
        <v>0.280558885986796</v>
      </c>
      <c r="E11" s="42" t="n">
        <f aca="false">SUM(raw!BC11)/raw!BF11</f>
        <v>0.291731506054396</v>
      </c>
      <c r="F11" s="42" t="n">
        <f aca="false">raw!BD11/raw!BF11</f>
        <v>0.377723791182468</v>
      </c>
      <c r="G11" s="34" t="n">
        <v>0.02</v>
      </c>
      <c r="H11" s="34" t="n">
        <v>0.02</v>
      </c>
    </row>
    <row r="12" customFormat="false" ht="12.75" hidden="false" customHeight="false" outlineLevel="0" collapsed="false">
      <c r="A12" s="59" t="str">
        <f aca="false">raw!A12</f>
        <v>Florida Power &amp; Light Co.</v>
      </c>
      <c r="B12" s="59" t="str">
        <f aca="false">raw!B12</f>
        <v>06452</v>
      </c>
      <c r="C12" s="42" t="n">
        <f aca="false">SUM(raw!V12:Z12)/(raw!AB12-raw!AA12)</f>
        <v>0.157374503141213</v>
      </c>
      <c r="D12" s="42" t="n">
        <f aca="false">SUM(raw!AV12:BA12)/SUM(raw!V12:AA12)</f>
        <v>0.362401846558886</v>
      </c>
      <c r="E12" s="42" t="n">
        <f aca="false">SUM(raw!BC12)/raw!BF12</f>
        <v>0.111386504836777</v>
      </c>
      <c r="F12" s="42" t="n">
        <f aca="false">raw!BD12/raw!BF12</f>
        <v>0.338966237722346</v>
      </c>
      <c r="G12" s="34" t="n">
        <v>0.02</v>
      </c>
      <c r="H12" s="34" t="n">
        <v>0.02</v>
      </c>
    </row>
    <row r="13" customFormat="false" ht="12.75" hidden="false" customHeight="false" outlineLevel="0" collapsed="false">
      <c r="A13" s="59" t="str">
        <f aca="false">raw!A13</f>
        <v>Gulf Power Co.</v>
      </c>
      <c r="B13" s="59" t="str">
        <f aca="false">raw!B13</f>
        <v>07801</v>
      </c>
      <c r="C13" s="42" t="n">
        <f aca="false">SUM(raw!V13:Z13)/(raw!AB13-raw!AA13)</f>
        <v>0.130005026116398</v>
      </c>
      <c r="D13" s="42" t="n">
        <f aca="false">SUM(raw!AV13:BA13)/SUM(raw!V13:AA13)</f>
        <v>0.323575484469812</v>
      </c>
      <c r="E13" s="42" t="n">
        <f aca="false">SUM(raw!BC13)/raw!BF13</f>
        <v>0.092348538341819</v>
      </c>
      <c r="F13" s="42" t="n">
        <f aca="false">raw!BD13/raw!BF13</f>
        <v>0.314872994659857</v>
      </c>
      <c r="G13" s="34" t="n">
        <v>0.02</v>
      </c>
      <c r="H13" s="34" t="n">
        <v>0.02</v>
      </c>
    </row>
    <row r="14" customFormat="false" ht="12.75" hidden="false" customHeight="false" outlineLevel="0" collapsed="false">
      <c r="A14" s="59" t="str">
        <f aca="false">raw!A14</f>
        <v>Illinois Power Co.</v>
      </c>
      <c r="B14" s="59" t="str">
        <f aca="false">raw!B14</f>
        <v>09208</v>
      </c>
      <c r="C14" s="42" t="n">
        <f aca="false">SUM(raw!V14:Z14)/(raw!AB14-raw!AA14)</f>
        <v>0.119629560359684</v>
      </c>
      <c r="D14" s="42" t="n">
        <f aca="false">SUM(raw!AV14:BA14)/SUM(raw!V14:AA14)</f>
        <v>0.290290227310225</v>
      </c>
      <c r="E14" s="42" t="n">
        <f aca="false">SUM(raw!BC14)/raw!BF14</f>
        <v>0.0396973474067492</v>
      </c>
      <c r="F14" s="42" t="n">
        <f aca="false">raw!BD14/raw!BF14</f>
        <v>0.130018688907113</v>
      </c>
      <c r="G14" s="34" t="n">
        <v>0.02</v>
      </c>
      <c r="H14" s="34" t="n">
        <v>0.02</v>
      </c>
    </row>
    <row r="15" customFormat="false" ht="12.75" hidden="false" customHeight="false" outlineLevel="0" collapsed="false">
      <c r="A15" s="59" t="str">
        <f aca="false">raw!A15</f>
        <v>Jersey Central Power &amp; Light Co.</v>
      </c>
      <c r="B15" s="59" t="str">
        <f aca="false">raw!B15</f>
        <v>09726</v>
      </c>
      <c r="C15" s="42" t="n">
        <f aca="false">SUM(raw!V15:Z15)/(raw!AB15-raw!AA15)</f>
        <v>0.146021227686118</v>
      </c>
      <c r="D15" s="42" t="n">
        <f aca="false">SUM(raw!AV15:BA15)/SUM(raw!V15:AA15)</f>
        <v>0.266397195306216</v>
      </c>
      <c r="E15" s="42" t="n">
        <f aca="false">SUM(raw!BC15)/raw!BF15</f>
        <v>0.149042637787097</v>
      </c>
      <c r="F15" s="42" t="n">
        <f aca="false">raw!BD15/raw!BF15</f>
        <v>0.38413209770061</v>
      </c>
      <c r="G15" s="34" t="n">
        <v>0.02</v>
      </c>
      <c r="H15" s="34" t="n">
        <v>0.02</v>
      </c>
    </row>
    <row r="16" customFormat="false" ht="12.75" hidden="false" customHeight="false" outlineLevel="0" collapsed="false">
      <c r="A16" s="59" t="str">
        <f aca="false">raw!A16</f>
        <v>Kentucky Utilities Co.</v>
      </c>
      <c r="B16" s="59" t="str">
        <f aca="false">raw!B16</f>
        <v>10171</v>
      </c>
      <c r="C16" s="42" t="n">
        <f aca="false">SUM(raw!V16:Z16)/(raw!AB16-raw!AA16)</f>
        <v>0.177759882101337</v>
      </c>
      <c r="D16" s="42" t="n">
        <f aca="false">SUM(raw!AV16:BA16)/SUM(raw!V16:AA16)</f>
        <v>0.328729915609872</v>
      </c>
      <c r="E16" s="42" t="n">
        <f aca="false">SUM(raw!BC16)/raw!BF16</f>
        <v>0.173998930701739</v>
      </c>
      <c r="F16" s="42" t="n">
        <f aca="false">raw!BD16/raw!BF16</f>
        <v>0.2977315740142</v>
      </c>
      <c r="G16" s="34" t="n">
        <v>0.02</v>
      </c>
      <c r="H16" s="34" t="n">
        <v>0.02</v>
      </c>
    </row>
    <row r="17" customFormat="false" ht="12.75" hidden="false" customHeight="false" outlineLevel="0" collapsed="false">
      <c r="A17" s="59" t="str">
        <f aca="false">raw!A17</f>
        <v>Ohio Power Co.</v>
      </c>
      <c r="B17" s="59" t="str">
        <f aca="false">raw!B17</f>
        <v>14006</v>
      </c>
      <c r="C17" s="42" t="n">
        <f aca="false">SUM(raw!V17:Z17)/(raw!AB17-raw!AA17)</f>
        <v>0.116881336445402</v>
      </c>
      <c r="D17" s="42" t="n">
        <f aca="false">SUM(raw!AV17:BA17)/SUM(raw!V17:AA17)</f>
        <v>0.286632177393871</v>
      </c>
      <c r="E17" s="42" t="n">
        <f aca="false">SUM(raw!BC17)/raw!BF17</f>
        <v>0.210313399922107</v>
      </c>
      <c r="F17" s="42" t="n">
        <f aca="false">raw!BD17/raw!BF17</f>
        <v>0.246685428479868</v>
      </c>
      <c r="G17" s="34" t="n">
        <v>0.02</v>
      </c>
      <c r="H17" s="34" t="n">
        <v>0.02</v>
      </c>
    </row>
    <row r="18" customFormat="false" ht="12.75" hidden="false" customHeight="false" outlineLevel="0" collapsed="false">
      <c r="A18" s="59" t="str">
        <f aca="false">raw!A18</f>
        <v>PPL Electric Utilities Corp.</v>
      </c>
      <c r="B18" s="59" t="str">
        <f aca="false">raw!B18</f>
        <v>14715</v>
      </c>
      <c r="C18" s="42" t="n">
        <f aca="false">SUM(raw!V18:Z18)/(raw!AB18-raw!AA18)</f>
        <v>0.132686922705723</v>
      </c>
      <c r="D18" s="42" t="n">
        <f aca="false">SUM(raw!AV18:BA18)/SUM(raw!V18:AA18)</f>
        <v>0.322002122650849</v>
      </c>
      <c r="E18" s="42" t="n">
        <f aca="false">SUM(raw!BC18)/raw!BF18</f>
        <v>0.0417799297764614</v>
      </c>
      <c r="F18" s="42" t="n">
        <f aca="false">raw!BD18/raw!BF18</f>
        <v>0.237320375178121</v>
      </c>
      <c r="G18" s="34" t="n">
        <v>0.02</v>
      </c>
      <c r="H18" s="34" t="n">
        <v>0.02</v>
      </c>
    </row>
    <row r="19" customFormat="false" ht="12.75" hidden="false" customHeight="false" outlineLevel="0" collapsed="false">
      <c r="A19" s="59" t="str">
        <f aca="false">raw!A19</f>
        <v>Pacific Gas &amp; Electric Co.</v>
      </c>
      <c r="B19" s="59" t="str">
        <f aca="false">raw!B19</f>
        <v>14328</v>
      </c>
      <c r="C19" s="42" t="n">
        <f aca="false">SUM(raw!V19:Z19)/(raw!AB19-raw!AA19)</f>
        <v>0.184760038087955</v>
      </c>
      <c r="D19" s="42" t="n">
        <f aca="false">SUM(raw!AV19:BA19)/SUM(raw!V19:AA19)</f>
        <v>0.314811297684157</v>
      </c>
      <c r="E19" s="42" t="n">
        <f aca="false">SUM(raw!BC19)/raw!BF19</f>
        <v>0.0798165218870678</v>
      </c>
      <c r="F19" s="42" t="n">
        <f aca="false">raw!BD19/raw!BF19</f>
        <v>0.329992253129171</v>
      </c>
      <c r="G19" s="34" t="n">
        <v>0.02</v>
      </c>
      <c r="H19" s="34" t="n">
        <v>0.02</v>
      </c>
    </row>
    <row r="20" customFormat="false" ht="12.75" hidden="false" customHeight="false" outlineLevel="0" collapsed="false">
      <c r="A20" s="59" t="str">
        <f aca="false">raw!A20</f>
        <v>Public Service Electric &amp; Gas Co.</v>
      </c>
      <c r="B20" s="59" t="str">
        <f aca="false">raw!B20</f>
        <v>15477</v>
      </c>
      <c r="C20" s="42" t="n">
        <f aca="false">SUM(raw!V20:Z20)/(raw!AB20-raw!AA20)</f>
        <v>0.133111262047883</v>
      </c>
      <c r="D20" s="42" t="n">
        <f aca="false">SUM(raw!AV20:BA20)/SUM(raw!V20:AA20)</f>
        <v>0.361062174992507</v>
      </c>
      <c r="E20" s="42" t="n">
        <f aca="false">SUM(raw!BC20)/raw!BF20</f>
        <v>0.0758818920013469</v>
      </c>
      <c r="F20" s="42" t="n">
        <f aca="false">raw!BD20/raw!BF20</f>
        <v>0.193708481652363</v>
      </c>
      <c r="G20" s="34" t="n">
        <v>0.02</v>
      </c>
      <c r="H20" s="34" t="n">
        <v>0.02</v>
      </c>
    </row>
    <row r="21" customFormat="false" ht="12.75" hidden="false" customHeight="false" outlineLevel="0" collapsed="false">
      <c r="A21" s="59" t="str">
        <f aca="false">raw!A21</f>
        <v>San Diego Gas &amp; Electric Co.</v>
      </c>
      <c r="B21" s="59" t="str">
        <f aca="false">raw!B21</f>
        <v>16609</v>
      </c>
      <c r="C21" s="42" t="n">
        <f aca="false">SUM(raw!V21:Z21)/(raw!AB21-raw!AA21)</f>
        <v>0.178128957169914</v>
      </c>
      <c r="D21" s="42" t="n">
        <f aca="false">SUM(raw!AV21:BA21)/SUM(raw!V21:AA21)</f>
        <v>0.220337661123599</v>
      </c>
      <c r="E21" s="42" t="n">
        <f aca="false">SUM(raw!BC21)/raw!BF21</f>
        <v>0.14745579362771</v>
      </c>
      <c r="F21" s="42" t="n">
        <f aca="false">raw!BD21/raw!BF21</f>
        <v>0.444570939874063</v>
      </c>
      <c r="G21" s="34" t="n">
        <v>0.02</v>
      </c>
      <c r="H21" s="34" t="n">
        <v>0.02</v>
      </c>
    </row>
    <row r="22" customFormat="false" ht="12.75" hidden="false" customHeight="false" outlineLevel="0" collapsed="false">
      <c r="A22" s="59" t="str">
        <f aca="false">raw!A22</f>
        <v>Southern California Edison Co.</v>
      </c>
      <c r="B22" s="59" t="str">
        <f aca="false">raw!B22</f>
        <v>17609</v>
      </c>
      <c r="C22" s="42" t="n">
        <f aca="false">SUM(raw!V22:Z22)/(raw!AB22-raw!AA22)</f>
        <v>0.126847392754687</v>
      </c>
      <c r="D22" s="42" t="n">
        <f aca="false">SUM(raw!AV22:BA22)/SUM(raw!V22:AA22)</f>
        <v>0.304990056889974</v>
      </c>
      <c r="E22" s="42" t="n">
        <f aca="false">SUM(raw!BC22)/raw!BF22</f>
        <v>0.148943972717021</v>
      </c>
      <c r="F22" s="42" t="n">
        <f aca="false">raw!BD22/raw!BF22</f>
        <v>0.329115802825434</v>
      </c>
      <c r="G22" s="34" t="n">
        <v>0.02</v>
      </c>
      <c r="H22" s="34" t="n">
        <v>0.02</v>
      </c>
    </row>
    <row r="23" customFormat="false" ht="12.75" hidden="false" customHeight="false" outlineLevel="0" collapsed="false">
      <c r="A23" s="59" t="str">
        <f aca="false">raw!A23</f>
        <v>Southwestern Public Service Co.</v>
      </c>
      <c r="B23" s="59" t="str">
        <f aca="false">raw!B23</f>
        <v>17718</v>
      </c>
      <c r="C23" s="42" t="n">
        <f aca="false">SUM(raw!V23:Z23)/(raw!AB23-raw!AA23)</f>
        <v>0.0917648797689662</v>
      </c>
      <c r="D23" s="42" t="n">
        <f aca="false">SUM(raw!AV23:BA23)/SUM(raw!V23:AA23)</f>
        <v>0.397818037490924</v>
      </c>
      <c r="E23" s="42" t="n">
        <f aca="false">SUM(raw!BC23)/raw!BF23</f>
        <v>0.22581100690691</v>
      </c>
      <c r="F23" s="42" t="n">
        <f aca="false">raw!BD23/raw!BF23</f>
        <v>0.226199560807397</v>
      </c>
      <c r="G23" s="34" t="n">
        <v>0.02</v>
      </c>
      <c r="H23" s="34" t="n">
        <v>0.02</v>
      </c>
    </row>
    <row r="24" customFormat="false" ht="12.75" hidden="false" customHeight="false" outlineLevel="0" collapsed="false">
      <c r="A24" s="59" t="str">
        <f aca="false">raw!A24</f>
        <v>TXU Electric Co.</v>
      </c>
      <c r="B24" s="59" t="str">
        <f aca="false">raw!B24</f>
        <v>44372</v>
      </c>
      <c r="C24" s="42" t="n">
        <f aca="false">SUM(raw!V24:Z24)/(raw!AB24-raw!AA24)</f>
        <v>0.135242903204565</v>
      </c>
      <c r="D24" s="42" t="n">
        <f aca="false">SUM(raw!AV24:BA24)/SUM(raw!V24:AA24)</f>
        <v>0.257412385837628</v>
      </c>
      <c r="E24" s="42" t="n">
        <f aca="false">SUM(raw!BC24)/raw!BF24</f>
        <v>0.0675064344249138</v>
      </c>
      <c r="F24" s="42" t="n">
        <f aca="false">raw!BD24/raw!BF24</f>
        <v>0.18460923237235</v>
      </c>
      <c r="G24" s="34" t="n">
        <v>0.02</v>
      </c>
      <c r="H24" s="34" t="n">
        <v>0.02</v>
      </c>
    </row>
    <row r="25" customFormat="false" ht="12.75" hidden="false" customHeight="false" outlineLevel="0" collapsed="false">
      <c r="A25" s="59"/>
      <c r="B25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Y1:BD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1" min="20" style="0" width="7.28"/>
    <col collapsed="false" customWidth="true" hidden="false" outlineLevel="0" max="33" min="22" style="0" width="8.7"/>
  </cols>
  <sheetData>
    <row r="1" customFormat="false" ht="12.75" hidden="false" customHeight="false" outlineLevel="0" collapsed="false">
      <c r="Y1" s="0" t="s">
        <v>132</v>
      </c>
    </row>
    <row r="2" customFormat="false" ht="12.75" hidden="false" customHeight="false" outlineLevel="0" collapsed="false">
      <c r="AA2" s="8" t="s">
        <v>133</v>
      </c>
      <c r="AM2" s="0" t="s">
        <v>134</v>
      </c>
      <c r="AW2" s="0" t="s">
        <v>134</v>
      </c>
    </row>
    <row r="3" customFormat="false" ht="12.75" hidden="false" customHeight="false" outlineLevel="0" collapsed="false">
      <c r="Y3" s="30" t="s">
        <v>135</v>
      </c>
      <c r="Z3" s="30" t="s">
        <v>136</v>
      </c>
      <c r="AA3" s="30" t="n">
        <v>2000</v>
      </c>
      <c r="AB3" s="30" t="n">
        <v>2001</v>
      </c>
      <c r="AC3" s="30" t="n">
        <v>2002</v>
      </c>
      <c r="AD3" s="30" t="n">
        <v>2003</v>
      </c>
      <c r="AE3" s="30" t="n">
        <v>2004</v>
      </c>
      <c r="AF3" s="30" t="n">
        <v>2005</v>
      </c>
      <c r="AG3" s="30" t="n">
        <v>2006</v>
      </c>
      <c r="AH3" s="30" t="n">
        <v>2007</v>
      </c>
      <c r="AI3" s="30" t="n">
        <v>2008</v>
      </c>
      <c r="AJ3" s="30" t="n">
        <v>2009</v>
      </c>
      <c r="AK3" s="30" t="n">
        <v>2010</v>
      </c>
      <c r="AN3" s="31" t="n">
        <v>0.045</v>
      </c>
      <c r="AO3" s="31" t="n">
        <v>0.05</v>
      </c>
      <c r="AP3" s="31" t="n">
        <v>0.055</v>
      </c>
      <c r="AQ3" s="31" t="n">
        <v>0.06</v>
      </c>
      <c r="AR3" s="31" t="n">
        <v>0.065</v>
      </c>
      <c r="AS3" s="31" t="n">
        <v>0.07</v>
      </c>
      <c r="AT3" s="32" t="n">
        <v>0.075</v>
      </c>
      <c r="AX3" s="31" t="n">
        <v>0.045</v>
      </c>
      <c r="AY3" s="31" t="n">
        <v>0.05</v>
      </c>
      <c r="AZ3" s="31" t="n">
        <v>0.055</v>
      </c>
      <c r="BA3" s="31" t="n">
        <v>0.06</v>
      </c>
      <c r="BB3" s="31" t="n">
        <v>0.065</v>
      </c>
      <c r="BC3" s="31" t="n">
        <v>0.07</v>
      </c>
      <c r="BD3" s="32" t="n">
        <v>0.075</v>
      </c>
    </row>
    <row r="4" customFormat="false" ht="12.75" hidden="false" customHeight="false" outlineLevel="0" collapsed="false">
      <c r="Y4" s="0" t="s">
        <v>137</v>
      </c>
      <c r="Z4" s="33" t="s">
        <v>133</v>
      </c>
      <c r="AA4" s="34" t="n">
        <f aca="false">Assumptions!$C$5</f>
        <v>0.0609</v>
      </c>
      <c r="AB4" s="34" t="n">
        <f aca="false">VLOOKUP($Z4,Assumptions!$B$5:$M$7,(Assumptions!E$4-Assumptions!$C$4+1),FALSE())</f>
        <v>0.0607</v>
      </c>
      <c r="AC4" s="34" t="n">
        <f aca="false">VLOOKUP($Z$4,Assumptions!$B$5:$M$7,(Assumptions!F4-Assumptions!$C$4+1),FALSE())</f>
        <v>0.0601</v>
      </c>
      <c r="AD4" s="34" t="n">
        <f aca="false">VLOOKUP($Z$4,Assumptions!$B$5:$M$7,(Assumptions!G4-Assumptions!$C$4+1),FALSE())</f>
        <v>0.0599</v>
      </c>
      <c r="AE4" s="34" t="n">
        <f aca="false">VLOOKUP($Z$4,Assumptions!$B$5:$M$7,(Assumptions!H4-Assumptions!$C$4+1),FALSE())</f>
        <v>0.0599</v>
      </c>
      <c r="AF4" s="34" t="n">
        <f aca="false">VLOOKUP($Z$4,Assumptions!$B$5:$M$7,(Assumptions!I4-Assumptions!$C$4+1),FALSE())</f>
        <v>0.0596</v>
      </c>
      <c r="AG4" s="34" t="n">
        <f aca="false">VLOOKUP($Z$4,Assumptions!$B$5:$M$7,(Assumptions!J4-Assumptions!$C$4+1),FALSE())</f>
        <v>0.0594</v>
      </c>
      <c r="AH4" s="34" t="n">
        <f aca="false">VLOOKUP($Z$4,Assumptions!$B$5:$M$7,(Assumptions!K4-Assumptions!$C$4+1),FALSE())</f>
        <v>0.0592</v>
      </c>
      <c r="AI4" s="34" t="n">
        <f aca="false">VLOOKUP($Z$4,Assumptions!$B$5:$M$7,(Assumptions!L4-Assumptions!$C$4+1),FALSE())</f>
        <v>0.0591</v>
      </c>
      <c r="AJ4" s="34" t="n">
        <f aca="false">VLOOKUP($Z$4,Assumptions!$B$5:$M$7,(Assumptions!M4-Assumptions!$C$4+1),FALSE())</f>
        <v>0.059</v>
      </c>
      <c r="AK4" s="34" t="n">
        <f aca="false">VLOOKUP($Z$4,Assumptions!$B$5:$M$7,(Assumptions!N4-Assumptions!$C$4+1),FALSE())</f>
        <v>0.0589</v>
      </c>
      <c r="AM4" s="35" t="n">
        <v>2000</v>
      </c>
      <c r="AN4" s="36" t="n">
        <v>0</v>
      </c>
      <c r="AO4" s="36" t="n">
        <v>0</v>
      </c>
      <c r="AP4" s="36" t="n">
        <v>0</v>
      </c>
      <c r="AQ4" s="37" t="n">
        <v>0</v>
      </c>
      <c r="AR4" s="37" t="n">
        <v>0</v>
      </c>
      <c r="AS4" s="37" t="n">
        <v>0</v>
      </c>
      <c r="AT4" s="37" t="n">
        <v>0</v>
      </c>
      <c r="AW4" s="35" t="n">
        <v>2000</v>
      </c>
      <c r="AX4" s="37" t="n">
        <f aca="false">AN4-$AQ4</f>
        <v>0</v>
      </c>
      <c r="AY4" s="37" t="n">
        <f aca="false">AO4-$AQ4</f>
        <v>0</v>
      </c>
      <c r="AZ4" s="37" t="n">
        <f aca="false">AP4-$AQ4</f>
        <v>0</v>
      </c>
      <c r="BA4" s="37" t="n">
        <f aca="false">AQ4-$AQ4</f>
        <v>0</v>
      </c>
      <c r="BB4" s="37" t="n">
        <f aca="false">AR4-$AQ4</f>
        <v>0</v>
      </c>
      <c r="BC4" s="37" t="n">
        <f aca="false">AS4-$AQ4</f>
        <v>0</v>
      </c>
      <c r="BD4" s="37" t="n">
        <f aca="false">AT4-$AQ4</f>
        <v>0</v>
      </c>
    </row>
    <row r="5" customFormat="false" ht="12.75" hidden="false" customHeight="false" outlineLevel="0" collapsed="false">
      <c r="Y5" s="0" t="s">
        <v>138</v>
      </c>
      <c r="Z5" s="0" t="str">
        <f aca="false">Z4</f>
        <v>Base</v>
      </c>
      <c r="AA5" s="34" t="n">
        <f aca="false">Assumptions!$C$13</f>
        <v>0.0357</v>
      </c>
      <c r="AB5" s="34" t="n">
        <f aca="false">VLOOKUP($Z5,Assumptions!$B$13:$M$15,Assumptions!E$4-Assumptions!$C$4+1,FALSE())</f>
        <v>0.031</v>
      </c>
      <c r="AC5" s="34" t="n">
        <f aca="false">VLOOKUP($Z$5,Assumptions!$B$13:$M$15,Assumptions!F4-Assumptions!$C$4+1,FALSE())</f>
        <v>0.03</v>
      </c>
      <c r="AD5" s="34" t="n">
        <f aca="false">VLOOKUP($Z$5,Assumptions!$B$13:$M$15,Assumptions!G4-Assumptions!$C$4+1,FALSE())</f>
        <v>0.029</v>
      </c>
      <c r="AE5" s="34" t="n">
        <f aca="false">VLOOKUP($Z$5,Assumptions!$B$13:$M$15,Assumptions!H4-Assumptions!$C$4+1,FALSE())</f>
        <v>0.0285</v>
      </c>
      <c r="AF5" s="34" t="n">
        <f aca="false">VLOOKUP($Z$5,Assumptions!$B$13:$M$15,Assumptions!I4-Assumptions!$C$4+1,FALSE())</f>
        <v>0.028</v>
      </c>
      <c r="AG5" s="34" t="n">
        <f aca="false">VLOOKUP($Z$5,Assumptions!$B$13:$M$15,Assumptions!J4-Assumptions!$C$4+1,FALSE())</f>
        <v>0.0272</v>
      </c>
      <c r="AH5" s="34" t="n">
        <f aca="false">VLOOKUP($Z$5,Assumptions!$B$13:$M$15,Assumptions!K4-Assumptions!$C$4+1,FALSE())</f>
        <v>0.0267</v>
      </c>
      <c r="AI5" s="34" t="n">
        <f aca="false">VLOOKUP($Z$5,Assumptions!$B$13:$M$15,Assumptions!L4-Assumptions!$C$4+1,FALSE())</f>
        <v>0.0262</v>
      </c>
      <c r="AJ5" s="34" t="n">
        <f aca="false">VLOOKUP($Z$5,Assumptions!$B$13:$M$15,Assumptions!M4-Assumptions!$C$4+1,FALSE())</f>
        <v>0.0258</v>
      </c>
      <c r="AK5" s="34" t="n">
        <f aca="false">VLOOKUP($Z$5,Assumptions!$B$13:$M$15,Assumptions!N4-Assumptions!$C$4+1,FALSE())</f>
        <v>0.0254</v>
      </c>
      <c r="AM5" s="35" t="n">
        <v>2001</v>
      </c>
      <c r="AN5" s="36" t="n">
        <v>-26.7383310254243</v>
      </c>
      <c r="AO5" s="36" t="n">
        <v>-13.7466221315764</v>
      </c>
      <c r="AP5" s="36" t="n">
        <v>-0.754913237728779</v>
      </c>
      <c r="AQ5" s="37" t="n">
        <v>12.236795656119</v>
      </c>
      <c r="AR5" s="37" t="n">
        <v>25.2285045499669</v>
      </c>
      <c r="AS5" s="37" t="n">
        <v>38.2202134438147</v>
      </c>
      <c r="AT5" s="37" t="n">
        <v>51.2119223376622</v>
      </c>
      <c r="AW5" s="35" t="n">
        <v>2001</v>
      </c>
      <c r="AX5" s="37" t="n">
        <f aca="false">AN5-$AQ5</f>
        <v>-38.9751266815433</v>
      </c>
      <c r="AY5" s="37" t="n">
        <f aca="false">AO5-$AQ5</f>
        <v>-25.9834177876954</v>
      </c>
      <c r="AZ5" s="37" t="n">
        <f aca="false">AP5-$AQ5</f>
        <v>-12.9917088938478</v>
      </c>
      <c r="BA5" s="37" t="n">
        <f aca="false">AQ5-$AQ5</f>
        <v>0</v>
      </c>
      <c r="BB5" s="37" t="n">
        <f aca="false">AR5-$AQ5</f>
        <v>12.9917088938479</v>
      </c>
      <c r="BC5" s="37" t="n">
        <f aca="false">AS5-$AQ5</f>
        <v>25.9834177876957</v>
      </c>
      <c r="BD5" s="37" t="n">
        <f aca="false">AT5-$AQ5</f>
        <v>38.9751266815432</v>
      </c>
    </row>
    <row r="6" customFormat="false" ht="12.75" hidden="false" customHeight="false" outlineLevel="0" collapsed="false">
      <c r="Y6" s="0" t="s">
        <v>139</v>
      </c>
      <c r="Z6" s="0" t="str">
        <f aca="false">Z4</f>
        <v>Base</v>
      </c>
      <c r="AA6" s="34" t="n">
        <f aca="false">Assumptions!$C$17</f>
        <v>0.0463</v>
      </c>
      <c r="AB6" s="34" t="n">
        <f aca="false">VLOOKUP($Z6,Assumptions!$B$17:$M$19,Assumptions!E$4-Assumptions!$C$4+1,FALSE())</f>
        <v>0.032</v>
      </c>
      <c r="AC6" s="34" t="n">
        <f aca="false">VLOOKUP($Z$6,Assumptions!$B$17:$M$19,Assumptions!F4-Assumptions!$C$4+1,FALSE())</f>
        <v>0.029</v>
      </c>
      <c r="AD6" s="34" t="n">
        <f aca="false">VLOOKUP($Z$6,Assumptions!$B$17:$M$19,Assumptions!G4-Assumptions!$C$4+1,FALSE())</f>
        <v>0.027</v>
      </c>
      <c r="AE6" s="34" t="n">
        <f aca="false">VLOOKUP($Z$6,Assumptions!$B$17:$M$19,Assumptions!H4-Assumptions!$C$4+1,FALSE())</f>
        <v>0.0253</v>
      </c>
      <c r="AF6" s="34" t="n">
        <f aca="false">VLOOKUP($Z$6,Assumptions!$B$17:$M$19,Assumptions!I4-Assumptions!$C$4+1,FALSE())</f>
        <v>0.024</v>
      </c>
      <c r="AG6" s="34" t="n">
        <f aca="false">VLOOKUP($Z$6,Assumptions!$B$17:$M$19,Assumptions!J4-Assumptions!$C$4+1,FALSE())</f>
        <v>0.0225</v>
      </c>
      <c r="AH6" s="34" t="n">
        <f aca="false">VLOOKUP($Z$6,Assumptions!$B$17:$M$19,Assumptions!K4-Assumptions!$C$4+1,FALSE())</f>
        <v>0.021</v>
      </c>
      <c r="AI6" s="34" t="n">
        <f aca="false">VLOOKUP($Z$6,Assumptions!$B$17:$M$19,Assumptions!L4-Assumptions!$C$4+1,FALSE())</f>
        <v>0.02</v>
      </c>
      <c r="AJ6" s="34" t="n">
        <f aca="false">VLOOKUP($Z$6,Assumptions!$B$17:$M$19,Assumptions!M4-Assumptions!$C$4+1,FALSE())</f>
        <v>0.0192</v>
      </c>
      <c r="AK6" s="34" t="n">
        <f aca="false">VLOOKUP($Z$6,Assumptions!$B$17:$M$19,Assumptions!N4-Assumptions!$C$4+1,FALSE())</f>
        <v>0.018</v>
      </c>
      <c r="AM6" s="35" t="n">
        <v>2002</v>
      </c>
      <c r="AN6" s="36" t="n">
        <v>-52.061145204722</v>
      </c>
      <c r="AO6" s="36" t="n">
        <v>-20.253010261093</v>
      </c>
      <c r="AP6" s="36" t="n">
        <v>11.5551246825358</v>
      </c>
      <c r="AQ6" s="37" t="n">
        <v>43.3632596261648</v>
      </c>
      <c r="AR6" s="37" t="n">
        <v>75.1713945697939</v>
      </c>
      <c r="AS6" s="37" t="n">
        <v>106.979529513423</v>
      </c>
      <c r="AT6" s="37" t="n">
        <v>138.787664457052</v>
      </c>
      <c r="AW6" s="35" t="n">
        <v>2002</v>
      </c>
      <c r="AX6" s="37" t="n">
        <f aca="false">AN6-$AQ6</f>
        <v>-95.4244048308868</v>
      </c>
      <c r="AY6" s="37" t="n">
        <f aca="false">AO6-$AQ6</f>
        <v>-63.6162698872578</v>
      </c>
      <c r="AZ6" s="37" t="n">
        <f aca="false">AP6-$AQ6</f>
        <v>-31.808134943629</v>
      </c>
      <c r="BA6" s="37" t="n">
        <f aca="false">AQ6-$AQ6</f>
        <v>0</v>
      </c>
      <c r="BB6" s="37" t="n">
        <f aca="false">AR6-$AQ6</f>
        <v>31.8081349436291</v>
      </c>
      <c r="BC6" s="37" t="n">
        <f aca="false">AS6-$AQ6</f>
        <v>63.6162698872581</v>
      </c>
      <c r="BD6" s="37" t="n">
        <f aca="false">AT6-$AQ6</f>
        <v>95.4244048308868</v>
      </c>
    </row>
    <row r="7" customFormat="false" ht="12.75" hidden="false" customHeight="false" outlineLevel="0" collapsed="false">
      <c r="Y7" s="0" t="s">
        <v>140</v>
      </c>
      <c r="Z7" s="33" t="s">
        <v>133</v>
      </c>
      <c r="AA7" s="32" t="n">
        <f aca="false">VLOOKUP(Z7,Assumptions!$B$21:$M$23,Assumptions!D$4-Assumptions!$C$4+1,FALSE())</f>
        <v>0.01</v>
      </c>
      <c r="AB7" s="32" t="n">
        <f aca="false">VLOOKUP($Z$7,Assumptions!$B$21:$M$23,Assumptions!E$4-Assumptions!$C$4+1,FALSE())</f>
        <v>0.01</v>
      </c>
      <c r="AC7" s="32" t="n">
        <f aca="false">VLOOKUP($Z$7,Assumptions!$B$21:$M$23,Assumptions!F4-Assumptions!$C$4+1,FALSE())</f>
        <v>0.01</v>
      </c>
      <c r="AD7" s="32" t="n">
        <f aca="false">VLOOKUP($Z$7,Assumptions!$B$21:$M$23,Assumptions!G4-Assumptions!$C$4+1,FALSE())</f>
        <v>0.01</v>
      </c>
      <c r="AE7" s="32" t="n">
        <f aca="false">VLOOKUP($Z$7,Assumptions!$B$21:$M$23,Assumptions!H4-Assumptions!$C$4+1,FALSE())</f>
        <v>0.01</v>
      </c>
      <c r="AF7" s="32" t="n">
        <f aca="false">VLOOKUP($Z$7,Assumptions!$B$21:$M$23,Assumptions!I4-Assumptions!$C$4+1,FALSE())</f>
        <v>0.01</v>
      </c>
      <c r="AG7" s="32" t="n">
        <f aca="false">VLOOKUP($Z$7,Assumptions!$B$21:$M$23,Assumptions!J4-Assumptions!$C$4+1,FALSE())</f>
        <v>0.01</v>
      </c>
      <c r="AH7" s="32" t="n">
        <f aca="false">VLOOKUP($Z$7,Assumptions!$B$21:$M$23,Assumptions!K4-Assumptions!$C$4+1,FALSE())</f>
        <v>0.01</v>
      </c>
      <c r="AI7" s="32" t="n">
        <f aca="false">VLOOKUP($Z$7,Assumptions!$B$21:$M$23,Assumptions!L4-Assumptions!$C$4+1,FALSE())</f>
        <v>0.01</v>
      </c>
      <c r="AJ7" s="32" t="n">
        <f aca="false">VLOOKUP($Z$7,Assumptions!$B$21:$M$23,Assumptions!M4-Assumptions!$C$4+1,FALSE())</f>
        <v>0.01</v>
      </c>
      <c r="AK7" s="32" t="n">
        <f aca="false">VLOOKUP($Z$7,Assumptions!$B$21:$M$23,Assumptions!N4-Assumptions!$C$4+1,FALSE())</f>
        <v>0.01</v>
      </c>
      <c r="AM7" s="35" t="n">
        <v>2003</v>
      </c>
      <c r="AN7" s="36" t="n">
        <v>-48.0135331148986</v>
      </c>
      <c r="AO7" s="36" t="n">
        <v>-16.2053981712696</v>
      </c>
      <c r="AP7" s="36" t="n">
        <v>15.6027367723592</v>
      </c>
      <c r="AQ7" s="37" t="n">
        <v>47.4108717159882</v>
      </c>
      <c r="AR7" s="37" t="n">
        <v>79.2190066596172</v>
      </c>
      <c r="AS7" s="37" t="n">
        <v>111.027141603246</v>
      </c>
      <c r="AT7" s="37" t="n">
        <v>142.835276546875</v>
      </c>
      <c r="AW7" s="35" t="n">
        <v>2003</v>
      </c>
      <c r="AX7" s="37" t="n">
        <f aca="false">AN7-$AQ7</f>
        <v>-95.4244048308868</v>
      </c>
      <c r="AY7" s="37" t="n">
        <f aca="false">AO7-$AQ7</f>
        <v>-63.6162698872578</v>
      </c>
      <c r="AZ7" s="37" t="n">
        <f aca="false">AP7-$AQ7</f>
        <v>-31.808134943629</v>
      </c>
      <c r="BA7" s="37" t="n">
        <f aca="false">AQ7-$AQ7</f>
        <v>0</v>
      </c>
      <c r="BB7" s="37" t="n">
        <f aca="false">AR7-$AQ7</f>
        <v>31.8081349436291</v>
      </c>
      <c r="BC7" s="37" t="n">
        <f aca="false">AS7-$AQ7</f>
        <v>63.6162698872581</v>
      </c>
      <c r="BD7" s="37" t="n">
        <f aca="false">AT7-$AQ7</f>
        <v>95.4244048308868</v>
      </c>
    </row>
    <row r="8" customFormat="false" ht="12.75" hidden="false" customHeight="false" outlineLevel="0" collapsed="false">
      <c r="Y8" s="0" t="s">
        <v>141</v>
      </c>
      <c r="Z8" s="33" t="s">
        <v>142</v>
      </c>
      <c r="AA8" s="32" t="n">
        <f aca="false">VLOOKUP(Z8,Assumptions!$B$29:$M$31,Assumptions!D$4-Assumptions!$C$4+1,FALSE())</f>
        <v>0</v>
      </c>
      <c r="AB8" s="32" t="n">
        <f aca="false">VLOOKUP($Z$8,Assumptions!$B$29:$M$31,Assumptions!E$4-Assumptions!$C$4+1,FALSE())</f>
        <v>0</v>
      </c>
      <c r="AC8" s="32" t="n">
        <f aca="false">VLOOKUP($Z$8,Assumptions!$B$29:$M$31,Assumptions!F4-Assumptions!$C$4+1,FALSE())</f>
        <v>0</v>
      </c>
      <c r="AD8" s="32" t="n">
        <f aca="false">VLOOKUP($Z$8,Assumptions!$B$29:$M$31,Assumptions!G4-Assumptions!$C$4+1,FALSE())</f>
        <v>0</v>
      </c>
      <c r="AE8" s="32" t="n">
        <f aca="false">VLOOKUP($Z$8,Assumptions!$B$29:$M$31,Assumptions!H4-Assumptions!$C$4+1,FALSE())</f>
        <v>0</v>
      </c>
      <c r="AF8" s="32" t="n">
        <f aca="false">VLOOKUP($Z$8,Assumptions!$B$29:$M$31,Assumptions!I4-Assumptions!$C$4+1,FALSE())</f>
        <v>0</v>
      </c>
      <c r="AG8" s="32" t="n">
        <f aca="false">VLOOKUP($Z$8,Assumptions!$B$29:$M$31,Assumptions!J4-Assumptions!$C$4+1,FALSE())</f>
        <v>0</v>
      </c>
      <c r="AH8" s="32" t="n">
        <f aca="false">VLOOKUP($Z$8,Assumptions!$B$29:$M$31,Assumptions!K4-Assumptions!$C$4+1,FALSE())</f>
        <v>0</v>
      </c>
      <c r="AI8" s="32" t="n">
        <f aca="false">VLOOKUP($Z$8,Assumptions!$B$29:$M$31,Assumptions!L4-Assumptions!$C$4+1,FALSE())</f>
        <v>0</v>
      </c>
      <c r="AJ8" s="32" t="n">
        <f aca="false">VLOOKUP($Z$8,Assumptions!$B$29:$M$31,Assumptions!M4-Assumptions!$C$4+1,FALSE())</f>
        <v>0</v>
      </c>
      <c r="AK8" s="32" t="n">
        <f aca="false">VLOOKUP($Z$8,Assumptions!$B$29:$M$31,Assumptions!N4-Assumptions!$C$4+1,FALSE())</f>
        <v>0</v>
      </c>
      <c r="AM8" s="35" t="n">
        <v>2004</v>
      </c>
      <c r="AN8" s="36" t="n">
        <v>-43.8214212734686</v>
      </c>
      <c r="AO8" s="36" t="n">
        <v>-12.0132863298395</v>
      </c>
      <c r="AP8" s="36" t="n">
        <v>19.7948486137893</v>
      </c>
      <c r="AQ8" s="37" t="n">
        <v>51.6029835574183</v>
      </c>
      <c r="AR8" s="37" t="n">
        <v>83.4111185010473</v>
      </c>
      <c r="AS8" s="37" t="n">
        <v>115.219253444676</v>
      </c>
      <c r="AT8" s="37" t="n">
        <v>147.027388388305</v>
      </c>
      <c r="AW8" s="35" t="n">
        <v>2004</v>
      </c>
      <c r="AX8" s="37" t="n">
        <f aca="false">AN8-$AQ8</f>
        <v>-95.4244048308868</v>
      </c>
      <c r="AY8" s="37" t="n">
        <f aca="false">AO8-$AQ8</f>
        <v>-63.6162698872578</v>
      </c>
      <c r="AZ8" s="37" t="n">
        <f aca="false">AP8-$AQ8</f>
        <v>-31.808134943629</v>
      </c>
      <c r="BA8" s="37" t="n">
        <f aca="false">AQ8-$AQ8</f>
        <v>0</v>
      </c>
      <c r="BB8" s="37" t="n">
        <f aca="false">AR8-$AQ8</f>
        <v>31.8081349436291</v>
      </c>
      <c r="BC8" s="37" t="n">
        <f aca="false">AS8-$AQ8</f>
        <v>63.6162698872581</v>
      </c>
      <c r="BD8" s="37" t="n">
        <f aca="false">AT8-$AQ8</f>
        <v>95.4244048308868</v>
      </c>
    </row>
    <row r="9" customFormat="false" ht="12.75" hidden="false" customHeight="false" outlineLevel="0" collapsed="false">
      <c r="Y9" s="0" t="s">
        <v>143</v>
      </c>
      <c r="Z9" s="33" t="s">
        <v>142</v>
      </c>
      <c r="AA9" s="32" t="n">
        <f aca="false">VLOOKUP(Z9,Assumptions!$B$33:$M$35,Assumptions!D$4-Assumptions!$C$4+1,FALSE())</f>
        <v>0</v>
      </c>
      <c r="AB9" s="32" t="n">
        <f aca="false">VLOOKUP($Z$9,Assumptions!$B$33:$M$35,Assumptions!E$4-Assumptions!$C$4+1,FALSE())</f>
        <v>0</v>
      </c>
      <c r="AC9" s="32" t="n">
        <f aca="false">VLOOKUP($Z$9,Assumptions!$B$33:$M$35,Assumptions!F4-Assumptions!$C$4+1,FALSE())</f>
        <v>0</v>
      </c>
      <c r="AD9" s="32" t="n">
        <f aca="false">VLOOKUP($Z$9,Assumptions!$B$33:$M$35,Assumptions!G4-Assumptions!$C$4+1,FALSE())</f>
        <v>0</v>
      </c>
      <c r="AE9" s="32" t="n">
        <f aca="false">VLOOKUP($Z$9,Assumptions!$B$33:$M$35,Assumptions!H4-Assumptions!$C$4+1,FALSE())</f>
        <v>0</v>
      </c>
      <c r="AF9" s="32" t="n">
        <f aca="false">VLOOKUP($Z$9,Assumptions!$B$33:$M$35,Assumptions!I4-Assumptions!$C$4+1,FALSE())</f>
        <v>0</v>
      </c>
      <c r="AG9" s="32" t="n">
        <f aca="false">VLOOKUP($Z$9,Assumptions!$B$33:$M$35,Assumptions!J4-Assumptions!$C$4+1,FALSE())</f>
        <v>0</v>
      </c>
      <c r="AH9" s="32" t="n">
        <f aca="false">VLOOKUP($Z$9,Assumptions!$B$33:$M$35,Assumptions!K4-Assumptions!$C$4+1,FALSE())</f>
        <v>0</v>
      </c>
      <c r="AI9" s="32" t="n">
        <f aca="false">VLOOKUP($Z$9,Assumptions!$B$33:$M$35,Assumptions!L4-Assumptions!$C$4+1,FALSE())</f>
        <v>0</v>
      </c>
      <c r="AJ9" s="32" t="n">
        <f aca="false">VLOOKUP($Z$9,Assumptions!$B$33:$M$35,Assumptions!M4-Assumptions!$C$4+1,FALSE())</f>
        <v>0</v>
      </c>
      <c r="AK9" s="32" t="n">
        <f aca="false">VLOOKUP($Z$9,Assumptions!$B$33:$M$35,Assumptions!N4-Assumptions!$C$4+1,FALSE())</f>
        <v>0</v>
      </c>
      <c r="AM9" s="35" t="n">
        <v>2005</v>
      </c>
      <c r="AN9" s="36" t="n">
        <v>9.77726247621415</v>
      </c>
      <c r="AO9" s="36" t="n">
        <v>41.0138031017411</v>
      </c>
      <c r="AP9" s="36" t="n">
        <v>72.250343727268</v>
      </c>
      <c r="AQ9" s="37" t="n">
        <v>103.486884352795</v>
      </c>
      <c r="AR9" s="37" t="n">
        <v>134.723424978322</v>
      </c>
      <c r="AS9" s="37" t="n">
        <v>165.959965603848</v>
      </c>
      <c r="AT9" s="37" t="n">
        <v>197.196506229376</v>
      </c>
      <c r="AW9" s="35" t="n">
        <v>2005</v>
      </c>
      <c r="AX9" s="37" t="n">
        <f aca="false">AN9-$AQ9</f>
        <v>-93.7096218765805</v>
      </c>
      <c r="AY9" s="37" t="n">
        <f aca="false">AO9-$AQ9</f>
        <v>-62.4730812510536</v>
      </c>
      <c r="AZ9" s="37" t="n">
        <f aca="false">AP9-$AQ9</f>
        <v>-31.2365406255267</v>
      </c>
      <c r="BA9" s="37" t="n">
        <f aca="false">AQ9-$AQ9</f>
        <v>0</v>
      </c>
      <c r="BB9" s="37" t="n">
        <f aca="false">AR9-$AQ9</f>
        <v>31.2365406255269</v>
      </c>
      <c r="BC9" s="37" t="n">
        <f aca="false">AS9-$AQ9</f>
        <v>62.4730812510536</v>
      </c>
      <c r="BD9" s="37" t="n">
        <f aca="false">AT9-$AQ9</f>
        <v>93.7096218765809</v>
      </c>
    </row>
    <row r="10" customFormat="false" ht="12.75" hidden="false" customHeight="false" outlineLevel="0" collapsed="false">
      <c r="AM10" s="35" t="n">
        <v>2006</v>
      </c>
      <c r="AN10" s="36" t="n">
        <v>85.2083460565192</v>
      </c>
      <c r="AO10" s="36" t="n">
        <v>115.553445896735</v>
      </c>
      <c r="AP10" s="36" t="n">
        <v>145.898545736951</v>
      </c>
      <c r="AQ10" s="37" t="n">
        <v>176.243645577167</v>
      </c>
      <c r="AR10" s="37" t="n">
        <v>206.588745417383</v>
      </c>
      <c r="AS10" s="37" t="n">
        <v>236.933845257598</v>
      </c>
      <c r="AT10" s="37" t="n">
        <v>267.278945097815</v>
      </c>
      <c r="AW10" s="35" t="n">
        <v>2006</v>
      </c>
      <c r="AX10" s="37" t="n">
        <f aca="false">AN10-$AQ10</f>
        <v>-91.0352995206474</v>
      </c>
      <c r="AY10" s="37" t="n">
        <f aca="false">AO10-$AQ10</f>
        <v>-60.6901996804316</v>
      </c>
      <c r="AZ10" s="37" t="n">
        <f aca="false">AP10-$AQ10</f>
        <v>-30.3450998402155</v>
      </c>
      <c r="BA10" s="37" t="n">
        <f aca="false">AQ10-$AQ10</f>
        <v>0</v>
      </c>
      <c r="BB10" s="37" t="n">
        <f aca="false">AR10-$AQ10</f>
        <v>30.3450998402159</v>
      </c>
      <c r="BC10" s="37" t="n">
        <f aca="false">AS10-$AQ10</f>
        <v>60.6901996804318</v>
      </c>
      <c r="BD10" s="37" t="n">
        <f aca="false">AT10-$AQ10</f>
        <v>91.035299520648</v>
      </c>
    </row>
    <row r="11" customFormat="false" ht="12.75" hidden="false" customHeight="false" outlineLevel="0" collapsed="false">
      <c r="Y11" s="38" t="s">
        <v>144</v>
      </c>
      <c r="AM11" s="35" t="n">
        <v>2007</v>
      </c>
      <c r="AN11" s="36" t="n">
        <v>89.8656522281537</v>
      </c>
      <c r="AO11" s="36" t="n">
        <v>120.21075206837</v>
      </c>
      <c r="AP11" s="36" t="n">
        <v>150.555851908586</v>
      </c>
      <c r="AQ11" s="37" t="n">
        <v>180.900951748801</v>
      </c>
      <c r="AR11" s="37" t="n">
        <v>211.246051589017</v>
      </c>
      <c r="AS11" s="37" t="n">
        <v>241.591151429233</v>
      </c>
      <c r="AT11" s="37" t="n">
        <v>271.936251269449</v>
      </c>
      <c r="AW11" s="35" t="n">
        <v>2007</v>
      </c>
      <c r="AX11" s="37" t="n">
        <f aca="false">AN11-$AQ11</f>
        <v>-91.0352995206475</v>
      </c>
      <c r="AY11" s="37" t="n">
        <f aca="false">AO11-$AQ11</f>
        <v>-60.6901996804317</v>
      </c>
      <c r="AZ11" s="37" t="n">
        <f aca="false">AP11-$AQ11</f>
        <v>-30.3450998402156</v>
      </c>
      <c r="BA11" s="37" t="n">
        <f aca="false">AQ11-$AQ11</f>
        <v>0</v>
      </c>
      <c r="BB11" s="37" t="n">
        <f aca="false">AR11-$AQ11</f>
        <v>30.3450998402159</v>
      </c>
      <c r="BC11" s="37" t="n">
        <f aca="false">AS11-$AQ11</f>
        <v>60.6901996804318</v>
      </c>
      <c r="BD11" s="37" t="n">
        <f aca="false">AT11-$AQ11</f>
        <v>91.0352995206479</v>
      </c>
    </row>
    <row r="12" customFormat="false" ht="12.75" hidden="false" customHeight="false" outlineLevel="0" collapsed="false">
      <c r="Y12" s="0" t="s">
        <v>145</v>
      </c>
      <c r="AA12" s="37" t="n">
        <v>0</v>
      </c>
      <c r="AB12" s="37" t="n">
        <v>-0.433942846400601</v>
      </c>
      <c r="AC12" s="37" t="n">
        <v>-5.88336246730875</v>
      </c>
      <c r="AD12" s="37" t="n">
        <v>-5.34063788587693</v>
      </c>
      <c r="AE12" s="37" t="n">
        <v>-4.80215512551576</v>
      </c>
      <c r="AF12" s="37" t="n">
        <v>-9.66872093661538</v>
      </c>
      <c r="AG12" s="37" t="n">
        <v>-23.3509887899754</v>
      </c>
      <c r="AH12" s="37" t="n">
        <v>-22.8383261030126</v>
      </c>
      <c r="AI12" s="37" t="n">
        <v>-22.3327074627655</v>
      </c>
      <c r="AJ12" s="37" t="n">
        <v>-21.8315844588727</v>
      </c>
      <c r="AK12" s="37" t="n">
        <v>-21.3354308190464</v>
      </c>
      <c r="AM12" s="35" t="n">
        <v>2008</v>
      </c>
      <c r="AN12" s="36" t="n">
        <v>94.6892242301156</v>
      </c>
      <c r="AO12" s="36" t="n">
        <v>125.034324070331</v>
      </c>
      <c r="AP12" s="36" t="n">
        <v>155.379423910548</v>
      </c>
      <c r="AQ12" s="37" t="n">
        <v>185.724523750763</v>
      </c>
      <c r="AR12" s="37" t="n">
        <v>216.069623590979</v>
      </c>
      <c r="AS12" s="37" t="n">
        <v>246.414723431195</v>
      </c>
      <c r="AT12" s="37" t="n">
        <v>276.759823271411</v>
      </c>
      <c r="AW12" s="35" t="n">
        <v>2008</v>
      </c>
      <c r="AX12" s="37" t="n">
        <f aca="false">AN12-$AQ12</f>
        <v>-91.0352995206475</v>
      </c>
      <c r="AY12" s="37" t="n">
        <f aca="false">AO12-$AQ12</f>
        <v>-60.6901996804317</v>
      </c>
      <c r="AZ12" s="37" t="n">
        <f aca="false">AP12-$AQ12</f>
        <v>-30.3450998402156</v>
      </c>
      <c r="BA12" s="37" t="n">
        <f aca="false">AQ12-$AQ12</f>
        <v>0</v>
      </c>
      <c r="BB12" s="37" t="n">
        <f aca="false">AR12-$AQ12</f>
        <v>30.3450998402159</v>
      </c>
      <c r="BC12" s="37" t="n">
        <f aca="false">AS12-$AQ12</f>
        <v>60.6901996804318</v>
      </c>
      <c r="BD12" s="37" t="n">
        <f aca="false">AT12-$AQ12</f>
        <v>91.0352995206479</v>
      </c>
    </row>
    <row r="13" customFormat="false" ht="12.75" hidden="false" customHeight="false" outlineLevel="0" collapsed="false">
      <c r="Y13" s="0" t="s">
        <v>146</v>
      </c>
      <c r="AA13" s="37" t="n">
        <v>0</v>
      </c>
      <c r="AB13" s="37" t="n">
        <v>1.19408525163285</v>
      </c>
      <c r="AC13" s="37" t="n">
        <v>-4.69029364576691</v>
      </c>
      <c r="AD13" s="37" t="n">
        <v>-3.14159353758994</v>
      </c>
      <c r="AE13" s="37" t="n">
        <v>-1.60499774341635</v>
      </c>
      <c r="AF13" s="37" t="n">
        <v>-10.6895420440049</v>
      </c>
      <c r="AG13" s="37" t="n">
        <v>-34.1016101132669</v>
      </c>
      <c r="AH13" s="37" t="n">
        <v>-32.6386935881616</v>
      </c>
      <c r="AI13" s="37" t="n">
        <v>-31.1958777113107</v>
      </c>
      <c r="AJ13" s="37" t="n">
        <v>-29.7658904269846</v>
      </c>
      <c r="AK13" s="37" t="n">
        <v>-28.3500835482098</v>
      </c>
      <c r="AM13" s="35" t="n">
        <v>2009</v>
      </c>
      <c r="AN13" s="36" t="n">
        <v>99.6849977525476</v>
      </c>
      <c r="AO13" s="36" t="n">
        <v>130.030097592763</v>
      </c>
      <c r="AP13" s="36" t="n">
        <v>160.375197432979</v>
      </c>
      <c r="AQ13" s="37" t="n">
        <v>190.720297273195</v>
      </c>
      <c r="AR13" s="37" t="n">
        <v>221.065397113411</v>
      </c>
      <c r="AS13" s="37" t="n">
        <v>251.410496953627</v>
      </c>
      <c r="AT13" s="37" t="n">
        <v>281.755596793843</v>
      </c>
      <c r="AW13" s="35" t="n">
        <v>2009</v>
      </c>
      <c r="AX13" s="37" t="n">
        <f aca="false">AN13-$AQ13</f>
        <v>-91.0352995206474</v>
      </c>
      <c r="AY13" s="37" t="n">
        <f aca="false">AO13-$AQ13</f>
        <v>-60.6901996804316</v>
      </c>
      <c r="AZ13" s="37" t="n">
        <f aca="false">AP13-$AQ13</f>
        <v>-30.3450998402155</v>
      </c>
      <c r="BA13" s="37" t="n">
        <f aca="false">AQ13-$AQ13</f>
        <v>0</v>
      </c>
      <c r="BB13" s="37" t="n">
        <f aca="false">AR13-$AQ13</f>
        <v>30.345099840216</v>
      </c>
      <c r="BC13" s="37" t="n">
        <f aca="false">AS13-$AQ13</f>
        <v>60.6901996804318</v>
      </c>
      <c r="BD13" s="37" t="n">
        <f aca="false">AT13-$AQ13</f>
        <v>91.035299520648</v>
      </c>
    </row>
    <row r="14" customFormat="false" ht="12.75" hidden="false" customHeight="false" outlineLevel="0" collapsed="false">
      <c r="AM14" s="35" t="n">
        <v>2010</v>
      </c>
      <c r="AN14" s="36" t="n">
        <v>104.85912038973</v>
      </c>
      <c r="AO14" s="36" t="n">
        <v>135.204220229946</v>
      </c>
      <c r="AP14" s="36" t="n">
        <v>165.549320070162</v>
      </c>
      <c r="AQ14" s="37" t="n">
        <v>195.894419910378</v>
      </c>
      <c r="AR14" s="37" t="n">
        <v>226.239519750594</v>
      </c>
      <c r="AS14" s="37" t="n">
        <v>256.58461959081</v>
      </c>
      <c r="AT14" s="37" t="n">
        <v>286.929719431026</v>
      </c>
      <c r="AW14" s="35" t="n">
        <v>2010</v>
      </c>
      <c r="AX14" s="37" t="n">
        <f aca="false">AN14-$AQ14</f>
        <v>-91.0352995206475</v>
      </c>
      <c r="AY14" s="37" t="n">
        <f aca="false">AO14-$AQ14</f>
        <v>-60.6901996804316</v>
      </c>
      <c r="AZ14" s="37" t="n">
        <f aca="false">AP14-$AQ14</f>
        <v>-30.3450998402156</v>
      </c>
      <c r="BA14" s="37" t="n">
        <f aca="false">AQ14-$AQ14</f>
        <v>0</v>
      </c>
      <c r="BB14" s="37" t="n">
        <f aca="false">AR14-$AQ14</f>
        <v>30.3450998402159</v>
      </c>
      <c r="BC14" s="37" t="n">
        <f aca="false">AS14-$AQ14</f>
        <v>60.6901996804318</v>
      </c>
      <c r="BD14" s="37" t="n">
        <f aca="false">AT14-$AQ14</f>
        <v>91.035299520648</v>
      </c>
    </row>
    <row r="15" customFormat="false" ht="13.5" hidden="false" customHeight="false" outlineLevel="0" collapsed="false">
      <c r="Y15" s="39" t="s">
        <v>147</v>
      </c>
      <c r="Z15" s="40"/>
      <c r="AA15" s="41" t="n">
        <f aca="false">SUM(AA12:AA13)</f>
        <v>0</v>
      </c>
      <c r="AB15" s="41" t="n">
        <f aca="false">SUM(AB12:AB13)</f>
        <v>0.760142405232244</v>
      </c>
      <c r="AC15" s="41" t="n">
        <f aca="false">SUM(AC12:AC13)</f>
        <v>-10.5736561130757</v>
      </c>
      <c r="AD15" s="41" t="n">
        <f aca="false">SUM(AD12:AD13)</f>
        <v>-8.48223142346686</v>
      </c>
      <c r="AE15" s="41" t="n">
        <f aca="false">SUM(AE12:AE13)</f>
        <v>-6.40715286893211</v>
      </c>
      <c r="AF15" s="41" t="n">
        <f aca="false">SUM(AF12:AF13)</f>
        <v>-20.3582629806203</v>
      </c>
      <c r="AG15" s="41" t="n">
        <f aca="false">SUM(AG12:AG13)</f>
        <v>-57.4525989032423</v>
      </c>
      <c r="AH15" s="41" t="n">
        <f aca="false">SUM(AH12:AH13)</f>
        <v>-55.4770196911742</v>
      </c>
      <c r="AI15" s="41" t="n">
        <f aca="false">SUM(AI12:AI13)</f>
        <v>-53.5285851740762</v>
      </c>
      <c r="AJ15" s="41" t="n">
        <f aca="false">SUM(AJ12:AJ13)</f>
        <v>-51.5974748858574</v>
      </c>
      <c r="AK15" s="41" t="n">
        <f aca="false">SUM(AK12:AK13)</f>
        <v>-49.6855143672562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M17" s="0" t="s">
        <v>148</v>
      </c>
      <c r="AW17" s="0" t="s">
        <v>148</v>
      </c>
    </row>
    <row r="18" customFormat="false" ht="12.75" hidden="false" customHeight="false" outlineLevel="0" collapsed="false">
      <c r="Y18" s="0" t="s">
        <v>149</v>
      </c>
      <c r="AN18" s="31" t="n">
        <v>0</v>
      </c>
      <c r="AO18" s="31" t="n">
        <v>0.01</v>
      </c>
      <c r="AP18" s="31" t="n">
        <v>0.02</v>
      </c>
      <c r="AQ18" s="31" t="n">
        <v>0.03</v>
      </c>
      <c r="AR18" s="31" t="n">
        <v>0.04</v>
      </c>
      <c r="AS18" s="31" t="n">
        <v>0.05</v>
      </c>
      <c r="AT18" s="32" t="n">
        <v>0.06</v>
      </c>
      <c r="AX18" s="31" t="n">
        <v>0</v>
      </c>
      <c r="AY18" s="31" t="n">
        <v>0.01</v>
      </c>
      <c r="AZ18" s="31" t="n">
        <v>0.02</v>
      </c>
      <c r="BA18" s="31" t="n">
        <v>0.03</v>
      </c>
      <c r="BB18" s="31" t="n">
        <v>0.04</v>
      </c>
      <c r="BC18" s="31" t="n">
        <v>0.05</v>
      </c>
      <c r="BD18" s="32" t="n">
        <v>0.06</v>
      </c>
    </row>
    <row r="19" customFormat="false" ht="12.75" hidden="false" customHeight="false" outlineLevel="0" collapsed="false">
      <c r="AA19" s="8" t="s">
        <v>133</v>
      </c>
      <c r="AM19" s="35" t="n">
        <v>2000</v>
      </c>
      <c r="AN19" s="37" t="n">
        <v>0</v>
      </c>
      <c r="AO19" s="37" t="n">
        <v>0</v>
      </c>
      <c r="AP19" s="37" t="n">
        <v>0</v>
      </c>
      <c r="AQ19" s="37" t="n">
        <v>0</v>
      </c>
      <c r="AR19" s="37" t="n">
        <v>0</v>
      </c>
      <c r="AS19" s="37" t="n">
        <v>0</v>
      </c>
      <c r="AT19" s="37" t="n">
        <v>0</v>
      </c>
      <c r="AW19" s="35" t="n">
        <v>2000</v>
      </c>
      <c r="AX19" s="37" t="n">
        <f aca="false">AN19-$AR19</f>
        <v>0</v>
      </c>
      <c r="AY19" s="37" t="n">
        <f aca="false">AO19-$AR19</f>
        <v>0</v>
      </c>
      <c r="AZ19" s="37" t="n">
        <f aca="false">AP19-$AR19</f>
        <v>0</v>
      </c>
      <c r="BA19" s="37" t="n">
        <f aca="false">AQ19-$AR19</f>
        <v>0</v>
      </c>
      <c r="BB19" s="37" t="n">
        <f aca="false">AR19-$AR19</f>
        <v>0</v>
      </c>
      <c r="BC19" s="37" t="n">
        <f aca="false">AS19-$AR19</f>
        <v>0</v>
      </c>
      <c r="BD19" s="37" t="n">
        <f aca="false">AT19-$AR19</f>
        <v>0</v>
      </c>
    </row>
    <row r="20" customFormat="false" ht="12.75" hidden="false" customHeight="false" outlineLevel="0" collapsed="false">
      <c r="Y20" s="30" t="s">
        <v>135</v>
      </c>
      <c r="Z20" s="30" t="s">
        <v>136</v>
      </c>
      <c r="AA20" s="30" t="n">
        <v>2000</v>
      </c>
      <c r="AB20" s="30" t="n">
        <v>2001</v>
      </c>
      <c r="AC20" s="30" t="n">
        <v>2002</v>
      </c>
      <c r="AD20" s="30" t="n">
        <v>2003</v>
      </c>
      <c r="AE20" s="30" t="n">
        <v>2004</v>
      </c>
      <c r="AF20" s="30" t="n">
        <v>2005</v>
      </c>
      <c r="AG20" s="30" t="n">
        <v>2006</v>
      </c>
      <c r="AH20" s="30" t="n">
        <v>2007</v>
      </c>
      <c r="AI20" s="30" t="n">
        <v>2008</v>
      </c>
      <c r="AJ20" s="30" t="n">
        <v>2009</v>
      </c>
      <c r="AK20" s="30" t="n">
        <v>2010</v>
      </c>
      <c r="AM20" s="35" t="n">
        <v>2001</v>
      </c>
      <c r="AN20" s="37" t="n">
        <v>-12.9546743065132</v>
      </c>
      <c r="AO20" s="37" t="n">
        <v>-6.35459061726903</v>
      </c>
      <c r="AP20" s="37" t="n">
        <v>0.245493071974767</v>
      </c>
      <c r="AQ20" s="37" t="n">
        <v>6.8455767612185</v>
      </c>
      <c r="AR20" s="37" t="n">
        <v>13.4456604504625</v>
      </c>
      <c r="AS20" s="37" t="n">
        <v>20.0457441397063</v>
      </c>
      <c r="AT20" s="37" t="n">
        <v>26.6458278289501</v>
      </c>
      <c r="AW20" s="35" t="n">
        <v>2001</v>
      </c>
      <c r="AX20" s="37" t="n">
        <f aca="false">AN20-$AR20</f>
        <v>-26.4003347569756</v>
      </c>
      <c r="AY20" s="37" t="n">
        <f aca="false">AO20-$AR20</f>
        <v>-19.8002510677315</v>
      </c>
      <c r="AZ20" s="37" t="n">
        <f aca="false">AP20-$AR20</f>
        <v>-13.2001673784877</v>
      </c>
      <c r="BA20" s="37" t="n">
        <f aca="false">AQ20-$AR20</f>
        <v>-6.60008368924396</v>
      </c>
      <c r="BB20" s="37" t="n">
        <f aca="false">AR20-$AR20</f>
        <v>0</v>
      </c>
      <c r="BC20" s="37" t="n">
        <f aca="false">AS20-$AR20</f>
        <v>6.60008368924382</v>
      </c>
      <c r="BD20" s="37" t="n">
        <f aca="false">AT20-$AR20</f>
        <v>13.2001673784877</v>
      </c>
    </row>
    <row r="21" customFormat="false" ht="12.75" hidden="false" customHeight="false" outlineLevel="0" collapsed="false">
      <c r="Y21" s="0" t="s">
        <v>137</v>
      </c>
      <c r="Z21" s="33" t="s">
        <v>150</v>
      </c>
      <c r="AA21" s="34" t="n">
        <f aca="false">Assumptions!C$5</f>
        <v>0.0609</v>
      </c>
      <c r="AB21" s="34" t="n">
        <f aca="false">VLOOKUP($Z21,Assumptions!$B$5:$M$7,(Assumptions!E$4-Assumptions!$C$4+1),FALSE())</f>
        <v>0.0757</v>
      </c>
      <c r="AC21" s="34" t="n">
        <f aca="false">VLOOKUP($Z21,Assumptions!$B$5:$M$7,(Assumptions!F$4-Assumptions!$C$4+1),FALSE())</f>
        <v>0.0751</v>
      </c>
      <c r="AD21" s="34" t="n">
        <f aca="false">VLOOKUP($Z21,Assumptions!$B$5:$M$7,(Assumptions!G$4-Assumptions!$C$4+1),FALSE())</f>
        <v>0.0749</v>
      </c>
      <c r="AE21" s="34" t="n">
        <f aca="false">VLOOKUP($Z21,Assumptions!$B$5:$M$7,(Assumptions!H$4-Assumptions!$C$4+1),FALSE())</f>
        <v>0.0749</v>
      </c>
      <c r="AF21" s="34" t="n">
        <f aca="false">VLOOKUP($Z21,Assumptions!$B$5:$M$7,(Assumptions!I$4-Assumptions!$C$4+1),FALSE())</f>
        <v>0.0746</v>
      </c>
      <c r="AG21" s="34" t="n">
        <f aca="false">VLOOKUP($Z21,Assumptions!$B$5:$M$7,(Assumptions!J$4-Assumptions!$C$4+1),FALSE())</f>
        <v>0.0744</v>
      </c>
      <c r="AH21" s="34" t="n">
        <f aca="false">VLOOKUP($Z21,Assumptions!$B$5:$M$7,(Assumptions!K$4-Assumptions!$C$4+1),FALSE())</f>
        <v>0.0742</v>
      </c>
      <c r="AI21" s="34" t="n">
        <f aca="false">VLOOKUP($Z21,Assumptions!$B$5:$M$7,(Assumptions!L$4-Assumptions!$C$4+1),FALSE())</f>
        <v>0.0741</v>
      </c>
      <c r="AJ21" s="34" t="n">
        <f aca="false">VLOOKUP($Z21,Assumptions!$B$5:$M$7,(Assumptions!M$4-Assumptions!$C$4+1),FALSE())</f>
        <v>0.074</v>
      </c>
      <c r="AK21" s="34" t="n">
        <f aca="false">VLOOKUP($Z21,Assumptions!$B$5:$M$7,(Assumptions!N$4-Assumptions!$C$4+1),FALSE())</f>
        <v>0.0739</v>
      </c>
      <c r="AM21" s="35" t="n">
        <v>2002</v>
      </c>
      <c r="AN21" s="37" t="n">
        <v>-60.4546996732453</v>
      </c>
      <c r="AO21" s="37" t="n">
        <v>-34.822506271194</v>
      </c>
      <c r="AP21" s="37" t="n">
        <v>-8.99042152738678</v>
      </c>
      <c r="AQ21" s="37" t="n">
        <v>17.0415545581767</v>
      </c>
      <c r="AR21" s="37" t="n">
        <v>43.2734219854966</v>
      </c>
      <c r="AS21" s="37" t="n">
        <v>69.7051807545726</v>
      </c>
      <c r="AT21" s="37" t="n">
        <v>96.336830865405</v>
      </c>
      <c r="AW21" s="35" t="n">
        <v>2002</v>
      </c>
      <c r="AX21" s="37" t="n">
        <f aca="false">AN21-$AR21</f>
        <v>-103.728121658742</v>
      </c>
      <c r="AY21" s="37" t="n">
        <f aca="false">AO21-$AR21</f>
        <v>-78.0959282566905</v>
      </c>
      <c r="AZ21" s="37" t="n">
        <f aca="false">AP21-$AR21</f>
        <v>-52.2638435128833</v>
      </c>
      <c r="BA21" s="37" t="n">
        <f aca="false">AQ21-$AR21</f>
        <v>-26.2318674273199</v>
      </c>
      <c r="BB21" s="37" t="n">
        <f aca="false">AR21-$AR21</f>
        <v>0</v>
      </c>
      <c r="BC21" s="37" t="n">
        <f aca="false">AS21-$AR21</f>
        <v>26.431758769076</v>
      </c>
      <c r="BD21" s="37" t="n">
        <f aca="false">AT21-$AR21</f>
        <v>53.0634088799084</v>
      </c>
    </row>
    <row r="22" customFormat="false" ht="12.75" hidden="false" customHeight="false" outlineLevel="0" collapsed="false">
      <c r="Y22" s="0" t="s">
        <v>138</v>
      </c>
      <c r="Z22" s="0" t="str">
        <f aca="false">Z21</f>
        <v>High</v>
      </c>
      <c r="AA22" s="34" t="n">
        <f aca="false">Assumptions!C$13</f>
        <v>0.0357</v>
      </c>
      <c r="AB22" s="34" t="n">
        <f aca="false">VLOOKUP($Z22,Assumptions!$B$13:$M$15,Assumptions!E$4-Assumptions!$C$4+1,FALSE())</f>
        <v>0.0535</v>
      </c>
      <c r="AC22" s="34" t="n">
        <f aca="false">VLOOKUP($Z22,Assumptions!$B$13:$M$15,Assumptions!F$4-Assumptions!$C$4+1,FALSE())</f>
        <v>0.0525</v>
      </c>
      <c r="AD22" s="34" t="n">
        <f aca="false">VLOOKUP($Z22,Assumptions!$B$13:$M$15,Assumptions!G$4-Assumptions!$C$4+1,FALSE())</f>
        <v>0.0515</v>
      </c>
      <c r="AE22" s="34" t="n">
        <f aca="false">VLOOKUP($Z22,Assumptions!$B$13:$M$15,Assumptions!H$4-Assumptions!$C$4+1,FALSE())</f>
        <v>0.051</v>
      </c>
      <c r="AF22" s="34" t="n">
        <f aca="false">VLOOKUP($Z22,Assumptions!$B$13:$M$15,Assumptions!I$4-Assumptions!$C$4+1,FALSE())</f>
        <v>0.0505</v>
      </c>
      <c r="AG22" s="34" t="n">
        <f aca="false">VLOOKUP($Z22,Assumptions!$B$13:$M$15,Assumptions!J$4-Assumptions!$C$4+1,FALSE())</f>
        <v>0.0497</v>
      </c>
      <c r="AH22" s="34" t="n">
        <f aca="false">VLOOKUP($Z22,Assumptions!$B$13:$M$15,Assumptions!K$4-Assumptions!$C$4+1,FALSE())</f>
        <v>0.0492</v>
      </c>
      <c r="AI22" s="34" t="n">
        <f aca="false">VLOOKUP($Z22,Assumptions!$B$13:$M$15,Assumptions!L$4-Assumptions!$C$4+1,FALSE())</f>
        <v>0.0487</v>
      </c>
      <c r="AJ22" s="34" t="n">
        <f aca="false">VLOOKUP($Z22,Assumptions!$B$13:$M$15,Assumptions!M$4-Assumptions!$C$4+1,FALSE())</f>
        <v>0.0483</v>
      </c>
      <c r="AK22" s="34" t="n">
        <f aca="false">VLOOKUP($Z22,Assumptions!$B$13:$M$15,Assumptions!N$4-Assumptions!$C$4+1,FALSE())</f>
        <v>0.0479</v>
      </c>
      <c r="AM22" s="35" t="n">
        <v>2003</v>
      </c>
      <c r="AN22" s="37" t="n">
        <v>-60.4546996732453</v>
      </c>
      <c r="AO22" s="37" t="n">
        <v>-33.7442910378082</v>
      </c>
      <c r="AP22" s="37" t="n">
        <v>-6.7910780731871</v>
      </c>
      <c r="AQ22" s="37" t="n">
        <v>20.4055734026987</v>
      </c>
      <c r="AR22" s="37" t="n">
        <v>47.8462975719294</v>
      </c>
      <c r="AS22" s="37" t="n">
        <v>75.5317286165852</v>
      </c>
      <c r="AT22" s="37" t="n">
        <v>103.462500718746</v>
      </c>
      <c r="AW22" s="35" t="n">
        <v>2003</v>
      </c>
      <c r="AX22" s="37" t="n">
        <f aca="false">AN22-$AR22</f>
        <v>-108.300997245175</v>
      </c>
      <c r="AY22" s="37" t="n">
        <f aca="false">AO22-$AR22</f>
        <v>-81.5905886097376</v>
      </c>
      <c r="AZ22" s="37" t="n">
        <f aca="false">AP22-$AR22</f>
        <v>-54.6373756451165</v>
      </c>
      <c r="BA22" s="37" t="n">
        <f aca="false">AQ22-$AR22</f>
        <v>-27.4407241692308</v>
      </c>
      <c r="BB22" s="37" t="n">
        <f aca="false">AR22-$AR22</f>
        <v>0</v>
      </c>
      <c r="BC22" s="37" t="n">
        <f aca="false">AS22-$AR22</f>
        <v>27.6854310446557</v>
      </c>
      <c r="BD22" s="37" t="n">
        <f aca="false">AT22-$AR22</f>
        <v>55.6162031468169</v>
      </c>
    </row>
    <row r="23" customFormat="false" ht="12.75" hidden="false" customHeight="false" outlineLevel="0" collapsed="false">
      <c r="Y23" s="0" t="s">
        <v>139</v>
      </c>
      <c r="Z23" s="0" t="str">
        <f aca="false">Z21</f>
        <v>High</v>
      </c>
      <c r="AA23" s="34" t="n">
        <f aca="false">Assumptions!C$17</f>
        <v>0.0463</v>
      </c>
      <c r="AB23" s="34" t="n">
        <f aca="false">VLOOKUP($Z23,Assumptions!$B$17:$M$19,Assumptions!E$4-Assumptions!$C$4+1,FALSE())</f>
        <v>0.0545</v>
      </c>
      <c r="AC23" s="34" t="n">
        <f aca="false">VLOOKUP($Z23,Assumptions!$B$17:$M$19,Assumptions!F$4-Assumptions!$C$4+1,FALSE())</f>
        <v>0.0515</v>
      </c>
      <c r="AD23" s="34" t="n">
        <f aca="false">VLOOKUP($Z23,Assumptions!$B$17:$M$19,Assumptions!G$4-Assumptions!$C$4+1,FALSE())</f>
        <v>0.0495</v>
      </c>
      <c r="AE23" s="34" t="n">
        <f aca="false">VLOOKUP($Z23,Assumptions!$B$17:$M$19,Assumptions!H$4-Assumptions!$C$4+1,FALSE())</f>
        <v>0.0478</v>
      </c>
      <c r="AF23" s="34" t="n">
        <f aca="false">VLOOKUP($Z23,Assumptions!$B$17:$M$19,Assumptions!I$4-Assumptions!$C$4+1,FALSE())</f>
        <v>0.0465</v>
      </c>
      <c r="AG23" s="34" t="n">
        <f aca="false">VLOOKUP($Z23,Assumptions!$B$17:$M$19,Assumptions!J$4-Assumptions!$C$4+1,FALSE())</f>
        <v>0.045</v>
      </c>
      <c r="AH23" s="34" t="n">
        <f aca="false">VLOOKUP($Z23,Assumptions!$B$17:$M$19,Assumptions!K$4-Assumptions!$C$4+1,FALSE())</f>
        <v>0.0435</v>
      </c>
      <c r="AI23" s="34" t="n">
        <f aca="false">VLOOKUP($Z23,Assumptions!$B$17:$M$19,Assumptions!L$4-Assumptions!$C$4+1,FALSE())</f>
        <v>0.0425</v>
      </c>
      <c r="AJ23" s="34" t="n">
        <f aca="false">VLOOKUP($Z23,Assumptions!$B$17:$M$19,Assumptions!M$4-Assumptions!$C$4+1,FALSE())</f>
        <v>0.0417</v>
      </c>
      <c r="AK23" s="34" t="n">
        <f aca="false">VLOOKUP($Z23,Assumptions!$B$17:$M$19,Assumptions!N$4-Assumptions!$C$4+1,FALSE())</f>
        <v>0.0405</v>
      </c>
      <c r="AM23" s="35" t="n">
        <v>2004</v>
      </c>
      <c r="AN23" s="37" t="n">
        <v>-60.4546996732453</v>
      </c>
      <c r="AO23" s="37" t="n">
        <v>-32.6552936520886</v>
      </c>
      <c r="AP23" s="37" t="n">
        <v>-4.54774774990341</v>
      </c>
      <c r="AQ23" s="37" t="n">
        <v>23.8705128125563</v>
      </c>
      <c r="AR23" s="37" t="n">
        <v>52.6020881818196</v>
      </c>
      <c r="AS23" s="37" t="n">
        <v>81.6496038716984</v>
      </c>
      <c r="AT23" s="37" t="n">
        <v>111.015710763288</v>
      </c>
      <c r="AW23" s="35" t="n">
        <v>2004</v>
      </c>
      <c r="AX23" s="37" t="n">
        <f aca="false">AN23-$AR23</f>
        <v>-113.056787855065</v>
      </c>
      <c r="AY23" s="37" t="n">
        <f aca="false">AO23-$AR23</f>
        <v>-85.2573818339082</v>
      </c>
      <c r="AZ23" s="37" t="n">
        <f aca="false">AP23-$AR23</f>
        <v>-57.149835931723</v>
      </c>
      <c r="BA23" s="37" t="n">
        <f aca="false">AQ23-$AR23</f>
        <v>-28.7315753692633</v>
      </c>
      <c r="BB23" s="37" t="n">
        <f aca="false">AR23-$AR23</f>
        <v>0</v>
      </c>
      <c r="BC23" s="37" t="n">
        <f aca="false">AS23-$AR23</f>
        <v>29.0475156898788</v>
      </c>
      <c r="BD23" s="37" t="n">
        <f aca="false">AT23-$AR23</f>
        <v>58.4136225814684</v>
      </c>
    </row>
    <row r="24" customFormat="false" ht="12.75" hidden="false" customHeight="false" outlineLevel="0" collapsed="false">
      <c r="Y24" s="0" t="s">
        <v>140</v>
      </c>
      <c r="Z24" s="33" t="s">
        <v>142</v>
      </c>
      <c r="AA24" s="32" t="n">
        <f aca="false">VLOOKUP($Z24,Assumptions!$B$21:$M$23,Assumptions!D$4-Assumptions!$C$4+1,FALSE())</f>
        <v>0.005</v>
      </c>
      <c r="AB24" s="32" t="n">
        <f aca="false">VLOOKUP($Z24,Assumptions!$B$21:$M$23,Assumptions!E$4-Assumptions!$C$4+1,FALSE())</f>
        <v>0.005</v>
      </c>
      <c r="AC24" s="32" t="n">
        <f aca="false">VLOOKUP($Z24,Assumptions!$B$21:$M$23,Assumptions!F$4-Assumptions!$C$4+1,FALSE())</f>
        <v>0.005</v>
      </c>
      <c r="AD24" s="32" t="n">
        <f aca="false">VLOOKUP($Z24,Assumptions!$B$21:$M$23,Assumptions!G$4-Assumptions!$C$4+1,FALSE())</f>
        <v>0.005</v>
      </c>
      <c r="AE24" s="32" t="n">
        <f aca="false">VLOOKUP($Z24,Assumptions!$B$21:$M$23,Assumptions!H$4-Assumptions!$C$4+1,FALSE())</f>
        <v>0.005</v>
      </c>
      <c r="AF24" s="32" t="n">
        <f aca="false">VLOOKUP($Z24,Assumptions!$B$21:$M$23,Assumptions!I$4-Assumptions!$C$4+1,FALSE())</f>
        <v>0.005</v>
      </c>
      <c r="AG24" s="32" t="n">
        <f aca="false">VLOOKUP($Z24,Assumptions!$B$21:$M$23,Assumptions!J$4-Assumptions!$C$4+1,FALSE())</f>
        <v>0.005</v>
      </c>
      <c r="AH24" s="32" t="n">
        <f aca="false">VLOOKUP($Z24,Assumptions!$B$21:$M$23,Assumptions!K$4-Assumptions!$C$4+1,FALSE())</f>
        <v>0.005</v>
      </c>
      <c r="AI24" s="32" t="n">
        <f aca="false">VLOOKUP($Z24,Assumptions!$B$21:$M$23,Assumptions!L$4-Assumptions!$C$4+1,FALSE())</f>
        <v>0.005</v>
      </c>
      <c r="AJ24" s="32" t="n">
        <f aca="false">VLOOKUP($Z24,Assumptions!$B$21:$M$23,Assumptions!M$4-Assumptions!$C$4+1,FALSE())</f>
        <v>0.005</v>
      </c>
      <c r="AK24" s="32" t="n">
        <f aca="false">VLOOKUP($Z24,Assumptions!$B$21:$M$23,Assumptions!N$4-Assumptions!$C$4+1,FALSE())</f>
        <v>0.005</v>
      </c>
      <c r="AM24" s="35" t="n">
        <v>2005</v>
      </c>
      <c r="AN24" s="37" t="n">
        <v>-110.235329071923</v>
      </c>
      <c r="AO24" s="37" t="n">
        <v>-60.447411661762</v>
      </c>
      <c r="AP24" s="37" t="n">
        <v>-9.19514334522724</v>
      </c>
      <c r="AQ24" s="37" t="n">
        <v>43.5600400473665</v>
      </c>
      <c r="AR24" s="37" t="n">
        <v>97.8574662955682</v>
      </c>
      <c r="AS24" s="37" t="n">
        <v>153.73723427516</v>
      </c>
      <c r="AT24" s="37" t="n">
        <v>211.240221444531</v>
      </c>
      <c r="AW24" s="35" t="n">
        <v>2005</v>
      </c>
      <c r="AX24" s="37" t="n">
        <f aca="false">AN24-$AR24</f>
        <v>-208.092795367492</v>
      </c>
      <c r="AY24" s="37" t="n">
        <f aca="false">AO24-$AR24</f>
        <v>-158.30487795733</v>
      </c>
      <c r="AZ24" s="37" t="n">
        <f aca="false">AP24-$AR24</f>
        <v>-107.052609640795</v>
      </c>
      <c r="BA24" s="37" t="n">
        <f aca="false">AQ24-$AR24</f>
        <v>-54.2974262482017</v>
      </c>
      <c r="BB24" s="37" t="n">
        <f aca="false">AR24-$AR24</f>
        <v>0</v>
      </c>
      <c r="BC24" s="37" t="n">
        <f aca="false">AS24-$AR24</f>
        <v>55.8797679795918</v>
      </c>
      <c r="BD24" s="37" t="n">
        <f aca="false">AT24-$AR24</f>
        <v>113.382755148963</v>
      </c>
    </row>
    <row r="25" customFormat="false" ht="12.75" hidden="false" customHeight="false" outlineLevel="0" collapsed="false">
      <c r="Y25" s="0" t="s">
        <v>141</v>
      </c>
      <c r="Z25" s="33" t="s">
        <v>142</v>
      </c>
      <c r="AA25" s="32" t="n">
        <f aca="false">VLOOKUP($Z25,Assumptions!$B$29:$M$31,Assumptions!D$4-Assumptions!$C$4+1,FALSE())</f>
        <v>0</v>
      </c>
      <c r="AB25" s="32" t="n">
        <f aca="false">VLOOKUP($Z25,Assumptions!$B$29:$M$31,Assumptions!E$4-Assumptions!$C$4+1,FALSE())</f>
        <v>0</v>
      </c>
      <c r="AC25" s="32" t="n">
        <f aca="false">VLOOKUP($Z25,Assumptions!$B$29:$M$31,Assumptions!F$4-Assumptions!$C$4+1,FALSE())</f>
        <v>0</v>
      </c>
      <c r="AD25" s="32" t="n">
        <f aca="false">VLOOKUP($Z25,Assumptions!$B$29:$M$31,Assumptions!G$4-Assumptions!$C$4+1,FALSE())</f>
        <v>0</v>
      </c>
      <c r="AE25" s="32" t="n">
        <f aca="false">VLOOKUP($Z25,Assumptions!$B$29:$M$31,Assumptions!H$4-Assumptions!$C$4+1,FALSE())</f>
        <v>0</v>
      </c>
      <c r="AF25" s="32" t="n">
        <f aca="false">VLOOKUP($Z25,Assumptions!$B$29:$M$31,Assumptions!I$4-Assumptions!$C$4+1,FALSE())</f>
        <v>0</v>
      </c>
      <c r="AG25" s="32" t="n">
        <f aca="false">VLOOKUP($Z25,Assumptions!$B$29:$M$31,Assumptions!J$4-Assumptions!$C$4+1,FALSE())</f>
        <v>0</v>
      </c>
      <c r="AH25" s="32" t="n">
        <f aca="false">VLOOKUP($Z25,Assumptions!$B$29:$M$31,Assumptions!K$4-Assumptions!$C$4+1,FALSE())</f>
        <v>0</v>
      </c>
      <c r="AI25" s="32" t="n">
        <f aca="false">VLOOKUP($Z25,Assumptions!$B$29:$M$31,Assumptions!L$4-Assumptions!$C$4+1,FALSE())</f>
        <v>0</v>
      </c>
      <c r="AJ25" s="32" t="n">
        <f aca="false">VLOOKUP($Z25,Assumptions!$B$29:$M$31,Assumptions!M$4-Assumptions!$C$4+1,FALSE())</f>
        <v>0</v>
      </c>
      <c r="AK25" s="32" t="n">
        <f aca="false">VLOOKUP($Z25,Assumptions!$B$29:$M$31,Assumptions!N$4-Assumptions!$C$4+1,FALSE())</f>
        <v>0</v>
      </c>
      <c r="AM25" s="35" t="n">
        <v>2006</v>
      </c>
      <c r="AN25" s="37" t="n">
        <v>-199.983960969615</v>
      </c>
      <c r="AO25" s="37" t="n">
        <v>-116.25279683308</v>
      </c>
      <c r="AP25" s="37" t="n">
        <v>-28.545925535837</v>
      </c>
      <c r="AQ25" s="37" t="n">
        <v>63.2855644188459</v>
      </c>
      <c r="AR25" s="37" t="n">
        <v>159.394707352109</v>
      </c>
      <c r="AS25" s="37" t="n">
        <v>259.938735364299</v>
      </c>
      <c r="AT25" s="37" t="n">
        <v>365.079153960368</v>
      </c>
      <c r="AW25" s="35" t="n">
        <v>2006</v>
      </c>
      <c r="AX25" s="37" t="n">
        <f aca="false">AN25-$AR25</f>
        <v>-359.378668321724</v>
      </c>
      <c r="AY25" s="37" t="n">
        <f aca="false">AO25-$AR25</f>
        <v>-275.64750418519</v>
      </c>
      <c r="AZ25" s="37" t="n">
        <f aca="false">AP25-$AR25</f>
        <v>-187.940632887946</v>
      </c>
      <c r="BA25" s="37" t="n">
        <f aca="false">AQ25-$AR25</f>
        <v>-96.1091429332633</v>
      </c>
      <c r="BB25" s="37" t="n">
        <f aca="false">AR25-$AR25</f>
        <v>0</v>
      </c>
      <c r="BC25" s="37" t="n">
        <f aca="false">AS25-$AR25</f>
        <v>100.544028012189</v>
      </c>
      <c r="BD25" s="37" t="n">
        <f aca="false">AT25-$AR25</f>
        <v>205.684446608259</v>
      </c>
    </row>
    <row r="26" customFormat="false" ht="12.75" hidden="false" customHeight="false" outlineLevel="0" collapsed="false">
      <c r="Y26" s="0" t="s">
        <v>143</v>
      </c>
      <c r="Z26" s="33" t="s">
        <v>142</v>
      </c>
      <c r="AA26" s="32" t="n">
        <f aca="false">VLOOKUP($Z26,Assumptions!$B$33:$M$35,Assumptions!D$4-Assumptions!$C$4+1,FALSE())</f>
        <v>0</v>
      </c>
      <c r="AB26" s="32" t="n">
        <f aca="false">VLOOKUP($Z26,Assumptions!$B$33:$M$35,Assumptions!E$4-Assumptions!$C$4+1,FALSE())</f>
        <v>0</v>
      </c>
      <c r="AC26" s="32" t="n">
        <f aca="false">VLOOKUP($Z26,Assumptions!$B$33:$M$35,Assumptions!F$4-Assumptions!$C$4+1,FALSE())</f>
        <v>0</v>
      </c>
      <c r="AD26" s="32" t="n">
        <f aca="false">VLOOKUP($Z26,Assumptions!$B$33:$M$35,Assumptions!G$4-Assumptions!$C$4+1,FALSE())</f>
        <v>0</v>
      </c>
      <c r="AE26" s="32" t="n">
        <f aca="false">VLOOKUP($Z26,Assumptions!$B$33:$M$35,Assumptions!H$4-Assumptions!$C$4+1,FALSE())</f>
        <v>0</v>
      </c>
      <c r="AF26" s="32" t="n">
        <f aca="false">VLOOKUP($Z26,Assumptions!$B$33:$M$35,Assumptions!I$4-Assumptions!$C$4+1,FALSE())</f>
        <v>0</v>
      </c>
      <c r="AG26" s="32" t="n">
        <f aca="false">VLOOKUP($Z26,Assumptions!$B$33:$M$35,Assumptions!J$4-Assumptions!$C$4+1,FALSE())</f>
        <v>0</v>
      </c>
      <c r="AH26" s="32" t="n">
        <f aca="false">VLOOKUP($Z26,Assumptions!$B$33:$M$35,Assumptions!K$4-Assumptions!$C$4+1,FALSE())</f>
        <v>0</v>
      </c>
      <c r="AI26" s="32" t="n">
        <f aca="false">VLOOKUP($Z26,Assumptions!$B$33:$M$35,Assumptions!L$4-Assumptions!$C$4+1,FALSE())</f>
        <v>0</v>
      </c>
      <c r="AJ26" s="32" t="n">
        <f aca="false">VLOOKUP($Z26,Assumptions!$B$33:$M$35,Assumptions!M$4-Assumptions!$C$4+1,FALSE())</f>
        <v>0</v>
      </c>
      <c r="AK26" s="32" t="n">
        <f aca="false">VLOOKUP($Z26,Assumptions!$B$33:$M$35,Assumptions!N$4-Assumptions!$C$4+1,FALSE())</f>
        <v>0</v>
      </c>
      <c r="AM26" s="35" t="n">
        <v>2007</v>
      </c>
      <c r="AN26" s="37" t="n">
        <v>-199.983960969615</v>
      </c>
      <c r="AO26" s="37" t="n">
        <v>-115.130801737576</v>
      </c>
      <c r="AP26" s="37" t="n">
        <v>-26.1652854501258</v>
      </c>
      <c r="AQ26" s="37" t="n">
        <v>67.0717972653615</v>
      </c>
      <c r="AR26" s="37" t="n">
        <v>164.744325000713</v>
      </c>
      <c r="AS26" s="37" t="n">
        <v>267.020940706499</v>
      </c>
      <c r="AT26" s="37" t="n">
        <v>374.075147974778</v>
      </c>
      <c r="AW26" s="35" t="n">
        <v>2007</v>
      </c>
      <c r="AX26" s="37" t="n">
        <f aca="false">AN26-$AR26</f>
        <v>-364.728285970328</v>
      </c>
      <c r="AY26" s="37" t="n">
        <f aca="false">AO26-$AR26</f>
        <v>-279.875126738289</v>
      </c>
      <c r="AZ26" s="37" t="n">
        <f aca="false">AP26-$AR26</f>
        <v>-190.909610450839</v>
      </c>
      <c r="BA26" s="37" t="n">
        <f aca="false">AQ26-$AR26</f>
        <v>-97.6725277353513</v>
      </c>
      <c r="BB26" s="37" t="n">
        <f aca="false">AR26-$AR26</f>
        <v>0</v>
      </c>
      <c r="BC26" s="37" t="n">
        <f aca="false">AS26-$AR26</f>
        <v>102.276615705786</v>
      </c>
      <c r="BD26" s="37" t="n">
        <f aca="false">AT26-$AR26</f>
        <v>209.330822974066</v>
      </c>
    </row>
    <row r="27" customFormat="false" ht="12.75" hidden="false" customHeight="false" outlineLevel="0" collapsed="false">
      <c r="AM27" s="35" t="n">
        <v>2008</v>
      </c>
      <c r="AN27" s="37" t="n">
        <v>-199.983960969615</v>
      </c>
      <c r="AO27" s="37" t="n">
        <v>-113.997586691117</v>
      </c>
      <c r="AP27" s="37" t="n">
        <v>-23.7370325627003</v>
      </c>
      <c r="AQ27" s="37" t="n">
        <v>70.9716170972724</v>
      </c>
      <c r="AR27" s="37" t="n">
        <v>170.30792735526</v>
      </c>
      <c r="AS27" s="37" t="n">
        <v>274.45725631581</v>
      </c>
      <c r="AT27" s="37" t="n">
        <v>383.610901630053</v>
      </c>
      <c r="AW27" s="35" t="n">
        <v>2008</v>
      </c>
      <c r="AX27" s="37" t="n">
        <f aca="false">AN27-$AR27</f>
        <v>-370.291888324875</v>
      </c>
      <c r="AY27" s="37" t="n">
        <f aca="false">AO27-$AR27</f>
        <v>-284.305514046377</v>
      </c>
      <c r="AZ27" s="37" t="n">
        <f aca="false">AP27-$AR27</f>
        <v>-194.044959917961</v>
      </c>
      <c r="BA27" s="37" t="n">
        <f aca="false">AQ27-$AR27</f>
        <v>-99.3363102579879</v>
      </c>
      <c r="BB27" s="37" t="n">
        <f aca="false">AR27-$AR27</f>
        <v>0</v>
      </c>
      <c r="BC27" s="37" t="n">
        <f aca="false">AS27-$AR27</f>
        <v>104.149328960549</v>
      </c>
      <c r="BD27" s="37" t="n">
        <f aca="false">AT27-$AR27</f>
        <v>213.302974274792</v>
      </c>
    </row>
    <row r="28" customFormat="false" ht="12.75" hidden="false" customHeight="false" outlineLevel="0" collapsed="false">
      <c r="Y28" s="38" t="s">
        <v>144</v>
      </c>
      <c r="AM28" s="35" t="n">
        <v>2009</v>
      </c>
      <c r="AN28" s="37" t="n">
        <v>-199.983960969615</v>
      </c>
      <c r="AO28" s="37" t="n">
        <v>-112.853039494193</v>
      </c>
      <c r="AP28" s="37" t="n">
        <v>-21.2602146175264</v>
      </c>
      <c r="AQ28" s="37" t="n">
        <v>74.9884315241407</v>
      </c>
      <c r="AR28" s="37" t="n">
        <v>176.09407380399</v>
      </c>
      <c r="AS28" s="37" t="n">
        <v>282.265387705585</v>
      </c>
      <c r="AT28" s="37" t="n">
        <v>393.718800504644</v>
      </c>
      <c r="AW28" s="35" t="n">
        <v>2009</v>
      </c>
      <c r="AX28" s="37" t="n">
        <f aca="false">AN28-$AR28</f>
        <v>-376.078034773605</v>
      </c>
      <c r="AY28" s="37" t="n">
        <f aca="false">AO28-$AR28</f>
        <v>-288.947113298183</v>
      </c>
      <c r="AZ28" s="37" t="n">
        <f aca="false">AP28-$AR28</f>
        <v>-197.354288421516</v>
      </c>
      <c r="BA28" s="37" t="n">
        <f aca="false">AQ28-$AR28</f>
        <v>-101.105642279849</v>
      </c>
      <c r="BB28" s="37" t="n">
        <f aca="false">AR28-$AR28</f>
        <v>0</v>
      </c>
      <c r="BC28" s="37" t="n">
        <f aca="false">AS28-$AR28</f>
        <v>106.171313901596</v>
      </c>
      <c r="BD28" s="37" t="n">
        <f aca="false">AT28-$AR28</f>
        <v>217.624726700654</v>
      </c>
    </row>
    <row r="29" customFormat="false" ht="12.75" hidden="false" customHeight="false" outlineLevel="0" collapsed="false">
      <c r="Y29" s="0" t="s">
        <v>145</v>
      </c>
      <c r="AA29" s="37" t="n">
        <v>0</v>
      </c>
      <c r="AB29" s="37" t="n">
        <v>9.68352586237031</v>
      </c>
      <c r="AC29" s="37" t="n">
        <v>29.6328621443839</v>
      </c>
      <c r="AD29" s="37" t="n">
        <v>30.8711356801358</v>
      </c>
      <c r="AE29" s="37" t="n">
        <v>32.1452594725915</v>
      </c>
      <c r="AF29" s="37" t="n">
        <v>35.5409070158761</v>
      </c>
      <c r="AG29" s="37" t="n">
        <v>41.5216322185005</v>
      </c>
      <c r="AH29" s="37" t="n">
        <v>42.8935076987376</v>
      </c>
      <c r="AI29" s="37" t="n">
        <v>44.3009763483221</v>
      </c>
      <c r="AJ29" s="37" t="n">
        <v>45.7478035676035</v>
      </c>
      <c r="AK29" s="37" t="n">
        <v>47.2343550714536</v>
      </c>
      <c r="AM29" s="35" t="n">
        <v>2010</v>
      </c>
      <c r="AN29" s="37" t="n">
        <v>-199.983960969615</v>
      </c>
      <c r="AO29" s="37" t="n">
        <v>-111.6970468253</v>
      </c>
      <c r="AP29" s="37" t="n">
        <v>-18.7338603134489</v>
      </c>
      <c r="AQ29" s="37" t="n">
        <v>79.1257503838151</v>
      </c>
      <c r="AR29" s="37" t="n">
        <v>182.111666110669</v>
      </c>
      <c r="AS29" s="37" t="n">
        <v>290.46392566485</v>
      </c>
      <c r="AT29" s="37" t="n">
        <v>404.43317331171</v>
      </c>
      <c r="AW29" s="35" t="n">
        <v>2010</v>
      </c>
      <c r="AX29" s="37" t="n">
        <f aca="false">AN29-$AR29</f>
        <v>-382.095627080284</v>
      </c>
      <c r="AY29" s="37" t="n">
        <f aca="false">AO29-$AR29</f>
        <v>-293.808712935968</v>
      </c>
      <c r="AZ29" s="37" t="n">
        <f aca="false">AP29-$AR29</f>
        <v>-200.845526424118</v>
      </c>
      <c r="BA29" s="37" t="n">
        <f aca="false">AQ29-$AR29</f>
        <v>-102.985915726854</v>
      </c>
      <c r="BB29" s="37" t="n">
        <f aca="false">AR29-$AR29</f>
        <v>0</v>
      </c>
      <c r="BC29" s="37" t="n">
        <f aca="false">AS29-$AR29</f>
        <v>108.352259554182</v>
      </c>
      <c r="BD29" s="37" t="n">
        <f aca="false">AT29-$AR29</f>
        <v>222.321507201042</v>
      </c>
    </row>
    <row r="30" customFormat="false" ht="12.75" hidden="false" customHeight="false" outlineLevel="0" collapsed="false">
      <c r="Y30" s="0" t="s">
        <v>146</v>
      </c>
      <c r="AA30" s="37" t="n">
        <v>0</v>
      </c>
      <c r="AB30" s="37" t="n">
        <v>44.901931525204</v>
      </c>
      <c r="AC30" s="37" t="n">
        <v>114.093417741238</v>
      </c>
      <c r="AD30" s="37" t="n">
        <v>117.62691230622</v>
      </c>
      <c r="AE30" s="37" t="n">
        <v>121.262707924692</v>
      </c>
      <c r="AF30" s="37" t="n">
        <v>158.17081397087</v>
      </c>
      <c r="AG30" s="37" t="n">
        <v>202.504418081875</v>
      </c>
      <c r="AH30" s="37" t="n">
        <v>206.419154538151</v>
      </c>
      <c r="AI30" s="37" t="n">
        <v>210.435458432323</v>
      </c>
      <c r="AJ30" s="37" t="n">
        <v>214.564074580689</v>
      </c>
      <c r="AK30" s="37" t="n">
        <v>218.806046574567</v>
      </c>
    </row>
    <row r="32" customFormat="false" ht="13.5" hidden="false" customHeight="false" outlineLevel="0" collapsed="false">
      <c r="Y32" s="39" t="s">
        <v>147</v>
      </c>
      <c r="Z32" s="40"/>
      <c r="AA32" s="41" t="n">
        <f aca="false">SUM(AA29:AA30)</f>
        <v>0</v>
      </c>
      <c r="AB32" s="41" t="n">
        <f aca="false">SUM(AB29:AB30)</f>
        <v>54.5854573875743</v>
      </c>
      <c r="AC32" s="41" t="n">
        <f aca="false">SUM(AC29:AC30)</f>
        <v>143.726279885621</v>
      </c>
      <c r="AD32" s="41" t="n">
        <f aca="false">SUM(AD29:AD30)</f>
        <v>148.498047986356</v>
      </c>
      <c r="AE32" s="41" t="n">
        <f aca="false">SUM(AE29:AE30)</f>
        <v>153.407967397284</v>
      </c>
      <c r="AF32" s="41" t="n">
        <f aca="false">SUM(AF29:AF30)</f>
        <v>193.711720986746</v>
      </c>
      <c r="AG32" s="41" t="n">
        <f aca="false">SUM(AG29:AG30)</f>
        <v>244.026050300376</v>
      </c>
      <c r="AH32" s="41" t="n">
        <f aca="false">SUM(AH29:AH30)</f>
        <v>249.312662236889</v>
      </c>
      <c r="AI32" s="41" t="n">
        <f aca="false">SUM(AI29:AI30)</f>
        <v>254.736434780645</v>
      </c>
      <c r="AJ32" s="41" t="n">
        <f aca="false">SUM(AJ29:AJ30)</f>
        <v>260.311878148292</v>
      </c>
      <c r="AK32" s="41" t="n">
        <f aca="false">SUM(AK29:AK30)</f>
        <v>266.040401646021</v>
      </c>
      <c r="AM32" s="0" t="s">
        <v>151</v>
      </c>
      <c r="AW32" s="0" t="s">
        <v>151</v>
      </c>
    </row>
    <row r="33" customFormat="false" ht="13.5" hidden="false" customHeight="false" outlineLevel="0" collapsed="false">
      <c r="AN33" s="42" t="n">
        <v>0</v>
      </c>
      <c r="AO33" s="31" t="n">
        <v>0.005</v>
      </c>
      <c r="AP33" s="31" t="n">
        <v>0.01</v>
      </c>
      <c r="AQ33" s="31" t="n">
        <v>0.015</v>
      </c>
      <c r="AR33" s="31"/>
      <c r="AS33" s="31"/>
      <c r="AT33" s="32"/>
      <c r="AX33" s="42" t="n">
        <v>0</v>
      </c>
      <c r="AY33" s="31" t="n">
        <v>0.005</v>
      </c>
      <c r="AZ33" s="31" t="n">
        <v>0.01</v>
      </c>
      <c r="BA33" s="31" t="n">
        <v>0.015</v>
      </c>
    </row>
    <row r="34" customFormat="false" ht="12.75" hidden="false" customHeight="false" outlineLevel="0" collapsed="false">
      <c r="Y34" s="0" t="s">
        <v>152</v>
      </c>
      <c r="AM34" s="35" t="n">
        <v>2000</v>
      </c>
      <c r="AO34" s="37" t="n">
        <v>0</v>
      </c>
      <c r="AP34" s="37" t="n">
        <v>0</v>
      </c>
      <c r="AQ34" s="37" t="n">
        <v>0</v>
      </c>
      <c r="AR34" s="37"/>
      <c r="AS34" s="37"/>
      <c r="AT34" s="37"/>
      <c r="AW34" s="35" t="n">
        <v>2000</v>
      </c>
      <c r="AX34" s="36" t="n">
        <f aca="false">AN50-AN50</f>
        <v>0</v>
      </c>
      <c r="AY34" s="37" t="n">
        <f aca="false">AO34-AN50</f>
        <v>0</v>
      </c>
      <c r="AZ34" s="37" t="n">
        <f aca="false">AP34-AN50</f>
        <v>0</v>
      </c>
      <c r="BA34" s="37" t="n">
        <f aca="false">AQ34-AN50</f>
        <v>0</v>
      </c>
    </row>
    <row r="35" customFormat="false" ht="12.75" hidden="false" customHeight="false" outlineLevel="0" collapsed="false">
      <c r="AA35" s="8" t="s">
        <v>133</v>
      </c>
      <c r="AM35" s="35" t="n">
        <v>2001</v>
      </c>
      <c r="AO35" s="37" t="n">
        <v>11.2752614123897</v>
      </c>
      <c r="AP35" s="37" t="n">
        <v>7.97521956776767</v>
      </c>
      <c r="AQ35" s="37" t="n">
        <v>4.67517772314584</v>
      </c>
      <c r="AR35" s="37"/>
      <c r="AS35" s="37"/>
      <c r="AT35" s="37"/>
      <c r="AW35" s="35" t="n">
        <v>2001</v>
      </c>
      <c r="AX35" s="36" t="n">
        <f aca="false">AN51-AN51</f>
        <v>0</v>
      </c>
      <c r="AY35" s="37" t="n">
        <f aca="false">AO35-AN51</f>
        <v>-3.300041844622</v>
      </c>
      <c r="AZ35" s="37" t="n">
        <f aca="false">AP35-AN51</f>
        <v>-6.600083689244</v>
      </c>
      <c r="BA35" s="37" t="n">
        <f aca="false">AQ35-AN51</f>
        <v>-9.90012553386583</v>
      </c>
    </row>
    <row r="36" customFormat="false" ht="12.75" hidden="false" customHeight="false" outlineLevel="0" collapsed="false">
      <c r="Y36" s="30" t="s">
        <v>135</v>
      </c>
      <c r="Z36" s="30" t="s">
        <v>136</v>
      </c>
      <c r="AA36" s="30" t="n">
        <v>2000</v>
      </c>
      <c r="AB36" s="30" t="n">
        <v>2001</v>
      </c>
      <c r="AC36" s="30" t="n">
        <v>2002</v>
      </c>
      <c r="AD36" s="30" t="n">
        <v>2003</v>
      </c>
      <c r="AE36" s="30" t="n">
        <v>2004</v>
      </c>
      <c r="AF36" s="30" t="n">
        <v>2005</v>
      </c>
      <c r="AG36" s="30" t="n">
        <v>2006</v>
      </c>
      <c r="AH36" s="30" t="n">
        <v>2007</v>
      </c>
      <c r="AI36" s="30" t="n">
        <v>2008</v>
      </c>
      <c r="AJ36" s="30" t="n">
        <v>2009</v>
      </c>
      <c r="AK36" s="30" t="n">
        <v>2010</v>
      </c>
      <c r="AM36" s="35" t="n">
        <v>2002</v>
      </c>
      <c r="AO36" s="37" t="n">
        <v>35.9275091297221</v>
      </c>
      <c r="AP36" s="37" t="n">
        <v>22.8162671788656</v>
      </c>
      <c r="AQ36" s="37" t="n">
        <v>9.75499806344801</v>
      </c>
      <c r="AR36" s="37"/>
      <c r="AS36" s="37"/>
      <c r="AT36" s="37"/>
      <c r="AW36" s="35" t="n">
        <v>2002</v>
      </c>
      <c r="AX36" s="36" t="n">
        <f aca="false">AN52-AN52</f>
        <v>0</v>
      </c>
      <c r="AY36" s="37" t="n">
        <f aca="false">AO36-AN52</f>
        <v>-13.1612147862959</v>
      </c>
      <c r="AZ36" s="37" t="n">
        <f aca="false">AP36-AN52</f>
        <v>-26.2724567371524</v>
      </c>
      <c r="BA36" s="37" t="n">
        <f aca="false">AQ36-AN52</f>
        <v>-39.33372585257</v>
      </c>
    </row>
    <row r="37" customFormat="false" ht="12.75" hidden="false" customHeight="false" outlineLevel="0" collapsed="false">
      <c r="Y37" s="0" t="s">
        <v>137</v>
      </c>
      <c r="Z37" s="33" t="s">
        <v>142</v>
      </c>
      <c r="AA37" s="34" t="n">
        <f aca="false">Assumptions!C$5</f>
        <v>0.0609</v>
      </c>
      <c r="AB37" s="34" t="n">
        <f aca="false">VLOOKUP($Z37,Assumptions!$B$5:$M$7,(Assumptions!E$4-Assumptions!$C$4+1),FALSE())</f>
        <v>0.0457</v>
      </c>
      <c r="AC37" s="34" t="n">
        <f aca="false">VLOOKUP($Z37,Assumptions!$B$5:$M$7,(Assumptions!F$4-Assumptions!$C$4+1),FALSE())</f>
        <v>0.0451</v>
      </c>
      <c r="AD37" s="34" t="n">
        <f aca="false">VLOOKUP($Z37,Assumptions!$B$5:$M$7,(Assumptions!G$4-Assumptions!$C$4+1),FALSE())</f>
        <v>0.0449</v>
      </c>
      <c r="AE37" s="34" t="n">
        <f aca="false">VLOOKUP($Z37,Assumptions!$B$5:$M$7,(Assumptions!H$4-Assumptions!$C$4+1),FALSE())</f>
        <v>0.0449</v>
      </c>
      <c r="AF37" s="34" t="n">
        <f aca="false">VLOOKUP($Z37,Assumptions!$B$5:$M$7,(Assumptions!I$4-Assumptions!$C$4+1),FALSE())</f>
        <v>0.0446</v>
      </c>
      <c r="AG37" s="34" t="n">
        <f aca="false">VLOOKUP($Z37,Assumptions!$B$5:$M$7,(Assumptions!J$4-Assumptions!$C$4+1),FALSE())</f>
        <v>0.0444</v>
      </c>
      <c r="AH37" s="34" t="n">
        <f aca="false">VLOOKUP($Z37,Assumptions!$B$5:$M$7,(Assumptions!K$4-Assumptions!$C$4+1),FALSE())</f>
        <v>0.0442</v>
      </c>
      <c r="AI37" s="34" t="n">
        <f aca="false">VLOOKUP($Z37,Assumptions!$B$5:$M$7,(Assumptions!L$4-Assumptions!$C$4+1),FALSE())</f>
        <v>0.0441</v>
      </c>
      <c r="AJ37" s="34" t="n">
        <f aca="false">VLOOKUP($Z37,Assumptions!$B$5:$M$7,(Assumptions!M$4-Assumptions!$C$4+1),FALSE())</f>
        <v>0.044</v>
      </c>
      <c r="AK37" s="34" t="n">
        <f aca="false">VLOOKUP($Z37,Assumptions!$B$5:$M$7,(Assumptions!N$4-Assumptions!$C$4+1),FALSE())</f>
        <v>0.0439</v>
      </c>
      <c r="AM37" s="35" t="n">
        <v>2003</v>
      </c>
      <c r="AO37" s="37" t="n">
        <v>39.3747024806468</v>
      </c>
      <c r="AP37" s="37" t="n">
        <v>25.6740982269751</v>
      </c>
      <c r="AQ37" s="37" t="n">
        <v>12.0344439720659</v>
      </c>
      <c r="AR37" s="37"/>
      <c r="AS37" s="37"/>
      <c r="AT37" s="37"/>
      <c r="AW37" s="35" t="n">
        <v>2003</v>
      </c>
      <c r="AX37" s="36" t="n">
        <f aca="false">AN53-AN53</f>
        <v>0</v>
      </c>
      <c r="AY37" s="37" t="n">
        <f aca="false">AO37-AN53</f>
        <v>-13.7616335251946</v>
      </c>
      <c r="AZ37" s="37" t="n">
        <f aca="false">AP37-AN53</f>
        <v>-27.4622377788663</v>
      </c>
      <c r="BA37" s="37" t="n">
        <f aca="false">AQ37-AN53</f>
        <v>-41.1018920337755</v>
      </c>
    </row>
    <row r="38" customFormat="false" ht="12.75" hidden="false" customHeight="false" outlineLevel="0" collapsed="false">
      <c r="Y38" s="0" t="s">
        <v>138</v>
      </c>
      <c r="Z38" s="0" t="str">
        <f aca="false">Z37</f>
        <v>Low</v>
      </c>
      <c r="AA38" s="34" t="n">
        <f aca="false">Assumptions!C$13</f>
        <v>0.0357</v>
      </c>
      <c r="AB38" s="34" t="n">
        <f aca="false">VLOOKUP($Z38,Assumptions!$B$13:$M$15,Assumptions!E$4-Assumptions!$C$4+1,FALSE())</f>
        <v>0.0085</v>
      </c>
      <c r="AC38" s="34" t="n">
        <f aca="false">VLOOKUP($Z38,Assumptions!$B$13:$M$15,Assumptions!F$4-Assumptions!$C$4+1,FALSE())</f>
        <v>0.0075</v>
      </c>
      <c r="AD38" s="34" t="n">
        <f aca="false">VLOOKUP($Z38,Assumptions!$B$13:$M$15,Assumptions!G$4-Assumptions!$C$4+1,FALSE())</f>
        <v>0.0065</v>
      </c>
      <c r="AE38" s="34" t="n">
        <f aca="false">VLOOKUP($Z38,Assumptions!$B$13:$M$15,Assumptions!H$4-Assumptions!$C$4+1,FALSE())</f>
        <v>0.006</v>
      </c>
      <c r="AF38" s="34" t="n">
        <f aca="false">VLOOKUP($Z38,Assumptions!$B$13:$M$15,Assumptions!I$4-Assumptions!$C$4+1,FALSE())</f>
        <v>0.0055</v>
      </c>
      <c r="AG38" s="34" t="n">
        <f aca="false">VLOOKUP($Z38,Assumptions!$B$13:$M$15,Assumptions!J$4-Assumptions!$C$4+1,FALSE())</f>
        <v>0.0047</v>
      </c>
      <c r="AH38" s="34" t="n">
        <f aca="false">VLOOKUP($Z38,Assumptions!$B$13:$M$15,Assumptions!K$4-Assumptions!$C$4+1,FALSE())</f>
        <v>0.0042</v>
      </c>
      <c r="AI38" s="34" t="n">
        <f aca="false">VLOOKUP($Z38,Assumptions!$B$13:$M$15,Assumptions!L$4-Assumptions!$C$4+1,FALSE())</f>
        <v>0.0037</v>
      </c>
      <c r="AJ38" s="34" t="n">
        <f aca="false">VLOOKUP($Z38,Assumptions!$B$13:$M$15,Assumptions!M$4-Assumptions!$C$4+1,FALSE())</f>
        <v>0.0033</v>
      </c>
      <c r="AK38" s="34" t="n">
        <f aca="false">VLOOKUP($Z38,Assumptions!$B$13:$M$15,Assumptions!N$4-Assumptions!$C$4+1,FALSE())</f>
        <v>0.0029</v>
      </c>
      <c r="AM38" s="35" t="n">
        <v>2004</v>
      </c>
      <c r="AO38" s="37" t="n">
        <v>42.9277246674449</v>
      </c>
      <c r="AP38" s="37" t="n">
        <v>28.6053755330211</v>
      </c>
      <c r="AQ38" s="37" t="n">
        <v>14.3610744109922</v>
      </c>
      <c r="AR38" s="37"/>
      <c r="AS38" s="37"/>
      <c r="AT38" s="37"/>
      <c r="AW38" s="35" t="n">
        <v>2004</v>
      </c>
      <c r="AX38" s="36" t="n">
        <f aca="false">AN54-AN54</f>
        <v>0</v>
      </c>
      <c r="AY38" s="37" t="n">
        <f aca="false">AO38-AN54</f>
        <v>-14.4007231798266</v>
      </c>
      <c r="AZ38" s="37" t="n">
        <f aca="false">AP38-AN54</f>
        <v>-28.7230723142504</v>
      </c>
      <c r="BA38" s="37" t="n">
        <f aca="false">AQ38-AN54</f>
        <v>-42.9673734362793</v>
      </c>
    </row>
    <row r="39" customFormat="false" ht="12.75" hidden="false" customHeight="false" outlineLevel="0" collapsed="false">
      <c r="Y39" s="0" t="s">
        <v>139</v>
      </c>
      <c r="Z39" s="0" t="str">
        <f aca="false">Z37</f>
        <v>Low</v>
      </c>
      <c r="AA39" s="34" t="n">
        <f aca="false">Assumptions!C$17</f>
        <v>0.0463</v>
      </c>
      <c r="AB39" s="34" t="n">
        <f aca="false">VLOOKUP($Z39,Assumptions!$B$17:$M$19,Assumptions!E$4-Assumptions!$C$4+1,FALSE())</f>
        <v>0.0095</v>
      </c>
      <c r="AC39" s="34" t="n">
        <f aca="false">VLOOKUP($Z39,Assumptions!$B$17:$M$19,Assumptions!F$4-Assumptions!$C$4+1,FALSE())</f>
        <v>0.0065</v>
      </c>
      <c r="AD39" s="34" t="n">
        <f aca="false">VLOOKUP($Z39,Assumptions!$B$17:$M$19,Assumptions!G$4-Assumptions!$C$4+1,FALSE())</f>
        <v>0.0045</v>
      </c>
      <c r="AE39" s="34" t="n">
        <f aca="false">VLOOKUP($Z39,Assumptions!$B$17:$M$19,Assumptions!H$4-Assumptions!$C$4+1,FALSE())</f>
        <v>0.0028</v>
      </c>
      <c r="AF39" s="34" t="n">
        <f aca="false">VLOOKUP($Z39,Assumptions!$B$17:$M$19,Assumptions!I$4-Assumptions!$C$4+1,FALSE())</f>
        <v>0.0015</v>
      </c>
      <c r="AG39" s="34" t="n">
        <f aca="false">VLOOKUP($Z39,Assumptions!$B$17:$M$19,Assumptions!J$4-Assumptions!$C$4+1,FALSE())</f>
        <v>0</v>
      </c>
      <c r="AH39" s="34" t="n">
        <f aca="false">VLOOKUP($Z39,Assumptions!$B$17:$M$19,Assumptions!K$4-Assumptions!$C$4+1,FALSE())</f>
        <v>0</v>
      </c>
      <c r="AI39" s="34" t="n">
        <f aca="false">VLOOKUP($Z39,Assumptions!$B$17:$M$19,Assumptions!L$4-Assumptions!$C$4+1,FALSE())</f>
        <v>0</v>
      </c>
      <c r="AJ39" s="34" t="n">
        <f aca="false">VLOOKUP($Z39,Assumptions!$B$17:$M$19,Assumptions!M$4-Assumptions!$C$4+1,FALSE())</f>
        <v>0</v>
      </c>
      <c r="AK39" s="34" t="n">
        <f aca="false">VLOOKUP($Z39,Assumptions!$B$17:$M$19,Assumptions!N$4-Assumptions!$C$4+1,FALSE())</f>
        <v>0</v>
      </c>
      <c r="AM39" s="35" t="n">
        <v>2005</v>
      </c>
      <c r="AO39" s="37" t="n">
        <v>81.6249579463983</v>
      </c>
      <c r="AP39" s="37" t="n">
        <v>54.5326503734916</v>
      </c>
      <c r="AQ39" s="37" t="n">
        <v>27.8275349145221</v>
      </c>
      <c r="AR39" s="37"/>
      <c r="AS39" s="37"/>
      <c r="AT39" s="37"/>
      <c r="AW39" s="35" t="n">
        <v>2005</v>
      </c>
      <c r="AX39" s="36" t="n">
        <f aca="false">AN55-AN55</f>
        <v>0</v>
      </c>
      <c r="AY39" s="37" t="n">
        <f aca="false">AO39-AN55</f>
        <v>-27.4845037189912</v>
      </c>
      <c r="AZ39" s="37" t="n">
        <f aca="false">AP39-AN55</f>
        <v>-54.5768112918979</v>
      </c>
      <c r="BA39" s="37" t="n">
        <f aca="false">AQ39-AN55</f>
        <v>-81.2819267508674</v>
      </c>
    </row>
    <row r="40" customFormat="false" ht="12.75" hidden="false" customHeight="false" outlineLevel="0" collapsed="false">
      <c r="Y40" s="0" t="s">
        <v>140</v>
      </c>
      <c r="Z40" s="33" t="s">
        <v>150</v>
      </c>
      <c r="AA40" s="32" t="n">
        <f aca="false">VLOOKUP($Z40,Assumptions!$B$21:$M$23,Assumptions!D$4-Assumptions!$C$4+1,FALSE())</f>
        <v>0.015</v>
      </c>
      <c r="AB40" s="32" t="n">
        <f aca="false">VLOOKUP($Z40,Assumptions!$B$21:$M$23,Assumptions!E$4-Assumptions!$C$4+1,FALSE())</f>
        <v>0.015</v>
      </c>
      <c r="AC40" s="32" t="n">
        <f aca="false">VLOOKUP($Z40,Assumptions!$B$21:$M$23,Assumptions!F$4-Assumptions!$C$4+1,FALSE())</f>
        <v>0.015</v>
      </c>
      <c r="AD40" s="32" t="n">
        <f aca="false">VLOOKUP($Z40,Assumptions!$B$21:$M$23,Assumptions!G$4-Assumptions!$C$4+1,FALSE())</f>
        <v>0.015</v>
      </c>
      <c r="AE40" s="32" t="n">
        <f aca="false">VLOOKUP($Z40,Assumptions!$B$21:$M$23,Assumptions!H$4-Assumptions!$C$4+1,FALSE())</f>
        <v>0.015</v>
      </c>
      <c r="AF40" s="32" t="n">
        <f aca="false">VLOOKUP($Z40,Assumptions!$B$21:$M$23,Assumptions!I$4-Assumptions!$C$4+1,FALSE())</f>
        <v>0.015</v>
      </c>
      <c r="AG40" s="32" t="n">
        <f aca="false">VLOOKUP($Z40,Assumptions!$B$21:$M$23,Assumptions!J$4-Assumptions!$C$4+1,FALSE())</f>
        <v>0.015</v>
      </c>
      <c r="AH40" s="32" t="n">
        <f aca="false">VLOOKUP($Z40,Assumptions!$B$21:$M$23,Assumptions!K$4-Assumptions!$C$4+1,FALSE())</f>
        <v>0.015</v>
      </c>
      <c r="AI40" s="32" t="n">
        <f aca="false">VLOOKUP($Z40,Assumptions!$B$21:$M$23,Assumptions!L$4-Assumptions!$C$4+1,FALSE())</f>
        <v>0.015</v>
      </c>
      <c r="AJ40" s="32" t="n">
        <f aca="false">VLOOKUP($Z40,Assumptions!$B$21:$M$23,Assumptions!M$4-Assumptions!$C$4+1,FALSE())</f>
        <v>0.015</v>
      </c>
      <c r="AK40" s="32" t="n">
        <f aca="false">VLOOKUP($Z40,Assumptions!$B$21:$M$23,Assumptions!N$4-Assumptions!$C$4+1,FALSE())</f>
        <v>0.015</v>
      </c>
      <c r="AM40" s="35" t="n">
        <v>2006</v>
      </c>
      <c r="AO40" s="37" t="n">
        <v>132.617678751882</v>
      </c>
      <c r="AP40" s="37" t="n">
        <v>84.6270152699477</v>
      </c>
      <c r="AQ40" s="37" t="n">
        <v>37.7141403533032</v>
      </c>
      <c r="AR40" s="37"/>
      <c r="AS40" s="37"/>
      <c r="AT40" s="37"/>
      <c r="AW40" s="35" t="n">
        <v>2006</v>
      </c>
      <c r="AX40" s="36" t="n">
        <f aca="false">AN56-AN56</f>
        <v>0</v>
      </c>
      <c r="AY40" s="37" t="n">
        <f aca="false">AO40-AN56</f>
        <v>-49.0880847965231</v>
      </c>
      <c r="AZ40" s="37" t="n">
        <f aca="false">AP40-AN56</f>
        <v>-97.0787482784579</v>
      </c>
      <c r="BA40" s="37" t="n">
        <f aca="false">AQ40-AN56</f>
        <v>-143.991623195102</v>
      </c>
    </row>
    <row r="41" customFormat="false" ht="12.75" hidden="false" customHeight="false" outlineLevel="0" collapsed="false">
      <c r="Y41" s="0" t="s">
        <v>141</v>
      </c>
      <c r="Z41" s="33" t="s">
        <v>142</v>
      </c>
      <c r="AA41" s="32" t="n">
        <f aca="false">VLOOKUP($Z41,Assumptions!$B$29:$M$31,Assumptions!D$4-Assumptions!$C$4+1,FALSE())</f>
        <v>0</v>
      </c>
      <c r="AB41" s="32" t="n">
        <f aca="false">VLOOKUP($Z41,Assumptions!$B$29:$M$31,Assumptions!E$4-Assumptions!$C$4+1,FALSE())</f>
        <v>0</v>
      </c>
      <c r="AC41" s="32" t="n">
        <f aca="false">VLOOKUP($Z41,Assumptions!$B$29:$M$31,Assumptions!F$4-Assumptions!$C$4+1,FALSE())</f>
        <v>0</v>
      </c>
      <c r="AD41" s="32" t="n">
        <f aca="false">VLOOKUP($Z41,Assumptions!$B$29:$M$31,Assumptions!G$4-Assumptions!$C$4+1,FALSE())</f>
        <v>0</v>
      </c>
      <c r="AE41" s="32" t="n">
        <f aca="false">VLOOKUP($Z41,Assumptions!$B$29:$M$31,Assumptions!H$4-Assumptions!$C$4+1,FALSE())</f>
        <v>0</v>
      </c>
      <c r="AF41" s="32" t="n">
        <f aca="false">VLOOKUP($Z41,Assumptions!$B$29:$M$31,Assumptions!I$4-Assumptions!$C$4+1,FALSE())</f>
        <v>0</v>
      </c>
      <c r="AG41" s="32" t="n">
        <f aca="false">VLOOKUP($Z41,Assumptions!$B$29:$M$31,Assumptions!J$4-Assumptions!$C$4+1,FALSE())</f>
        <v>0</v>
      </c>
      <c r="AH41" s="32" t="n">
        <f aca="false">VLOOKUP($Z41,Assumptions!$B$29:$M$31,Assumptions!K$4-Assumptions!$C$4+1,FALSE())</f>
        <v>0</v>
      </c>
      <c r="AI41" s="32" t="n">
        <f aca="false">VLOOKUP($Z41,Assumptions!$B$29:$M$31,Assumptions!L$4-Assumptions!$C$4+1,FALSE())</f>
        <v>0</v>
      </c>
      <c r="AJ41" s="32" t="n">
        <f aca="false">VLOOKUP($Z41,Assumptions!$B$29:$M$31,Assumptions!M$4-Assumptions!$C$4+1,FALSE())</f>
        <v>0</v>
      </c>
      <c r="AK41" s="32" t="n">
        <f aca="false">VLOOKUP($Z41,Assumptions!$B$29:$M$31,Assumptions!N$4-Assumptions!$C$4+1,FALSE())</f>
        <v>0</v>
      </c>
      <c r="AM41" s="35" t="n">
        <v>2007</v>
      </c>
      <c r="AO41" s="37" t="n">
        <v>136.508083150445</v>
      </c>
      <c r="AP41" s="37" t="n">
        <v>87.7901520515726</v>
      </c>
      <c r="AQ41" s="37" t="n">
        <v>40.1882659927312</v>
      </c>
      <c r="AR41" s="37"/>
      <c r="AS41" s="37"/>
      <c r="AT41" s="37"/>
      <c r="AW41" s="35" t="n">
        <v>2007</v>
      </c>
      <c r="AX41" s="36" t="n">
        <f aca="false">AN57-AN57</f>
        <v>0</v>
      </c>
      <c r="AY41" s="37" t="n">
        <f aca="false">AO41-AN57</f>
        <v>-49.8549865695951</v>
      </c>
      <c r="AZ41" s="37" t="n">
        <f aca="false">AP41-AN57</f>
        <v>-98.5729176684675</v>
      </c>
      <c r="BA41" s="37" t="n">
        <f aca="false">AQ41-AN57</f>
        <v>-146.174803727309</v>
      </c>
    </row>
    <row r="42" customFormat="false" ht="12.75" hidden="false" customHeight="false" outlineLevel="0" collapsed="false">
      <c r="Y42" s="0" t="s">
        <v>143</v>
      </c>
      <c r="Z42" s="33" t="s">
        <v>142</v>
      </c>
      <c r="AA42" s="32" t="n">
        <f aca="false">VLOOKUP($Z42,Assumptions!$B$33:$M$35,Assumptions!D$4-Assumptions!$C$4+1,FALSE())</f>
        <v>0</v>
      </c>
      <c r="AB42" s="32" t="n">
        <f aca="false">VLOOKUP($Z42,Assumptions!$B$33:$M$35,Assumptions!E$4-Assumptions!$C$4+1,FALSE())</f>
        <v>0</v>
      </c>
      <c r="AC42" s="32" t="n">
        <f aca="false">VLOOKUP($Z42,Assumptions!$B$33:$M$35,Assumptions!F$4-Assumptions!$C$4+1,FALSE())</f>
        <v>0</v>
      </c>
      <c r="AD42" s="32" t="n">
        <f aca="false">VLOOKUP($Z42,Assumptions!$B$33:$M$35,Assumptions!G$4-Assumptions!$C$4+1,FALSE())</f>
        <v>0</v>
      </c>
      <c r="AE42" s="32" t="n">
        <f aca="false">VLOOKUP($Z42,Assumptions!$B$33:$M$35,Assumptions!H$4-Assumptions!$C$4+1,FALSE())</f>
        <v>0</v>
      </c>
      <c r="AF42" s="32" t="n">
        <f aca="false">VLOOKUP($Z42,Assumptions!$B$33:$M$35,Assumptions!I$4-Assumptions!$C$4+1,FALSE())</f>
        <v>0</v>
      </c>
      <c r="AG42" s="32" t="n">
        <f aca="false">VLOOKUP($Z42,Assumptions!$B$33:$M$35,Assumptions!J$4-Assumptions!$C$4+1,FALSE())</f>
        <v>0</v>
      </c>
      <c r="AH42" s="32" t="n">
        <f aca="false">VLOOKUP($Z42,Assumptions!$B$33:$M$35,Assumptions!K$4-Assumptions!$C$4+1,FALSE())</f>
        <v>0</v>
      </c>
      <c r="AI42" s="32" t="n">
        <f aca="false">VLOOKUP($Z42,Assumptions!$B$33:$M$35,Assumptions!L$4-Assumptions!$C$4+1,FALSE())</f>
        <v>0</v>
      </c>
      <c r="AJ42" s="32" t="n">
        <f aca="false">VLOOKUP($Z42,Assumptions!$B$33:$M$35,Assumptions!M$4-Assumptions!$C$4+1,FALSE())</f>
        <v>0</v>
      </c>
      <c r="AK42" s="32" t="n">
        <f aca="false">VLOOKUP($Z42,Assumptions!$B$33:$M$35,Assumptions!N$4-Assumptions!$C$4+1,FALSE())</f>
        <v>0</v>
      </c>
      <c r="AM42" s="35" t="n">
        <v>2008</v>
      </c>
      <c r="AO42" s="37" t="n">
        <v>140.517922964044</v>
      </c>
      <c r="AP42" s="37" t="n">
        <v>91.0345814484853</v>
      </c>
      <c r="AQ42" s="37" t="n">
        <v>42.7136060328954</v>
      </c>
      <c r="AR42" s="37"/>
      <c r="AS42" s="37"/>
      <c r="AT42" s="37"/>
      <c r="AW42" s="35" t="n">
        <v>2008</v>
      </c>
      <c r="AX42" s="36" t="n">
        <f aca="false">AN58-AN58</f>
        <v>0</v>
      </c>
      <c r="AY42" s="37" t="n">
        <f aca="false">AO42-AN58</f>
        <v>-50.6687187579585</v>
      </c>
      <c r="AZ42" s="37" t="n">
        <f aca="false">AP42-AN58</f>
        <v>-100.152060273517</v>
      </c>
      <c r="BA42" s="37" t="n">
        <f aca="false">AQ42-AN58</f>
        <v>-148.473035689107</v>
      </c>
    </row>
    <row r="43" customFormat="false" ht="12.75" hidden="false" customHeight="false" outlineLevel="0" collapsed="false">
      <c r="AM43" s="35" t="n">
        <v>2009</v>
      </c>
      <c r="AO43" s="37" t="n">
        <v>144.65086485992</v>
      </c>
      <c r="AP43" s="37" t="n">
        <v>94.3623926808987</v>
      </c>
      <c r="AQ43" s="37" t="n">
        <v>45.2912206118909</v>
      </c>
      <c r="AR43" s="37"/>
      <c r="AS43" s="37"/>
      <c r="AT43" s="37"/>
      <c r="AW43" s="35" t="n">
        <v>2009</v>
      </c>
      <c r="AX43" s="36" t="n">
        <f aca="false">AN59-AN59</f>
        <v>0</v>
      </c>
      <c r="AY43" s="37" t="n">
        <f aca="false">AO43-AN59</f>
        <v>-51.5315503845144</v>
      </c>
      <c r="AZ43" s="37" t="n">
        <f aca="false">AP43-AN59</f>
        <v>-101.820022563535</v>
      </c>
      <c r="BA43" s="37" t="n">
        <f aca="false">AQ43-AN59</f>
        <v>-150.891194632543</v>
      </c>
    </row>
    <row r="44" customFormat="false" ht="12.75" hidden="false" customHeight="false" outlineLevel="0" collapsed="false">
      <c r="Y44" s="38" t="s">
        <v>144</v>
      </c>
      <c r="AM44" s="35" t="n">
        <v>2010</v>
      </c>
      <c r="AO44" s="37" t="n">
        <v>148.910688071999</v>
      </c>
      <c r="AP44" s="37" t="n">
        <v>97.775728661985</v>
      </c>
      <c r="AQ44" s="37" t="n">
        <v>47.9221918126717</v>
      </c>
      <c r="AR44" s="37"/>
      <c r="AS44" s="37"/>
      <c r="AT44" s="37"/>
      <c r="AW44" s="35" t="n">
        <v>2010</v>
      </c>
      <c r="AX44" s="36" t="n">
        <f aca="false">AN60-AN60</f>
        <v>0</v>
      </c>
      <c r="AY44" s="37" t="n">
        <f aca="false">AO44-AN60</f>
        <v>-52.4458498096178</v>
      </c>
      <c r="AZ44" s="37" t="n">
        <f aca="false">AP44-AN60</f>
        <v>-103.580809219632</v>
      </c>
      <c r="BA44" s="37" t="n">
        <f aca="false">AQ44-AN60</f>
        <v>-153.434346068945</v>
      </c>
    </row>
    <row r="45" customFormat="false" ht="12.75" hidden="false" customHeight="false" outlineLevel="0" collapsed="false">
      <c r="Y45" s="0" t="s">
        <v>145</v>
      </c>
      <c r="AA45" s="37" t="n">
        <v>0</v>
      </c>
      <c r="AB45" s="37" t="n">
        <v>-11.1117291809242</v>
      </c>
      <c r="AC45" s="37" t="n">
        <v>-43.9139516442524</v>
      </c>
      <c r="AD45" s="37" t="n">
        <v>-44.1438401673357</v>
      </c>
      <c r="AE45" s="37" t="n">
        <v>-44.3851825480102</v>
      </c>
      <c r="AF45" s="37" t="n">
        <v>-58.1784552389835</v>
      </c>
      <c r="AG45" s="37" t="n">
        <v>-92.0530279487094</v>
      </c>
      <c r="AH45" s="37" t="n">
        <v>-92.334377704874</v>
      </c>
      <c r="AI45" s="37" t="n">
        <v>-92.6255736604682</v>
      </c>
      <c r="AJ45" s="37" t="n">
        <v>-92.9236704448189</v>
      </c>
      <c r="AK45" s="37" t="n">
        <v>-93.2283516011337</v>
      </c>
    </row>
    <row r="46" customFormat="false" ht="12.75" hidden="false" customHeight="false" outlineLevel="0" collapsed="false">
      <c r="Y46" s="0" t="s">
        <v>146</v>
      </c>
      <c r="AA46" s="37" t="n">
        <v>0</v>
      </c>
      <c r="AB46" s="37" t="n">
        <v>-45.2534852408075</v>
      </c>
      <c r="AC46" s="37" t="n">
        <v>-132.66883886357</v>
      </c>
      <c r="AD46" s="37" t="n">
        <v>-133.32484080774</v>
      </c>
      <c r="AE46" s="37" t="n">
        <v>-134.013527084069</v>
      </c>
      <c r="AF46" s="37" t="n">
        <v>-192.752417597607</v>
      </c>
      <c r="AG46" s="37" t="n">
        <v>-285.685804686518</v>
      </c>
      <c r="AH46" s="37" t="n">
        <v>-286.488654626829</v>
      </c>
      <c r="AI46" s="37" t="n">
        <v>-287.319601341532</v>
      </c>
      <c r="AJ46" s="37" t="n">
        <v>-288.170240022671</v>
      </c>
      <c r="AK46" s="37" t="n">
        <v>-289.039667640082</v>
      </c>
      <c r="AO46" s="36"/>
    </row>
    <row r="47" customFormat="false" ht="12.75" hidden="false" customHeight="false" outlineLevel="0" collapsed="false">
      <c r="AO47" s="36"/>
    </row>
    <row r="48" customFormat="false" ht="13.5" hidden="false" customHeight="false" outlineLevel="0" collapsed="false">
      <c r="Y48" s="39" t="s">
        <v>147</v>
      </c>
      <c r="Z48" s="40"/>
      <c r="AA48" s="41" t="n">
        <f aca="false">SUM(AA45:AA46)</f>
        <v>0</v>
      </c>
      <c r="AB48" s="41" t="n">
        <f aca="false">SUM(AB45:AB46)</f>
        <v>-56.3652144217317</v>
      </c>
      <c r="AC48" s="41" t="n">
        <f aca="false">SUM(AC45:AC46)</f>
        <v>-176.582790507823</v>
      </c>
      <c r="AD48" s="41" t="n">
        <f aca="false">SUM(AD45:AD46)</f>
        <v>-177.468680975075</v>
      </c>
      <c r="AE48" s="41" t="n">
        <f aca="false">SUM(AE45:AE46)</f>
        <v>-178.398709632079</v>
      </c>
      <c r="AF48" s="41" t="n">
        <f aca="false">SUM(AF45:AF46)</f>
        <v>-250.930872836591</v>
      </c>
      <c r="AG48" s="41" t="n">
        <f aca="false">SUM(AG45:AG46)</f>
        <v>-377.738832635228</v>
      </c>
      <c r="AH48" s="41" t="n">
        <f aca="false">SUM(AH45:AH46)</f>
        <v>-378.823032331703</v>
      </c>
      <c r="AI48" s="41" t="n">
        <f aca="false">SUM(AI45:AI46)</f>
        <v>-379.945175002</v>
      </c>
      <c r="AJ48" s="41" t="n">
        <f aca="false">SUM(AJ45:AJ46)</f>
        <v>-381.09391046749</v>
      </c>
      <c r="AK48" s="41" t="n">
        <f aca="false">SUM(AK45:AK46)</f>
        <v>-382.268019241215</v>
      </c>
      <c r="AO48" s="36"/>
    </row>
    <row r="49" customFormat="false" ht="13.5" hidden="false" customHeight="false" outlineLevel="0" collapsed="false">
      <c r="AN49" s="0" t="s">
        <v>153</v>
      </c>
      <c r="AO49" s="36"/>
    </row>
    <row r="50" customFormat="false" ht="12.75" hidden="false" customHeight="false" outlineLevel="0" collapsed="false">
      <c r="AA50" s="0" t="n">
        <f aca="false">AA36</f>
        <v>2000</v>
      </c>
      <c r="AB50" s="0" t="n">
        <f aca="false">AB36</f>
        <v>2001</v>
      </c>
      <c r="AC50" s="0" t="n">
        <f aca="false">AC36</f>
        <v>2002</v>
      </c>
      <c r="AD50" s="0" t="n">
        <f aca="false">AD36</f>
        <v>2003</v>
      </c>
      <c r="AE50" s="0" t="n">
        <f aca="false">AE36</f>
        <v>2004</v>
      </c>
      <c r="AF50" s="0" t="n">
        <f aca="false">AF36</f>
        <v>2005</v>
      </c>
      <c r="AG50" s="0" t="n">
        <f aca="false">AG36</f>
        <v>2006</v>
      </c>
      <c r="AH50" s="0" t="n">
        <f aca="false">AH36</f>
        <v>2007</v>
      </c>
      <c r="AI50" s="0" t="n">
        <f aca="false">AI36</f>
        <v>2008</v>
      </c>
      <c r="AJ50" s="0" t="n">
        <f aca="false">AJ36</f>
        <v>2009</v>
      </c>
      <c r="AK50" s="0" t="n">
        <f aca="false">AK36</f>
        <v>2010</v>
      </c>
      <c r="AM50" s="35" t="n">
        <v>2000</v>
      </c>
      <c r="AN50" s="37" t="n">
        <v>0</v>
      </c>
      <c r="AO50" s="36"/>
    </row>
    <row r="51" customFormat="false" ht="12.75" hidden="false" customHeight="false" outlineLevel="0" collapsed="false">
      <c r="Y51" s="0" t="s">
        <v>149</v>
      </c>
      <c r="AA51" s="36" t="n">
        <f aca="false">AA32</f>
        <v>0</v>
      </c>
      <c r="AB51" s="36" t="n">
        <f aca="false">AB32</f>
        <v>54.5854573875743</v>
      </c>
      <c r="AC51" s="36" t="n">
        <f aca="false">AC32</f>
        <v>143.726279885621</v>
      </c>
      <c r="AD51" s="36" t="n">
        <f aca="false">AD32</f>
        <v>148.498047986356</v>
      </c>
      <c r="AE51" s="36" t="n">
        <f aca="false">AE32</f>
        <v>153.407967397284</v>
      </c>
      <c r="AF51" s="36" t="n">
        <f aca="false">AF32</f>
        <v>193.711720986746</v>
      </c>
      <c r="AG51" s="36" t="n">
        <f aca="false">AG32</f>
        <v>244.026050300376</v>
      </c>
      <c r="AH51" s="36" t="n">
        <f aca="false">AH32</f>
        <v>249.312662236889</v>
      </c>
      <c r="AI51" s="36" t="n">
        <f aca="false">AI32</f>
        <v>254.736434780645</v>
      </c>
      <c r="AJ51" s="36" t="n">
        <f aca="false">AJ32</f>
        <v>260.311878148292</v>
      </c>
      <c r="AK51" s="36" t="n">
        <f aca="false">AK32</f>
        <v>266.040401646021</v>
      </c>
      <c r="AM51" s="35" t="n">
        <v>2001</v>
      </c>
      <c r="AN51" s="37" t="n">
        <v>14.5753032570117</v>
      </c>
      <c r="AO51" s="36"/>
    </row>
    <row r="52" customFormat="false" ht="12.75" hidden="false" customHeight="false" outlineLevel="0" collapsed="false">
      <c r="Y52" s="0" t="s">
        <v>132</v>
      </c>
      <c r="AA52" s="36" t="n">
        <f aca="false">AA15</f>
        <v>0</v>
      </c>
      <c r="AB52" s="36" t="n">
        <f aca="false">AB15</f>
        <v>0.760142405232244</v>
      </c>
      <c r="AC52" s="36" t="n">
        <f aca="false">AC15</f>
        <v>-10.5736561130757</v>
      </c>
      <c r="AD52" s="36" t="n">
        <f aca="false">AD15</f>
        <v>-8.48223142346686</v>
      </c>
      <c r="AE52" s="36" t="n">
        <f aca="false">AE15</f>
        <v>-6.40715286893211</v>
      </c>
      <c r="AF52" s="36" t="n">
        <f aca="false">AF15</f>
        <v>-20.3582629806203</v>
      </c>
      <c r="AG52" s="36" t="n">
        <f aca="false">AG15</f>
        <v>-57.4525989032423</v>
      </c>
      <c r="AH52" s="36" t="n">
        <f aca="false">AH15</f>
        <v>-55.4770196911742</v>
      </c>
      <c r="AI52" s="36" t="n">
        <f aca="false">AI15</f>
        <v>-53.5285851740762</v>
      </c>
      <c r="AJ52" s="36" t="n">
        <f aca="false">AJ15</f>
        <v>-51.5974748858574</v>
      </c>
      <c r="AK52" s="36" t="n">
        <f aca="false">AK15</f>
        <v>-49.6855143672562</v>
      </c>
      <c r="AM52" s="35" t="n">
        <v>2002</v>
      </c>
      <c r="AN52" s="37" t="n">
        <v>49.088723916018</v>
      </c>
      <c r="AO52" s="36"/>
    </row>
    <row r="53" customFormat="false" ht="12.75" hidden="false" customHeight="false" outlineLevel="0" collapsed="false">
      <c r="Y53" s="0" t="s">
        <v>152</v>
      </c>
      <c r="AA53" s="36" t="n">
        <f aca="false">AA48</f>
        <v>0</v>
      </c>
      <c r="AB53" s="36" t="n">
        <f aca="false">AB48</f>
        <v>-56.3652144217317</v>
      </c>
      <c r="AC53" s="36" t="n">
        <f aca="false">AC48</f>
        <v>-176.582790507823</v>
      </c>
      <c r="AD53" s="36" t="n">
        <f aca="false">AD48</f>
        <v>-177.468680975075</v>
      </c>
      <c r="AE53" s="36" t="n">
        <f aca="false">AE48</f>
        <v>-178.398709632079</v>
      </c>
      <c r="AF53" s="36" t="n">
        <f aca="false">AF48</f>
        <v>-250.930872836591</v>
      </c>
      <c r="AG53" s="36" t="n">
        <f aca="false">AG48</f>
        <v>-377.738832635228</v>
      </c>
      <c r="AH53" s="36" t="n">
        <f aca="false">AH48</f>
        <v>-378.823032331703</v>
      </c>
      <c r="AI53" s="36" t="n">
        <f aca="false">AI48</f>
        <v>-379.945175002</v>
      </c>
      <c r="AJ53" s="36" t="n">
        <f aca="false">AJ48</f>
        <v>-381.09391046749</v>
      </c>
      <c r="AK53" s="36" t="n">
        <f aca="false">AK48</f>
        <v>-382.268019241215</v>
      </c>
      <c r="AM53" s="35" t="n">
        <v>2003</v>
      </c>
      <c r="AN53" s="37" t="n">
        <v>53.1363360058414</v>
      </c>
      <c r="AO53" s="36"/>
    </row>
    <row r="54" customFormat="false" ht="12.75" hidden="false" customHeight="false" outlineLevel="0" collapsed="false">
      <c r="AM54" s="35" t="n">
        <v>2004</v>
      </c>
      <c r="AN54" s="37" t="n">
        <v>57.3284478472715</v>
      </c>
      <c r="AO54" s="36"/>
    </row>
    <row r="55" customFormat="false" ht="12.75" hidden="false" customHeight="false" outlineLevel="0" collapsed="false">
      <c r="AM55" s="35" t="n">
        <v>2005</v>
      </c>
      <c r="AN55" s="37" t="n">
        <v>109.109461665389</v>
      </c>
      <c r="AO55" s="36"/>
    </row>
    <row r="56" customFormat="false" ht="12.75" hidden="false" customHeight="false" outlineLevel="0" collapsed="false">
      <c r="AA56" s="0" t="n">
        <v>2000</v>
      </c>
      <c r="AB56" s="0" t="n">
        <v>2001</v>
      </c>
      <c r="AC56" s="0" t="n">
        <v>2002</v>
      </c>
      <c r="AD56" s="0" t="n">
        <v>2003</v>
      </c>
      <c r="AE56" s="0" t="n">
        <v>2004</v>
      </c>
      <c r="AF56" s="0" t="n">
        <v>2005</v>
      </c>
      <c r="AG56" s="0" t="n">
        <v>2006</v>
      </c>
      <c r="AH56" s="0" t="n">
        <v>2007</v>
      </c>
      <c r="AI56" s="0" t="n">
        <v>2008</v>
      </c>
      <c r="AJ56" s="0" t="n">
        <v>2009</v>
      </c>
      <c r="AK56" s="0" t="n">
        <v>2010</v>
      </c>
      <c r="AM56" s="35" t="n">
        <v>2006</v>
      </c>
      <c r="AN56" s="37" t="n">
        <v>181.705763548406</v>
      </c>
      <c r="AO56" s="36"/>
    </row>
    <row r="57" customFormat="false" ht="12.75" hidden="false" customHeight="false" outlineLevel="0" collapsed="false">
      <c r="Z57" s="0" t="s">
        <v>154</v>
      </c>
      <c r="AA57" s="43" t="n">
        <f aca="false">$AN$60/$AK$32*AA32</f>
        <v>0</v>
      </c>
      <c r="AB57" s="43" t="n">
        <f aca="false">$AN$60/$AK$32*AB32</f>
        <v>41.3137953868777</v>
      </c>
      <c r="AC57" s="43" t="n">
        <f aca="false">$AN$60/$AK$32*AC32</f>
        <v>108.781320210452</v>
      </c>
      <c r="AD57" s="43" t="n">
        <f aca="false">$AN$60/$AK$32*AD32</f>
        <v>112.392902129563</v>
      </c>
      <c r="AE57" s="43" t="n">
        <f aca="false">$AN$60/$AK$32*AE32</f>
        <v>116.109045872187</v>
      </c>
      <c r="AF57" s="43" t="n">
        <f aca="false">$AN$60/$AK$32*AF32</f>
        <v>146.613526530753</v>
      </c>
      <c r="AG57" s="43" t="n">
        <f aca="false">$AN$60/$AK$32*AG32</f>
        <v>184.694656666422</v>
      </c>
      <c r="AH57" s="43" t="n">
        <f aca="false">$AN$60/$AK$32*AH32</f>
        <v>188.695905612349</v>
      </c>
      <c r="AI57" s="43" t="n">
        <f aca="false">$AN$60/$AK$32*AI32</f>
        <v>192.800966553886</v>
      </c>
      <c r="AJ57" s="43" t="n">
        <f aca="false">$AN$60/$AK$32*AJ32</f>
        <v>197.02082175903</v>
      </c>
      <c r="AK57" s="43" t="n">
        <f aca="false">$AN$60/$AK$32*AK32</f>
        <v>201.356537881617</v>
      </c>
      <c r="AL57" s="42" t="n">
        <f aca="false">$AN$60/$AK$32</f>
        <v>0.756864508682899</v>
      </c>
      <c r="AM57" s="35" t="n">
        <v>2007</v>
      </c>
      <c r="AN57" s="37" t="n">
        <v>186.36306972004</v>
      </c>
      <c r="AO57" s="36"/>
    </row>
    <row r="58" customFormat="false" ht="12.75" hidden="false" customHeight="false" outlineLevel="0" collapsed="false">
      <c r="Z58" s="0" t="s">
        <v>155</v>
      </c>
      <c r="AA58" s="43" t="n">
        <f aca="false">$BD$14/$AK$32*AA32</f>
        <v>0</v>
      </c>
      <c r="AB58" s="43" t="n">
        <f aca="false">$BD$14/$AK$32*AB32</f>
        <v>18.6783790431994</v>
      </c>
      <c r="AC58" s="43" t="n">
        <f aca="false">$BD$14/$AK$32*AC32</f>
        <v>49.1811200758339</v>
      </c>
      <c r="AD58" s="43" t="n">
        <f aca="false">$BD$14/$AK$32*AD32</f>
        <v>50.8139522908123</v>
      </c>
      <c r="AE58" s="43" t="n">
        <f aca="false">$BD$14/$AK$32*AE32</f>
        <v>52.4940579493159</v>
      </c>
      <c r="AF58" s="43" t="n">
        <f aca="false">$BD$14/$AK$32*AF32</f>
        <v>66.2854379695017</v>
      </c>
      <c r="AG58" s="43" t="n">
        <f aca="false">$BD$14/$AK$32*AG32</f>
        <v>83.5022968033759</v>
      </c>
      <c r="AH58" s="43" t="n">
        <f aca="false">$BD$14/$AK$32*AH32</f>
        <v>85.3113013685182</v>
      </c>
      <c r="AI58" s="43" t="n">
        <f aca="false">$BD$14/$AK$32*AI32</f>
        <v>87.1672403725109</v>
      </c>
      <c r="AJ58" s="43" t="n">
        <f aca="false">$BD$14/$AK$32*AJ32</f>
        <v>89.0750790082738</v>
      </c>
      <c r="AK58" s="43" t="n">
        <f aca="false">$BD$14/$AK$32*AK32</f>
        <v>91.035299520648</v>
      </c>
      <c r="AL58" s="42" t="n">
        <f aca="false">$BD$14/$AK$32</f>
        <v>0.342185994899281</v>
      </c>
      <c r="AM58" s="35" t="n">
        <v>2008</v>
      </c>
      <c r="AN58" s="37" t="n">
        <v>191.186641722002</v>
      </c>
    </row>
    <row r="59" customFormat="false" ht="12.75" hidden="false" customHeight="false" outlineLevel="0" collapsed="false">
      <c r="Z59" s="0" t="s">
        <v>156</v>
      </c>
      <c r="AA59" s="43" t="n">
        <f aca="false">0.1*AA32</f>
        <v>0</v>
      </c>
      <c r="AB59" s="43" t="n">
        <f aca="false">0.1*AB32</f>
        <v>5.45854573875743</v>
      </c>
      <c r="AC59" s="43" t="n">
        <f aca="false">0.1*AC32</f>
        <v>14.3726279885621</v>
      </c>
      <c r="AD59" s="43" t="n">
        <f aca="false">0.1*AD32</f>
        <v>14.8498047986356</v>
      </c>
      <c r="AE59" s="43" t="n">
        <f aca="false">0.1*AE32</f>
        <v>15.3407967397284</v>
      </c>
      <c r="AF59" s="43" t="n">
        <f aca="false">0.1*AF32</f>
        <v>19.3711720986746</v>
      </c>
      <c r="AG59" s="43" t="n">
        <f aca="false">0.1*AG32</f>
        <v>24.4026050300376</v>
      </c>
      <c r="AH59" s="43" t="n">
        <f aca="false">0.1*AH32</f>
        <v>24.9312662236889</v>
      </c>
      <c r="AI59" s="43" t="n">
        <f aca="false">0.1*AI32</f>
        <v>25.4736434780645</v>
      </c>
      <c r="AJ59" s="43" t="n">
        <f aca="false">0.1*AJ32</f>
        <v>26.0311878148292</v>
      </c>
      <c r="AK59" s="43" t="n">
        <f aca="false">0.1*AK32</f>
        <v>26.6040401646021</v>
      </c>
      <c r="AL59" s="42" t="n">
        <f aca="false">0.1</f>
        <v>0.1</v>
      </c>
      <c r="AM59" s="35" t="n">
        <v>2009</v>
      </c>
      <c r="AN59" s="37" t="n">
        <v>196.182415244434</v>
      </c>
    </row>
    <row r="60" customFormat="false" ht="12.75" hidden="false" customHeight="false" outlineLevel="0" collapsed="false">
      <c r="Z60" s="0" t="s">
        <v>140</v>
      </c>
      <c r="AA60" s="43" t="n">
        <f aca="false">$AY$44/$AK$32*AA32</f>
        <v>-0</v>
      </c>
      <c r="AB60" s="43" t="n">
        <f aca="false">$AY$44/$AK$32*AB32</f>
        <v>-10.7606990600889</v>
      </c>
      <c r="AC60" s="43" t="n">
        <f aca="false">$AY$44/$AK$32*AC32</f>
        <v>-28.3334668040603</v>
      </c>
      <c r="AD60" s="43" t="n">
        <f aca="false">$AY$44/$AK$32*AD32</f>
        <v>-29.2741488643378</v>
      </c>
      <c r="AE60" s="43" t="n">
        <f aca="false">$AY$44/$AK$32*AE32</f>
        <v>-30.2420653702882</v>
      </c>
      <c r="AF60" s="43" t="n">
        <f aca="false">$AY$44/$AK$32*AF32</f>
        <v>-38.1873420817903</v>
      </c>
      <c r="AG60" s="43" t="n">
        <f aca="false">$AY$44/$AK$32*AG32</f>
        <v>-48.1060527066723</v>
      </c>
      <c r="AH60" s="43" t="n">
        <f aca="false">$AY$44/$AK$32*AH32</f>
        <v>-49.1482284585832</v>
      </c>
      <c r="AI60" s="43" t="n">
        <f aca="false">$AY$44/$AK$32*AI32</f>
        <v>-50.2174433540329</v>
      </c>
      <c r="AJ60" s="43" t="n">
        <f aca="false">$AY$44/$AK$32*AJ32</f>
        <v>-51.3165578632296</v>
      </c>
      <c r="AK60" s="43" t="n">
        <f aca="false">$AY$44/$AK$32*AK32</f>
        <v>-52.4458498096178</v>
      </c>
      <c r="AL60" s="42" t="n">
        <f aca="false">$AY$44/$AK$32</f>
        <v>-0.197134906898086</v>
      </c>
      <c r="AM60" s="35" t="n">
        <v>2010</v>
      </c>
      <c r="AN60" s="37" t="n">
        <v>201.356537881617</v>
      </c>
    </row>
    <row r="61" customFormat="false" ht="12.75" hidden="false" customHeight="false" outlineLevel="0" collapsed="false">
      <c r="AA61" s="44" t="n">
        <f aca="false">SUM(AA57:AA60)</f>
        <v>0</v>
      </c>
      <c r="AB61" s="44" t="n">
        <f aca="false">SUM(AB57:AB60)</f>
        <v>54.6900211087456</v>
      </c>
      <c r="AC61" s="44" t="n">
        <f aca="false">SUM(AC57:AC60)</f>
        <v>144.001601470787</v>
      </c>
      <c r="AD61" s="44" t="n">
        <f aca="false">SUM(AD57:AD60)</f>
        <v>148.782510354673</v>
      </c>
      <c r="AE61" s="44" t="n">
        <f aca="false">SUM(AE57:AE60)</f>
        <v>153.701835190943</v>
      </c>
      <c r="AF61" s="44" t="n">
        <f aca="false">SUM(AF57:AF60)</f>
        <v>194.082794517139</v>
      </c>
      <c r="AG61" s="44" t="n">
        <f aca="false">SUM(AG57:AG60)</f>
        <v>244.493505793163</v>
      </c>
      <c r="AH61" s="44" t="n">
        <f aca="false">SUM(AH57:AH60)</f>
        <v>249.790244745972</v>
      </c>
      <c r="AI61" s="44" t="n">
        <f aca="false">SUM(AI57:AI60)</f>
        <v>255.224407050429</v>
      </c>
      <c r="AJ61" s="44" t="n">
        <f aca="false">SUM(AJ57:AJ60)</f>
        <v>260.810530718903</v>
      </c>
      <c r="AK61" s="44" t="n">
        <f aca="false">SUM(AK57:AK60)</f>
        <v>266.550027757249</v>
      </c>
    </row>
    <row r="64" customFormat="false" ht="12.75" hidden="false" customHeight="false" outlineLevel="0" collapsed="false">
      <c r="AA64" s="0" t="n">
        <v>2000</v>
      </c>
      <c r="AB64" s="0" t="n">
        <v>2001</v>
      </c>
      <c r="AC64" s="0" t="n">
        <v>2002</v>
      </c>
      <c r="AD64" s="0" t="n">
        <v>2003</v>
      </c>
      <c r="AE64" s="0" t="n">
        <v>2004</v>
      </c>
      <c r="AF64" s="0" t="n">
        <v>2005</v>
      </c>
      <c r="AG64" s="0" t="n">
        <v>2006</v>
      </c>
      <c r="AH64" s="0" t="n">
        <v>2007</v>
      </c>
      <c r="AI64" s="0" t="n">
        <v>2008</v>
      </c>
      <c r="AJ64" s="0" t="n">
        <v>2009</v>
      </c>
      <c r="AK64" s="0" t="n">
        <v>2010</v>
      </c>
    </row>
    <row r="65" customFormat="false" ht="12.75" hidden="false" customHeight="false" outlineLevel="0" collapsed="false">
      <c r="Z65" s="0" t="s">
        <v>140</v>
      </c>
      <c r="AA65" s="43" t="n">
        <f aca="false">AA60</f>
        <v>-0</v>
      </c>
      <c r="AB65" s="43" t="n">
        <f aca="false">AB60</f>
        <v>-10.7606990600889</v>
      </c>
      <c r="AC65" s="43" t="n">
        <f aca="false">AC60</f>
        <v>-28.3334668040603</v>
      </c>
      <c r="AD65" s="43" t="n">
        <f aca="false">AD60</f>
        <v>-29.2741488643378</v>
      </c>
      <c r="AE65" s="43" t="n">
        <f aca="false">AE60</f>
        <v>-30.2420653702882</v>
      </c>
      <c r="AF65" s="43" t="n">
        <f aca="false">AF60</f>
        <v>-38.1873420817903</v>
      </c>
      <c r="AG65" s="43" t="n">
        <f aca="false">AG60</f>
        <v>-48.1060527066723</v>
      </c>
      <c r="AH65" s="43" t="n">
        <f aca="false">AH60</f>
        <v>-49.1482284585832</v>
      </c>
      <c r="AI65" s="43" t="n">
        <f aca="false">AI60</f>
        <v>-50.2174433540329</v>
      </c>
      <c r="AJ65" s="43" t="n">
        <f aca="false">AJ60</f>
        <v>-51.3165578632296</v>
      </c>
      <c r="AK65" s="43" t="n">
        <f aca="false">AK60</f>
        <v>-52.4458498096178</v>
      </c>
    </row>
    <row r="66" customFormat="false" ht="12.75" hidden="false" customHeight="false" outlineLevel="0" collapsed="false">
      <c r="Z66" s="0" t="s">
        <v>154</v>
      </c>
      <c r="AA66" s="43" t="n">
        <f aca="false">AA65+AA57</f>
        <v>0</v>
      </c>
      <c r="AB66" s="43" t="n">
        <f aca="false">AB65+AB57</f>
        <v>30.5530963267888</v>
      </c>
      <c r="AC66" s="43" t="n">
        <f aca="false">AC65+AC57</f>
        <v>80.4478534063914</v>
      </c>
      <c r="AD66" s="43" t="n">
        <f aca="false">AD65+AD57</f>
        <v>83.1187532652249</v>
      </c>
      <c r="AE66" s="43" t="n">
        <f aca="false">AE65+AE57</f>
        <v>85.8669805018991</v>
      </c>
      <c r="AF66" s="43" t="n">
        <f aca="false">AF65+AF57</f>
        <v>108.426184448962</v>
      </c>
      <c r="AG66" s="43" t="n">
        <f aca="false">AG65+AG57</f>
        <v>136.58860395975</v>
      </c>
      <c r="AH66" s="43" t="n">
        <f aca="false">AH65+AH57</f>
        <v>139.547677153765</v>
      </c>
      <c r="AI66" s="43" t="n">
        <f aca="false">AI65+AI57</f>
        <v>142.583523199853</v>
      </c>
      <c r="AJ66" s="43" t="n">
        <f aca="false">AJ65+AJ57</f>
        <v>145.7042638958</v>
      </c>
      <c r="AK66" s="43" t="n">
        <f aca="false">AK65+AK57</f>
        <v>148.910688071999</v>
      </c>
    </row>
    <row r="67" customFormat="false" ht="12.75" hidden="false" customHeight="false" outlineLevel="0" collapsed="false">
      <c r="Z67" s="0" t="s">
        <v>157</v>
      </c>
      <c r="AA67" s="43" t="n">
        <f aca="false">AA66+AA58</f>
        <v>0</v>
      </c>
      <c r="AB67" s="43" t="n">
        <f aca="false">AB66+AB58</f>
        <v>49.2314753699882</v>
      </c>
      <c r="AC67" s="43" t="n">
        <f aca="false">AC66+AC58</f>
        <v>129.628973482225</v>
      </c>
      <c r="AD67" s="43" t="n">
        <f aca="false">AD66+AD58</f>
        <v>133.932705556037</v>
      </c>
      <c r="AE67" s="43" t="n">
        <f aca="false">AE66+AE58</f>
        <v>138.361038451215</v>
      </c>
      <c r="AF67" s="43" t="n">
        <f aca="false">AF66+AF58</f>
        <v>174.711622418464</v>
      </c>
      <c r="AG67" s="43" t="n">
        <f aca="false">AG66+AG58</f>
        <v>220.090900763126</v>
      </c>
      <c r="AH67" s="43" t="n">
        <f aca="false">AH66+AH58</f>
        <v>224.858978522284</v>
      </c>
      <c r="AI67" s="43" t="n">
        <f aca="false">AI66+AI58</f>
        <v>229.750763572364</v>
      </c>
      <c r="AJ67" s="43" t="n">
        <f aca="false">AJ66+AJ58</f>
        <v>234.779342904074</v>
      </c>
      <c r="AK67" s="43" t="n">
        <f aca="false">AK66+AK58</f>
        <v>239.945987592647</v>
      </c>
    </row>
    <row r="68" customFormat="false" ht="12.75" hidden="false" customHeight="false" outlineLevel="0" collapsed="false">
      <c r="Z68" s="0" t="s">
        <v>158</v>
      </c>
      <c r="AA68" s="43" t="s">
        <v>159</v>
      </c>
      <c r="AB68" s="43" t="n">
        <f aca="false">AB67+AB59</f>
        <v>54.6900211087456</v>
      </c>
      <c r="AC68" s="43" t="n">
        <f aca="false">AC67+AC59</f>
        <v>144.001601470787</v>
      </c>
      <c r="AD68" s="43" t="n">
        <f aca="false">AD67+AD59</f>
        <v>148.782510354673</v>
      </c>
      <c r="AE68" s="43" t="n">
        <f aca="false">AE67+AE59</f>
        <v>153.701835190943</v>
      </c>
      <c r="AF68" s="43" t="n">
        <f aca="false">AF67+AF59</f>
        <v>194.082794517139</v>
      </c>
      <c r="AG68" s="43" t="n">
        <f aca="false">AG67+AG59</f>
        <v>244.493505793163</v>
      </c>
      <c r="AH68" s="43" t="n">
        <f aca="false">AH67+AH59</f>
        <v>249.790244745973</v>
      </c>
      <c r="AI68" s="43" t="n">
        <f aca="false">AI67+AI59</f>
        <v>255.224407050429</v>
      </c>
      <c r="AJ68" s="43" t="n">
        <f aca="false">AJ67+AJ59</f>
        <v>260.810530718903</v>
      </c>
      <c r="AK68" s="43" t="n">
        <f aca="false">AK67+AK59</f>
        <v>266.550027757249</v>
      </c>
    </row>
    <row r="70" customFormat="false" ht="12.75" hidden="false" customHeight="false" outlineLevel="0" collapsed="false">
      <c r="AA70" s="44" t="s">
        <v>159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</sheetData>
  <printOptions headings="false" gridLines="false" gridLinesSet="true" horizontalCentered="false" verticalCentered="false"/>
  <pageMargins left="0.747916666666667" right="0.747916666666667" top="0.559722222222222" bottom="0.67986111111111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1.13"/>
    <col collapsed="false" customWidth="true" hidden="false" outlineLevel="0" max="3" min="3" style="0" width="5.41"/>
    <col collapsed="false" customWidth="true" hidden="false" outlineLevel="0" max="4" min="4" style="0" width="7.28"/>
    <col collapsed="false" customWidth="true" hidden="false" outlineLevel="0" max="5" min="5" style="0" width="15.56"/>
    <col collapsed="false" customWidth="true" hidden="false" outlineLevel="0" max="6" min="6" style="37" width="17.42"/>
    <col collapsed="false" customWidth="true" hidden="false" outlineLevel="0" max="7" min="7" style="37" width="22.99"/>
    <col collapsed="false" customWidth="true" hidden="false" outlineLevel="0" max="8" min="8" style="37" width="24.85"/>
    <col collapsed="false" customWidth="true" hidden="false" outlineLevel="0" max="9" min="9" style="37" width="23.85"/>
    <col collapsed="false" customWidth="true" hidden="false" outlineLevel="0" max="10" min="10" style="37" width="17.42"/>
    <col collapsed="false" customWidth="true" hidden="false" outlineLevel="0" max="11" min="11" style="37" width="19.7"/>
    <col collapsed="false" customWidth="true" hidden="false" outlineLevel="0" max="12" min="12" style="37" width="20.56"/>
    <col collapsed="false" customWidth="true" hidden="false" outlineLevel="0" max="13" min="13" style="37" width="19.14"/>
    <col collapsed="false" customWidth="true" hidden="false" outlineLevel="0" max="14" min="14" style="37" width="16.42"/>
    <col collapsed="false" customWidth="true" hidden="false" outlineLevel="0" max="15" min="15" style="37" width="18.85"/>
    <col collapsed="false" customWidth="true" hidden="false" outlineLevel="0" max="16" min="16" style="37" width="16.42"/>
    <col collapsed="false" customWidth="true" hidden="false" outlineLevel="0" max="17" min="17" style="37" width="17.56"/>
    <col collapsed="false" customWidth="true" hidden="false" outlineLevel="0" max="18" min="18" style="37" width="17.42"/>
    <col collapsed="false" customWidth="true" hidden="false" outlineLevel="0" max="19" min="19" style="37" width="23.14"/>
    <col collapsed="false" customWidth="true" hidden="false" outlineLevel="0" max="20" min="20" style="37" width="17.42"/>
    <col collapsed="false" customWidth="true" hidden="false" outlineLevel="0" max="21" min="21" style="37" width="27.42"/>
    <col collapsed="false" customWidth="true" hidden="false" outlineLevel="0" max="22" min="22" style="37" width="17.42"/>
    <col collapsed="false" customWidth="true" hidden="false" outlineLevel="0" max="23" min="23" style="37" width="16.42"/>
    <col collapsed="false" customWidth="true" hidden="false" outlineLevel="0" max="24" min="24" style="37" width="16.84"/>
    <col collapsed="false" customWidth="true" hidden="false" outlineLevel="0" max="25" min="25" style="37" width="19.56"/>
    <col collapsed="false" customWidth="true" hidden="false" outlineLevel="0" max="27" min="26" style="37" width="16.42"/>
    <col collapsed="false" customWidth="true" hidden="false" outlineLevel="0" max="28" min="28" style="37" width="17.42"/>
    <col collapsed="false" customWidth="true" hidden="false" outlineLevel="0" max="29" min="29" style="37" width="21.84"/>
    <col collapsed="false" customWidth="true" hidden="false" outlineLevel="0" max="30" min="30" style="37" width="20.99"/>
    <col collapsed="false" customWidth="true" hidden="false" outlineLevel="0" max="31" min="31" style="37" width="23.41"/>
    <col collapsed="false" customWidth="true" hidden="false" outlineLevel="0" max="32" min="32" style="37" width="22.56"/>
    <col collapsed="false" customWidth="true" hidden="false" outlineLevel="0" max="33" min="33" style="37" width="16.42"/>
    <col collapsed="false" customWidth="true" hidden="false" outlineLevel="0" max="34" min="34" style="37" width="19.28"/>
    <col collapsed="false" customWidth="true" hidden="false" outlineLevel="0" max="35" min="35" style="37" width="19.7"/>
    <col collapsed="false" customWidth="true" hidden="false" outlineLevel="0" max="36" min="36" style="37" width="15.7"/>
    <col collapsed="false" customWidth="true" hidden="false" outlineLevel="0" max="37" min="37" style="37" width="20.28"/>
    <col collapsed="false" customWidth="true" hidden="false" outlineLevel="0" max="38" min="38" style="37" width="20.56"/>
    <col collapsed="false" customWidth="true" hidden="false" outlineLevel="0" max="39" min="39" style="37" width="14.85"/>
    <col collapsed="false" customWidth="true" hidden="false" outlineLevel="0" max="40" min="40" style="37" width="13.85"/>
    <col collapsed="false" customWidth="true" hidden="false" outlineLevel="0" max="42" min="41" style="37" width="14.85"/>
    <col collapsed="false" customWidth="true" hidden="false" outlineLevel="0" max="43" min="43" style="37" width="13.41"/>
    <col collapsed="false" customWidth="true" hidden="false" outlineLevel="0" max="44" min="44" style="37" width="13.99"/>
    <col collapsed="false" customWidth="true" hidden="false" outlineLevel="0" max="45" min="45" style="37" width="19.7"/>
    <col collapsed="false" customWidth="true" hidden="false" outlineLevel="0" max="46" min="46" style="0" width="18.85"/>
    <col collapsed="false" customWidth="true" hidden="false" outlineLevel="0" max="47" min="47" style="0" width="22.7"/>
    <col collapsed="false" customWidth="true" hidden="false" outlineLevel="0" max="48" min="48" style="0" width="18.28"/>
    <col collapsed="false" customWidth="true" hidden="false" outlineLevel="0" max="49" min="49" style="0" width="19.85"/>
    <col collapsed="false" customWidth="true" hidden="false" outlineLevel="0" max="51" min="50" style="0" width="18.28"/>
    <col collapsed="false" customWidth="true" hidden="false" outlineLevel="0" max="52" min="52" style="0" width="17.28"/>
    <col collapsed="false" customWidth="true" hidden="false" outlineLevel="0" max="54" min="53" style="0" width="19.85"/>
    <col collapsed="false" customWidth="true" hidden="false" outlineLevel="0" max="55" min="55" style="0" width="20.56"/>
    <col collapsed="false" customWidth="true" hidden="false" outlineLevel="0" max="56" min="56" style="0" width="18.85"/>
    <col collapsed="false" customWidth="true" hidden="false" outlineLevel="0" max="57" min="57" style="0" width="19.56"/>
    <col collapsed="false" customWidth="true" hidden="false" outlineLevel="0" max="58" min="58" style="0" width="20.13"/>
    <col collapsed="false" customWidth="true" hidden="false" outlineLevel="0" max="59" min="59" style="0" width="21.28"/>
    <col collapsed="false" customWidth="true" hidden="false" outlineLevel="0" max="60" min="60" style="0" width="17.14"/>
    <col collapsed="false" customWidth="true" hidden="false" outlineLevel="0" max="61" min="61" style="0" width="15.41"/>
    <col collapsed="false" customWidth="true" hidden="false" outlineLevel="0" max="63" min="62" style="0" width="16.13"/>
  </cols>
  <sheetData>
    <row r="1" customFormat="false" ht="12.75" hidden="false" customHeight="false" outlineLevel="0" collapsed="false">
      <c r="A1" s="0" t="n">
        <v>1</v>
      </c>
      <c r="B1" s="0" t="n">
        <v>2</v>
      </c>
      <c r="C1" s="0" t="n">
        <v>3</v>
      </c>
      <c r="D1" s="0" t="n">
        <v>4</v>
      </c>
      <c r="E1" s="0" t="n">
        <v>5</v>
      </c>
      <c r="F1" s="37" t="n">
        <v>6</v>
      </c>
      <c r="G1" s="37" t="n">
        <v>7</v>
      </c>
      <c r="H1" s="37" t="n">
        <v>8</v>
      </c>
      <c r="I1" s="37" t="n">
        <v>9</v>
      </c>
      <c r="J1" s="37" t="n">
        <v>10</v>
      </c>
      <c r="K1" s="37" t="n">
        <v>11</v>
      </c>
      <c r="L1" s="37" t="n">
        <v>12</v>
      </c>
      <c r="M1" s="37" t="n">
        <v>13</v>
      </c>
      <c r="N1" s="37" t="n">
        <v>14</v>
      </c>
      <c r="O1" s="37" t="n">
        <v>15</v>
      </c>
      <c r="P1" s="37" t="n">
        <v>16</v>
      </c>
      <c r="Q1" s="37" t="n">
        <v>17</v>
      </c>
      <c r="R1" s="37" t="n">
        <v>18</v>
      </c>
      <c r="S1" s="37" t="n">
        <v>19</v>
      </c>
      <c r="T1" s="37" t="n">
        <v>20</v>
      </c>
      <c r="U1" s="37" t="n">
        <v>21</v>
      </c>
      <c r="V1" s="37" t="n">
        <v>22</v>
      </c>
      <c r="W1" s="37" t="n">
        <v>23</v>
      </c>
      <c r="X1" s="37" t="n">
        <v>24</v>
      </c>
      <c r="Y1" s="37" t="n">
        <v>25</v>
      </c>
      <c r="Z1" s="37" t="n">
        <v>26</v>
      </c>
      <c r="AA1" s="37" t="n">
        <v>27</v>
      </c>
      <c r="AB1" s="37" t="n">
        <v>28</v>
      </c>
      <c r="AC1" s="37" t="n">
        <v>29</v>
      </c>
      <c r="AD1" s="37" t="n">
        <v>30</v>
      </c>
      <c r="AE1" s="37" t="n">
        <v>31</v>
      </c>
      <c r="AF1" s="37" t="n">
        <v>32</v>
      </c>
      <c r="AG1" s="37" t="n">
        <v>33</v>
      </c>
      <c r="AH1" s="37" t="n">
        <v>34</v>
      </c>
      <c r="AI1" s="37" t="n">
        <v>35</v>
      </c>
      <c r="AJ1" s="37" t="n">
        <v>36</v>
      </c>
      <c r="AK1" s="37" t="n">
        <v>37</v>
      </c>
      <c r="AL1" s="37" t="n">
        <v>38</v>
      </c>
      <c r="AM1" s="37" t="n">
        <v>39</v>
      </c>
      <c r="AN1" s="37" t="n">
        <v>40</v>
      </c>
      <c r="AO1" s="37" t="n">
        <v>41</v>
      </c>
      <c r="AP1" s="37" t="n">
        <v>42</v>
      </c>
      <c r="AQ1" s="37" t="n">
        <v>43</v>
      </c>
      <c r="AR1" s="37" t="n">
        <v>44</v>
      </c>
      <c r="AS1" s="37" t="n">
        <v>45</v>
      </c>
      <c r="AT1" s="37" t="n">
        <v>46</v>
      </c>
      <c r="AU1" s="37" t="n">
        <v>47</v>
      </c>
      <c r="AV1" s="37" t="n">
        <v>48</v>
      </c>
      <c r="AW1" s="37" t="n">
        <v>49</v>
      </c>
      <c r="AX1" s="37" t="n">
        <v>50</v>
      </c>
      <c r="AY1" s="37" t="n">
        <v>51</v>
      </c>
      <c r="AZ1" s="37" t="n">
        <v>52</v>
      </c>
      <c r="BA1" s="37" t="n">
        <v>53</v>
      </c>
      <c r="BB1" s="37" t="n">
        <v>54</v>
      </c>
      <c r="BC1" s="37" t="n">
        <v>55</v>
      </c>
      <c r="BD1" s="37" t="n">
        <v>56</v>
      </c>
      <c r="BE1" s="37" t="n">
        <v>57</v>
      </c>
      <c r="BF1" s="37" t="n">
        <v>58</v>
      </c>
      <c r="BG1" s="37" t="n">
        <v>59</v>
      </c>
      <c r="BH1" s="37" t="n">
        <v>60</v>
      </c>
      <c r="BI1" s="37" t="n">
        <v>61</v>
      </c>
      <c r="BJ1" s="37" t="n">
        <v>62</v>
      </c>
      <c r="BK1" s="37" t="n">
        <v>63</v>
      </c>
    </row>
    <row r="2" customFormat="false" ht="12.75" hidden="false" customHeight="false" outlineLevel="0" collapsed="false"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</row>
    <row r="3" customFormat="false" ht="12.75" hidden="false" customHeight="false" outlineLevel="0" collapsed="false">
      <c r="A3" s="7" t="s">
        <v>216</v>
      </c>
      <c r="B3" s="7" t="s">
        <v>256</v>
      </c>
      <c r="C3" s="7" t="s">
        <v>257</v>
      </c>
      <c r="D3" s="7" t="s">
        <v>258</v>
      </c>
      <c r="E3" s="7" t="s">
        <v>259</v>
      </c>
      <c r="F3" s="60" t="s">
        <v>260</v>
      </c>
      <c r="G3" s="61" t="s">
        <v>261</v>
      </c>
      <c r="H3" s="61" t="s">
        <v>262</v>
      </c>
      <c r="I3" s="61" t="s">
        <v>263</v>
      </c>
      <c r="J3" s="61" t="s">
        <v>264</v>
      </c>
      <c r="K3" s="61" t="s">
        <v>265</v>
      </c>
      <c r="L3" s="61" t="s">
        <v>266</v>
      </c>
      <c r="M3" s="61" t="s">
        <v>267</v>
      </c>
      <c r="N3" s="61" t="s">
        <v>268</v>
      </c>
      <c r="O3" s="61" t="s">
        <v>269</v>
      </c>
      <c r="P3" s="61" t="s">
        <v>270</v>
      </c>
      <c r="Q3" s="61" t="s">
        <v>271</v>
      </c>
      <c r="R3" s="60" t="s">
        <v>272</v>
      </c>
      <c r="S3" s="61" t="s">
        <v>273</v>
      </c>
      <c r="T3" s="61" t="s">
        <v>274</v>
      </c>
      <c r="U3" s="61" t="s">
        <v>275</v>
      </c>
      <c r="V3" s="61" t="s">
        <v>276</v>
      </c>
      <c r="W3" s="61" t="s">
        <v>277</v>
      </c>
      <c r="X3" s="61" t="s">
        <v>278</v>
      </c>
      <c r="Y3" s="61" t="s">
        <v>279</v>
      </c>
      <c r="Z3" s="61" t="s">
        <v>280</v>
      </c>
      <c r="AA3" s="61" t="s">
        <v>281</v>
      </c>
      <c r="AB3" s="61" t="s">
        <v>282</v>
      </c>
      <c r="AC3" s="61" t="s">
        <v>283</v>
      </c>
      <c r="AD3" s="61" t="s">
        <v>284</v>
      </c>
      <c r="AE3" s="61" t="s">
        <v>285</v>
      </c>
      <c r="AF3" s="61" t="s">
        <v>286</v>
      </c>
      <c r="AG3" s="61" t="s">
        <v>287</v>
      </c>
      <c r="AH3" s="61" t="s">
        <v>288</v>
      </c>
      <c r="AI3" s="61" t="s">
        <v>289</v>
      </c>
      <c r="AJ3" s="60" t="s">
        <v>290</v>
      </c>
      <c r="AK3" s="61" t="s">
        <v>291</v>
      </c>
      <c r="AL3" s="61" t="s">
        <v>292</v>
      </c>
      <c r="AM3" s="61" t="s">
        <v>293</v>
      </c>
      <c r="AN3" s="61" t="s">
        <v>294</v>
      </c>
      <c r="AO3" s="61" t="s">
        <v>295</v>
      </c>
      <c r="AP3" s="61" t="s">
        <v>296</v>
      </c>
      <c r="AQ3" s="61" t="s">
        <v>297</v>
      </c>
      <c r="AR3" s="61" t="s">
        <v>298</v>
      </c>
      <c r="AS3" s="61" t="s">
        <v>299</v>
      </c>
      <c r="AT3" s="7" t="s">
        <v>300</v>
      </c>
      <c r="AU3" s="7" t="s">
        <v>301</v>
      </c>
      <c r="AV3" s="62" t="s">
        <v>302</v>
      </c>
      <c r="AW3" s="7" t="s">
        <v>303</v>
      </c>
      <c r="AX3" s="7" t="s">
        <v>304</v>
      </c>
      <c r="AY3" s="7" t="s">
        <v>305</v>
      </c>
      <c r="AZ3" s="7" t="s">
        <v>306</v>
      </c>
      <c r="BA3" s="7" t="s">
        <v>307</v>
      </c>
      <c r="BB3" s="7" t="s">
        <v>308</v>
      </c>
      <c r="BC3" s="62" t="s">
        <v>309</v>
      </c>
      <c r="BD3" s="7" t="s">
        <v>310</v>
      </c>
      <c r="BE3" s="7" t="s">
        <v>311</v>
      </c>
      <c r="BF3" s="7" t="s">
        <v>312</v>
      </c>
      <c r="BG3" s="62" t="s">
        <v>313</v>
      </c>
      <c r="BH3" s="7" t="s">
        <v>314</v>
      </c>
      <c r="BI3" s="7" t="s">
        <v>315</v>
      </c>
      <c r="BJ3" s="7" t="s">
        <v>316</v>
      </c>
      <c r="BK3" s="7" t="s">
        <v>317</v>
      </c>
    </row>
    <row r="4" customFormat="false" ht="12.75" hidden="false" customHeight="false" outlineLevel="0" collapsed="false">
      <c r="A4" s="0" t="s">
        <v>188</v>
      </c>
      <c r="B4" s="0" t="s">
        <v>318</v>
      </c>
      <c r="C4" s="0" t="s">
        <v>319</v>
      </c>
      <c r="D4" s="0" t="s">
        <v>320</v>
      </c>
      <c r="E4" s="0" t="s">
        <v>321</v>
      </c>
      <c r="F4" s="63" t="n">
        <v>3885314558</v>
      </c>
      <c r="G4" s="37" t="n">
        <v>6621905562</v>
      </c>
      <c r="H4" s="37" t="n">
        <v>0</v>
      </c>
      <c r="I4" s="37" t="n">
        <v>2371539498</v>
      </c>
      <c r="J4" s="37" t="n">
        <v>2147594397</v>
      </c>
      <c r="K4" s="37" t="n">
        <v>9161898261</v>
      </c>
      <c r="L4" s="37" t="n">
        <v>8270510598</v>
      </c>
      <c r="M4" s="37" t="n">
        <v>1229406877</v>
      </c>
      <c r="N4" s="64" t="n">
        <v>9.5589</v>
      </c>
      <c r="O4" s="64" t="n">
        <v>9.61</v>
      </c>
      <c r="P4" s="64" t="n">
        <v>5.3378</v>
      </c>
      <c r="Q4" s="64" t="n">
        <v>5.3844</v>
      </c>
      <c r="R4" s="63" t="n">
        <v>3097413917</v>
      </c>
      <c r="S4" s="37" t="n">
        <v>1365147940</v>
      </c>
      <c r="T4" s="37" t="n">
        <v>2965419784</v>
      </c>
      <c r="U4" s="37" t="n">
        <v>3049936816</v>
      </c>
      <c r="V4" s="37" t="n">
        <v>227759338</v>
      </c>
      <c r="W4" s="37" t="n">
        <v>675869910</v>
      </c>
      <c r="X4" s="37" t="n">
        <v>347272989</v>
      </c>
      <c r="Y4" s="37" t="n">
        <v>274194862</v>
      </c>
      <c r="Z4" s="37" t="n">
        <v>49924482</v>
      </c>
      <c r="AA4" s="37" t="n">
        <v>1139390902</v>
      </c>
      <c r="AB4" s="37" t="n">
        <v>8861763216</v>
      </c>
      <c r="AC4" s="37" t="n">
        <v>2261278</v>
      </c>
      <c r="AD4" s="37" t="n">
        <v>49190652</v>
      </c>
      <c r="AE4" s="37" t="n">
        <v>13414583.9166797</v>
      </c>
      <c r="AF4" s="37" t="n">
        <v>53378406.0955171</v>
      </c>
      <c r="AG4" s="37" t="n">
        <v>35414</v>
      </c>
      <c r="AH4" s="37" t="n">
        <v>313</v>
      </c>
      <c r="AI4" s="37" t="n">
        <v>35570.5</v>
      </c>
      <c r="AJ4" s="63" t="n">
        <v>95016714</v>
      </c>
      <c r="AK4" s="37" t="n">
        <v>61214002</v>
      </c>
      <c r="AL4" s="37" t="n">
        <v>2824142</v>
      </c>
      <c r="AM4" s="37" t="n">
        <v>3541915</v>
      </c>
      <c r="AN4" s="37" t="n">
        <v>-717773</v>
      </c>
      <c r="AO4" s="37" t="n">
        <v>43649796</v>
      </c>
      <c r="AP4" s="37" t="n">
        <v>43620348</v>
      </c>
      <c r="AQ4" s="37" t="n">
        <v>29448</v>
      </c>
      <c r="AR4" s="37" t="n">
        <v>-29448</v>
      </c>
      <c r="AS4" s="37" t="n">
        <v>155512943</v>
      </c>
      <c r="AT4" s="0" t="n">
        <v>1.02</v>
      </c>
      <c r="AU4" s="0" t="n">
        <v>33.17</v>
      </c>
      <c r="AV4" s="65" t="n">
        <v>19915405</v>
      </c>
      <c r="AW4" s="66" t="n">
        <v>431866180</v>
      </c>
      <c r="AX4" s="66" t="n">
        <v>162775061</v>
      </c>
      <c r="AY4" s="66" t="n">
        <v>12422368</v>
      </c>
      <c r="AZ4" s="66" t="n">
        <v>24094858</v>
      </c>
      <c r="BA4" s="66" t="n">
        <v>278491743</v>
      </c>
      <c r="BB4" s="66" t="n">
        <v>1705912160</v>
      </c>
      <c r="BC4" s="65" t="n">
        <v>1894255418.8242</v>
      </c>
      <c r="BD4" s="66" t="n">
        <v>7364838312.2364</v>
      </c>
      <c r="BE4" s="66" t="n">
        <v>1018125746.1871</v>
      </c>
      <c r="BF4" s="66" t="n">
        <v>19408418310</v>
      </c>
      <c r="BG4" s="65" t="n">
        <v>1578476521</v>
      </c>
      <c r="BH4" s="67" t="n">
        <v>41.18</v>
      </c>
      <c r="BI4" s="66" t="n">
        <v>62629166.2208</v>
      </c>
      <c r="BJ4" s="66" t="n">
        <v>250428505.2794</v>
      </c>
      <c r="BK4" s="66" t="n">
        <v>33873233.5635</v>
      </c>
    </row>
    <row r="5" customFormat="false" ht="12.75" hidden="false" customHeight="false" outlineLevel="0" collapsed="false">
      <c r="A5" s="0" t="s">
        <v>190</v>
      </c>
      <c r="B5" s="0" t="s">
        <v>322</v>
      </c>
      <c r="C5" s="0" t="s">
        <v>323</v>
      </c>
      <c r="D5" s="0" t="s">
        <v>324</v>
      </c>
      <c r="E5" s="0" t="s">
        <v>325</v>
      </c>
      <c r="F5" s="63" t="n">
        <v>6871403623</v>
      </c>
      <c r="G5" s="37" t="n">
        <v>25837178223</v>
      </c>
      <c r="H5" s="37" t="n">
        <v>271651895</v>
      </c>
      <c r="I5" s="37" t="n">
        <v>5883225956</v>
      </c>
      <c r="J5" s="37" t="n">
        <v>5053237507</v>
      </c>
      <c r="K5" s="37" t="n">
        <v>13551902572</v>
      </c>
      <c r="L5" s="37" t="n">
        <v>11579944582</v>
      </c>
      <c r="M5" s="37" t="n">
        <v>2665317117</v>
      </c>
      <c r="N5" s="64" t="n">
        <v>9.8922</v>
      </c>
      <c r="O5" s="64" t="n">
        <v>9.8822</v>
      </c>
      <c r="P5" s="64" t="n">
        <v>5.9778</v>
      </c>
      <c r="Q5" s="64" t="n">
        <v>6.4044</v>
      </c>
      <c r="R5" s="63" t="n">
        <v>7861920777</v>
      </c>
      <c r="S5" s="37" t="n">
        <v>3196056326</v>
      </c>
      <c r="T5" s="37" t="n">
        <v>3256652280</v>
      </c>
      <c r="U5" s="37" t="n">
        <v>3187033258</v>
      </c>
      <c r="V5" s="37" t="n">
        <v>180710103</v>
      </c>
      <c r="W5" s="37" t="n">
        <v>607234922</v>
      </c>
      <c r="X5" s="37" t="n">
        <v>392862046</v>
      </c>
      <c r="Y5" s="37" t="n">
        <v>154898868</v>
      </c>
      <c r="Z5" s="37" t="n">
        <v>60660666</v>
      </c>
      <c r="AA5" s="37" t="n">
        <v>1611773489</v>
      </c>
      <c r="AB5" s="37" t="n">
        <v>14057094129</v>
      </c>
      <c r="AC5" s="37" t="n">
        <v>6570490</v>
      </c>
      <c r="AD5" s="37" t="n">
        <v>26790861</v>
      </c>
      <c r="AE5" s="37" t="n">
        <v>22205861.3083584</v>
      </c>
      <c r="AF5" s="37" t="n">
        <v>52764094.0967914</v>
      </c>
      <c r="AG5" s="37" t="n">
        <v>67255</v>
      </c>
      <c r="AH5" s="37" t="n">
        <v>1654</v>
      </c>
      <c r="AI5" s="37" t="n">
        <v>68082</v>
      </c>
      <c r="AJ5" s="63" t="n">
        <v>381313221</v>
      </c>
      <c r="AK5" s="37" t="n">
        <v>58628053</v>
      </c>
      <c r="AL5" s="37" t="n">
        <v>13650</v>
      </c>
      <c r="AM5" s="37" t="n">
        <v>16325</v>
      </c>
      <c r="AN5" s="37" t="n">
        <v>-2675</v>
      </c>
      <c r="AO5" s="37" t="n">
        <v>11187012</v>
      </c>
      <c r="AP5" s="37" t="n">
        <v>11056704</v>
      </c>
      <c r="AQ5" s="37" t="n">
        <v>130308</v>
      </c>
      <c r="AR5" s="37" t="n">
        <v>-161343</v>
      </c>
      <c r="AS5" s="37" t="n">
        <v>439907564</v>
      </c>
      <c r="AT5" s="0" t="n">
        <v>0.89</v>
      </c>
      <c r="AU5" s="0" t="n">
        <v>39.76</v>
      </c>
      <c r="AV5" s="65" t="n">
        <v>57611261</v>
      </c>
      <c r="AW5" s="66" t="n">
        <v>235970281</v>
      </c>
      <c r="AX5" s="66" t="n">
        <v>144166410</v>
      </c>
      <c r="AY5" s="66" t="n">
        <v>63692404</v>
      </c>
      <c r="AZ5" s="66" t="n">
        <v>18976781</v>
      </c>
      <c r="BA5" s="66" t="n">
        <v>343414364</v>
      </c>
      <c r="BB5" s="66" t="n">
        <v>2378052833</v>
      </c>
      <c r="BC5" s="65" t="n">
        <v>4483056759.9741</v>
      </c>
      <c r="BD5" s="66" t="n">
        <v>10206533341.1285</v>
      </c>
      <c r="BE5" s="66" t="n">
        <v>2029147544.0644</v>
      </c>
      <c r="BF5" s="66" t="n">
        <v>45214534981</v>
      </c>
      <c r="BG5" s="65" t="n">
        <v>4854618846</v>
      </c>
      <c r="BH5" s="67" t="n">
        <v>39.55</v>
      </c>
      <c r="BI5" s="66" t="n">
        <v>103829036.8811</v>
      </c>
      <c r="BJ5" s="66" t="n">
        <v>238467870.337</v>
      </c>
      <c r="BK5" s="66" t="n">
        <v>48388836.834</v>
      </c>
    </row>
    <row r="6" customFormat="false" ht="12.75" hidden="false" customHeight="false" outlineLevel="0" collapsed="false">
      <c r="A6" s="0" t="s">
        <v>191</v>
      </c>
      <c r="B6" s="0" t="s">
        <v>326</v>
      </c>
      <c r="C6" s="0" t="s">
        <v>327</v>
      </c>
      <c r="D6" s="0" t="s">
        <v>320</v>
      </c>
      <c r="E6" s="0" t="s">
        <v>328</v>
      </c>
      <c r="F6" s="63" t="n">
        <v>1914782379</v>
      </c>
      <c r="G6" s="37" t="n">
        <v>2435733972</v>
      </c>
      <c r="H6" s="37" t="n">
        <v>115544814</v>
      </c>
      <c r="I6" s="37" t="n">
        <v>638349588</v>
      </c>
      <c r="J6" s="37" t="n">
        <v>625204761</v>
      </c>
      <c r="K6" s="37" t="n">
        <v>1834005239</v>
      </c>
      <c r="L6" s="37" t="n">
        <v>1825659661</v>
      </c>
      <c r="M6" s="37" t="n">
        <v>555174940</v>
      </c>
      <c r="N6" s="64" t="n">
        <v>9.7656</v>
      </c>
      <c r="O6" s="64" t="n">
        <v>8.9422</v>
      </c>
      <c r="P6" s="64" t="n">
        <v>6.0411</v>
      </c>
      <c r="Q6" s="64" t="n">
        <v>5.6622</v>
      </c>
      <c r="R6" s="63" t="n">
        <v>1050286494</v>
      </c>
      <c r="S6" s="37" t="n">
        <v>278323066</v>
      </c>
      <c r="T6" s="37" t="n">
        <v>341207484</v>
      </c>
      <c r="U6" s="37" t="n">
        <v>366052914</v>
      </c>
      <c r="V6" s="37" t="n">
        <v>73046257</v>
      </c>
      <c r="W6" s="37" t="n">
        <v>176851406</v>
      </c>
      <c r="X6" s="37" t="n">
        <v>94135981</v>
      </c>
      <c r="Y6" s="37" t="n">
        <v>48786873</v>
      </c>
      <c r="Z6" s="37" t="n">
        <v>1777009</v>
      </c>
      <c r="AA6" s="37" t="n">
        <v>334069650</v>
      </c>
      <c r="AB6" s="37" t="n">
        <v>2145006584</v>
      </c>
      <c r="AC6" s="37" t="n">
        <v>2095835</v>
      </c>
      <c r="AD6" s="37" t="n">
        <v>12364482</v>
      </c>
      <c r="AE6" s="37" t="n">
        <v>2557809.76269597</v>
      </c>
      <c r="AF6" s="37" t="n">
        <v>7392404.14636399</v>
      </c>
      <c r="AG6" s="37" t="n">
        <v>9812</v>
      </c>
      <c r="AH6" s="37" t="n">
        <v>281</v>
      </c>
      <c r="AI6" s="37" t="n">
        <v>9952.5</v>
      </c>
      <c r="AJ6" s="63" t="n">
        <v>39330073</v>
      </c>
      <c r="AK6" s="37" t="n">
        <v>12867518</v>
      </c>
      <c r="AL6" s="37" t="n">
        <v>387406</v>
      </c>
      <c r="AM6" s="37" t="n">
        <v>56643</v>
      </c>
      <c r="AN6" s="37" t="n">
        <v>330763</v>
      </c>
      <c r="AO6" s="37" t="n">
        <v>10043660</v>
      </c>
      <c r="AP6" s="37" t="n">
        <v>10043660</v>
      </c>
      <c r="AQ6" s="37" t="n">
        <v>0</v>
      </c>
      <c r="AR6" s="37" t="n">
        <v>0</v>
      </c>
      <c r="AS6" s="37" t="n">
        <v>52528354</v>
      </c>
      <c r="AT6" s="0" t="n">
        <v>0.8</v>
      </c>
      <c r="AU6" s="0" t="n">
        <v>36.06</v>
      </c>
      <c r="AV6" s="65" t="n">
        <v>17537852</v>
      </c>
      <c r="AW6" s="66" t="n">
        <v>103441810</v>
      </c>
      <c r="AX6" s="66" t="n">
        <v>47419803</v>
      </c>
      <c r="AY6" s="66" t="n">
        <v>11776010</v>
      </c>
      <c r="AZ6" s="66" t="n">
        <v>0</v>
      </c>
      <c r="BA6" s="66" t="n">
        <v>105969316</v>
      </c>
      <c r="BB6" s="66" t="n">
        <v>394646123</v>
      </c>
      <c r="BC6" s="65" t="n">
        <v>532255088.78</v>
      </c>
      <c r="BD6" s="66" t="n">
        <v>1531996557</v>
      </c>
      <c r="BE6" s="66" t="n">
        <v>418725391.615</v>
      </c>
      <c r="BF6" s="66" t="n">
        <v>6191094827</v>
      </c>
      <c r="BG6" s="65" t="n">
        <v>602934655</v>
      </c>
      <c r="BH6" s="67" t="n">
        <v>40.85</v>
      </c>
      <c r="BI6" s="66" t="n">
        <v>39947975.141</v>
      </c>
      <c r="BJ6" s="66" t="n">
        <v>115055445.0277</v>
      </c>
      <c r="BK6" s="66" t="n">
        <v>32342603.7262</v>
      </c>
    </row>
    <row r="7" customFormat="false" ht="12.75" hidden="false" customHeight="false" outlineLevel="0" collapsed="false">
      <c r="A7" s="0" t="s">
        <v>192</v>
      </c>
      <c r="B7" s="0" t="s">
        <v>329</v>
      </c>
      <c r="C7" s="0" t="s">
        <v>330</v>
      </c>
      <c r="D7" s="0" t="s">
        <v>331</v>
      </c>
      <c r="E7" s="0" t="s">
        <v>332</v>
      </c>
      <c r="F7" s="63" t="n">
        <v>13751586422</v>
      </c>
      <c r="G7" s="37" t="n">
        <v>85692622702</v>
      </c>
      <c r="H7" s="37" t="n">
        <v>5189829</v>
      </c>
      <c r="I7" s="37" t="n">
        <v>13561652760</v>
      </c>
      <c r="J7" s="37" t="n">
        <v>11410762151</v>
      </c>
      <c r="K7" s="37" t="n">
        <v>22821958876</v>
      </c>
      <c r="L7" s="37" t="n">
        <v>19529193194</v>
      </c>
      <c r="M7" s="37" t="n">
        <v>3956267612</v>
      </c>
      <c r="N7" s="64" t="n">
        <v>9.5667</v>
      </c>
      <c r="O7" s="64" t="n">
        <v>6.8311</v>
      </c>
      <c r="P7" s="64" t="n">
        <v>5.0978</v>
      </c>
      <c r="Q7" s="64" t="n">
        <v>2.4689</v>
      </c>
      <c r="R7" s="63" t="n">
        <v>19565719088</v>
      </c>
      <c r="S7" s="37" t="n">
        <v>10579706416</v>
      </c>
      <c r="T7" s="37" t="n">
        <v>2330645844</v>
      </c>
      <c r="U7" s="37" t="n">
        <v>2400633734</v>
      </c>
      <c r="V7" s="37" t="n">
        <v>445164562</v>
      </c>
      <c r="W7" s="37" t="n">
        <v>1878732271</v>
      </c>
      <c r="X7" s="37" t="n">
        <v>1322367263</v>
      </c>
      <c r="Y7" s="37" t="n">
        <v>95930531</v>
      </c>
      <c r="Z7" s="37" t="n">
        <v>150170805</v>
      </c>
      <c r="AA7" s="37" t="n">
        <v>4348436381</v>
      </c>
      <c r="AB7" s="37" t="n">
        <v>30207154635</v>
      </c>
      <c r="AC7" s="37" t="n">
        <v>23508436</v>
      </c>
      <c r="AD7" s="37" t="n">
        <v>89828990</v>
      </c>
      <c r="AE7" s="37" t="n">
        <v>19813400.4400156</v>
      </c>
      <c r="AF7" s="37" t="n">
        <v>33531282.5847584</v>
      </c>
      <c r="AG7" s="37" t="n">
        <v>161582</v>
      </c>
      <c r="AH7" s="37" t="n">
        <v>654</v>
      </c>
      <c r="AI7" s="37" t="n">
        <v>161909</v>
      </c>
      <c r="AJ7" s="63" t="n">
        <v>776588894</v>
      </c>
      <c r="AK7" s="37" t="n">
        <v>67596480</v>
      </c>
      <c r="AL7" s="37" t="n">
        <v>97040</v>
      </c>
      <c r="AM7" s="37" t="n">
        <v>78065</v>
      </c>
      <c r="AN7" s="37" t="n">
        <v>18975</v>
      </c>
      <c r="AO7" s="37" t="n">
        <v>12822317</v>
      </c>
      <c r="AP7" s="37" t="n">
        <v>12730086</v>
      </c>
      <c r="AQ7" s="37" t="n">
        <v>92231</v>
      </c>
      <c r="AR7" s="37" t="n">
        <v>0</v>
      </c>
      <c r="AS7" s="37" t="n">
        <v>844296580</v>
      </c>
      <c r="AT7" s="0" t="n">
        <v>1.24</v>
      </c>
      <c r="AU7" s="0" t="n">
        <v>47.53</v>
      </c>
      <c r="AV7" s="65" t="n">
        <v>212062968</v>
      </c>
      <c r="AW7" s="66" t="n">
        <v>811703398</v>
      </c>
      <c r="AX7" s="66" t="n">
        <v>701509240</v>
      </c>
      <c r="AY7" s="66" t="n">
        <v>46166077</v>
      </c>
      <c r="AZ7" s="66" t="n">
        <v>73586182</v>
      </c>
      <c r="BA7" s="66" t="n">
        <v>835240886</v>
      </c>
      <c r="BB7" s="66" t="n">
        <v>7819035326</v>
      </c>
      <c r="BC7" s="65" t="n">
        <v>10313277927.8939</v>
      </c>
      <c r="BD7" s="66" t="n">
        <v>17121930644.0037</v>
      </c>
      <c r="BE7" s="66" t="n">
        <v>3023913553.6799</v>
      </c>
      <c r="BF7" s="66" t="n">
        <v>118080474453</v>
      </c>
      <c r="BG7" s="65" t="n">
        <v>6341982661</v>
      </c>
      <c r="BH7" s="67" t="n">
        <v>38.12</v>
      </c>
      <c r="BI7" s="66" t="n">
        <v>547369176.3837</v>
      </c>
      <c r="BJ7" s="66" t="n">
        <v>913191650.6778</v>
      </c>
      <c r="BK7" s="66" t="n">
        <v>164009909.0909</v>
      </c>
    </row>
    <row r="8" customFormat="false" ht="12.75" hidden="false" customHeight="false" outlineLevel="0" collapsed="false">
      <c r="A8" s="0" t="s">
        <v>194</v>
      </c>
      <c r="B8" s="0" t="s">
        <v>333</v>
      </c>
      <c r="C8" s="0" t="s">
        <v>327</v>
      </c>
      <c r="D8" s="0" t="s">
        <v>320</v>
      </c>
      <c r="E8" s="0" t="s">
        <v>334</v>
      </c>
      <c r="F8" s="63" t="n">
        <v>12628031721</v>
      </c>
      <c r="G8" s="37" t="n">
        <v>5849170354</v>
      </c>
      <c r="H8" s="37" t="n">
        <v>0</v>
      </c>
      <c r="I8" s="37" t="n">
        <v>10635285460</v>
      </c>
      <c r="J8" s="37" t="n">
        <v>10515836698</v>
      </c>
      <c r="K8" s="37" t="n">
        <v>43748379382</v>
      </c>
      <c r="L8" s="37" t="n">
        <v>42479545965</v>
      </c>
      <c r="M8" s="37" t="n">
        <v>6705467073</v>
      </c>
      <c r="N8" s="64" t="n">
        <v>10.0222</v>
      </c>
      <c r="O8" s="64" t="n">
        <v>9.9756</v>
      </c>
      <c r="P8" s="64" t="n">
        <v>6.7156</v>
      </c>
      <c r="Q8" s="64" t="n">
        <v>6.97</v>
      </c>
      <c r="R8" s="63" t="n">
        <v>7833899827</v>
      </c>
      <c r="S8" s="37" t="n">
        <v>3220467028</v>
      </c>
      <c r="T8" s="37" t="n">
        <v>8122868731</v>
      </c>
      <c r="U8" s="37" t="n">
        <v>8253912997</v>
      </c>
      <c r="V8" s="37" t="n">
        <v>846703733</v>
      </c>
      <c r="W8" s="37" t="n">
        <v>2514943251</v>
      </c>
      <c r="X8" s="37" t="n">
        <v>1399767665</v>
      </c>
      <c r="Y8" s="37" t="n">
        <v>549651695</v>
      </c>
      <c r="Z8" s="37" t="n">
        <v>8586372</v>
      </c>
      <c r="AA8" s="37" t="n">
        <v>3274931243</v>
      </c>
      <c r="AB8" s="37" t="n">
        <v>24682396783</v>
      </c>
      <c r="AC8" s="37" t="n">
        <v>2128621</v>
      </c>
      <c r="AD8" s="37" t="n">
        <v>11385374</v>
      </c>
      <c r="AE8" s="37" t="n">
        <v>73148709.8207859</v>
      </c>
      <c r="AF8" s="37" t="n">
        <v>307816600.587493</v>
      </c>
      <c r="AG8" s="37" t="n">
        <v>124306</v>
      </c>
      <c r="AH8" s="37" t="n">
        <v>1157</v>
      </c>
      <c r="AI8" s="37" t="n">
        <v>124884.5</v>
      </c>
      <c r="AJ8" s="63" t="n">
        <v>185957514</v>
      </c>
      <c r="AK8" s="37" t="n">
        <v>188001460</v>
      </c>
      <c r="AL8" s="37" t="n">
        <v>2102324</v>
      </c>
      <c r="AM8" s="37" t="n">
        <v>2969359</v>
      </c>
      <c r="AN8" s="37" t="n">
        <v>-867035</v>
      </c>
      <c r="AO8" s="37" t="n">
        <v>124150552</v>
      </c>
      <c r="AP8" s="37" t="n">
        <v>124150552</v>
      </c>
      <c r="AQ8" s="37" t="n">
        <v>0</v>
      </c>
      <c r="AR8" s="37" t="n">
        <v>0</v>
      </c>
      <c r="AS8" s="37" t="n">
        <v>373091939</v>
      </c>
      <c r="AT8" s="0" t="n">
        <v>0.69</v>
      </c>
      <c r="AU8" s="0" t="n">
        <v>36.39</v>
      </c>
      <c r="AV8" s="65" t="n">
        <v>14873856</v>
      </c>
      <c r="AW8" s="66" t="n">
        <v>79174301</v>
      </c>
      <c r="AX8" s="66" t="n">
        <v>803368095</v>
      </c>
      <c r="AY8" s="66" t="n">
        <v>22622119</v>
      </c>
      <c r="AZ8" s="66" t="n">
        <v>0</v>
      </c>
      <c r="BA8" s="66" t="n">
        <v>792040885</v>
      </c>
      <c r="BB8" s="66" t="n">
        <v>5245535696</v>
      </c>
      <c r="BC8" s="65" t="n">
        <v>8470661730.25</v>
      </c>
      <c r="BD8" s="66" t="n">
        <v>34728806518.9</v>
      </c>
      <c r="BE8" s="66" t="n">
        <v>5511856110.2</v>
      </c>
      <c r="BF8" s="66" t="n">
        <v>63835169188</v>
      </c>
      <c r="BG8" s="65" t="n">
        <v>8724503282</v>
      </c>
      <c r="BH8" s="67" t="n">
        <v>40.85</v>
      </c>
      <c r="BI8" s="66" t="n">
        <v>1141223811.4309</v>
      </c>
      <c r="BJ8" s="66" t="n">
        <v>4653880981.2126</v>
      </c>
      <c r="BK8" s="66" t="n">
        <v>740425286.6319</v>
      </c>
    </row>
    <row r="9" customFormat="false" ht="12.75" hidden="false" customHeight="false" outlineLevel="0" collapsed="false">
      <c r="A9" s="0" t="s">
        <v>195</v>
      </c>
      <c r="B9" s="0" t="s">
        <v>335</v>
      </c>
      <c r="C9" s="0" t="s">
        <v>336</v>
      </c>
      <c r="D9" s="0" t="s">
        <v>337</v>
      </c>
      <c r="E9" s="0" t="s">
        <v>338</v>
      </c>
      <c r="F9" s="63" t="n">
        <v>6739986075</v>
      </c>
      <c r="G9" s="37" t="n">
        <v>4585789096</v>
      </c>
      <c r="H9" s="37" t="n">
        <v>1067451495</v>
      </c>
      <c r="I9" s="37" t="n">
        <v>4356025832</v>
      </c>
      <c r="J9" s="37" t="n">
        <v>4214416059</v>
      </c>
      <c r="K9" s="37" t="n">
        <v>10988859856</v>
      </c>
      <c r="L9" s="37" t="n">
        <v>10777024080</v>
      </c>
      <c r="M9" s="37" t="n">
        <v>2412287914</v>
      </c>
      <c r="N9" s="64" t="n">
        <v>9.5289</v>
      </c>
      <c r="O9" s="64" t="n">
        <v>6.2689</v>
      </c>
      <c r="P9" s="64" t="n">
        <v>4.9889</v>
      </c>
      <c r="Q9" s="64" t="n">
        <v>2.2611</v>
      </c>
      <c r="R9" s="63" t="n">
        <v>4433693666</v>
      </c>
      <c r="S9" s="37" t="n">
        <v>1668023371</v>
      </c>
      <c r="T9" s="37" t="n">
        <v>6039376699</v>
      </c>
      <c r="U9" s="37" t="n">
        <v>6117677401</v>
      </c>
      <c r="V9" s="37" t="n">
        <v>162794268</v>
      </c>
      <c r="W9" s="37" t="n">
        <v>746312104</v>
      </c>
      <c r="X9" s="37" t="n">
        <v>413714800</v>
      </c>
      <c r="Y9" s="37" t="n">
        <v>159690516</v>
      </c>
      <c r="Z9" s="37" t="n">
        <v>27102417</v>
      </c>
      <c r="AA9" s="37" t="n">
        <v>1128885294</v>
      </c>
      <c r="AB9" s="37" t="n">
        <v>13189870466</v>
      </c>
      <c r="AC9" s="37" t="n">
        <v>4167857</v>
      </c>
      <c r="AD9" s="37" t="n">
        <v>37253391</v>
      </c>
      <c r="AE9" s="37" t="n">
        <v>17290163.0819564</v>
      </c>
      <c r="AF9" s="37" t="n">
        <v>45573684.9818945</v>
      </c>
      <c r="AG9" s="37" t="n">
        <v>53714</v>
      </c>
      <c r="AH9" s="37" t="n">
        <v>1255</v>
      </c>
      <c r="AI9" s="37" t="n">
        <v>54341.5</v>
      </c>
      <c r="AJ9" s="63" t="n">
        <v>200302730</v>
      </c>
      <c r="AK9" s="37" t="n">
        <v>122303620</v>
      </c>
      <c r="AL9" s="37" t="n">
        <v>13342181</v>
      </c>
      <c r="AM9" s="37" t="n">
        <v>3214561</v>
      </c>
      <c r="AN9" s="37" t="n">
        <v>10127620</v>
      </c>
      <c r="AO9" s="37" t="n">
        <v>13386036</v>
      </c>
      <c r="AP9" s="37" t="n">
        <v>13386036</v>
      </c>
      <c r="AQ9" s="37" t="n">
        <v>0</v>
      </c>
      <c r="AR9" s="37" t="n">
        <v>0</v>
      </c>
      <c r="AS9" s="37" t="n">
        <v>332733970</v>
      </c>
      <c r="AT9" s="0" t="n">
        <v>1.2</v>
      </c>
      <c r="AU9" s="0" t="n">
        <v>47.03</v>
      </c>
      <c r="AV9" s="65" t="n">
        <v>31943269</v>
      </c>
      <c r="AW9" s="66" t="n">
        <v>285816550</v>
      </c>
      <c r="AX9" s="66" t="n">
        <v>152657513</v>
      </c>
      <c r="AY9" s="66" t="n">
        <v>30477874</v>
      </c>
      <c r="AZ9" s="66" t="n">
        <v>16282820</v>
      </c>
      <c r="BA9" s="66" t="n">
        <v>205500124</v>
      </c>
      <c r="BB9" s="66" t="n">
        <v>2008119656</v>
      </c>
      <c r="BC9" s="65" t="n">
        <v>3581416662.8923</v>
      </c>
      <c r="BD9" s="66" t="n">
        <v>8949302405.3196</v>
      </c>
      <c r="BE9" s="66" t="n">
        <v>2010975982.5718</v>
      </c>
      <c r="BF9" s="66" t="n">
        <v>24257368306</v>
      </c>
      <c r="BG9" s="65" t="n">
        <v>2124566674</v>
      </c>
      <c r="BH9" s="67" t="n">
        <v>36.53</v>
      </c>
      <c r="BI9" s="66" t="n">
        <v>145704661.1784</v>
      </c>
      <c r="BJ9" s="66" t="n">
        <v>361784345.971</v>
      </c>
      <c r="BK9" s="66" t="n">
        <v>80493139.8966</v>
      </c>
    </row>
    <row r="10" customFormat="false" ht="12.75" hidden="false" customHeight="false" outlineLevel="0" collapsed="false">
      <c r="A10" s="0" t="s">
        <v>196</v>
      </c>
      <c r="B10" s="0" t="s">
        <v>339</v>
      </c>
      <c r="C10" s="0" t="s">
        <v>323</v>
      </c>
      <c r="D10" s="0" t="s">
        <v>324</v>
      </c>
      <c r="E10" s="0" t="s">
        <v>340</v>
      </c>
      <c r="F10" s="63" t="n">
        <v>8185318360</v>
      </c>
      <c r="G10" s="37" t="n">
        <v>25441682888</v>
      </c>
      <c r="H10" s="37" t="n">
        <v>8762134324</v>
      </c>
      <c r="I10" s="37" t="n">
        <v>7358771083</v>
      </c>
      <c r="J10" s="37" t="n">
        <v>7336991744</v>
      </c>
      <c r="K10" s="37" t="n">
        <v>23784168667</v>
      </c>
      <c r="L10" s="37" t="n">
        <v>23145067899</v>
      </c>
      <c r="M10" s="37" t="n">
        <v>6140074747</v>
      </c>
      <c r="N10" s="64" t="n">
        <v>9.9956</v>
      </c>
      <c r="O10" s="64" t="n">
        <v>10.9078</v>
      </c>
      <c r="P10" s="64" t="n">
        <v>6.8344</v>
      </c>
      <c r="Q10" s="64" t="n">
        <v>7.9633</v>
      </c>
      <c r="R10" s="63" t="n">
        <v>11197233807</v>
      </c>
      <c r="S10" s="37" t="n">
        <v>4701894425</v>
      </c>
      <c r="T10" s="37" t="n">
        <v>3973762582</v>
      </c>
      <c r="U10" s="37" t="n">
        <v>3986503613</v>
      </c>
      <c r="V10" s="37" t="n">
        <v>371510828</v>
      </c>
      <c r="W10" s="37" t="n">
        <v>1064836061</v>
      </c>
      <c r="X10" s="37" t="n">
        <v>627453521</v>
      </c>
      <c r="Y10" s="37" t="n">
        <v>389960171</v>
      </c>
      <c r="Z10" s="37" t="n">
        <v>3965338</v>
      </c>
      <c r="AA10" s="37" t="n">
        <v>3048228615</v>
      </c>
      <c r="AB10" s="37" t="n">
        <v>20689691954</v>
      </c>
      <c r="AC10" s="37" t="n">
        <v>22426600</v>
      </c>
      <c r="AD10" s="37" t="n">
        <v>62715137</v>
      </c>
      <c r="AE10" s="37" t="n">
        <v>54513707.6113532</v>
      </c>
      <c r="AF10" s="37" t="n">
        <v>191237242.596641</v>
      </c>
      <c r="AG10" s="37" t="n">
        <v>145517</v>
      </c>
      <c r="AH10" s="37" t="n">
        <v>4475</v>
      </c>
      <c r="AI10" s="37" t="n">
        <v>147754.5</v>
      </c>
      <c r="AJ10" s="63" t="n">
        <v>640667659</v>
      </c>
      <c r="AK10" s="37" t="n">
        <v>68540700</v>
      </c>
      <c r="AL10" s="37" t="n">
        <v>46745878</v>
      </c>
      <c r="AM10" s="37" t="n">
        <v>42065485</v>
      </c>
      <c r="AN10" s="37" t="n">
        <v>4680393</v>
      </c>
      <c r="AO10" s="37" t="n">
        <v>17441761</v>
      </c>
      <c r="AP10" s="37" t="n">
        <v>16489984</v>
      </c>
      <c r="AQ10" s="37" t="n">
        <v>951777</v>
      </c>
      <c r="AR10" s="37" t="n">
        <v>-44</v>
      </c>
      <c r="AS10" s="37" t="n">
        <v>714840485</v>
      </c>
      <c r="AT10" s="0" t="n">
        <v>0.6</v>
      </c>
      <c r="AU10" s="0" t="n">
        <v>35.47</v>
      </c>
      <c r="AV10" s="65" t="n">
        <v>206756935</v>
      </c>
      <c r="AW10" s="66" t="n">
        <v>578099411</v>
      </c>
      <c r="AX10" s="66" t="n">
        <v>341047773</v>
      </c>
      <c r="AY10" s="66" t="n">
        <v>212847734</v>
      </c>
      <c r="AZ10" s="66" t="n">
        <v>0</v>
      </c>
      <c r="BA10" s="66" t="n">
        <v>806309113</v>
      </c>
      <c r="BB10" s="66" t="n">
        <v>5814974562</v>
      </c>
      <c r="BC10" s="65" t="n">
        <v>6004062083.9921</v>
      </c>
      <c r="BD10" s="66" t="n">
        <v>19939584621.4431</v>
      </c>
      <c r="BE10" s="66" t="n">
        <v>5283259330.1315</v>
      </c>
      <c r="BF10" s="66" t="n">
        <v>67485543308</v>
      </c>
      <c r="BG10" s="65" t="n">
        <v>8009728498</v>
      </c>
      <c r="BH10" s="67" t="n">
        <v>39.55</v>
      </c>
      <c r="BI10" s="66" t="n">
        <v>146317224.0608</v>
      </c>
      <c r="BJ10" s="66" t="n">
        <v>486745620.9805</v>
      </c>
      <c r="BK10" s="66" t="n">
        <v>128894786.6141</v>
      </c>
    </row>
    <row r="11" customFormat="false" ht="12.75" hidden="false" customHeight="false" outlineLevel="0" collapsed="false">
      <c r="A11" s="0" t="s">
        <v>197</v>
      </c>
      <c r="B11" s="0" t="s">
        <v>341</v>
      </c>
      <c r="C11" s="0" t="s">
        <v>342</v>
      </c>
      <c r="D11" s="0" t="s">
        <v>324</v>
      </c>
      <c r="E11" s="0" t="s">
        <v>343</v>
      </c>
      <c r="F11" s="63" t="n">
        <v>1825721129</v>
      </c>
      <c r="G11" s="37" t="n">
        <v>0</v>
      </c>
      <c r="H11" s="37" t="n">
        <v>0</v>
      </c>
      <c r="I11" s="37" t="n">
        <v>2374724669</v>
      </c>
      <c r="J11" s="37" t="n">
        <v>1808641748</v>
      </c>
      <c r="K11" s="37" t="n">
        <v>3073099070</v>
      </c>
      <c r="L11" s="37" t="n">
        <v>2425588514</v>
      </c>
      <c r="M11" s="37" t="n">
        <v>564360232</v>
      </c>
      <c r="N11" s="64" t="n">
        <v>9.5233</v>
      </c>
      <c r="O11" s="64" t="n">
        <v>11.3111</v>
      </c>
      <c r="P11" s="64" t="n">
        <v>5.24</v>
      </c>
      <c r="Q11" s="64" t="n">
        <v>6.5189</v>
      </c>
      <c r="R11" s="63" t="n">
        <v>1702774693</v>
      </c>
      <c r="S11" s="37" t="n">
        <v>251823592</v>
      </c>
      <c r="T11" s="37" t="n">
        <v>2515592455</v>
      </c>
      <c r="U11" s="37" t="n">
        <v>2519380878</v>
      </c>
      <c r="V11" s="37" t="n">
        <v>59798801</v>
      </c>
      <c r="W11" s="37" t="n">
        <v>289073887</v>
      </c>
      <c r="X11" s="37" t="n">
        <v>148433157</v>
      </c>
      <c r="Y11" s="37" t="n">
        <v>34674854</v>
      </c>
      <c r="Z11" s="37" t="n">
        <v>49608254</v>
      </c>
      <c r="AA11" s="37" t="n">
        <v>409096899</v>
      </c>
      <c r="AB11" s="37" t="n">
        <v>5212841423</v>
      </c>
      <c r="AC11" s="37" t="n">
        <v>1669386</v>
      </c>
      <c r="AD11" s="37" t="n">
        <v>15403216</v>
      </c>
      <c r="AE11" s="37" t="n">
        <v>9470420.32249111</v>
      </c>
      <c r="AF11" s="37" t="n">
        <v>12811456.6402905</v>
      </c>
      <c r="AG11" s="37" t="n">
        <v>10046</v>
      </c>
      <c r="AH11" s="37" t="n">
        <v>237</v>
      </c>
      <c r="AI11" s="37" t="n">
        <v>10164.5</v>
      </c>
      <c r="AJ11" s="63" t="n">
        <v>67758151</v>
      </c>
      <c r="AK11" s="37" t="n">
        <v>48871597</v>
      </c>
      <c r="AL11" s="37" t="n">
        <v>0</v>
      </c>
      <c r="AM11" s="37" t="n">
        <v>0</v>
      </c>
      <c r="AN11" s="37" t="n">
        <v>0</v>
      </c>
      <c r="AO11" s="37" t="n">
        <v>16315159</v>
      </c>
      <c r="AP11" s="37" t="n">
        <v>16323647</v>
      </c>
      <c r="AQ11" s="37" t="n">
        <v>-8488</v>
      </c>
      <c r="AR11" s="37" t="n">
        <v>0</v>
      </c>
      <c r="AS11" s="37" t="n">
        <v>116621260</v>
      </c>
      <c r="AT11" s="0" t="n">
        <v>1.06</v>
      </c>
      <c r="AU11" s="0" t="n">
        <v>34.04</v>
      </c>
      <c r="AV11" s="65" t="n">
        <v>13961363</v>
      </c>
      <c r="AW11" s="66" t="n">
        <v>128858820</v>
      </c>
      <c r="AX11" s="66" t="n">
        <v>52192719</v>
      </c>
      <c r="AY11" s="66" t="n">
        <v>16610377</v>
      </c>
      <c r="AZ11" s="66" t="n">
        <v>9698489</v>
      </c>
      <c r="BA11" s="66" t="n">
        <v>56623951</v>
      </c>
      <c r="BB11" s="66" t="n">
        <v>362530276</v>
      </c>
      <c r="BC11" s="65" t="n">
        <v>1442832281.9571</v>
      </c>
      <c r="BD11" s="66" t="n">
        <v>1868128975.6879</v>
      </c>
      <c r="BE11" s="66" t="n">
        <v>356555054.7127</v>
      </c>
      <c r="BF11" s="66" t="n">
        <v>4945754065</v>
      </c>
      <c r="BG11" s="65" t="n">
        <v>882767286</v>
      </c>
      <c r="BH11" s="67" t="n">
        <v>38.25</v>
      </c>
      <c r="BI11" s="66" t="n">
        <v>100093383.2984</v>
      </c>
      <c r="BJ11" s="66" t="n">
        <v>127828397.7637</v>
      </c>
      <c r="BK11" s="66" t="n">
        <v>24216320.0124</v>
      </c>
    </row>
    <row r="12" customFormat="false" ht="12.75" hidden="false" customHeight="false" outlineLevel="0" collapsed="false">
      <c r="A12" s="0" t="s">
        <v>198</v>
      </c>
      <c r="B12" s="0" t="s">
        <v>344</v>
      </c>
      <c r="C12" s="0" t="s">
        <v>345</v>
      </c>
      <c r="D12" s="0" t="s">
        <v>346</v>
      </c>
      <c r="E12" s="0" t="s">
        <v>347</v>
      </c>
      <c r="F12" s="63" t="n">
        <v>13370113013</v>
      </c>
      <c r="G12" s="37" t="n">
        <v>20720295310</v>
      </c>
      <c r="H12" s="37" t="n">
        <v>0</v>
      </c>
      <c r="I12" s="37" t="n">
        <v>9653005863</v>
      </c>
      <c r="J12" s="37" t="n">
        <v>9175499492</v>
      </c>
      <c r="K12" s="37" t="n">
        <v>29450429616</v>
      </c>
      <c r="L12" s="37" t="n">
        <v>27458476707</v>
      </c>
      <c r="M12" s="37" t="n">
        <v>6940853531</v>
      </c>
      <c r="N12" s="64" t="n">
        <v>9.9689</v>
      </c>
      <c r="O12" s="64" t="n">
        <v>10.2767</v>
      </c>
      <c r="P12" s="64" t="n">
        <v>6.5289</v>
      </c>
      <c r="Q12" s="64" t="n">
        <v>7.0767</v>
      </c>
      <c r="R12" s="63" t="n">
        <v>14370525546</v>
      </c>
      <c r="S12" s="37" t="n">
        <v>4239074648</v>
      </c>
      <c r="T12" s="37" t="n">
        <v>7295576881</v>
      </c>
      <c r="U12" s="37" t="n">
        <v>7292368986</v>
      </c>
      <c r="V12" s="37" t="n">
        <v>387970828</v>
      </c>
      <c r="W12" s="37" t="n">
        <v>1896474331</v>
      </c>
      <c r="X12" s="37" t="n">
        <v>1038784359</v>
      </c>
      <c r="Y12" s="37" t="n">
        <v>720676377</v>
      </c>
      <c r="Z12" s="37" t="n">
        <v>2004508</v>
      </c>
      <c r="AA12" s="37" t="n">
        <v>2662236352</v>
      </c>
      <c r="AB12" s="37" t="n">
        <v>28371041287</v>
      </c>
      <c r="AC12" s="37" t="n">
        <v>16578760</v>
      </c>
      <c r="AD12" s="37" t="n">
        <v>111477050</v>
      </c>
      <c r="AE12" s="37" t="n">
        <v>81941848.4882367</v>
      </c>
      <c r="AF12" s="37" t="n">
        <v>248342989.198685</v>
      </c>
      <c r="AG12" s="37" t="n">
        <v>108916</v>
      </c>
      <c r="AH12" s="37" t="n">
        <v>1339</v>
      </c>
      <c r="AI12" s="37" t="n">
        <v>109585.5</v>
      </c>
      <c r="AJ12" s="63" t="n">
        <v>565748717</v>
      </c>
      <c r="AK12" s="37" t="n">
        <v>171536563</v>
      </c>
      <c r="AL12" s="37" t="n">
        <v>462000</v>
      </c>
      <c r="AM12" s="37" t="n">
        <v>379497</v>
      </c>
      <c r="AN12" s="37" t="n">
        <v>82503</v>
      </c>
      <c r="AO12" s="37" t="n">
        <v>59143158</v>
      </c>
      <c r="AP12" s="37" t="n">
        <v>57358885</v>
      </c>
      <c r="AQ12" s="37" t="n">
        <v>1784273</v>
      </c>
      <c r="AR12" s="37" t="n">
        <v>14927</v>
      </c>
      <c r="AS12" s="37" t="n">
        <v>739166983</v>
      </c>
      <c r="AT12" s="0" t="n">
        <v>0.68</v>
      </c>
      <c r="AU12" s="0" t="n">
        <v>37.13</v>
      </c>
      <c r="AV12" s="65" t="n">
        <v>145588625</v>
      </c>
      <c r="AW12" s="66" t="n">
        <v>979412677</v>
      </c>
      <c r="AX12" s="66" t="n">
        <v>570595399</v>
      </c>
      <c r="AY12" s="66" t="n">
        <v>205987332</v>
      </c>
      <c r="AZ12" s="66" t="n">
        <v>1355138</v>
      </c>
      <c r="BA12" s="66" t="n">
        <v>528105600</v>
      </c>
      <c r="BB12" s="66" t="n">
        <v>4394930042</v>
      </c>
      <c r="BC12" s="65" t="n">
        <v>8048172504.6697</v>
      </c>
      <c r="BD12" s="66" t="n">
        <v>24491824736.2725</v>
      </c>
      <c r="BE12" s="66" t="n">
        <v>5986606989.6099</v>
      </c>
      <c r="BF12" s="66" t="n">
        <v>72254466701</v>
      </c>
      <c r="BG12" s="65" t="n">
        <v>7274192176</v>
      </c>
      <c r="BH12" s="67" t="n">
        <v>38.58</v>
      </c>
      <c r="BI12" s="66" t="n">
        <v>502805075.4535</v>
      </c>
      <c r="BJ12" s="66" t="n">
        <v>1530810578.9695</v>
      </c>
      <c r="BK12" s="66" t="n">
        <v>373154533.1589</v>
      </c>
    </row>
    <row r="13" customFormat="false" ht="12.75" hidden="false" customHeight="false" outlineLevel="0" collapsed="false">
      <c r="A13" s="0" t="s">
        <v>199</v>
      </c>
      <c r="B13" s="0" t="s">
        <v>348</v>
      </c>
      <c r="C13" s="0" t="s">
        <v>345</v>
      </c>
      <c r="D13" s="0" t="s">
        <v>324</v>
      </c>
      <c r="E13" s="0" t="s">
        <v>349</v>
      </c>
      <c r="F13" s="63" t="n">
        <v>4778289881</v>
      </c>
      <c r="G13" s="37" t="n">
        <v>0</v>
      </c>
      <c r="H13" s="37" t="n">
        <v>0</v>
      </c>
      <c r="I13" s="37" t="n">
        <v>870155761</v>
      </c>
      <c r="J13" s="37" t="n">
        <v>780218652</v>
      </c>
      <c r="K13" s="37" t="n">
        <v>2973043096</v>
      </c>
      <c r="L13" s="37" t="n">
        <v>2641744857</v>
      </c>
      <c r="M13" s="37" t="n">
        <v>819950093</v>
      </c>
      <c r="N13" s="64" t="n">
        <v>9.7456</v>
      </c>
      <c r="O13" s="64" t="n">
        <v>10.1411</v>
      </c>
      <c r="P13" s="64" t="n">
        <v>5.9089</v>
      </c>
      <c r="Q13" s="64" t="n">
        <v>6.64</v>
      </c>
      <c r="R13" s="63" t="n">
        <v>2206703541</v>
      </c>
      <c r="S13" s="37" t="n">
        <v>611466881</v>
      </c>
      <c r="T13" s="37" t="n">
        <v>362693370</v>
      </c>
      <c r="U13" s="37" t="n">
        <v>374566812</v>
      </c>
      <c r="V13" s="37" t="n">
        <v>54761613</v>
      </c>
      <c r="W13" s="37" t="n">
        <v>181833804</v>
      </c>
      <c r="X13" s="37" t="n">
        <v>75290316</v>
      </c>
      <c r="Y13" s="37" t="n">
        <v>69742323</v>
      </c>
      <c r="Z13" s="37" t="n">
        <v>4096149</v>
      </c>
      <c r="AA13" s="37" t="n">
        <v>383958892</v>
      </c>
      <c r="AB13" s="37" t="n">
        <v>3350953450</v>
      </c>
      <c r="AC13" s="37" t="n">
        <v>1487340</v>
      </c>
      <c r="AD13" s="37" t="n">
        <v>8292907</v>
      </c>
      <c r="AE13" s="37" t="n">
        <v>4624451.08279292</v>
      </c>
      <c r="AF13" s="37" t="n">
        <v>15666588.7168209</v>
      </c>
      <c r="AG13" s="37" t="n">
        <v>13103</v>
      </c>
      <c r="AH13" s="37" t="n">
        <v>314</v>
      </c>
      <c r="AI13" s="37" t="n">
        <v>13260</v>
      </c>
      <c r="AJ13" s="63" t="n">
        <v>88706807</v>
      </c>
      <c r="AK13" s="37" t="n">
        <v>14070242</v>
      </c>
      <c r="AL13" s="37" t="n">
        <v>1762178</v>
      </c>
      <c r="AM13" s="37" t="n">
        <v>1838958</v>
      </c>
      <c r="AN13" s="37" t="n">
        <v>-76780</v>
      </c>
      <c r="AO13" s="37" t="n">
        <v>1496908</v>
      </c>
      <c r="AP13" s="37" t="n">
        <v>1487485</v>
      </c>
      <c r="AQ13" s="37" t="n">
        <v>9423</v>
      </c>
      <c r="AR13" s="37" t="n">
        <v>0</v>
      </c>
      <c r="AS13" s="37" t="n">
        <v>102709692</v>
      </c>
      <c r="AT13" s="0" t="n">
        <v>0.86</v>
      </c>
      <c r="AU13" s="0" t="n">
        <v>35.55</v>
      </c>
      <c r="AV13" s="65" t="n">
        <v>12118309</v>
      </c>
      <c r="AW13" s="66" t="n">
        <v>67630800</v>
      </c>
      <c r="AX13" s="66" t="n">
        <v>44611205</v>
      </c>
      <c r="AY13" s="66" t="n">
        <v>34462406</v>
      </c>
      <c r="AZ13" s="66" t="n">
        <v>689672</v>
      </c>
      <c r="BA13" s="66" t="n">
        <v>89538189</v>
      </c>
      <c r="BB13" s="66" t="n">
        <v>412613870</v>
      </c>
      <c r="BC13" s="65" t="n">
        <v>697093015.6444</v>
      </c>
      <c r="BD13" s="66" t="n">
        <v>2376819052.4032</v>
      </c>
      <c r="BE13" s="66" t="n">
        <v>674611655.8712</v>
      </c>
      <c r="BF13" s="66" t="n">
        <v>7548500801</v>
      </c>
      <c r="BG13" s="65" t="n">
        <v>800081879</v>
      </c>
      <c r="BH13" s="67" t="n">
        <v>38.58</v>
      </c>
      <c r="BI13" s="66" t="n">
        <v>33689755.8016</v>
      </c>
      <c r="BJ13" s="66" t="n">
        <v>115726043.7517</v>
      </c>
      <c r="BK13" s="66" t="n">
        <v>32512977.2184</v>
      </c>
    </row>
    <row r="14" customFormat="false" ht="12.75" hidden="false" customHeight="false" outlineLevel="0" collapsed="false">
      <c r="A14" s="0" t="s">
        <v>200</v>
      </c>
      <c r="B14" s="0" t="s">
        <v>350</v>
      </c>
      <c r="C14" s="0" t="s">
        <v>330</v>
      </c>
      <c r="D14" s="0" t="s">
        <v>331</v>
      </c>
      <c r="E14" s="0" t="s">
        <v>351</v>
      </c>
      <c r="F14" s="63" t="n">
        <v>3758162899</v>
      </c>
      <c r="G14" s="37" t="n">
        <v>21092005721</v>
      </c>
      <c r="H14" s="37" t="n">
        <v>0</v>
      </c>
      <c r="I14" s="37" t="n">
        <v>1469631131</v>
      </c>
      <c r="J14" s="37" t="n">
        <v>1302568484</v>
      </c>
      <c r="K14" s="37" t="n">
        <v>4948793646</v>
      </c>
      <c r="L14" s="37" t="n">
        <v>4360832682</v>
      </c>
      <c r="M14" s="37" t="n">
        <v>1717627023</v>
      </c>
      <c r="N14" s="64" t="n">
        <v>9.5156</v>
      </c>
      <c r="O14" s="64" t="n">
        <v>2.2578</v>
      </c>
      <c r="P14" s="64" t="n">
        <v>5.2733</v>
      </c>
      <c r="Q14" s="64" t="n">
        <v>-1.6567</v>
      </c>
      <c r="R14" s="63" t="n">
        <v>3719419077</v>
      </c>
      <c r="S14" s="37" t="n">
        <v>1543516331</v>
      </c>
      <c r="T14" s="37" t="n">
        <v>1309512621</v>
      </c>
      <c r="U14" s="37" t="n">
        <v>1332280410</v>
      </c>
      <c r="V14" s="37" t="n">
        <v>76658992</v>
      </c>
      <c r="W14" s="37" t="n">
        <v>380388066</v>
      </c>
      <c r="X14" s="37" t="n">
        <v>162387126</v>
      </c>
      <c r="Y14" s="37" t="n">
        <v>15009328</v>
      </c>
      <c r="Z14" s="37" t="n">
        <v>52009101</v>
      </c>
      <c r="AA14" s="37" t="n">
        <v>829145246</v>
      </c>
      <c r="AB14" s="37" t="n">
        <v>6567297346</v>
      </c>
      <c r="AC14" s="37" t="n">
        <v>2572163</v>
      </c>
      <c r="AD14" s="37" t="n">
        <v>13794788</v>
      </c>
      <c r="AE14" s="37" t="n">
        <v>4074081.63591082</v>
      </c>
      <c r="AF14" s="37" t="n">
        <v>14428142.7419528</v>
      </c>
      <c r="AG14" s="37" t="n">
        <v>27551</v>
      </c>
      <c r="AH14" s="37" t="n">
        <v>4725</v>
      </c>
      <c r="AI14" s="37" t="n">
        <v>29913.5</v>
      </c>
      <c r="AJ14" s="63" t="n">
        <v>164434159</v>
      </c>
      <c r="AK14" s="37" t="n">
        <v>48254345</v>
      </c>
      <c r="AL14" s="37" t="n">
        <v>1084000</v>
      </c>
      <c r="AM14" s="37" t="n">
        <v>0</v>
      </c>
      <c r="AN14" s="37" t="n">
        <v>1084000</v>
      </c>
      <c r="AO14" s="37" t="n">
        <v>9413905</v>
      </c>
      <c r="AP14" s="37" t="n">
        <v>9413905</v>
      </c>
      <c r="AQ14" s="37" t="n">
        <v>0</v>
      </c>
      <c r="AR14" s="37" t="n">
        <v>0</v>
      </c>
      <c r="AS14" s="37" t="n">
        <v>213772504</v>
      </c>
      <c r="AT14" s="0" t="n">
        <v>1.1</v>
      </c>
      <c r="AU14" s="0" t="n">
        <v>36.52</v>
      </c>
      <c r="AV14" s="65" t="n">
        <v>22355134</v>
      </c>
      <c r="AW14" s="66" t="n">
        <v>119631481</v>
      </c>
      <c r="AX14" s="66" t="n">
        <v>54869501</v>
      </c>
      <c r="AY14" s="66" t="n">
        <v>5048785</v>
      </c>
      <c r="AZ14" s="66" t="n">
        <v>24637830</v>
      </c>
      <c r="BA14" s="66" t="n">
        <v>213420516</v>
      </c>
      <c r="BB14" s="66" t="n">
        <v>1307337470</v>
      </c>
      <c r="BC14" s="65" t="n">
        <v>1120611270.6831</v>
      </c>
      <c r="BD14" s="66" t="n">
        <v>3670280704.0447</v>
      </c>
      <c r="BE14" s="66" t="n">
        <v>1336800997.3952</v>
      </c>
      <c r="BF14" s="66" t="n">
        <v>28228870287</v>
      </c>
      <c r="BG14" s="65" t="n">
        <v>2649895549</v>
      </c>
      <c r="BH14" s="67" t="n">
        <v>38.12</v>
      </c>
      <c r="BI14" s="66" t="n">
        <v>35535896.5651</v>
      </c>
      <c r="BJ14" s="66" t="n">
        <v>117375505.87</v>
      </c>
      <c r="BK14" s="66" t="n">
        <v>43349729.9274</v>
      </c>
    </row>
    <row r="15" customFormat="false" ht="12.75" hidden="false" customHeight="false" outlineLevel="0" collapsed="false">
      <c r="A15" s="0" t="s">
        <v>201</v>
      </c>
      <c r="B15" s="0" t="s">
        <v>352</v>
      </c>
      <c r="C15" s="0" t="s">
        <v>353</v>
      </c>
      <c r="D15" s="0" t="s">
        <v>354</v>
      </c>
      <c r="E15" s="0" t="s">
        <v>355</v>
      </c>
      <c r="F15" s="63" t="n">
        <v>1100412563</v>
      </c>
      <c r="G15" s="37" t="n">
        <v>8333543623</v>
      </c>
      <c r="H15" s="37" t="n">
        <v>145897793</v>
      </c>
      <c r="I15" s="37" t="n">
        <v>3801732560</v>
      </c>
      <c r="J15" s="37" t="n">
        <v>3670810341</v>
      </c>
      <c r="K15" s="37" t="n">
        <v>9833379593</v>
      </c>
      <c r="L15" s="37" t="n">
        <v>9589634295</v>
      </c>
      <c r="M15" s="37" t="n">
        <v>1512117655</v>
      </c>
      <c r="N15" s="64" t="n">
        <v>9.7867</v>
      </c>
      <c r="O15" s="64" t="n">
        <v>9.0411</v>
      </c>
      <c r="P15" s="64" t="n">
        <v>5.9833</v>
      </c>
      <c r="Q15" s="64" t="n">
        <v>5.7933</v>
      </c>
      <c r="R15" s="63" t="n">
        <v>2514599561</v>
      </c>
      <c r="S15" s="37" t="n">
        <v>1630628414</v>
      </c>
      <c r="T15" s="37" t="n">
        <v>5553059857</v>
      </c>
      <c r="U15" s="37" t="n">
        <v>5627170192</v>
      </c>
      <c r="V15" s="37" t="n">
        <v>262415162</v>
      </c>
      <c r="W15" s="37" t="n">
        <v>609336447</v>
      </c>
      <c r="X15" s="37" t="n">
        <v>282599557</v>
      </c>
      <c r="Y15" s="37" t="n">
        <v>210396883</v>
      </c>
      <c r="Z15" s="37" t="n">
        <v>27407416</v>
      </c>
      <c r="AA15" s="37" t="n">
        <v>1135856413</v>
      </c>
      <c r="AB15" s="37" t="n">
        <v>10669781631</v>
      </c>
      <c r="AC15" s="37" t="n">
        <v>7704913</v>
      </c>
      <c r="AD15" s="37" t="n">
        <v>40310878</v>
      </c>
      <c r="AE15" s="37" t="n">
        <v>8674022.64717181</v>
      </c>
      <c r="AF15" s="37" t="n">
        <v>23039623.5577231</v>
      </c>
      <c r="AG15" s="37" t="n">
        <v>27010</v>
      </c>
      <c r="AH15" s="37" t="n">
        <v>309</v>
      </c>
      <c r="AI15" s="37" t="n">
        <v>27164.5</v>
      </c>
      <c r="AJ15" s="63" t="n">
        <v>77500872</v>
      </c>
      <c r="AK15" s="37" t="n">
        <v>106834519</v>
      </c>
      <c r="AL15" s="37" t="n">
        <v>1359573</v>
      </c>
      <c r="AM15" s="37" t="n">
        <v>956529</v>
      </c>
      <c r="AN15" s="37" t="n">
        <v>403044</v>
      </c>
      <c r="AO15" s="37" t="n">
        <v>3976097</v>
      </c>
      <c r="AP15" s="37" t="n">
        <v>3971580</v>
      </c>
      <c r="AQ15" s="37" t="n">
        <v>4517</v>
      </c>
      <c r="AR15" s="37" t="n">
        <v>0</v>
      </c>
      <c r="AS15" s="37" t="n">
        <v>184742952</v>
      </c>
      <c r="AT15" s="0" t="n">
        <v>0.86</v>
      </c>
      <c r="AU15" s="0" t="n">
        <v>36.5</v>
      </c>
      <c r="AV15" s="65" t="n">
        <v>60765768</v>
      </c>
      <c r="AW15" s="66" t="n">
        <v>317390238</v>
      </c>
      <c r="AX15" s="66" t="n">
        <v>138346690</v>
      </c>
      <c r="AY15" s="66" t="n">
        <v>27600601</v>
      </c>
      <c r="AZ15" s="66" t="n">
        <v>8390707</v>
      </c>
      <c r="BA15" s="66" t="n">
        <v>120961270</v>
      </c>
      <c r="BB15" s="66" t="n">
        <v>833543719</v>
      </c>
      <c r="BC15" s="65" t="n">
        <v>3136913508.4878</v>
      </c>
      <c r="BD15" s="66" t="n">
        <v>8084862051.6371</v>
      </c>
      <c r="BE15" s="66" t="n">
        <v>1272199597.496</v>
      </c>
      <c r="BF15" s="66" t="n">
        <v>21047087968</v>
      </c>
      <c r="BG15" s="65" t="n">
        <v>2092515624</v>
      </c>
      <c r="BH15" s="67" t="n">
        <v>41.12</v>
      </c>
      <c r="BI15" s="66" t="n">
        <v>277839928.6159</v>
      </c>
      <c r="BJ15" s="66" t="n">
        <v>704191901.405</v>
      </c>
      <c r="BK15" s="66" t="n">
        <v>108144186.7859</v>
      </c>
    </row>
    <row r="16" customFormat="false" ht="12.75" hidden="false" customHeight="false" outlineLevel="0" collapsed="false">
      <c r="A16" s="0" t="s">
        <v>202</v>
      </c>
      <c r="B16" s="0" t="s">
        <v>356</v>
      </c>
      <c r="C16" s="0" t="s">
        <v>357</v>
      </c>
      <c r="D16" s="0" t="s">
        <v>337</v>
      </c>
      <c r="E16" s="0" t="s">
        <v>358</v>
      </c>
      <c r="F16" s="63" t="n">
        <v>4575039432</v>
      </c>
      <c r="G16" s="37" t="n">
        <v>0</v>
      </c>
      <c r="H16" s="37" t="n">
        <v>28165405</v>
      </c>
      <c r="I16" s="37" t="n">
        <v>1998399281</v>
      </c>
      <c r="J16" s="37" t="n">
        <v>1617620333</v>
      </c>
      <c r="K16" s="37" t="n">
        <v>3444908003</v>
      </c>
      <c r="L16" s="37" t="n">
        <v>2795251451</v>
      </c>
      <c r="M16" s="37" t="n">
        <v>351480616</v>
      </c>
      <c r="N16" s="64" t="n">
        <v>9.9822</v>
      </c>
      <c r="O16" s="64" t="n">
        <v>10.6289</v>
      </c>
      <c r="P16" s="64" t="n">
        <v>6.4133</v>
      </c>
      <c r="Q16" s="64" t="n">
        <v>7.3789</v>
      </c>
      <c r="R16" s="63" t="n">
        <v>2132774427</v>
      </c>
      <c r="S16" s="37" t="n">
        <v>462248699</v>
      </c>
      <c r="T16" s="37" t="n">
        <v>514366243</v>
      </c>
      <c r="U16" s="37" t="n">
        <v>532176317</v>
      </c>
      <c r="V16" s="37" t="n">
        <v>76678438</v>
      </c>
      <c r="W16" s="37" t="n">
        <v>268582848</v>
      </c>
      <c r="X16" s="37" t="n">
        <v>160597873</v>
      </c>
      <c r="Y16" s="37" t="n">
        <v>39210906</v>
      </c>
      <c r="Z16" s="37" t="n">
        <v>31064959</v>
      </c>
      <c r="AA16" s="37" t="n">
        <v>473724151</v>
      </c>
      <c r="AB16" s="37" t="n">
        <v>3714809919</v>
      </c>
      <c r="AC16" s="37" t="n">
        <v>2455529</v>
      </c>
      <c r="AD16" s="37" t="n">
        <v>13845844</v>
      </c>
      <c r="AE16" s="37" t="n">
        <v>3549431.10440629</v>
      </c>
      <c r="AF16" s="37" t="n">
        <v>6151009.37032331</v>
      </c>
      <c r="AG16" s="37" t="n">
        <v>18291</v>
      </c>
      <c r="AH16" s="37" t="n">
        <v>909</v>
      </c>
      <c r="AI16" s="37" t="n">
        <v>18745.5</v>
      </c>
      <c r="AJ16" s="63" t="n">
        <v>136866542</v>
      </c>
      <c r="AK16" s="37" t="n">
        <v>26383455</v>
      </c>
      <c r="AL16" s="37" t="n">
        <v>11139967</v>
      </c>
      <c r="AM16" s="37" t="n">
        <v>11248160</v>
      </c>
      <c r="AN16" s="37" t="n">
        <v>-108193</v>
      </c>
      <c r="AO16" s="37" t="n">
        <v>12651344</v>
      </c>
      <c r="AP16" s="37" t="n">
        <v>12553596</v>
      </c>
      <c r="AQ16" s="37" t="n">
        <v>97748</v>
      </c>
      <c r="AR16" s="37" t="n">
        <v>0</v>
      </c>
      <c r="AS16" s="37" t="n">
        <v>163239552</v>
      </c>
      <c r="AT16" s="0" t="n">
        <v>0.79</v>
      </c>
      <c r="AU16" s="0" t="n">
        <v>37.65</v>
      </c>
      <c r="AV16" s="65" t="n">
        <v>20244386</v>
      </c>
      <c r="AW16" s="66" t="n">
        <v>114076671</v>
      </c>
      <c r="AX16" s="66" t="n">
        <v>84661042</v>
      </c>
      <c r="AY16" s="66" t="n">
        <v>15873022</v>
      </c>
      <c r="AZ16" s="66" t="n">
        <v>10669165</v>
      </c>
      <c r="BA16" s="66" t="n">
        <v>99595832</v>
      </c>
      <c r="BB16" s="66" t="n">
        <v>631745187</v>
      </c>
      <c r="BC16" s="65" t="n">
        <v>1573782370.5045</v>
      </c>
      <c r="BD16" s="66" t="n">
        <v>2692917137.1133</v>
      </c>
      <c r="BE16" s="66" t="n">
        <v>284611467.4123</v>
      </c>
      <c r="BF16" s="66" t="n">
        <v>9044781851</v>
      </c>
      <c r="BG16" s="65" t="n">
        <v>1078070379</v>
      </c>
      <c r="BH16" s="67" t="n">
        <v>40.36</v>
      </c>
      <c r="BI16" s="66" t="n">
        <v>11925482.1929</v>
      </c>
      <c r="BJ16" s="66" t="n">
        <v>20127552.6821</v>
      </c>
      <c r="BK16" s="66" t="n">
        <v>2109588.8309</v>
      </c>
    </row>
    <row r="17" customFormat="false" ht="12.75" hidden="false" customHeight="false" outlineLevel="0" collapsed="false">
      <c r="A17" s="0" t="s">
        <v>203</v>
      </c>
      <c r="B17" s="0" t="s">
        <v>359</v>
      </c>
      <c r="C17" s="0" t="s">
        <v>360</v>
      </c>
      <c r="D17" s="0" t="s">
        <v>337</v>
      </c>
      <c r="E17" s="0" t="s">
        <v>361</v>
      </c>
      <c r="F17" s="63" t="n">
        <v>12682878048</v>
      </c>
      <c r="G17" s="37" t="n">
        <v>0</v>
      </c>
      <c r="H17" s="37" t="n">
        <v>756328694</v>
      </c>
      <c r="I17" s="37" t="n">
        <v>4633028476</v>
      </c>
      <c r="J17" s="37" t="n">
        <v>4582551998</v>
      </c>
      <c r="K17" s="37" t="n">
        <v>5446015741</v>
      </c>
      <c r="L17" s="37" t="n">
        <v>5370332356</v>
      </c>
      <c r="M17" s="37" t="n">
        <v>555115356</v>
      </c>
      <c r="N17" s="64" t="n">
        <v>9.8878</v>
      </c>
      <c r="O17" s="64" t="n">
        <v>10.6467</v>
      </c>
      <c r="P17" s="64" t="n">
        <v>6.3856</v>
      </c>
      <c r="Q17" s="64" t="n">
        <v>7.3867</v>
      </c>
      <c r="R17" s="63" t="n">
        <v>8032644862</v>
      </c>
      <c r="S17" s="37" t="n">
        <v>1744572976</v>
      </c>
      <c r="T17" s="37" t="n">
        <v>811455208</v>
      </c>
      <c r="U17" s="37" t="n">
        <v>858616953</v>
      </c>
      <c r="V17" s="37" t="n">
        <v>358176814</v>
      </c>
      <c r="W17" s="37" t="n">
        <v>467558425</v>
      </c>
      <c r="X17" s="37" t="n">
        <v>240514309</v>
      </c>
      <c r="Y17" s="37" t="n">
        <v>96575338</v>
      </c>
      <c r="Z17" s="37" t="n">
        <v>13939468</v>
      </c>
      <c r="AA17" s="37" t="n">
        <v>730041096</v>
      </c>
      <c r="AB17" s="37" t="n">
        <v>10798067265</v>
      </c>
      <c r="AC17" s="37" t="n">
        <v>9214327</v>
      </c>
      <c r="AD17" s="37" t="n">
        <v>25424787</v>
      </c>
      <c r="AE17" s="37" t="n">
        <v>4667124.97668002</v>
      </c>
      <c r="AF17" s="37" t="n">
        <v>5472823.61758072</v>
      </c>
      <c r="AG17" s="37" t="n">
        <v>35387</v>
      </c>
      <c r="AH17" s="37" t="n">
        <v>326</v>
      </c>
      <c r="AI17" s="37" t="n">
        <v>35550</v>
      </c>
      <c r="AJ17" s="63" t="n">
        <v>410405872</v>
      </c>
      <c r="AK17" s="37" t="n">
        <v>38211660</v>
      </c>
      <c r="AL17" s="37" t="n">
        <v>24134365</v>
      </c>
      <c r="AM17" s="37" t="n">
        <v>29821800</v>
      </c>
      <c r="AN17" s="37" t="n">
        <v>-5687435</v>
      </c>
      <c r="AO17" s="37" t="n">
        <v>76053784</v>
      </c>
      <c r="AP17" s="37" t="n">
        <v>76053784</v>
      </c>
      <c r="AQ17" s="37" t="n">
        <v>0</v>
      </c>
      <c r="AR17" s="37" t="n">
        <v>0</v>
      </c>
      <c r="AS17" s="37" t="n">
        <v>442930097</v>
      </c>
      <c r="AT17" s="0" t="n">
        <v>0.74</v>
      </c>
      <c r="AU17" s="0" t="n">
        <v>31.72</v>
      </c>
      <c r="AV17" s="65" t="n">
        <v>84526654</v>
      </c>
      <c r="AW17" s="66" t="n">
        <v>233205909</v>
      </c>
      <c r="AX17" s="66" t="n">
        <v>100352630</v>
      </c>
      <c r="AY17" s="66" t="n">
        <v>20589092</v>
      </c>
      <c r="AZ17" s="66" t="n">
        <v>5368153</v>
      </c>
      <c r="BA17" s="66" t="n">
        <v>102509360</v>
      </c>
      <c r="BB17" s="66" t="n">
        <v>1230310666</v>
      </c>
      <c r="BC17" s="65" t="n">
        <v>3913487125.4124</v>
      </c>
      <c r="BD17" s="66" t="n">
        <v>4590293574.9237</v>
      </c>
      <c r="BE17" s="66" t="n">
        <v>484563456.4246</v>
      </c>
      <c r="BF17" s="66" t="n">
        <v>18607882935</v>
      </c>
      <c r="BG17" s="65" t="n">
        <v>2273056221</v>
      </c>
      <c r="BH17" s="67" t="n">
        <v>40.79</v>
      </c>
      <c r="BI17" s="66" t="n">
        <v>284810722.8175</v>
      </c>
      <c r="BJ17" s="66" t="n">
        <v>334783690.4891</v>
      </c>
      <c r="BK17" s="66" t="n">
        <v>35359874.3356</v>
      </c>
    </row>
    <row r="18" customFormat="false" ht="12.75" hidden="false" customHeight="false" outlineLevel="0" collapsed="false">
      <c r="A18" s="0" t="s">
        <v>204</v>
      </c>
      <c r="B18" s="0" t="s">
        <v>362</v>
      </c>
      <c r="C18" s="0" t="s">
        <v>363</v>
      </c>
      <c r="D18" s="0" t="s">
        <v>354</v>
      </c>
      <c r="E18" s="0" t="s">
        <v>364</v>
      </c>
      <c r="F18" s="63" t="n">
        <v>9697171940</v>
      </c>
      <c r="G18" s="37" t="n">
        <v>27148681084</v>
      </c>
      <c r="H18" s="37" t="n">
        <v>530607819</v>
      </c>
      <c r="I18" s="37" t="n">
        <v>2494659105</v>
      </c>
      <c r="J18" s="37" t="n">
        <v>2169715621</v>
      </c>
      <c r="K18" s="37" t="n">
        <v>14388627667</v>
      </c>
      <c r="L18" s="37" t="n">
        <v>12488509038</v>
      </c>
      <c r="M18" s="37" t="n">
        <v>1830332521</v>
      </c>
      <c r="N18" s="64" t="n">
        <v>9.6189</v>
      </c>
      <c r="O18" s="64" t="n">
        <v>10.0289</v>
      </c>
      <c r="P18" s="64" t="n">
        <v>5.6333</v>
      </c>
      <c r="Q18" s="64" t="n">
        <v>6.07</v>
      </c>
      <c r="R18" s="63" t="n">
        <v>7523568547</v>
      </c>
      <c r="S18" s="37" t="n">
        <v>2725732456</v>
      </c>
      <c r="T18" s="37" t="n">
        <v>3254262881</v>
      </c>
      <c r="U18" s="37" t="n">
        <v>3347568538</v>
      </c>
      <c r="V18" s="37" t="n">
        <v>126122905</v>
      </c>
      <c r="W18" s="37" t="n">
        <v>809940972</v>
      </c>
      <c r="X18" s="37" t="n">
        <v>505987789</v>
      </c>
      <c r="Y18" s="37" t="n">
        <v>115458939</v>
      </c>
      <c r="Z18" s="37" t="n">
        <v>105623232</v>
      </c>
      <c r="AA18" s="37" t="n">
        <v>1602754193</v>
      </c>
      <c r="AB18" s="37" t="n">
        <v>14137025115</v>
      </c>
      <c r="AC18" s="37" t="n">
        <v>5153938</v>
      </c>
      <c r="AD18" s="37" t="n">
        <v>40614347</v>
      </c>
      <c r="AE18" s="37" t="n">
        <v>4835208.2902939</v>
      </c>
      <c r="AF18" s="37" t="n">
        <v>28977548.7275199</v>
      </c>
      <c r="AG18" s="37" t="n">
        <v>64801</v>
      </c>
      <c r="AH18" s="37" t="n">
        <v>1001</v>
      </c>
      <c r="AI18" s="37" t="n">
        <v>65301.5</v>
      </c>
      <c r="AJ18" s="63" t="n">
        <v>360763055</v>
      </c>
      <c r="AK18" s="37" t="n">
        <v>85585739</v>
      </c>
      <c r="AL18" s="37" t="n">
        <v>336125</v>
      </c>
      <c r="AM18" s="37" t="n">
        <v>10068578</v>
      </c>
      <c r="AN18" s="37" t="n">
        <v>-9732453</v>
      </c>
      <c r="AO18" s="37" t="n">
        <v>14507436</v>
      </c>
      <c r="AP18" s="37" t="n">
        <v>14507436</v>
      </c>
      <c r="AQ18" s="37" t="n">
        <v>0</v>
      </c>
      <c r="AR18" s="37" t="n">
        <v>0</v>
      </c>
      <c r="AS18" s="37" t="n">
        <v>436616341</v>
      </c>
      <c r="AT18" s="0" t="n">
        <v>0.95</v>
      </c>
      <c r="AU18" s="0" t="n">
        <v>42.02</v>
      </c>
      <c r="AV18" s="65" t="n">
        <v>43555642</v>
      </c>
      <c r="AW18" s="66" t="n">
        <v>344342624</v>
      </c>
      <c r="AX18" s="66" t="n">
        <v>185977029</v>
      </c>
      <c r="AY18" s="66" t="n">
        <v>38825938</v>
      </c>
      <c r="AZ18" s="66" t="n">
        <v>52128914</v>
      </c>
      <c r="BA18" s="66" t="n">
        <v>386792731</v>
      </c>
      <c r="BB18" s="66" t="n">
        <v>2649906002</v>
      </c>
      <c r="BC18" s="65" t="n">
        <v>1835140856.7234</v>
      </c>
      <c r="BD18" s="66" t="n">
        <v>10424055735.672</v>
      </c>
      <c r="BE18" s="66" t="n">
        <v>1344906840.7413</v>
      </c>
      <c r="BF18" s="66" t="n">
        <v>43923981360</v>
      </c>
      <c r="BG18" s="65" t="n">
        <v>5092901845</v>
      </c>
      <c r="BH18" s="67" t="n">
        <v>40.53</v>
      </c>
      <c r="BI18" s="66" t="n">
        <v>64762708.4111</v>
      </c>
      <c r="BJ18" s="66" t="n">
        <v>375424678.1203</v>
      </c>
      <c r="BK18" s="66" t="n">
        <v>48393874.9367</v>
      </c>
    </row>
    <row r="19" customFormat="false" ht="12.75" hidden="false" customHeight="false" outlineLevel="0" collapsed="false">
      <c r="A19" s="0" t="s">
        <v>205</v>
      </c>
      <c r="B19" s="0" t="s">
        <v>365</v>
      </c>
      <c r="C19" s="0" t="s">
        <v>366</v>
      </c>
      <c r="D19" s="0" t="s">
        <v>367</v>
      </c>
      <c r="E19" s="0" t="s">
        <v>368</v>
      </c>
      <c r="F19" s="63" t="n">
        <v>12497673191</v>
      </c>
      <c r="G19" s="37" t="n">
        <v>41379833254</v>
      </c>
      <c r="H19" s="37" t="n">
        <v>13973436196</v>
      </c>
      <c r="I19" s="37" t="n">
        <v>11236966764</v>
      </c>
      <c r="J19" s="37" t="n">
        <v>12009868234</v>
      </c>
      <c r="K19" s="37" t="n">
        <v>46329204502</v>
      </c>
      <c r="L19" s="37" t="n">
        <v>49037934715</v>
      </c>
      <c r="M19" s="37" t="n">
        <v>17967331260</v>
      </c>
      <c r="N19" s="64" t="n">
        <v>9.7833</v>
      </c>
      <c r="O19" s="64" t="n">
        <v>9.1044</v>
      </c>
      <c r="P19" s="64" t="n">
        <v>5.7544</v>
      </c>
      <c r="Q19" s="64" t="n">
        <v>5.7422</v>
      </c>
      <c r="R19" s="63" t="n">
        <v>10215788054</v>
      </c>
      <c r="S19" s="37" t="n">
        <v>4842718937</v>
      </c>
      <c r="T19" s="37" t="n">
        <v>15398870926</v>
      </c>
      <c r="U19" s="37" t="n">
        <v>15868577914</v>
      </c>
      <c r="V19" s="37" t="n">
        <v>633150231</v>
      </c>
      <c r="W19" s="37" t="n">
        <v>2702395933</v>
      </c>
      <c r="X19" s="37" t="n">
        <v>1410426481</v>
      </c>
      <c r="Y19" s="37" t="n">
        <v>1099257415</v>
      </c>
      <c r="Z19" s="37" t="n">
        <v>66340367</v>
      </c>
      <c r="AA19" s="37" t="n">
        <v>5861041637</v>
      </c>
      <c r="AB19" s="37" t="n">
        <v>37856978032</v>
      </c>
      <c r="AC19" s="37" t="n">
        <v>38675582</v>
      </c>
      <c r="AD19" s="37" t="n">
        <v>150912384</v>
      </c>
      <c r="AE19" s="37" t="n">
        <v>92799110.1287867</v>
      </c>
      <c r="AF19" s="37" t="n">
        <v>388075795.990982</v>
      </c>
      <c r="AG19" s="37" t="n">
        <v>147515</v>
      </c>
      <c r="AH19" s="37" t="n">
        <v>4045</v>
      </c>
      <c r="AI19" s="37" t="n">
        <v>149537.5</v>
      </c>
      <c r="AJ19" s="63" t="n">
        <v>474493854</v>
      </c>
      <c r="AK19" s="37" t="n">
        <v>265754966</v>
      </c>
      <c r="AL19" s="37" t="n">
        <v>22799558</v>
      </c>
      <c r="AM19" s="37" t="n">
        <v>27463441</v>
      </c>
      <c r="AN19" s="37" t="n">
        <v>-4663883</v>
      </c>
      <c r="AO19" s="37" t="n">
        <v>153790628</v>
      </c>
      <c r="AP19" s="37" t="n">
        <v>148439675</v>
      </c>
      <c r="AQ19" s="37" t="n">
        <v>5350953</v>
      </c>
      <c r="AR19" s="37" t="n">
        <v>0</v>
      </c>
      <c r="AS19" s="37" t="n">
        <v>740935890</v>
      </c>
      <c r="AT19" s="0" t="n">
        <v>0.97</v>
      </c>
      <c r="AU19" s="0" t="n">
        <v>45.17</v>
      </c>
      <c r="AV19" s="65" t="n">
        <v>300926672</v>
      </c>
      <c r="AW19" s="66" t="n">
        <v>1174506454</v>
      </c>
      <c r="AX19" s="66" t="n">
        <v>774074610</v>
      </c>
      <c r="AY19" s="66" t="n">
        <v>183322986</v>
      </c>
      <c r="AZ19" s="66" t="n">
        <v>36716327</v>
      </c>
      <c r="BA19" s="66" t="n">
        <v>1236604232</v>
      </c>
      <c r="BB19" s="66" t="n">
        <v>6345305190</v>
      </c>
      <c r="BC19" s="65" t="n">
        <v>9433086193.0724</v>
      </c>
      <c r="BD19" s="66" t="n">
        <v>39000012694.3391</v>
      </c>
      <c r="BE19" s="66" t="n">
        <v>15411214452.1009</v>
      </c>
      <c r="BF19" s="66" t="n">
        <v>118184631077</v>
      </c>
      <c r="BG19" s="65" t="n">
        <v>14234743430</v>
      </c>
      <c r="BH19" s="67" t="n">
        <v>41.05</v>
      </c>
      <c r="BI19" s="66" t="n">
        <v>104153421.3894</v>
      </c>
      <c r="BJ19" s="66" t="n">
        <v>430285933.3909</v>
      </c>
      <c r="BK19" s="66" t="n">
        <v>170389099.4229</v>
      </c>
    </row>
    <row r="20" customFormat="false" ht="12.75" hidden="false" customHeight="false" outlineLevel="0" collapsed="false">
      <c r="A20" s="0" t="s">
        <v>206</v>
      </c>
      <c r="B20" s="0" t="s">
        <v>369</v>
      </c>
      <c r="C20" s="0" t="s">
        <v>353</v>
      </c>
      <c r="D20" s="0" t="s">
        <v>354</v>
      </c>
      <c r="E20" s="0" t="s">
        <v>370</v>
      </c>
      <c r="F20" s="63" t="n">
        <v>10791993284</v>
      </c>
      <c r="G20" s="37" t="n">
        <v>37638325191</v>
      </c>
      <c r="H20" s="37" t="n">
        <v>124865513</v>
      </c>
      <c r="I20" s="37" t="n">
        <v>6268872555</v>
      </c>
      <c r="J20" s="37" t="n">
        <v>5625597771</v>
      </c>
      <c r="K20" s="37" t="n">
        <v>16142876420</v>
      </c>
      <c r="L20" s="37" t="n">
        <v>14537769071</v>
      </c>
      <c r="M20" s="37" t="n">
        <v>4549797986</v>
      </c>
      <c r="N20" s="64" t="n">
        <v>9.7611</v>
      </c>
      <c r="O20" s="64" t="n">
        <v>10.0489</v>
      </c>
      <c r="P20" s="64" t="n">
        <v>5.6767</v>
      </c>
      <c r="Q20" s="64" t="n">
        <v>6.2478</v>
      </c>
      <c r="R20" s="63" t="n">
        <v>7506563785</v>
      </c>
      <c r="S20" s="37" t="n">
        <v>4166372774</v>
      </c>
      <c r="T20" s="37" t="n">
        <v>6164822248</v>
      </c>
      <c r="U20" s="37" t="n">
        <v>6224406162</v>
      </c>
      <c r="V20" s="37" t="n">
        <v>251484711</v>
      </c>
      <c r="W20" s="37" t="n">
        <v>857486889</v>
      </c>
      <c r="X20" s="37" t="n">
        <v>559754849</v>
      </c>
      <c r="Y20" s="37" t="n">
        <v>434305653</v>
      </c>
      <c r="Z20" s="37" t="n">
        <v>5366195</v>
      </c>
      <c r="AA20" s="37" t="n">
        <v>2261382495</v>
      </c>
      <c r="AB20" s="37" t="n">
        <v>18100750739</v>
      </c>
      <c r="AC20" s="37" t="n">
        <v>14885144</v>
      </c>
      <c r="AD20" s="37" t="n">
        <v>62626363</v>
      </c>
      <c r="AE20" s="37" t="n">
        <v>20773273.6374616</v>
      </c>
      <c r="AF20" s="37" t="n">
        <v>54738566.2946762</v>
      </c>
      <c r="AG20" s="37" t="n">
        <v>78260</v>
      </c>
      <c r="AH20" s="37" t="n">
        <v>1491</v>
      </c>
      <c r="AI20" s="37" t="n">
        <v>79005.5</v>
      </c>
      <c r="AJ20" s="63" t="n">
        <v>265291455</v>
      </c>
      <c r="AK20" s="37" t="n">
        <v>118996035</v>
      </c>
      <c r="AL20" s="37" t="n">
        <v>19060737</v>
      </c>
      <c r="AM20" s="37" t="n">
        <v>1597488</v>
      </c>
      <c r="AN20" s="37" t="n">
        <v>17463249</v>
      </c>
      <c r="AO20" s="37" t="n">
        <v>22404795</v>
      </c>
      <c r="AP20" s="37" t="n">
        <v>22404795</v>
      </c>
      <c r="AQ20" s="37" t="n">
        <v>0</v>
      </c>
      <c r="AR20" s="37" t="n">
        <v>0</v>
      </c>
      <c r="AS20" s="37" t="n">
        <v>401750739</v>
      </c>
      <c r="AT20" s="0" t="n">
        <v>0.99</v>
      </c>
      <c r="AU20" s="0" t="n">
        <v>36.06</v>
      </c>
      <c r="AV20" s="65" t="n">
        <v>138754503</v>
      </c>
      <c r="AW20" s="66" t="n">
        <v>582848311</v>
      </c>
      <c r="AX20" s="66" t="n">
        <v>295479737</v>
      </c>
      <c r="AY20" s="66" t="n">
        <v>66282284</v>
      </c>
      <c r="AZ20" s="66" t="n">
        <v>3282275</v>
      </c>
      <c r="BA20" s="66" t="n">
        <v>491115447</v>
      </c>
      <c r="BB20" s="66" t="n">
        <v>3532031816</v>
      </c>
      <c r="BC20" s="65" t="n">
        <v>4901375944.6128</v>
      </c>
      <c r="BD20" s="66" t="n">
        <v>12512050862.1676</v>
      </c>
      <c r="BE20" s="66" t="n">
        <v>3592230243.537</v>
      </c>
      <c r="BF20" s="66" t="n">
        <v>64592168373</v>
      </c>
      <c r="BG20" s="65" t="n">
        <v>7194427645</v>
      </c>
      <c r="BH20" s="67" t="n">
        <v>41.12</v>
      </c>
      <c r="BI20" s="66" t="n">
        <v>282378468.5653</v>
      </c>
      <c r="BJ20" s="66" t="n">
        <v>715648031.6364</v>
      </c>
      <c r="BK20" s="66" t="n">
        <v>205006993.7365</v>
      </c>
    </row>
    <row r="21" customFormat="false" ht="12.75" hidden="false" customHeight="false" outlineLevel="0" collapsed="false">
      <c r="A21" s="0" t="s">
        <v>207</v>
      </c>
      <c r="B21" s="0" t="s">
        <v>371</v>
      </c>
      <c r="C21" s="0" t="s">
        <v>366</v>
      </c>
      <c r="D21" s="0" t="s">
        <v>367</v>
      </c>
      <c r="E21" s="0" t="s">
        <v>372</v>
      </c>
      <c r="F21" s="63" t="n">
        <v>1476868255</v>
      </c>
      <c r="G21" s="37" t="n">
        <v>6981749417</v>
      </c>
      <c r="H21" s="37" t="n">
        <v>0</v>
      </c>
      <c r="I21" s="37" t="n">
        <v>3655749015</v>
      </c>
      <c r="J21" s="37" t="n">
        <v>3708048015</v>
      </c>
      <c r="K21" s="37" t="n">
        <v>11008343341</v>
      </c>
      <c r="L21" s="37" t="n">
        <v>11174199323</v>
      </c>
      <c r="M21" s="37" t="n">
        <v>1959072344</v>
      </c>
      <c r="N21" s="64" t="n">
        <v>9.9656</v>
      </c>
      <c r="O21" s="64" t="n">
        <v>10.81</v>
      </c>
      <c r="P21" s="64" t="n">
        <v>6.3656</v>
      </c>
      <c r="Q21" s="64" t="n">
        <v>7.7411</v>
      </c>
      <c r="R21" s="63" t="n">
        <v>2402651715</v>
      </c>
      <c r="S21" s="37" t="n">
        <v>1015717116</v>
      </c>
      <c r="T21" s="37" t="n">
        <v>2954828272</v>
      </c>
      <c r="U21" s="37" t="n">
        <v>2985757522</v>
      </c>
      <c r="V21" s="37" t="n">
        <v>196185209</v>
      </c>
      <c r="W21" s="37" t="n">
        <v>359238219</v>
      </c>
      <c r="X21" s="37" t="n">
        <v>296206106</v>
      </c>
      <c r="Y21" s="37" t="n">
        <v>303596243</v>
      </c>
      <c r="Z21" s="37" t="n">
        <v>12635929</v>
      </c>
      <c r="AA21" s="37" t="n">
        <v>1058535849</v>
      </c>
      <c r="AB21" s="37" t="n">
        <v>7614806792</v>
      </c>
      <c r="AC21" s="37" t="n">
        <v>4640653</v>
      </c>
      <c r="AD21" s="37" t="n">
        <v>17495608</v>
      </c>
      <c r="AE21" s="37" t="n">
        <v>18285925.0606657</v>
      </c>
      <c r="AF21" s="37" t="n">
        <v>55944853.8612006</v>
      </c>
      <c r="AG21" s="37" t="n">
        <v>25455</v>
      </c>
      <c r="AH21" s="37" t="n">
        <v>802</v>
      </c>
      <c r="AI21" s="37" t="n">
        <v>25856</v>
      </c>
      <c r="AJ21" s="63" t="n">
        <v>68289222</v>
      </c>
      <c r="AK21" s="37" t="n">
        <v>90470720</v>
      </c>
      <c r="AL21" s="37" t="n">
        <v>2120507</v>
      </c>
      <c r="AM21" s="37" t="n">
        <v>2512899</v>
      </c>
      <c r="AN21" s="37" t="n">
        <v>-392392</v>
      </c>
      <c r="AO21" s="37" t="n">
        <v>2240486</v>
      </c>
      <c r="AP21" s="37" t="n">
        <v>2240486</v>
      </c>
      <c r="AQ21" s="37" t="n">
        <v>0</v>
      </c>
      <c r="AR21" s="37" t="n">
        <v>12876</v>
      </c>
      <c r="AS21" s="37" t="n">
        <v>158380426</v>
      </c>
      <c r="AT21" s="0" t="n">
        <v>0.78</v>
      </c>
      <c r="AU21" s="0" t="n">
        <v>46.67</v>
      </c>
      <c r="AV21" s="65" t="n">
        <v>32938258</v>
      </c>
      <c r="AW21" s="66" t="n">
        <v>124109010</v>
      </c>
      <c r="AX21" s="66" t="n">
        <v>108313083</v>
      </c>
      <c r="AY21" s="66" t="n">
        <v>48625339</v>
      </c>
      <c r="AZ21" s="66" t="n">
        <v>5427104</v>
      </c>
      <c r="BA21" s="66" t="n">
        <v>171146436</v>
      </c>
      <c r="BB21" s="66" t="n">
        <v>906518320</v>
      </c>
      <c r="BC21" s="65" t="n">
        <v>3147926282.9924</v>
      </c>
      <c r="BD21" s="66" t="n">
        <v>9490821024.0795</v>
      </c>
      <c r="BE21" s="66" t="n">
        <v>1720168201.7286</v>
      </c>
      <c r="BF21" s="66" t="n">
        <v>21348271272</v>
      </c>
      <c r="BG21" s="65" t="n">
        <v>3190951025</v>
      </c>
      <c r="BH21" s="67" t="n">
        <v>41.05</v>
      </c>
      <c r="BI21" s="66" t="n">
        <v>34032050.8034</v>
      </c>
      <c r="BJ21" s="66" t="n">
        <v>102443463.5871</v>
      </c>
      <c r="BK21" s="66" t="n">
        <v>18467136.9266</v>
      </c>
    </row>
    <row r="22" customFormat="false" ht="12.75" hidden="false" customHeight="false" outlineLevel="0" collapsed="false">
      <c r="A22" s="0" t="s">
        <v>209</v>
      </c>
      <c r="B22" s="0" t="s">
        <v>373</v>
      </c>
      <c r="C22" s="0" t="s">
        <v>366</v>
      </c>
      <c r="D22" s="0" t="s">
        <v>367</v>
      </c>
      <c r="E22" s="0" t="s">
        <v>374</v>
      </c>
      <c r="F22" s="63" t="n">
        <v>8635139803</v>
      </c>
      <c r="G22" s="37" t="n">
        <v>34284664496</v>
      </c>
      <c r="H22" s="37" t="n">
        <v>3623266566</v>
      </c>
      <c r="I22" s="37" t="n">
        <v>16317680839</v>
      </c>
      <c r="J22" s="37" t="n">
        <v>15352301461</v>
      </c>
      <c r="K22" s="37" t="n">
        <v>36296980136</v>
      </c>
      <c r="L22" s="37" t="n">
        <v>34145026192</v>
      </c>
      <c r="M22" s="37" t="n">
        <v>8275123224</v>
      </c>
      <c r="N22" s="64" t="n">
        <v>9.6833</v>
      </c>
      <c r="O22" s="64" t="n">
        <v>9.3189</v>
      </c>
      <c r="P22" s="64" t="n">
        <v>5.4567</v>
      </c>
      <c r="Q22" s="64" t="n">
        <v>6.03</v>
      </c>
      <c r="R22" s="63" t="n">
        <v>10509546835</v>
      </c>
      <c r="S22" s="37" t="n">
        <v>4020209346</v>
      </c>
      <c r="T22" s="37" t="n">
        <v>22981156160</v>
      </c>
      <c r="U22" s="37" t="n">
        <v>23767657015</v>
      </c>
      <c r="V22" s="37" t="n">
        <v>792569246</v>
      </c>
      <c r="W22" s="37" t="n">
        <v>1665249015</v>
      </c>
      <c r="X22" s="37" t="n">
        <v>1499731652</v>
      </c>
      <c r="Y22" s="37" t="n">
        <v>998341062</v>
      </c>
      <c r="Z22" s="37" t="n">
        <v>23735614</v>
      </c>
      <c r="AA22" s="37" t="n">
        <v>5118159691</v>
      </c>
      <c r="AB22" s="37" t="n">
        <v>44374990130</v>
      </c>
      <c r="AC22" s="37" t="n">
        <v>38994777</v>
      </c>
      <c r="AD22" s="37" t="n">
        <v>87377561</v>
      </c>
      <c r="AE22" s="37" t="n">
        <v>147140575.422893</v>
      </c>
      <c r="AF22" s="37" t="n">
        <v>333707210.302153</v>
      </c>
      <c r="AG22" s="37" t="n">
        <v>136654</v>
      </c>
      <c r="AH22" s="37" t="n">
        <v>10275</v>
      </c>
      <c r="AI22" s="37" t="n">
        <v>141791.5</v>
      </c>
      <c r="AJ22" s="63" t="n">
        <v>420286635</v>
      </c>
      <c r="AK22" s="37" t="n">
        <v>324271213</v>
      </c>
      <c r="AL22" s="37" t="n">
        <v>3249699</v>
      </c>
      <c r="AM22" s="37" t="n">
        <v>2964029</v>
      </c>
      <c r="AN22" s="37" t="n">
        <v>285670</v>
      </c>
      <c r="AO22" s="37" t="n">
        <v>119165413</v>
      </c>
      <c r="AP22" s="37" t="n">
        <v>120599903</v>
      </c>
      <c r="AQ22" s="37" t="n">
        <v>-1434490</v>
      </c>
      <c r="AR22" s="37" t="n">
        <v>0</v>
      </c>
      <c r="AS22" s="37" t="n">
        <v>743409028</v>
      </c>
      <c r="AT22" s="0" t="n">
        <v>1.08</v>
      </c>
      <c r="AU22" s="0" t="n">
        <v>44.17</v>
      </c>
      <c r="AV22" s="65" t="n">
        <v>298466658</v>
      </c>
      <c r="AW22" s="66" t="n">
        <v>668306035</v>
      </c>
      <c r="AX22" s="66" t="n">
        <v>718899485</v>
      </c>
      <c r="AY22" s="66" t="n">
        <v>266153106</v>
      </c>
      <c r="AZ22" s="66" t="n">
        <v>287977</v>
      </c>
      <c r="BA22" s="66" t="n">
        <v>1127611151</v>
      </c>
      <c r="BB22" s="66" t="n">
        <v>5704529123</v>
      </c>
      <c r="BC22" s="65" t="n">
        <v>13085716196.9999</v>
      </c>
      <c r="BD22" s="66" t="n">
        <v>28915006852.2997</v>
      </c>
      <c r="BE22" s="66" t="n">
        <v>6662323188.5283</v>
      </c>
      <c r="BF22" s="66" t="n">
        <v>87856634668</v>
      </c>
      <c r="BG22" s="65" t="n">
        <v>9832207239</v>
      </c>
      <c r="BH22" s="67" t="n">
        <v>41.05</v>
      </c>
      <c r="BI22" s="66" t="n">
        <v>170224756.756</v>
      </c>
      <c r="BJ22" s="66" t="n">
        <v>376891806.4565</v>
      </c>
      <c r="BK22" s="66" t="n">
        <v>86887228.019</v>
      </c>
    </row>
    <row r="23" customFormat="false" ht="12.75" hidden="false" customHeight="false" outlineLevel="0" collapsed="false">
      <c r="A23" s="0" t="s">
        <v>210</v>
      </c>
      <c r="B23" s="0" t="s">
        <v>375</v>
      </c>
      <c r="C23" s="0" t="s">
        <v>376</v>
      </c>
      <c r="D23" s="0" t="s">
        <v>377</v>
      </c>
      <c r="E23" s="0" t="s">
        <v>378</v>
      </c>
      <c r="F23" s="63" t="n">
        <v>4723783036</v>
      </c>
      <c r="G23" s="37" t="n">
        <v>0</v>
      </c>
      <c r="H23" s="37" t="n">
        <v>0</v>
      </c>
      <c r="I23" s="37" t="n">
        <v>2282242112</v>
      </c>
      <c r="J23" s="37" t="n">
        <v>1989640880</v>
      </c>
      <c r="K23" s="37" t="n">
        <v>2417360980</v>
      </c>
      <c r="L23" s="37" t="n">
        <v>2134887105</v>
      </c>
      <c r="M23" s="37" t="n">
        <v>696484571</v>
      </c>
      <c r="N23" s="64" t="n">
        <v>9.9722</v>
      </c>
      <c r="O23" s="64" t="n">
        <v>11.1067</v>
      </c>
      <c r="P23" s="64" t="n">
        <v>6.36</v>
      </c>
      <c r="Q23" s="64" t="n">
        <v>7.7444</v>
      </c>
      <c r="R23" s="63" t="n">
        <v>3825853274</v>
      </c>
      <c r="S23" s="37" t="n">
        <v>358735798</v>
      </c>
      <c r="T23" s="37" t="n">
        <v>86987275</v>
      </c>
      <c r="U23" s="37" t="n">
        <v>93939390</v>
      </c>
      <c r="V23" s="37" t="n">
        <v>55056427</v>
      </c>
      <c r="W23" s="37" t="n">
        <v>149738769</v>
      </c>
      <c r="X23" s="37" t="n">
        <v>108390280</v>
      </c>
      <c r="Y23" s="37" t="n">
        <v>66227403</v>
      </c>
      <c r="Z23" s="37" t="n">
        <v>16629175</v>
      </c>
      <c r="AA23" s="37" t="n">
        <v>460062848</v>
      </c>
      <c r="AB23" s="37" t="n">
        <v>4775897566</v>
      </c>
      <c r="AC23" s="37" t="n">
        <v>3959220</v>
      </c>
      <c r="AD23" s="37" t="n">
        <v>12450106</v>
      </c>
      <c r="AE23" s="37" t="n">
        <v>6435314.07053816</v>
      </c>
      <c r="AF23" s="37" t="n">
        <v>7203309.55449055</v>
      </c>
      <c r="AG23" s="37" t="n">
        <v>16706</v>
      </c>
      <c r="AH23" s="37" t="n">
        <v>54</v>
      </c>
      <c r="AI23" s="37" t="n">
        <v>16733</v>
      </c>
      <c r="AJ23" s="63" t="n">
        <v>187668627</v>
      </c>
      <c r="AK23" s="37" t="n">
        <v>4836202</v>
      </c>
      <c r="AL23" s="37" t="n">
        <v>0</v>
      </c>
      <c r="AM23" s="37" t="n">
        <v>0</v>
      </c>
      <c r="AN23" s="37" t="n">
        <v>0</v>
      </c>
      <c r="AO23" s="37" t="n">
        <v>1688384</v>
      </c>
      <c r="AP23" s="37" t="n">
        <v>1643272</v>
      </c>
      <c r="AQ23" s="37" t="n">
        <v>45112</v>
      </c>
      <c r="AR23" s="37" t="n">
        <v>0</v>
      </c>
      <c r="AS23" s="37" t="n">
        <v>192549941</v>
      </c>
      <c r="AT23" s="0" t="n">
        <v>0.81</v>
      </c>
      <c r="AU23" s="0" t="n">
        <v>36.61</v>
      </c>
      <c r="AV23" s="65" t="n">
        <v>32330185</v>
      </c>
      <c r="AW23" s="66" t="n">
        <v>101803979</v>
      </c>
      <c r="AX23" s="66" t="n">
        <v>58173247</v>
      </c>
      <c r="AY23" s="66" t="n">
        <v>18041007</v>
      </c>
      <c r="AZ23" s="66" t="n">
        <v>3951995</v>
      </c>
      <c r="BA23" s="66" t="n">
        <v>126273559</v>
      </c>
      <c r="BB23" s="66" t="n">
        <v>573807081</v>
      </c>
      <c r="BC23" s="65" t="n">
        <v>1628203085.4155</v>
      </c>
      <c r="BD23" s="66" t="n">
        <v>1631004740.9605</v>
      </c>
      <c r="BE23" s="66" t="n">
        <v>492705456.2896</v>
      </c>
      <c r="BF23" s="66" t="n">
        <v>7210468204</v>
      </c>
      <c r="BG23" s="65" t="n">
        <v>1427633030</v>
      </c>
      <c r="BH23" s="67" t="n">
        <v>35</v>
      </c>
      <c r="BI23" s="66" t="n">
        <v>63196250.9767</v>
      </c>
      <c r="BJ23" s="66" t="n">
        <v>70844539.2308</v>
      </c>
      <c r="BK23" s="66" t="n">
        <v>19931692.3543</v>
      </c>
    </row>
    <row r="24" customFormat="false" ht="12.75" hidden="false" customHeight="false" outlineLevel="0" collapsed="false">
      <c r="A24" s="0" t="s">
        <v>211</v>
      </c>
      <c r="B24" s="0" t="s">
        <v>379</v>
      </c>
      <c r="C24" s="0" t="s">
        <v>376</v>
      </c>
      <c r="D24" s="0" t="s">
        <v>380</v>
      </c>
      <c r="E24" s="0" t="s">
        <v>381</v>
      </c>
      <c r="F24" s="63" t="n">
        <v>14981464813</v>
      </c>
      <c r="G24" s="37" t="n">
        <v>75876356507</v>
      </c>
      <c r="H24" s="37" t="n">
        <v>0</v>
      </c>
      <c r="I24" s="37" t="n">
        <v>9193848164</v>
      </c>
      <c r="J24" s="37" t="n">
        <v>8426682514</v>
      </c>
      <c r="K24" s="37" t="n">
        <v>25267578096</v>
      </c>
      <c r="L24" s="37" t="n">
        <v>22987129517</v>
      </c>
      <c r="M24" s="37" t="n">
        <v>2670923762</v>
      </c>
      <c r="N24" s="64" t="n">
        <v>9.6322</v>
      </c>
      <c r="O24" s="64" t="n">
        <v>8.5922</v>
      </c>
      <c r="P24" s="64" t="n">
        <v>5.6333</v>
      </c>
      <c r="Q24" s="64" t="n">
        <v>4.5133</v>
      </c>
      <c r="R24" s="63" t="n">
        <v>16153682798</v>
      </c>
      <c r="S24" s="37" t="n">
        <v>3851313840</v>
      </c>
      <c r="T24" s="37" t="n">
        <v>4581814618</v>
      </c>
      <c r="U24" s="37" t="n">
        <v>4684964654</v>
      </c>
      <c r="V24" s="37" t="n">
        <v>614304245</v>
      </c>
      <c r="W24" s="37" t="n">
        <v>1118778552</v>
      </c>
      <c r="X24" s="37" t="n">
        <v>1106402626</v>
      </c>
      <c r="Y24" s="37" t="n">
        <v>392415372</v>
      </c>
      <c r="Z24" s="37" t="n">
        <v>27140606</v>
      </c>
      <c r="AA24" s="37" t="n">
        <v>2613762505</v>
      </c>
      <c r="AB24" s="37" t="n">
        <v>26711451358</v>
      </c>
      <c r="AC24" s="37" t="n">
        <v>17259652</v>
      </c>
      <c r="AD24" s="37" t="n">
        <v>59111883</v>
      </c>
      <c r="AE24" s="37" t="n">
        <v>9420666.64318983</v>
      </c>
      <c r="AF24" s="37" t="n">
        <v>26114752.4068904</v>
      </c>
      <c r="AG24" s="37" t="n">
        <v>74506</v>
      </c>
      <c r="AH24" s="37" t="n">
        <v>1093</v>
      </c>
      <c r="AI24" s="37" t="n">
        <v>75052.5</v>
      </c>
      <c r="AJ24" s="63" t="n">
        <v>748328214</v>
      </c>
      <c r="AK24" s="37" t="n">
        <v>104547434</v>
      </c>
      <c r="AL24" s="37" t="n">
        <v>172678014</v>
      </c>
      <c r="AM24" s="37" t="n">
        <v>172675855</v>
      </c>
      <c r="AN24" s="37" t="n">
        <v>2159</v>
      </c>
      <c r="AO24" s="37" t="n">
        <v>67041674</v>
      </c>
      <c r="AP24" s="37" t="n">
        <v>67041674</v>
      </c>
      <c r="AQ24" s="37" t="n">
        <v>0</v>
      </c>
      <c r="AR24" s="37" t="n">
        <v>0</v>
      </c>
      <c r="AS24" s="37" t="n">
        <v>852877807</v>
      </c>
      <c r="AT24" s="0" t="n">
        <v>0.94</v>
      </c>
      <c r="AU24" s="0" t="n">
        <v>38.31</v>
      </c>
      <c r="AV24" s="65" t="n">
        <v>153977306</v>
      </c>
      <c r="AW24" s="66" t="n">
        <v>527956569</v>
      </c>
      <c r="AX24" s="66" t="n">
        <v>266988464</v>
      </c>
      <c r="AY24" s="66" t="n">
        <v>190742425</v>
      </c>
      <c r="AZ24" s="66" t="n">
        <v>5997091</v>
      </c>
      <c r="BA24" s="66" t="n">
        <v>366070610</v>
      </c>
      <c r="BB24" s="66" t="n">
        <v>2912563080</v>
      </c>
      <c r="BC24" s="65" t="n">
        <v>7630434988.4027</v>
      </c>
      <c r="BD24" s="66" t="n">
        <v>20866881177.7188</v>
      </c>
      <c r="BE24" s="66" t="n">
        <v>2263723075.0503</v>
      </c>
      <c r="BF24" s="66" t="n">
        <v>113032706488</v>
      </c>
      <c r="BG24" s="65" t="n">
        <v>8940198749</v>
      </c>
      <c r="BH24" s="67" t="n">
        <v>35</v>
      </c>
      <c r="BI24" s="66" t="n">
        <v>272988561.8409</v>
      </c>
      <c r="BJ24" s="66" t="n">
        <v>749118247.8587</v>
      </c>
      <c r="BK24" s="66" t="n">
        <v>81047226.8193</v>
      </c>
    </row>
    <row r="27" customFormat="false" ht="12.75" hidden="false" customHeight="false" outlineLevel="0" collapsed="false">
      <c r="AW27" s="42"/>
    </row>
  </sheetData>
  <printOptions headings="false" gridLines="false" gridLinesSet="true" horizontalCentered="false" verticalCentered="false"/>
  <pageMargins left="0.490277777777778" right="0.55" top="0.984027777777778" bottom="0.984027777777778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3" min="3" style="0" width="15.85"/>
    <col collapsed="false" customWidth="true" hidden="false" outlineLevel="0" max="4" min="4" style="0" width="14.41"/>
    <col collapsed="false" customWidth="true" hidden="false" outlineLevel="0" max="10" min="5" style="0" width="11.85"/>
    <col collapsed="false" customWidth="true" hidden="false" outlineLevel="0" max="13" min="11" style="0" width="12.85"/>
  </cols>
  <sheetData>
    <row r="1" customFormat="false" ht="12.75" hidden="false" customHeight="false" outlineLevel="0" collapsed="false">
      <c r="A1" s="0" t="s">
        <v>382</v>
      </c>
    </row>
    <row r="3" customFormat="false" ht="12.75" hidden="false" customHeight="false" outlineLevel="0" collapsed="false">
      <c r="A3" s="30" t="s">
        <v>216</v>
      </c>
      <c r="B3" s="30" t="s">
        <v>383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">
        <v>384</v>
      </c>
      <c r="B4" s="34" t="str">
        <f aca="false">exposure!B8</f>
        <v>Low</v>
      </c>
      <c r="C4" s="37" t="n">
        <f aca="false">(VLOOKUP($B$4,Assumptions!$B$29:$M$31,Assumptions!D4-Assumptions!$C$4+1,FALSE())+1)*criteria!$J$27</f>
        <v>-70677119.1372063</v>
      </c>
      <c r="D4" s="37" t="n">
        <f aca="false">(VLOOKUP($B$4,Assumptions!$B$29:$M$31,Assumptions!E4-Assumptions!$C$4+1,FALSE())+1)*C4</f>
        <v>-70677119.1372063</v>
      </c>
      <c r="E4" s="37" t="n">
        <f aca="false">(VLOOKUP($B$4,Assumptions!$B$29:$M$31,Assumptions!F4-Assumptions!$C$4+1,FALSE())+1)*D4</f>
        <v>-70677119.1372063</v>
      </c>
      <c r="F4" s="37" t="n">
        <f aca="false">(VLOOKUP($B$4,Assumptions!$B$29:$M$31,Assumptions!G4-Assumptions!$C$4+1,FALSE())+1)*E4</f>
        <v>-70677119.1372063</v>
      </c>
      <c r="G4" s="37" t="n">
        <f aca="false">(VLOOKUP($B$4,Assumptions!$B$29:$M$31,Assumptions!H4-Assumptions!$C$4+1,FALSE())+1)*F4</f>
        <v>-70677119.1372063</v>
      </c>
      <c r="H4" s="37" t="n">
        <f aca="false">(VLOOKUP($B$4,Assumptions!$B$29:$M$31,Assumptions!I4-Assumptions!$C$4+1,FALSE())+1)*G4</f>
        <v>-70677119.1372063</v>
      </c>
      <c r="I4" s="37" t="n">
        <f aca="false">(VLOOKUP($B$4,Assumptions!$B$29:$M$31,Assumptions!J4-Assumptions!$C$4+1,FALSE())+1)*H4</f>
        <v>-70677119.1372063</v>
      </c>
      <c r="J4" s="37" t="n">
        <f aca="false">(VLOOKUP($B$4,Assumptions!$B$29:$M$31,Assumptions!K4-Assumptions!$C$4+1,FALSE())+1)*I4</f>
        <v>-70677119.1372063</v>
      </c>
      <c r="K4" s="37" t="n">
        <f aca="false">(VLOOKUP($B$4,Assumptions!$B$29:$M$31,Assumptions!L4-Assumptions!$C$4+1,FALSE())+1)*J4</f>
        <v>-70677119.1372063</v>
      </c>
      <c r="L4" s="37" t="n">
        <f aca="false">(VLOOKUP($B$4,Assumptions!$B$29:$M$31,Assumptions!M4-Assumptions!$C$4+1,FALSE())+1)*K4</f>
        <v>-70677119.1372063</v>
      </c>
      <c r="M4" s="37" t="n">
        <f aca="false">(VLOOKUP($B$4,Assumptions!$B$29:$M$31,Assumptions!N4-Assumptions!$C$4+1,FALSE())+1)*L4</f>
        <v>-70677119.1372063</v>
      </c>
    </row>
    <row r="5" customFormat="false" ht="12.75" hidden="false" customHeight="false" outlineLevel="0" collapsed="false">
      <c r="B5" s="34"/>
      <c r="C5" s="37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customFormat="false" ht="12.75" hidden="false" customHeight="false" outlineLevel="0" collapsed="false">
      <c r="B6" s="3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customFormat="false" ht="12.75" hidden="false" customHeight="false" outlineLevel="0" collapsed="false">
      <c r="B7" s="3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customFormat="false" ht="12.75" hidden="false" customHeight="false" outlineLevel="0" collapsed="false">
      <c r="B8" s="3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customFormat="false" ht="12.75" hidden="false" customHeight="false" outlineLevel="0" collapsed="false">
      <c r="B9" s="3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customFormat="false" ht="12.75" hidden="false" customHeight="false" outlineLevel="0" collapsed="false">
      <c r="B10" s="3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customFormat="false" ht="12.75" hidden="false" customHeight="false" outlineLevel="0" collapsed="false">
      <c r="B11" s="3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customFormat="false" ht="12.75" hidden="false" customHeight="false" outlineLevel="0" collapsed="false">
      <c r="B12" s="3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customFormat="false" ht="12.75" hidden="false" customHeight="false" outlineLevel="0" collapsed="false">
      <c r="B13" s="3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customFormat="false" ht="12.75" hidden="false" customHeight="false" outlineLevel="0" collapsed="false">
      <c r="B14" s="3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customFormat="false" ht="12.75" hidden="false" customHeight="false" outlineLevel="0" collapsed="false">
      <c r="B15" s="3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customFormat="false" ht="12.75" hidden="false" customHeight="false" outlineLevel="0" collapsed="false">
      <c r="B16" s="3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customFormat="false" ht="12.75" hidden="false" customHeight="false" outlineLevel="0" collapsed="false">
      <c r="B17" s="3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customFormat="false" ht="12.75" hidden="false" customHeight="false" outlineLevel="0" collapsed="false">
      <c r="B18" s="3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customFormat="false" ht="12.75" hidden="false" customHeight="false" outlineLevel="0" collapsed="false">
      <c r="B19" s="3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customFormat="false" ht="12.75" hidden="false" customHeight="false" outlineLevel="0" collapsed="false">
      <c r="B20" s="3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customFormat="false" ht="12.75" hidden="false" customHeight="false" outlineLevel="0" collapsed="false">
      <c r="B21" s="3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customFormat="false" ht="12.75" hidden="false" customHeight="false" outlineLevel="0" collapsed="false">
      <c r="B22" s="3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customFormat="false" ht="12.75" hidden="false" customHeight="false" outlineLevel="0" collapsed="false">
      <c r="B23" s="3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customFormat="false" ht="12.75" hidden="false" customHeight="false" outlineLevel="0" collapsed="false">
      <c r="B24" s="3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99"/>
    <col collapsed="false" customWidth="true" hidden="false" outlineLevel="0" max="3" min="3" style="0" width="32.56"/>
    <col collapsed="false" customWidth="true" hidden="false" outlineLevel="0" max="4" min="4" style="37" width="15.99"/>
  </cols>
  <sheetData>
    <row r="1" customFormat="false" ht="12.75" hidden="false" customHeight="false" outlineLevel="0" collapsed="false">
      <c r="A1" s="29" t="s">
        <v>385</v>
      </c>
      <c r="B1" s="29"/>
      <c r="C1" s="29" t="s">
        <v>178</v>
      </c>
      <c r="D1" s="68" t="s">
        <v>386</v>
      </c>
      <c r="E1" s="29"/>
      <c r="F1" s="0" t="s">
        <v>387</v>
      </c>
    </row>
    <row r="2" customFormat="false" ht="12.75" hidden="false" customHeight="false" outlineLevel="0" collapsed="false">
      <c r="A2" s="0" t="n">
        <v>1</v>
      </c>
      <c r="C2" s="0" t="s">
        <v>388</v>
      </c>
      <c r="D2" s="37" t="n">
        <v>-13946850.3525073</v>
      </c>
      <c r="E2" s="42" t="n">
        <f aca="false">D2/$D$176</f>
        <v>0.197331902074731</v>
      </c>
    </row>
    <row r="3" customFormat="false" ht="12.75" hidden="false" customHeight="false" outlineLevel="0" collapsed="false">
      <c r="A3" s="0" t="n">
        <f aca="false">A2+1</f>
        <v>2</v>
      </c>
      <c r="C3" s="0" t="s">
        <v>389</v>
      </c>
      <c r="D3" s="37" t="n">
        <v>-6415294.94584763</v>
      </c>
      <c r="E3" s="42" t="n">
        <f aca="false">D3/$D$176+E2</f>
        <v>0.288100951862875</v>
      </c>
    </row>
    <row r="4" customFormat="false" ht="12.75" hidden="false" customHeight="false" outlineLevel="0" collapsed="false">
      <c r="A4" s="0" t="n">
        <f aca="false">A3+1</f>
        <v>3</v>
      </c>
      <c r="C4" s="0" t="s">
        <v>390</v>
      </c>
      <c r="D4" s="37" t="n">
        <v>-6283796.61658347</v>
      </c>
      <c r="E4" s="42" t="n">
        <f aca="false">D4/$D$176+E3</f>
        <v>0.3770094514352</v>
      </c>
    </row>
    <row r="5" customFormat="false" ht="12.75" hidden="false" customHeight="false" outlineLevel="0" collapsed="false">
      <c r="A5" s="0" t="n">
        <f aca="false">A4+1</f>
        <v>4</v>
      </c>
      <c r="C5" s="0" t="s">
        <v>391</v>
      </c>
      <c r="D5" s="37" t="n">
        <v>-5197632.74377262</v>
      </c>
      <c r="E5" s="42" t="n">
        <f aca="false">D5/$D$176+E4</f>
        <v>0.450549980636487</v>
      </c>
    </row>
    <row r="6" customFormat="false" ht="12.75" hidden="false" customHeight="false" outlineLevel="0" collapsed="false">
      <c r="A6" s="0" t="n">
        <f aca="false">A5+1</f>
        <v>5</v>
      </c>
      <c r="C6" s="0" t="s">
        <v>392</v>
      </c>
      <c r="D6" s="37" t="n">
        <v>-3226809.92706747</v>
      </c>
      <c r="E6" s="42" t="n">
        <f aca="false">D6/$D$176+E5</f>
        <v>0.4962056322315</v>
      </c>
    </row>
    <row r="7" customFormat="false" ht="12.75" hidden="false" customHeight="false" outlineLevel="0" collapsed="false">
      <c r="A7" s="0" t="n">
        <f aca="false">A6+1</f>
        <v>6</v>
      </c>
      <c r="C7" s="0" t="s">
        <v>393</v>
      </c>
      <c r="D7" s="37" t="n">
        <v>-3181697.66557446</v>
      </c>
      <c r="E7" s="42" t="n">
        <f aca="false">D7/$D$176+E6</f>
        <v>0.541222997178107</v>
      </c>
    </row>
    <row r="8" customFormat="false" ht="12.75" hidden="false" customHeight="false" outlineLevel="0" collapsed="false">
      <c r="A8" s="0" t="n">
        <f aca="false">A7+1</f>
        <v>7</v>
      </c>
      <c r="C8" s="0" t="s">
        <v>394</v>
      </c>
      <c r="D8" s="37" t="n">
        <v>-2981978.08799817</v>
      </c>
      <c r="E8" s="42" t="n">
        <f aca="false">D8/$D$176+E7</f>
        <v>0.58341455965831</v>
      </c>
    </row>
    <row r="9" customFormat="false" ht="12.75" hidden="false" customHeight="false" outlineLevel="0" collapsed="false">
      <c r="A9" s="0" t="n">
        <f aca="false">A8+1</f>
        <v>8</v>
      </c>
      <c r="C9" s="0" t="s">
        <v>395</v>
      </c>
      <c r="D9" s="37" t="n">
        <v>-2479150.40434998</v>
      </c>
      <c r="E9" s="42" t="n">
        <f aca="false">D9/$D$176+E8</f>
        <v>0.618491688361549</v>
      </c>
    </row>
    <row r="10" customFormat="false" ht="12.75" hidden="false" customHeight="false" outlineLevel="0" collapsed="false">
      <c r="A10" s="0" t="n">
        <f aca="false">A9+1</f>
        <v>9</v>
      </c>
      <c r="C10" s="0" t="s">
        <v>396</v>
      </c>
      <c r="D10" s="37" t="n">
        <v>-1673126.86595733</v>
      </c>
      <c r="E10" s="42" t="n">
        <f aca="false">D10/$D$176+E9</f>
        <v>0.642164510434408</v>
      </c>
    </row>
    <row r="11" customFormat="false" ht="12.75" hidden="false" customHeight="false" outlineLevel="0" collapsed="false">
      <c r="A11" s="0" t="n">
        <f aca="false">A10+1</f>
        <v>10</v>
      </c>
      <c r="C11" s="0" t="s">
        <v>397</v>
      </c>
      <c r="D11" s="37" t="n">
        <v>-1624960.35169178</v>
      </c>
      <c r="E11" s="42" t="n">
        <f aca="false">D11/$D$176+E10</f>
        <v>0.665155831692668</v>
      </c>
    </row>
    <row r="12" customFormat="false" ht="12.75" hidden="false" customHeight="false" outlineLevel="0" collapsed="false">
      <c r="A12" s="0" t="n">
        <f aca="false">A11+1</f>
        <v>11</v>
      </c>
      <c r="C12" s="0" t="s">
        <v>398</v>
      </c>
      <c r="D12" s="37" t="n">
        <v>-1565363.22248466</v>
      </c>
      <c r="E12" s="42" t="n">
        <f aca="false">D12/$D$176+E11</f>
        <v>0.687303922073174</v>
      </c>
    </row>
    <row r="13" customFormat="false" ht="12.75" hidden="false" customHeight="false" outlineLevel="0" collapsed="false">
      <c r="A13" s="0" t="n">
        <f aca="false">A12+1</f>
        <v>12</v>
      </c>
      <c r="C13" s="0" t="s">
        <v>399</v>
      </c>
      <c r="D13" s="37" t="n">
        <v>-1562185.28741823</v>
      </c>
      <c r="E13" s="42" t="n">
        <f aca="false">D13/$D$176+E12</f>
        <v>0.709407048325187</v>
      </c>
    </row>
    <row r="14" customFormat="false" ht="12.75" hidden="false" customHeight="false" outlineLevel="0" collapsed="false">
      <c r="A14" s="0" t="n">
        <f aca="false">A13+1</f>
        <v>13</v>
      </c>
      <c r="C14" s="0" t="s">
        <v>400</v>
      </c>
      <c r="D14" s="37" t="n">
        <v>-1516500.19505948</v>
      </c>
      <c r="E14" s="42" t="n">
        <f aca="false">D14/$D$176+E13</f>
        <v>0.730863783030452</v>
      </c>
    </row>
    <row r="15" customFormat="false" ht="12.75" hidden="false" customHeight="false" outlineLevel="0" collapsed="false">
      <c r="A15" s="0" t="n">
        <f aca="false">A14+1</f>
        <v>14</v>
      </c>
      <c r="C15" s="0" t="s">
        <v>401</v>
      </c>
      <c r="D15" s="37" t="n">
        <v>-1411154.42098676</v>
      </c>
      <c r="E15" s="42" t="n">
        <f aca="false">D15/$D$176+E14</f>
        <v>0.750829996116292</v>
      </c>
    </row>
    <row r="16" customFormat="false" ht="12.75" hidden="false" customHeight="false" outlineLevel="0" collapsed="false">
      <c r="A16" s="0" t="n">
        <f aca="false">A15+1</f>
        <v>15</v>
      </c>
      <c r="C16" s="0" t="s">
        <v>402</v>
      </c>
      <c r="D16" s="37" t="n">
        <v>-1146458.19890384</v>
      </c>
      <c r="E16" s="42" t="n">
        <f aca="false">D16/$D$176+E15</f>
        <v>0.767051061899664</v>
      </c>
    </row>
    <row r="17" customFormat="false" ht="12.75" hidden="false" customHeight="false" outlineLevel="0" collapsed="false">
      <c r="A17" s="0" t="n">
        <f aca="false">A16+1</f>
        <v>16</v>
      </c>
      <c r="C17" s="0" t="s">
        <v>403</v>
      </c>
      <c r="D17" s="37" t="n">
        <v>-1069143.82878632</v>
      </c>
      <c r="E17" s="42" t="n">
        <f aca="false">D17/$D$176+E16</f>
        <v>0.782178218210475</v>
      </c>
    </row>
    <row r="18" customFormat="false" ht="12.75" hidden="false" customHeight="false" outlineLevel="0" collapsed="false">
      <c r="A18" s="0" t="n">
        <f aca="false">A17+1</f>
        <v>17</v>
      </c>
      <c r="C18" s="0" t="s">
        <v>404</v>
      </c>
      <c r="D18" s="37" t="n">
        <v>-1000977.39399198</v>
      </c>
      <c r="E18" s="42" t="n">
        <f aca="false">D18/$D$176+E17</f>
        <v>0.796340897818974</v>
      </c>
    </row>
    <row r="19" customFormat="false" ht="12.75" hidden="false" customHeight="false" outlineLevel="0" collapsed="false">
      <c r="A19" s="0" t="n">
        <f aca="false">A18+1</f>
        <v>18</v>
      </c>
      <c r="C19" s="0" t="s">
        <v>405</v>
      </c>
      <c r="D19" s="37" t="n">
        <v>-957813.26110702</v>
      </c>
      <c r="E19" s="42" t="n">
        <f aca="false">D19/$D$176+E18</f>
        <v>0.809892854559707</v>
      </c>
    </row>
    <row r="20" customFormat="false" ht="12.75" hidden="false" customHeight="false" outlineLevel="0" collapsed="false">
      <c r="A20" s="0" t="n">
        <f aca="false">A19+1</f>
        <v>19</v>
      </c>
      <c r="C20" s="0" t="s">
        <v>406</v>
      </c>
      <c r="D20" s="37" t="n">
        <v>-918243.26000605</v>
      </c>
      <c r="E20" s="42" t="n">
        <f aca="false">D20/$D$176+E19</f>
        <v>0.822884941266346</v>
      </c>
    </row>
    <row r="21" customFormat="false" ht="12.75" hidden="false" customHeight="false" outlineLevel="0" collapsed="false">
      <c r="A21" s="0" t="n">
        <f aca="false">A20+1</f>
        <v>20</v>
      </c>
      <c r="C21" s="0" t="s">
        <v>407</v>
      </c>
      <c r="D21" s="37" t="n">
        <v>-756586.842034833</v>
      </c>
      <c r="E21" s="42" t="n">
        <f aca="false">D21/$D$176+E20</f>
        <v>0.83358977546546</v>
      </c>
    </row>
    <row r="22" customFormat="false" ht="12.75" hidden="false" customHeight="false" outlineLevel="0" collapsed="false">
      <c r="A22" s="0" t="n">
        <f aca="false">A21+1</f>
        <v>21</v>
      </c>
      <c r="C22" s="0" t="s">
        <v>408</v>
      </c>
      <c r="D22" s="37" t="n">
        <v>-644106.794402476</v>
      </c>
      <c r="E22" s="42" t="n">
        <f aca="false">D22/$D$176+E21</f>
        <v>0.842703146274364</v>
      </c>
    </row>
    <row r="23" customFormat="false" ht="12.75" hidden="false" customHeight="false" outlineLevel="0" collapsed="false">
      <c r="A23" s="0" t="n">
        <f aca="false">A22+1</f>
        <v>22</v>
      </c>
      <c r="C23" s="0" t="s">
        <v>409</v>
      </c>
      <c r="D23" s="37" t="n">
        <v>-637392.043276847</v>
      </c>
      <c r="E23" s="42" t="n">
        <f aca="false">D23/$D$176+E22</f>
        <v>0.85172151107273</v>
      </c>
    </row>
    <row r="24" customFormat="false" ht="12.75" hidden="false" customHeight="false" outlineLevel="0" collapsed="false">
      <c r="A24" s="0" t="n">
        <f aca="false">A23+1</f>
        <v>23</v>
      </c>
      <c r="C24" s="0" t="s">
        <v>410</v>
      </c>
      <c r="D24" s="37" t="n">
        <v>-580325.960166707</v>
      </c>
      <c r="E24" s="42" t="n">
        <f aca="false">D24/$D$176+E23</f>
        <v>0.859932456386447</v>
      </c>
    </row>
    <row r="25" customFormat="false" ht="12.75" hidden="false" customHeight="false" outlineLevel="0" collapsed="false">
      <c r="A25" s="0" t="n">
        <f aca="false">A24+1</f>
        <v>24</v>
      </c>
      <c r="C25" s="0" t="s">
        <v>411</v>
      </c>
      <c r="D25" s="37" t="n">
        <v>-458424.358128728</v>
      </c>
      <c r="E25" s="42" t="n">
        <f aca="false">D25/$D$176+E24</f>
        <v>0.866418634144185</v>
      </c>
    </row>
    <row r="26" customFormat="false" ht="12.75" hidden="false" customHeight="false" outlineLevel="0" collapsed="false">
      <c r="A26" s="0" t="n">
        <f aca="false">A25+1</f>
        <v>25</v>
      </c>
      <c r="C26" s="0" t="s">
        <v>412</v>
      </c>
      <c r="D26" s="37" t="n">
        <v>-448891.320812507</v>
      </c>
      <c r="E26" s="42" t="n">
        <f aca="false">D26/$D$176+E25</f>
        <v>0.872769930381105</v>
      </c>
    </row>
    <row r="27" customFormat="false" ht="12.75" hidden="false" customHeight="false" outlineLevel="0" collapsed="false">
      <c r="A27" s="0" t="n">
        <f aca="false">A26+1</f>
        <v>26</v>
      </c>
      <c r="C27" s="0" t="s">
        <v>413</v>
      </c>
      <c r="D27" s="37" t="n">
        <v>-401307.391020155</v>
      </c>
      <c r="E27" s="42" t="n">
        <f aca="false">D27/$D$176+E26</f>
        <v>0.878447968704103</v>
      </c>
    </row>
    <row r="28" customFormat="false" ht="12.75" hidden="false" customHeight="false" outlineLevel="0" collapsed="false">
      <c r="A28" s="0" t="n">
        <f aca="false">A27+1</f>
        <v>27</v>
      </c>
      <c r="C28" s="0" t="s">
        <v>414</v>
      </c>
      <c r="D28" s="37" t="n">
        <v>-399985.266727464</v>
      </c>
      <c r="E28" s="42" t="n">
        <f aca="false">D28/$D$176+E27</f>
        <v>0.884107300488</v>
      </c>
    </row>
    <row r="29" customFormat="false" ht="12.75" hidden="false" customHeight="false" outlineLevel="0" collapsed="false">
      <c r="A29" s="0" t="n">
        <f aca="false">A28+1</f>
        <v>28</v>
      </c>
      <c r="C29" s="0" t="s">
        <v>415</v>
      </c>
      <c r="D29" s="37" t="n">
        <v>-399213.461969966</v>
      </c>
      <c r="E29" s="42" t="n">
        <f aca="false">D29/$D$176+E28</f>
        <v>0.889755712121686</v>
      </c>
    </row>
    <row r="30" customFormat="false" ht="12.75" hidden="false" customHeight="false" outlineLevel="0" collapsed="false">
      <c r="A30" s="0" t="n">
        <f aca="false">A29+1</f>
        <v>29</v>
      </c>
      <c r="C30" s="0" t="s">
        <v>416</v>
      </c>
      <c r="D30" s="37" t="n">
        <v>-368313.663974232</v>
      </c>
      <c r="E30" s="42" t="n">
        <f aca="false">D30/$D$176+E29</f>
        <v>0.894966927129746</v>
      </c>
    </row>
    <row r="31" customFormat="false" ht="12.75" hidden="false" customHeight="false" outlineLevel="0" collapsed="false">
      <c r="A31" s="0" t="n">
        <f aca="false">A30+1</f>
        <v>30</v>
      </c>
      <c r="C31" s="0" t="s">
        <v>417</v>
      </c>
      <c r="D31" s="37" t="n">
        <v>-350584.08167031</v>
      </c>
      <c r="E31" s="42" t="n">
        <f aca="false">D31/$D$176+E30</f>
        <v>0.899927288926464</v>
      </c>
    </row>
    <row r="32" customFormat="false" ht="12.75" hidden="false" customHeight="false" outlineLevel="0" collapsed="false">
      <c r="A32" s="0" t="n">
        <f aca="false">A31+1</f>
        <v>31</v>
      </c>
      <c r="C32" s="0" t="s">
        <v>418</v>
      </c>
      <c r="D32" s="37" t="n">
        <v>-340728.934811126</v>
      </c>
      <c r="E32" s="42" t="n">
        <f aca="false">D32/$D$176+E31</f>
        <v>0.904748211722562</v>
      </c>
    </row>
    <row r="33" customFormat="false" ht="12.75" hidden="false" customHeight="false" outlineLevel="0" collapsed="false">
      <c r="A33" s="0" t="n">
        <f aca="false">A32+1</f>
        <v>32</v>
      </c>
      <c r="C33" s="0" t="s">
        <v>419</v>
      </c>
      <c r="D33" s="37" t="n">
        <v>-338845.493098017</v>
      </c>
      <c r="E33" s="42" t="n">
        <f aca="false">D33/$D$176+E32</f>
        <v>0.909542485983235</v>
      </c>
    </row>
    <row r="34" customFormat="false" ht="12.75" hidden="false" customHeight="false" outlineLevel="0" collapsed="false">
      <c r="A34" s="0" t="n">
        <f aca="false">A33+1</f>
        <v>33</v>
      </c>
      <c r="C34" s="0" t="s">
        <v>420</v>
      </c>
      <c r="D34" s="37" t="n">
        <v>-337857.618181409</v>
      </c>
      <c r="E34" s="42" t="n">
        <f aca="false">D34/$D$176+E33</f>
        <v>0.914322782949295</v>
      </c>
    </row>
    <row r="35" customFormat="false" ht="12.75" hidden="false" customHeight="false" outlineLevel="0" collapsed="false">
      <c r="A35" s="0" t="n">
        <f aca="false">A34+1</f>
        <v>34</v>
      </c>
      <c r="C35" s="0" t="s">
        <v>421</v>
      </c>
      <c r="D35" s="37" t="n">
        <v>-306767.467851895</v>
      </c>
      <c r="E35" s="42" t="n">
        <f aca="false">D35/$D$176+E34</f>
        <v>0.918663190022995</v>
      </c>
    </row>
    <row r="36" customFormat="false" ht="12.75" hidden="false" customHeight="false" outlineLevel="0" collapsed="false">
      <c r="A36" s="0" t="n">
        <f aca="false">A35+1</f>
        <v>35</v>
      </c>
      <c r="C36" s="0" t="s">
        <v>422</v>
      </c>
      <c r="D36" s="37" t="n">
        <v>-290991.734306482</v>
      </c>
      <c r="E36" s="42" t="n">
        <f aca="false">D36/$D$176+E35</f>
        <v>0.922780388599547</v>
      </c>
    </row>
    <row r="37" customFormat="false" ht="12.75" hidden="false" customHeight="false" outlineLevel="0" collapsed="false">
      <c r="A37" s="0" t="n">
        <f aca="false">A36+1</f>
        <v>36</v>
      </c>
      <c r="C37" s="0" t="s">
        <v>423</v>
      </c>
      <c r="D37" s="37" t="n">
        <v>-266492.555876717</v>
      </c>
      <c r="E37" s="42" t="n">
        <f aca="false">D37/$D$176+E36</f>
        <v>0.926550951960503</v>
      </c>
    </row>
    <row r="38" customFormat="false" ht="12.75" hidden="false" customHeight="false" outlineLevel="0" collapsed="false">
      <c r="A38" s="0" t="n">
        <f aca="false">A37+1</f>
        <v>37</v>
      </c>
      <c r="C38" s="0" t="s">
        <v>424</v>
      </c>
      <c r="D38" s="37" t="n">
        <v>-263625.075875379</v>
      </c>
      <c r="E38" s="42" t="n">
        <f aca="false">D38/$D$176+E37</f>
        <v>0.930280943775303</v>
      </c>
    </row>
    <row r="39" customFormat="false" ht="12.75" hidden="false" customHeight="false" outlineLevel="0" collapsed="false">
      <c r="A39" s="0" t="n">
        <f aca="false">A38+1</f>
        <v>38</v>
      </c>
      <c r="C39" s="0" t="s">
        <v>425</v>
      </c>
      <c r="D39" s="37" t="n">
        <v>-243420.618926658</v>
      </c>
      <c r="E39" s="42" t="n">
        <f aca="false">D39/$D$176+E38</f>
        <v>0.93372506574714</v>
      </c>
    </row>
    <row r="40" customFormat="false" ht="12.75" hidden="false" customHeight="false" outlineLevel="0" collapsed="false">
      <c r="A40" s="0" t="n">
        <f aca="false">A39+1</f>
        <v>39</v>
      </c>
      <c r="C40" s="0" t="s">
        <v>426</v>
      </c>
      <c r="D40" s="37" t="n">
        <v>-235228.603287843</v>
      </c>
      <c r="E40" s="42" t="n">
        <f aca="false">D40/$D$176+E39</f>
        <v>0.937053280113535</v>
      </c>
    </row>
    <row r="41" customFormat="false" ht="12.75" hidden="false" customHeight="false" outlineLevel="0" collapsed="false">
      <c r="A41" s="0" t="n">
        <f aca="false">A40+1</f>
        <v>40</v>
      </c>
      <c r="C41" s="0" t="s">
        <v>427</v>
      </c>
      <c r="D41" s="37" t="n">
        <v>-231679.112163451</v>
      </c>
      <c r="E41" s="42" t="n">
        <f aca="false">D41/$D$176+E40</f>
        <v>0.94033127326028</v>
      </c>
    </row>
    <row r="42" customFormat="false" ht="12.75" hidden="false" customHeight="false" outlineLevel="0" collapsed="false">
      <c r="A42" s="0" t="n">
        <f aca="false">A41+1</f>
        <v>41</v>
      </c>
      <c r="C42" s="0" t="s">
        <v>428</v>
      </c>
      <c r="D42" s="37" t="n">
        <v>-218693.455421492</v>
      </c>
      <c r="E42" s="42" t="n">
        <f aca="false">D42/$D$176+E41</f>
        <v>0.943425534289751</v>
      </c>
    </row>
    <row r="43" customFormat="false" ht="12.75" hidden="false" customHeight="false" outlineLevel="0" collapsed="false">
      <c r="A43" s="0" t="n">
        <f aca="false">A42+1</f>
        <v>42</v>
      </c>
      <c r="C43" s="0" t="s">
        <v>429</v>
      </c>
      <c r="D43" s="37" t="n">
        <v>-217777.500473551</v>
      </c>
      <c r="E43" s="42" t="n">
        <f aca="false">D43/$D$176+E42</f>
        <v>0.9465068356095</v>
      </c>
    </row>
    <row r="44" customFormat="false" ht="12.75" hidden="false" customHeight="false" outlineLevel="0" collapsed="false">
      <c r="A44" s="0" t="n">
        <f aca="false">A43+1</f>
        <v>43</v>
      </c>
      <c r="C44" s="0" t="s">
        <v>430</v>
      </c>
      <c r="D44" s="37" t="n">
        <v>-214270.010100992</v>
      </c>
      <c r="E44" s="42" t="n">
        <f aca="false">D44/$D$176+E43</f>
        <v>0.949538509971963</v>
      </c>
    </row>
    <row r="45" customFormat="false" ht="12.75" hidden="false" customHeight="false" outlineLevel="0" collapsed="false">
      <c r="A45" s="0" t="n">
        <f aca="false">A44+1</f>
        <v>44</v>
      </c>
      <c r="C45" s="0" t="s">
        <v>431</v>
      </c>
      <c r="D45" s="37" t="n">
        <v>-207814.413492935</v>
      </c>
      <c r="E45" s="42" t="n">
        <f aca="false">D45/$D$176+E44</f>
        <v>0.95247884506244</v>
      </c>
    </row>
    <row r="46" customFormat="false" ht="12.75" hidden="false" customHeight="false" outlineLevel="0" collapsed="false">
      <c r="A46" s="0" t="n">
        <f aca="false">A45+1</f>
        <v>45</v>
      </c>
      <c r="C46" s="0" t="s">
        <v>432</v>
      </c>
      <c r="D46" s="37" t="n">
        <v>-205332.439773594</v>
      </c>
      <c r="E46" s="42" t="n">
        <f aca="false">D46/$D$176+E45</f>
        <v>0.955384063077551</v>
      </c>
    </row>
    <row r="47" customFormat="false" ht="12.75" hidden="false" customHeight="false" outlineLevel="0" collapsed="false">
      <c r="A47" s="0" t="n">
        <f aca="false">A46+1</f>
        <v>46</v>
      </c>
      <c r="C47" s="0" t="s">
        <v>433</v>
      </c>
      <c r="D47" s="37" t="n">
        <v>-192461.993704109</v>
      </c>
      <c r="E47" s="42" t="n">
        <f aca="false">D47/$D$176+E46</f>
        <v>0.958107179073981</v>
      </c>
    </row>
    <row r="48" customFormat="false" ht="12.75" hidden="false" customHeight="false" outlineLevel="0" collapsed="false">
      <c r="A48" s="0" t="n">
        <f aca="false">A47+1</f>
        <v>47</v>
      </c>
      <c r="C48" s="0" t="s">
        <v>434</v>
      </c>
      <c r="D48" s="37" t="n">
        <v>-192367.566222974</v>
      </c>
      <c r="E48" s="42" t="n">
        <f aca="false">D48/$D$176+E47</f>
        <v>0.960828959030087</v>
      </c>
    </row>
    <row r="49" customFormat="false" ht="12.75" hidden="false" customHeight="false" outlineLevel="0" collapsed="false">
      <c r="A49" s="0" t="n">
        <f aca="false">A48+1</f>
        <v>48</v>
      </c>
      <c r="C49" s="0" t="s">
        <v>435</v>
      </c>
      <c r="D49" s="37" t="n">
        <v>-191693.901162654</v>
      </c>
      <c r="E49" s="42" t="n">
        <f aca="false">D49/$D$176+E48</f>
        <v>0.963541207399896</v>
      </c>
    </row>
    <row r="50" customFormat="false" ht="12.75" hidden="false" customHeight="false" outlineLevel="0" collapsed="false">
      <c r="A50" s="0" t="n">
        <f aca="false">A49+1</f>
        <v>49</v>
      </c>
      <c r="C50" s="0" t="s">
        <v>436</v>
      </c>
      <c r="D50" s="37" t="n">
        <v>-188641.04509595</v>
      </c>
      <c r="E50" s="42" t="n">
        <f aca="false">D50/$D$176+E49</f>
        <v>0.966210261365292</v>
      </c>
    </row>
    <row r="51" customFormat="false" ht="12.75" hidden="false" customHeight="false" outlineLevel="0" collapsed="false">
      <c r="A51" s="0" t="n">
        <f aca="false">A50+1</f>
        <v>50</v>
      </c>
      <c r="C51" s="0" t="s">
        <v>437</v>
      </c>
      <c r="D51" s="37" t="n">
        <v>-185152.155532001</v>
      </c>
      <c r="E51" s="42" t="n">
        <f aca="false">D51/$D$176+E50</f>
        <v>0.968829951553464</v>
      </c>
    </row>
    <row r="52" customFormat="false" ht="12.75" hidden="false" customHeight="false" outlineLevel="0" collapsed="false">
      <c r="A52" s="0" t="n">
        <f aca="false">A51+1</f>
        <v>51</v>
      </c>
      <c r="C52" s="0" t="s">
        <v>438</v>
      </c>
      <c r="D52" s="37" t="n">
        <v>-176152.984089193</v>
      </c>
      <c r="E52" s="42" t="n">
        <f aca="false">D52/$D$176+E51</f>
        <v>0.971322313809306</v>
      </c>
    </row>
    <row r="53" customFormat="false" ht="12.75" hidden="false" customHeight="false" outlineLevel="0" collapsed="false">
      <c r="A53" s="0" t="n">
        <f aca="false">A52+1</f>
        <v>52</v>
      </c>
      <c r="C53" s="0" t="s">
        <v>439</v>
      </c>
      <c r="D53" s="37" t="n">
        <v>-170741.413427028</v>
      </c>
      <c r="E53" s="42" t="n">
        <f aca="false">D53/$D$176+E52</f>
        <v>0.973738108560299</v>
      </c>
    </row>
    <row r="54" customFormat="false" ht="12.75" hidden="false" customHeight="false" outlineLevel="0" collapsed="false">
      <c r="A54" s="0" t="n">
        <f aca="false">A53+1</f>
        <v>53</v>
      </c>
      <c r="C54" s="0" t="s">
        <v>440</v>
      </c>
      <c r="D54" s="37" t="n">
        <v>-168977.554169706</v>
      </c>
      <c r="E54" s="42" t="n">
        <f aca="false">D54/$D$176+E53</f>
        <v>0.97612894673017</v>
      </c>
    </row>
    <row r="55" customFormat="false" ht="12.75" hidden="false" customHeight="false" outlineLevel="0" collapsed="false">
      <c r="A55" s="0" t="n">
        <f aca="false">A54+1</f>
        <v>54</v>
      </c>
      <c r="C55" s="0" t="s">
        <v>441</v>
      </c>
      <c r="D55" s="37" t="n">
        <v>-165076.096487973</v>
      </c>
      <c r="E55" s="42" t="n">
        <f aca="false">D55/$D$176+E54</f>
        <v>0.978464583758152</v>
      </c>
    </row>
    <row r="56" customFormat="false" ht="12.75" hidden="false" customHeight="false" outlineLevel="0" collapsed="false">
      <c r="A56" s="0" t="n">
        <f aca="false">A55+1</f>
        <v>55</v>
      </c>
      <c r="C56" s="0" t="s">
        <v>442</v>
      </c>
      <c r="D56" s="37" t="n">
        <v>-164951.18072803</v>
      </c>
      <c r="E56" s="42" t="n">
        <f aca="false">D56/$D$176+E55</f>
        <v>0.980798453371708</v>
      </c>
    </row>
    <row r="57" customFormat="false" ht="12.75" hidden="false" customHeight="false" outlineLevel="0" collapsed="false">
      <c r="A57" s="0" t="n">
        <f aca="false">A56+1</f>
        <v>56</v>
      </c>
      <c r="C57" s="0" t="s">
        <v>443</v>
      </c>
      <c r="D57" s="37" t="n">
        <v>-141892.459667426</v>
      </c>
      <c r="E57" s="42" t="n">
        <f aca="false">D57/$D$176+E56</f>
        <v>0.982806068585792</v>
      </c>
    </row>
    <row r="58" customFormat="false" ht="12.75" hidden="false" customHeight="false" outlineLevel="0" collapsed="false">
      <c r="A58" s="0" t="n">
        <f aca="false">A57+1</f>
        <v>57</v>
      </c>
      <c r="C58" s="0" t="s">
        <v>444</v>
      </c>
      <c r="D58" s="37" t="n">
        <v>-137255.414186919</v>
      </c>
      <c r="E58" s="42" t="n">
        <f aca="false">D58/$D$176+E57</f>
        <v>0.984748074936114</v>
      </c>
    </row>
    <row r="59" customFormat="false" ht="12.75" hidden="false" customHeight="false" outlineLevel="0" collapsed="false">
      <c r="A59" s="0" t="n">
        <f aca="false">A58+1</f>
        <v>58</v>
      </c>
      <c r="C59" s="0" t="s">
        <v>445</v>
      </c>
      <c r="D59" s="37" t="n">
        <v>-130023.114960137</v>
      </c>
      <c r="E59" s="42" t="n">
        <f aca="false">D59/$D$176+E58</f>
        <v>0.986587752565131</v>
      </c>
    </row>
    <row r="60" customFormat="false" ht="12.75" hidden="false" customHeight="false" outlineLevel="0" collapsed="false">
      <c r="A60" s="0" t="n">
        <f aca="false">A59+1</f>
        <v>59</v>
      </c>
      <c r="C60" s="0" t="s">
        <v>446</v>
      </c>
      <c r="D60" s="37" t="n">
        <v>-123756.376656979</v>
      </c>
      <c r="E60" s="42" t="n">
        <f aca="false">D60/$D$176+E59</f>
        <v>0.988338763050105</v>
      </c>
    </row>
    <row r="61" customFormat="false" ht="12.75" hidden="false" customHeight="false" outlineLevel="0" collapsed="false">
      <c r="A61" s="0" t="n">
        <f aca="false">A60+1</f>
        <v>60</v>
      </c>
      <c r="C61" s="0" t="s">
        <v>447</v>
      </c>
      <c r="D61" s="37" t="n">
        <v>-120913.396956678</v>
      </c>
      <c r="E61" s="42" t="n">
        <f aca="false">D61/$D$176+E60</f>
        <v>0.990049548640021</v>
      </c>
    </row>
    <row r="62" customFormat="false" ht="12.75" hidden="false" customHeight="false" outlineLevel="0" collapsed="false">
      <c r="A62" s="0" t="n">
        <f aca="false">A61+1</f>
        <v>61</v>
      </c>
      <c r="C62" s="0" t="s">
        <v>448</v>
      </c>
      <c r="D62" s="37" t="n">
        <v>-113175.6794165</v>
      </c>
      <c r="E62" s="42" t="n">
        <f aca="false">D62/$D$176+E61</f>
        <v>0.991650854420421</v>
      </c>
    </row>
    <row r="63" customFormat="false" ht="12.75" hidden="false" customHeight="false" outlineLevel="0" collapsed="false">
      <c r="A63" s="0" t="n">
        <f aca="false">A62+1</f>
        <v>62</v>
      </c>
      <c r="C63" s="0" t="s">
        <v>449</v>
      </c>
      <c r="D63" s="37" t="n">
        <v>-112603.223390209</v>
      </c>
      <c r="E63" s="42" t="n">
        <f aca="false">D63/$D$176+E62</f>
        <v>0.993244060606027</v>
      </c>
    </row>
    <row r="64" customFormat="false" ht="12.75" hidden="false" customHeight="false" outlineLevel="0" collapsed="false">
      <c r="A64" s="0" t="n">
        <f aca="false">A63+1</f>
        <v>63</v>
      </c>
      <c r="C64" s="0" t="s">
        <v>450</v>
      </c>
      <c r="D64" s="37" t="n">
        <v>-111192.708171996</v>
      </c>
      <c r="E64" s="42" t="n">
        <f aca="false">D64/$D$176+E63</f>
        <v>0.994817309622532</v>
      </c>
    </row>
    <row r="65" customFormat="false" ht="12.75" hidden="false" customHeight="false" outlineLevel="0" collapsed="false">
      <c r="A65" s="0" t="n">
        <f aca="false">A64+1</f>
        <v>64</v>
      </c>
      <c r="C65" s="0" t="s">
        <v>451</v>
      </c>
      <c r="D65" s="37" t="n">
        <v>-109170.188380371</v>
      </c>
      <c r="E65" s="42" t="n">
        <f aca="false">D65/$D$176+E64</f>
        <v>0.996361942308656</v>
      </c>
    </row>
    <row r="66" customFormat="false" ht="12.75" hidden="false" customHeight="false" outlineLevel="0" collapsed="false">
      <c r="A66" s="0" t="n">
        <f aca="false">A65+1</f>
        <v>65</v>
      </c>
      <c r="C66" s="0" t="s">
        <v>452</v>
      </c>
      <c r="D66" s="37" t="n">
        <v>-108574.253701326</v>
      </c>
      <c r="E66" s="42" t="n">
        <f aca="false">D66/$D$176+E65</f>
        <v>0.997898143204034</v>
      </c>
    </row>
    <row r="67" customFormat="false" ht="12.75" hidden="false" customHeight="false" outlineLevel="0" collapsed="false">
      <c r="A67" s="0" t="n">
        <f aca="false">A66+1</f>
        <v>66</v>
      </c>
      <c r="C67" s="0" t="s">
        <v>453</v>
      </c>
      <c r="D67" s="37" t="n">
        <v>-100564.346117678</v>
      </c>
      <c r="E67" s="42" t="n">
        <f aca="false">D67/$D$176+E66</f>
        <v>0.999321013113636</v>
      </c>
    </row>
    <row r="68" customFormat="false" ht="12.75" hidden="false" customHeight="false" outlineLevel="0" collapsed="false">
      <c r="A68" s="0" t="n">
        <f aca="false">A67+1</f>
        <v>67</v>
      </c>
      <c r="C68" s="0" t="s">
        <v>454</v>
      </c>
      <c r="D68" s="37" t="n">
        <v>-98157.9885519523</v>
      </c>
      <c r="E68" s="42" t="n">
        <f aca="false">D68/$D$176+E67</f>
        <v>1.00070983582953</v>
      </c>
    </row>
    <row r="69" customFormat="false" ht="12.75" hidden="false" customHeight="false" outlineLevel="0" collapsed="false">
      <c r="A69" s="0" t="n">
        <f aca="false">A68+1</f>
        <v>68</v>
      </c>
      <c r="C69" s="0" t="s">
        <v>455</v>
      </c>
      <c r="D69" s="37" t="n">
        <v>-97242.6089346865</v>
      </c>
      <c r="E69" s="42" t="n">
        <f aca="false">D69/$D$176+E68</f>
        <v>1.00208570697598</v>
      </c>
    </row>
    <row r="70" customFormat="false" ht="12.75" hidden="false" customHeight="false" outlineLevel="0" collapsed="false">
      <c r="A70" s="0" t="n">
        <f aca="false">A69+1</f>
        <v>69</v>
      </c>
      <c r="C70" s="0" t="s">
        <v>456</v>
      </c>
      <c r="D70" s="37" t="n">
        <v>-89931.5074701229</v>
      </c>
      <c r="E70" s="42" t="n">
        <f aca="false">D70/$D$176+E69</f>
        <v>1.00335813444003</v>
      </c>
    </row>
    <row r="71" customFormat="false" ht="12.75" hidden="false" customHeight="false" outlineLevel="0" collapsed="false">
      <c r="A71" s="0" t="n">
        <f aca="false">A70+1</f>
        <v>70</v>
      </c>
      <c r="C71" s="0" t="s">
        <v>457</v>
      </c>
      <c r="D71" s="37" t="n">
        <v>-88677.1887230435</v>
      </c>
      <c r="E71" s="42" t="n">
        <f aca="false">D71/$D$176+E70</f>
        <v>1.00461281473551</v>
      </c>
    </row>
    <row r="72" customFormat="false" ht="12.75" hidden="false" customHeight="false" outlineLevel="0" collapsed="false">
      <c r="A72" s="0" t="n">
        <f aca="false">A71+1</f>
        <v>71</v>
      </c>
      <c r="C72" s="0" t="s">
        <v>458</v>
      </c>
      <c r="D72" s="37" t="n">
        <v>-88524.6569106553</v>
      </c>
      <c r="E72" s="42" t="n">
        <f aca="false">D72/$D$176+E71</f>
        <v>1.00586533688117</v>
      </c>
    </row>
    <row r="73" customFormat="false" ht="12.75" hidden="false" customHeight="false" outlineLevel="0" collapsed="false">
      <c r="A73" s="0" t="n">
        <f aca="false">A72+1</f>
        <v>72</v>
      </c>
      <c r="C73" s="0" t="s">
        <v>459</v>
      </c>
      <c r="D73" s="37" t="n">
        <v>-87935.884199107</v>
      </c>
      <c r="E73" s="42" t="n">
        <f aca="false">D73/$D$176+E72</f>
        <v>1.00710952856969</v>
      </c>
    </row>
    <row r="74" customFormat="false" ht="12.75" hidden="false" customHeight="false" outlineLevel="0" collapsed="false">
      <c r="A74" s="0" t="n">
        <f aca="false">A73+1</f>
        <v>73</v>
      </c>
      <c r="C74" s="0" t="s">
        <v>460</v>
      </c>
      <c r="D74" s="37" t="n">
        <v>-87048.3661327356</v>
      </c>
      <c r="E74" s="42" t="n">
        <f aca="false">D74/$D$176+E73</f>
        <v>1.00834116289768</v>
      </c>
    </row>
    <row r="75" customFormat="false" ht="12.75" hidden="false" customHeight="false" outlineLevel="0" collapsed="false">
      <c r="A75" s="0" t="n">
        <f aca="false">A74+1</f>
        <v>74</v>
      </c>
      <c r="C75" s="0" t="s">
        <v>461</v>
      </c>
      <c r="D75" s="37" t="n">
        <v>-86318.2498314095</v>
      </c>
      <c r="E75" s="42" t="n">
        <f aca="false">D75/$D$176+E74</f>
        <v>1.0095624669192</v>
      </c>
    </row>
    <row r="76" customFormat="false" ht="12.75" hidden="false" customHeight="false" outlineLevel="0" collapsed="false">
      <c r="A76" s="0" t="n">
        <f aca="false">A75+1</f>
        <v>75</v>
      </c>
      <c r="C76" s="0" t="s">
        <v>462</v>
      </c>
      <c r="D76" s="37" t="n">
        <v>-85997.8411373047</v>
      </c>
      <c r="E76" s="42" t="n">
        <f aca="false">D76/$D$176+E75</f>
        <v>1.01077923752596</v>
      </c>
    </row>
    <row r="77" customFormat="false" ht="12.75" hidden="false" customHeight="false" outlineLevel="0" collapsed="false">
      <c r="A77" s="0" t="n">
        <f aca="false">A76+1</f>
        <v>76</v>
      </c>
      <c r="C77" s="0" t="s">
        <v>463</v>
      </c>
      <c r="D77" s="37" t="n">
        <v>-85820.514339238</v>
      </c>
      <c r="E77" s="42" t="n">
        <f aca="false">D77/$D$176+E76</f>
        <v>1.01199349916236</v>
      </c>
    </row>
    <row r="78" customFormat="false" ht="12.75" hidden="false" customHeight="false" outlineLevel="0" collapsed="false">
      <c r="A78" s="0" t="n">
        <f aca="false">A77+1</f>
        <v>77</v>
      </c>
      <c r="C78" s="0" t="s">
        <v>464</v>
      </c>
      <c r="D78" s="37" t="n">
        <v>-83001.2209661055</v>
      </c>
      <c r="E78" s="42" t="n">
        <f aca="false">D78/$D$176+E77</f>
        <v>1.013167871038</v>
      </c>
    </row>
    <row r="79" customFormat="false" ht="12.75" hidden="false" customHeight="false" outlineLevel="0" collapsed="false">
      <c r="A79" s="0" t="n">
        <f aca="false">A78+1</f>
        <v>78</v>
      </c>
      <c r="C79" s="0" t="s">
        <v>465</v>
      </c>
      <c r="D79" s="37" t="n">
        <v>-78651.453018647</v>
      </c>
      <c r="E79" s="42" t="n">
        <f aca="false">D79/$D$176+E78</f>
        <v>1.01428069869678</v>
      </c>
    </row>
    <row r="80" customFormat="false" ht="12.75" hidden="false" customHeight="false" outlineLevel="0" collapsed="false">
      <c r="A80" s="0" t="n">
        <f aca="false">A79+1</f>
        <v>79</v>
      </c>
      <c r="C80" s="0" t="s">
        <v>466</v>
      </c>
      <c r="D80" s="37" t="n">
        <v>-77468.9729808905</v>
      </c>
      <c r="E80" s="42" t="n">
        <f aca="false">D80/$D$176+E79</f>
        <v>1.01537679562216</v>
      </c>
    </row>
    <row r="81" customFormat="false" ht="12.75" hidden="false" customHeight="false" outlineLevel="0" collapsed="false">
      <c r="A81" s="0" t="n">
        <f aca="false">A80+1</f>
        <v>80</v>
      </c>
      <c r="C81" s="0" t="s">
        <v>467</v>
      </c>
      <c r="D81" s="37" t="n">
        <v>-75931.2148141732</v>
      </c>
      <c r="E81" s="42" t="n">
        <f aca="false">D81/$D$176+E80</f>
        <v>1.01645113503697</v>
      </c>
    </row>
    <row r="82" customFormat="false" ht="12.75" hidden="false" customHeight="false" outlineLevel="0" collapsed="false">
      <c r="A82" s="0" t="n">
        <f aca="false">A81+1</f>
        <v>81</v>
      </c>
      <c r="C82" s="0" t="s">
        <v>468</v>
      </c>
      <c r="D82" s="37" t="n">
        <v>-70013.633627561</v>
      </c>
      <c r="E82" s="42" t="n">
        <f aca="false">D82/$D$176+E81</f>
        <v>1.01744174747961</v>
      </c>
    </row>
    <row r="83" customFormat="false" ht="12.75" hidden="false" customHeight="false" outlineLevel="0" collapsed="false">
      <c r="A83" s="0" t="n">
        <f aca="false">A82+1</f>
        <v>82</v>
      </c>
      <c r="C83" s="0" t="s">
        <v>469</v>
      </c>
      <c r="D83" s="37" t="n">
        <v>-68850.057929026</v>
      </c>
      <c r="E83" s="42" t="n">
        <f aca="false">D83/$D$176+E82</f>
        <v>1.01841589666353</v>
      </c>
    </row>
    <row r="84" customFormat="false" ht="12.75" hidden="false" customHeight="false" outlineLevel="0" collapsed="false">
      <c r="A84" s="0" t="n">
        <f aca="false">A83+1</f>
        <v>83</v>
      </c>
      <c r="C84" s="0" t="s">
        <v>470</v>
      </c>
      <c r="D84" s="37" t="n">
        <v>-65082.2454274926</v>
      </c>
      <c r="E84" s="42" t="n">
        <f aca="false">D84/$D$176+E83</f>
        <v>1.01933673563124</v>
      </c>
    </row>
    <row r="85" customFormat="false" ht="12.75" hidden="false" customHeight="false" outlineLevel="0" collapsed="false">
      <c r="A85" s="0" t="n">
        <f aca="false">A84+1</f>
        <v>84</v>
      </c>
      <c r="C85" s="0" t="s">
        <v>471</v>
      </c>
      <c r="D85" s="37" t="n">
        <v>-65008.8341668757</v>
      </c>
      <c r="E85" s="42" t="n">
        <f aca="false">D85/$D$176+E84</f>
        <v>1.020256535914</v>
      </c>
    </row>
    <row r="86" customFormat="false" ht="12.75" hidden="false" customHeight="false" outlineLevel="0" collapsed="false">
      <c r="A86" s="0" t="n">
        <f aca="false">A85+1</f>
        <v>85</v>
      </c>
      <c r="C86" s="0" t="s">
        <v>472</v>
      </c>
      <c r="D86" s="37" t="n">
        <v>-62751.2056560348</v>
      </c>
      <c r="E86" s="42" t="n">
        <f aca="false">D86/$D$176+E85</f>
        <v>1.02114439334823</v>
      </c>
    </row>
    <row r="87" customFormat="false" ht="12.75" hidden="false" customHeight="false" outlineLevel="0" collapsed="false">
      <c r="A87" s="0" t="n">
        <f aca="false">A86+1</f>
        <v>86</v>
      </c>
      <c r="C87" s="0" t="s">
        <v>473</v>
      </c>
      <c r="D87" s="37" t="n">
        <v>-60021.7459575102</v>
      </c>
      <c r="E87" s="42" t="n">
        <f aca="false">D87/$D$176+E86</f>
        <v>1.02199363206495</v>
      </c>
    </row>
    <row r="88" customFormat="false" ht="12.75" hidden="false" customHeight="false" outlineLevel="0" collapsed="false">
      <c r="A88" s="0" t="n">
        <f aca="false">A87+1</f>
        <v>87</v>
      </c>
      <c r="C88" s="0" t="s">
        <v>474</v>
      </c>
      <c r="D88" s="37" t="n">
        <v>-59206.9291092602</v>
      </c>
      <c r="E88" s="42" t="n">
        <f aca="false">D88/$D$176+E87</f>
        <v>1.02283134205981</v>
      </c>
    </row>
    <row r="89" customFormat="false" ht="12.75" hidden="false" customHeight="false" outlineLevel="0" collapsed="false">
      <c r="A89" s="0" t="n">
        <f aca="false">A88+1</f>
        <v>88</v>
      </c>
      <c r="C89" s="0" t="s">
        <v>475</v>
      </c>
      <c r="D89" s="37" t="n">
        <v>-58472.505911587</v>
      </c>
      <c r="E89" s="42" t="n">
        <f aca="false">D89/$D$176+E88</f>
        <v>1.02365866081057</v>
      </c>
    </row>
    <row r="90" customFormat="false" ht="12.75" hidden="false" customHeight="false" outlineLevel="0" collapsed="false">
      <c r="A90" s="0" t="n">
        <f aca="false">A89+1</f>
        <v>89</v>
      </c>
      <c r="C90" s="0" t="s">
        <v>476</v>
      </c>
      <c r="D90" s="37" t="n">
        <v>-50020.4082935548</v>
      </c>
      <c r="E90" s="42" t="n">
        <f aca="false">D90/$D$176+E89</f>
        <v>1.02436639209481</v>
      </c>
    </row>
    <row r="91" customFormat="false" ht="12.75" hidden="false" customHeight="false" outlineLevel="0" collapsed="false">
      <c r="A91" s="0" t="n">
        <f aca="false">A90+1</f>
        <v>90</v>
      </c>
      <c r="C91" s="0" t="s">
        <v>477</v>
      </c>
      <c r="D91" s="37" t="n">
        <v>-47482.6354137019</v>
      </c>
      <c r="E91" s="42" t="n">
        <f aca="false">D91/$D$176+E90</f>
        <v>1.0250382168097</v>
      </c>
    </row>
    <row r="92" customFormat="false" ht="12.75" hidden="false" customHeight="false" outlineLevel="0" collapsed="false">
      <c r="A92" s="0" t="n">
        <f aca="false">A91+1</f>
        <v>91</v>
      </c>
      <c r="C92" s="0" t="s">
        <v>478</v>
      </c>
      <c r="D92" s="37" t="n">
        <v>-46988.7432852429</v>
      </c>
      <c r="E92" s="42" t="n">
        <f aca="false">D92/$D$176+E91</f>
        <v>1.02570305351865</v>
      </c>
    </row>
    <row r="93" customFormat="false" ht="12.75" hidden="false" customHeight="false" outlineLevel="0" collapsed="false">
      <c r="A93" s="0" t="n">
        <f aca="false">A92+1</f>
        <v>92</v>
      </c>
      <c r="C93" s="0" t="s">
        <v>479</v>
      </c>
      <c r="D93" s="37" t="n">
        <v>-46107.735393168</v>
      </c>
      <c r="E93" s="42" t="n">
        <f aca="false">D93/$D$176+E92</f>
        <v>1.02635542497855</v>
      </c>
    </row>
    <row r="94" customFormat="false" ht="12.75" hidden="false" customHeight="false" outlineLevel="0" collapsed="false">
      <c r="A94" s="0" t="n">
        <f aca="false">A93+1</f>
        <v>93</v>
      </c>
      <c r="C94" s="0" t="s">
        <v>480</v>
      </c>
      <c r="D94" s="37" t="n">
        <v>-45715.7405134364</v>
      </c>
      <c r="E94" s="42" t="n">
        <f aca="false">D94/$D$176+E93</f>
        <v>1.02700225016146</v>
      </c>
    </row>
    <row r="95" customFormat="false" ht="12.75" hidden="false" customHeight="false" outlineLevel="0" collapsed="false">
      <c r="A95" s="0" t="n">
        <f aca="false">A94+1</f>
        <v>94</v>
      </c>
      <c r="C95" s="0" t="s">
        <v>481</v>
      </c>
      <c r="D95" s="37" t="n">
        <v>-45028.0785490769</v>
      </c>
      <c r="E95" s="42" t="n">
        <f aca="false">D95/$D$176+E94</f>
        <v>1.02763934571797</v>
      </c>
    </row>
    <row r="96" customFormat="false" ht="12.75" hidden="false" customHeight="false" outlineLevel="0" collapsed="false">
      <c r="A96" s="0" t="n">
        <f aca="false">A95+1</f>
        <v>95</v>
      </c>
      <c r="C96" s="0" t="s">
        <v>482</v>
      </c>
      <c r="D96" s="37" t="n">
        <v>-40342.4077303376</v>
      </c>
      <c r="E96" s="42" t="n">
        <f aca="false">D96/$D$176+E95</f>
        <v>1.02821014441807</v>
      </c>
    </row>
    <row r="97" customFormat="false" ht="12.75" hidden="false" customHeight="false" outlineLevel="0" collapsed="false">
      <c r="A97" s="0" t="n">
        <f aca="false">A96+1</f>
        <v>96</v>
      </c>
      <c r="C97" s="0" t="s">
        <v>483</v>
      </c>
      <c r="D97" s="37" t="n">
        <v>-38815.8200911678</v>
      </c>
      <c r="E97" s="42" t="n">
        <f aca="false">D97/$D$176+E96</f>
        <v>1.02875934365773</v>
      </c>
    </row>
    <row r="98" customFormat="false" ht="12.75" hidden="false" customHeight="false" outlineLevel="0" collapsed="false">
      <c r="A98" s="0" t="n">
        <f aca="false">A97+1</f>
        <v>97</v>
      </c>
      <c r="C98" s="0" t="s">
        <v>484</v>
      </c>
      <c r="D98" s="37" t="n">
        <v>-37124.2120272088</v>
      </c>
      <c r="E98" s="42" t="n">
        <f aca="false">D98/$D$176+E97</f>
        <v>1.0292846085876</v>
      </c>
    </row>
    <row r="99" customFormat="false" ht="12.75" hidden="false" customHeight="false" outlineLevel="0" collapsed="false">
      <c r="A99" s="0" t="n">
        <f aca="false">A98+1</f>
        <v>98</v>
      </c>
      <c r="C99" s="0" t="s">
        <v>485</v>
      </c>
      <c r="D99" s="37" t="n">
        <v>-36408.9011414571</v>
      </c>
      <c r="E99" s="42" t="n">
        <f aca="false">D99/$D$176+E98</f>
        <v>1.02979975269061</v>
      </c>
    </row>
    <row r="100" customFormat="false" ht="12.75" hidden="false" customHeight="false" outlineLevel="0" collapsed="false">
      <c r="A100" s="0" t="n">
        <f aca="false">A99+1</f>
        <v>99</v>
      </c>
      <c r="C100" s="0" t="s">
        <v>486</v>
      </c>
      <c r="D100" s="37" t="n">
        <v>-36214.3099180851</v>
      </c>
      <c r="E100" s="42" t="n">
        <f aca="false">D100/$D$176+E99</f>
        <v>1.03031214355147</v>
      </c>
    </row>
    <row r="101" customFormat="false" ht="12.75" hidden="false" customHeight="false" outlineLevel="0" collapsed="false">
      <c r="A101" s="0" t="n">
        <f aca="false">A100+1</f>
        <v>100</v>
      </c>
      <c r="C101" s="0" t="s">
        <v>487</v>
      </c>
      <c r="D101" s="37" t="n">
        <v>-31794.6440074337</v>
      </c>
      <c r="E101" s="42" t="n">
        <f aca="false">D101/$D$176+E100</f>
        <v>1.03076200121964</v>
      </c>
    </row>
    <row r="102" customFormat="false" ht="12.75" hidden="false" customHeight="false" outlineLevel="0" collapsed="false">
      <c r="A102" s="0" t="n">
        <f aca="false">A101+1</f>
        <v>101</v>
      </c>
      <c r="C102" s="0" t="s">
        <v>488</v>
      </c>
      <c r="D102" s="37" t="n">
        <v>-30986.2011982378</v>
      </c>
      <c r="E102" s="42" t="n">
        <f aca="false">D102/$D$176+E101</f>
        <v>1.03120042035127</v>
      </c>
    </row>
    <row r="103" customFormat="false" ht="12.75" hidden="false" customHeight="false" outlineLevel="0" collapsed="false">
      <c r="A103" s="0" t="n">
        <f aca="false">A102+1</f>
        <v>102</v>
      </c>
      <c r="C103" s="0" t="s">
        <v>489</v>
      </c>
      <c r="D103" s="37" t="n">
        <v>-30688.9181538857</v>
      </c>
      <c r="E103" s="42" t="n">
        <f aca="false">D103/$D$176+E102</f>
        <v>1.03163463326951</v>
      </c>
    </row>
    <row r="104" customFormat="false" ht="12.75" hidden="false" customHeight="false" outlineLevel="0" collapsed="false">
      <c r="A104" s="0" t="n">
        <f aca="false">A103+1</f>
        <v>103</v>
      </c>
      <c r="C104" s="0" t="s">
        <v>490</v>
      </c>
      <c r="D104" s="37" t="n">
        <v>-29453.8041952013</v>
      </c>
      <c r="E104" s="42" t="n">
        <f aca="false">D104/$D$176+E103</f>
        <v>1.03205137074488</v>
      </c>
    </row>
    <row r="105" customFormat="false" ht="12.75" hidden="false" customHeight="false" outlineLevel="0" collapsed="false">
      <c r="A105" s="0" t="n">
        <f aca="false">A104+1</f>
        <v>104</v>
      </c>
      <c r="C105" s="0" t="s">
        <v>491</v>
      </c>
      <c r="D105" s="37" t="n">
        <v>-27735.7047535341</v>
      </c>
      <c r="E105" s="42" t="n">
        <f aca="false">D105/$D$176+E104</f>
        <v>1.03244379908791</v>
      </c>
    </row>
    <row r="106" customFormat="false" ht="12.75" hidden="false" customHeight="false" outlineLevel="0" collapsed="false">
      <c r="A106" s="0" t="n">
        <f aca="false">A105+1</f>
        <v>105</v>
      </c>
      <c r="C106" s="0" t="s">
        <v>492</v>
      </c>
      <c r="D106" s="37" t="n">
        <v>-27331.5365995949</v>
      </c>
      <c r="E106" s="42" t="n">
        <f aca="false">D106/$D$176+E105</f>
        <v>1.03283050891612</v>
      </c>
    </row>
    <row r="107" customFormat="false" ht="12.75" hidden="false" customHeight="false" outlineLevel="0" collapsed="false">
      <c r="A107" s="0" t="n">
        <f aca="false">A106+1</f>
        <v>106</v>
      </c>
      <c r="C107" s="0" t="s">
        <v>493</v>
      </c>
      <c r="D107" s="37" t="n">
        <v>-25927.0473848802</v>
      </c>
      <c r="E107" s="42" t="n">
        <f aca="false">D107/$D$176+E106</f>
        <v>1.03319734683624</v>
      </c>
    </row>
    <row r="108" customFormat="false" ht="12.75" hidden="false" customHeight="false" outlineLevel="0" collapsed="false">
      <c r="A108" s="0" t="n">
        <f aca="false">A107+1</f>
        <v>107</v>
      </c>
      <c r="C108" s="0" t="s">
        <v>494</v>
      </c>
      <c r="D108" s="37" t="n">
        <v>-24125.5193789863</v>
      </c>
      <c r="E108" s="42" t="n">
        <f aca="false">D108/$D$176+E107</f>
        <v>1.03353869520575</v>
      </c>
    </row>
    <row r="109" customFormat="false" ht="12.75" hidden="false" customHeight="false" outlineLevel="0" collapsed="false">
      <c r="A109" s="0" t="n">
        <f aca="false">A108+1</f>
        <v>108</v>
      </c>
      <c r="C109" s="0" t="s">
        <v>495</v>
      </c>
      <c r="D109" s="37" t="n">
        <v>-23374.3513791735</v>
      </c>
      <c r="E109" s="42" t="n">
        <f aca="false">D109/$D$176+E108</f>
        <v>1.03386941541145</v>
      </c>
    </row>
    <row r="110" customFormat="false" ht="12.75" hidden="false" customHeight="false" outlineLevel="0" collapsed="false">
      <c r="A110" s="0" t="n">
        <f aca="false">A109+1</f>
        <v>109</v>
      </c>
      <c r="C110" s="0" t="s">
        <v>496</v>
      </c>
      <c r="D110" s="37" t="n">
        <v>-23084.0303885364</v>
      </c>
      <c r="E110" s="42" t="n">
        <f aca="false">D110/$D$176+E109</f>
        <v>1.03419602790882</v>
      </c>
    </row>
    <row r="111" customFormat="false" ht="12.75" hidden="false" customHeight="false" outlineLevel="0" collapsed="false">
      <c r="A111" s="0" t="n">
        <f aca="false">A110+1</f>
        <v>110</v>
      </c>
      <c r="C111" s="0" t="s">
        <v>497</v>
      </c>
      <c r="D111" s="37" t="n">
        <v>-19701.679055249</v>
      </c>
      <c r="E111" s="42" t="n">
        <f aca="false">D111/$D$176+E110</f>
        <v>1.03447478402248</v>
      </c>
    </row>
    <row r="112" customFormat="false" ht="12.75" hidden="false" customHeight="false" outlineLevel="0" collapsed="false">
      <c r="A112" s="0" t="n">
        <f aca="false">A111+1</f>
        <v>111</v>
      </c>
      <c r="C112" s="0" t="s">
        <v>498</v>
      </c>
      <c r="D112" s="37" t="n">
        <v>-19027.9981844847</v>
      </c>
      <c r="E112" s="42" t="n">
        <f aca="false">D112/$D$176+E111</f>
        <v>1.03474400832614</v>
      </c>
    </row>
    <row r="113" customFormat="false" ht="12.75" hidden="false" customHeight="false" outlineLevel="0" collapsed="false">
      <c r="A113" s="0" t="n">
        <f aca="false">A112+1</f>
        <v>112</v>
      </c>
      <c r="C113" s="0" t="s">
        <v>499</v>
      </c>
      <c r="D113" s="37" t="n">
        <v>-18761.5713380232</v>
      </c>
      <c r="E113" s="42" t="n">
        <f aca="false">D113/$D$176+E112</f>
        <v>1.03500946299615</v>
      </c>
    </row>
    <row r="114" customFormat="false" ht="12.75" hidden="false" customHeight="false" outlineLevel="0" collapsed="false">
      <c r="A114" s="0" t="n">
        <f aca="false">A113+1</f>
        <v>113</v>
      </c>
      <c r="C114" s="0" t="s">
        <v>500</v>
      </c>
      <c r="D114" s="37" t="n">
        <v>-17808.8917463513</v>
      </c>
      <c r="E114" s="42" t="n">
        <f aca="false">D114/$D$176+E113</f>
        <v>1.03526143834495</v>
      </c>
    </row>
    <row r="115" customFormat="false" ht="12.75" hidden="false" customHeight="false" outlineLevel="0" collapsed="false">
      <c r="A115" s="0" t="n">
        <f aca="false">A114+1</f>
        <v>114</v>
      </c>
      <c r="C115" s="0" t="s">
        <v>501</v>
      </c>
      <c r="D115" s="37" t="n">
        <v>-16647.4492909646</v>
      </c>
      <c r="E115" s="42" t="n">
        <f aca="false">D115/$D$176+E114</f>
        <v>1.03549698061795</v>
      </c>
    </row>
    <row r="116" customFormat="false" ht="12.75" hidden="false" customHeight="false" outlineLevel="0" collapsed="false">
      <c r="A116" s="0" t="n">
        <f aca="false">A115+1</f>
        <v>115</v>
      </c>
      <c r="C116" s="0" t="s">
        <v>502</v>
      </c>
      <c r="D116" s="37" t="n">
        <v>-16244.4764994881</v>
      </c>
      <c r="E116" s="42" t="n">
        <f aca="false">D116/$D$176+E115</f>
        <v>1.03572682128913</v>
      </c>
    </row>
    <row r="117" customFormat="false" ht="12.75" hidden="false" customHeight="false" outlineLevel="0" collapsed="false">
      <c r="A117" s="0" t="n">
        <f aca="false">A116+1</f>
        <v>116</v>
      </c>
      <c r="C117" s="0" t="s">
        <v>503</v>
      </c>
      <c r="D117" s="37" t="n">
        <v>-15589.5756480172</v>
      </c>
      <c r="E117" s="42" t="n">
        <f aca="false">D117/$D$176+E116</f>
        <v>1.035947395866</v>
      </c>
    </row>
    <row r="118" customFormat="false" ht="12.75" hidden="false" customHeight="false" outlineLevel="0" collapsed="false">
      <c r="A118" s="0" t="n">
        <f aca="false">A117+1</f>
        <v>117</v>
      </c>
      <c r="C118" s="0" t="s">
        <v>504</v>
      </c>
      <c r="D118" s="37" t="n">
        <v>-15154.5032490251</v>
      </c>
      <c r="E118" s="42" t="n">
        <f aca="false">D118/$D$176+E117</f>
        <v>1.03616181466849</v>
      </c>
    </row>
    <row r="119" customFormat="false" ht="12.75" hidden="false" customHeight="false" outlineLevel="0" collapsed="false">
      <c r="A119" s="0" t="n">
        <f aca="false">A118+1</f>
        <v>118</v>
      </c>
      <c r="C119" s="0" t="s">
        <v>505</v>
      </c>
      <c r="D119" s="37" t="n">
        <v>-14803.7548120271</v>
      </c>
      <c r="E119" s="42" t="n">
        <f aca="false">D119/$D$176+E118</f>
        <v>1.03637127078375</v>
      </c>
    </row>
    <row r="120" customFormat="false" ht="12.75" hidden="false" customHeight="false" outlineLevel="0" collapsed="false">
      <c r="A120" s="0" t="n">
        <f aca="false">A119+1</f>
        <v>119</v>
      </c>
      <c r="C120" s="0" t="s">
        <v>506</v>
      </c>
      <c r="D120" s="37" t="n">
        <v>-14672.7084901071</v>
      </c>
      <c r="E120" s="42" t="n">
        <f aca="false">D120/$D$176+E119</f>
        <v>1.03657887274418</v>
      </c>
    </row>
    <row r="121" customFormat="false" ht="12.75" hidden="false" customHeight="false" outlineLevel="0" collapsed="false">
      <c r="A121" s="0" t="n">
        <f aca="false">A120+1</f>
        <v>120</v>
      </c>
      <c r="C121" s="0" t="s">
        <v>507</v>
      </c>
      <c r="D121" s="37" t="n">
        <v>-14194.2502432864</v>
      </c>
      <c r="E121" s="42" t="n">
        <f aca="false">D121/$D$176+E120</f>
        <v>1.03677970507035</v>
      </c>
    </row>
    <row r="122" customFormat="false" ht="12.75" hidden="false" customHeight="false" outlineLevel="0" collapsed="false">
      <c r="A122" s="0" t="n">
        <f aca="false">A121+1</f>
        <v>121</v>
      </c>
      <c r="C122" s="0" t="s">
        <v>508</v>
      </c>
      <c r="D122" s="37" t="n">
        <v>-13751.8840447363</v>
      </c>
      <c r="E122" s="42" t="n">
        <f aca="false">D122/$D$176+E121</f>
        <v>1.03697427842326</v>
      </c>
    </row>
    <row r="123" customFormat="false" ht="12.75" hidden="false" customHeight="false" outlineLevel="0" collapsed="false">
      <c r="A123" s="0" t="n">
        <f aca="false">A122+1</f>
        <v>122</v>
      </c>
      <c r="C123" s="0" t="s">
        <v>509</v>
      </c>
      <c r="D123" s="37" t="n">
        <v>-13674.2890292271</v>
      </c>
      <c r="E123" s="42" t="n">
        <f aca="false">D123/$D$176+E122</f>
        <v>1.03716775389589</v>
      </c>
    </row>
    <row r="124" customFormat="false" ht="12.75" hidden="false" customHeight="false" outlineLevel="0" collapsed="false">
      <c r="A124" s="0" t="n">
        <f aca="false">A123+1</f>
        <v>123</v>
      </c>
      <c r="C124" s="0" t="s">
        <v>510</v>
      </c>
      <c r="D124" s="37" t="n">
        <v>-12680.5524344328</v>
      </c>
      <c r="E124" s="42" t="n">
        <f aca="false">D124/$D$176+E123</f>
        <v>1.0373471691379</v>
      </c>
    </row>
    <row r="125" customFormat="false" ht="12.75" hidden="false" customHeight="false" outlineLevel="0" collapsed="false">
      <c r="A125" s="0" t="n">
        <f aca="false">A124+1</f>
        <v>124</v>
      </c>
      <c r="C125" s="0" t="s">
        <v>511</v>
      </c>
      <c r="D125" s="37" t="n">
        <v>-11048.8963051531</v>
      </c>
      <c r="E125" s="42" t="n">
        <f aca="false">D125/$D$176+E124</f>
        <v>1.03750349832109</v>
      </c>
    </row>
    <row r="126" customFormat="false" ht="12.75" hidden="false" customHeight="false" outlineLevel="0" collapsed="false">
      <c r="A126" s="0" t="n">
        <f aca="false">A125+1</f>
        <v>125</v>
      </c>
      <c r="C126" s="0" t="s">
        <v>512</v>
      </c>
      <c r="D126" s="37" t="n">
        <v>-11005.641105856</v>
      </c>
      <c r="E126" s="42" t="n">
        <f aca="false">D126/$D$176+E125</f>
        <v>1.03765921549293</v>
      </c>
    </row>
    <row r="127" customFormat="false" ht="12.75" hidden="false" customHeight="false" outlineLevel="0" collapsed="false">
      <c r="A127" s="0" t="n">
        <f aca="false">A126+1</f>
        <v>126</v>
      </c>
      <c r="C127" s="0" t="s">
        <v>513</v>
      </c>
      <c r="D127" s="37" t="n">
        <v>-10600.0041147588</v>
      </c>
      <c r="E127" s="42" t="n">
        <f aca="false">D127/$D$176+E126</f>
        <v>1.03780919336758</v>
      </c>
    </row>
    <row r="128" customFormat="false" ht="12.75" hidden="false" customHeight="false" outlineLevel="0" collapsed="false">
      <c r="A128" s="0" t="n">
        <f aca="false">A127+1</f>
        <v>127</v>
      </c>
      <c r="C128" s="0" t="s">
        <v>514</v>
      </c>
      <c r="D128" s="37" t="n">
        <v>-9891.09413430399</v>
      </c>
      <c r="E128" s="42" t="n">
        <f aca="false">D128/$D$176+E127</f>
        <v>1.03794914098083</v>
      </c>
    </row>
    <row r="129" customFormat="false" ht="12.75" hidden="false" customHeight="false" outlineLevel="0" collapsed="false">
      <c r="A129" s="0" t="n">
        <f aca="false">A128+1</f>
        <v>128</v>
      </c>
      <c r="C129" s="0" t="s">
        <v>515</v>
      </c>
      <c r="D129" s="37" t="n">
        <v>-9709.29686199263</v>
      </c>
      <c r="E129" s="42" t="n">
        <f aca="false">D129/$D$176+E128</f>
        <v>1.03808651637163</v>
      </c>
    </row>
    <row r="130" customFormat="false" ht="12.75" hidden="false" customHeight="false" outlineLevel="0" collapsed="false">
      <c r="A130" s="0" t="n">
        <f aca="false">A129+1</f>
        <v>129</v>
      </c>
      <c r="C130" s="0" t="s">
        <v>516</v>
      </c>
      <c r="D130" s="37" t="n">
        <v>-9293.14155247612</v>
      </c>
      <c r="E130" s="42" t="n">
        <f aca="false">D130/$D$176+E129</f>
        <v>1.03821800364312</v>
      </c>
    </row>
    <row r="131" customFormat="false" ht="12.75" hidden="false" customHeight="false" outlineLevel="0" collapsed="false">
      <c r="A131" s="0" t="n">
        <f aca="false">A130+1</f>
        <v>130</v>
      </c>
      <c r="C131" s="0" t="s">
        <v>517</v>
      </c>
      <c r="D131" s="37" t="n">
        <v>-9006.64847203772</v>
      </c>
      <c r="E131" s="42" t="n">
        <f aca="false">D131/$D$176+E130</f>
        <v>1.03834543736682</v>
      </c>
    </row>
    <row r="132" customFormat="false" ht="12.75" hidden="false" customHeight="false" outlineLevel="0" collapsed="false">
      <c r="A132" s="0" t="n">
        <f aca="false">A131+1</f>
        <v>131</v>
      </c>
      <c r="C132" s="0" t="s">
        <v>518</v>
      </c>
      <c r="D132" s="37" t="n">
        <v>-8520.56313387657</v>
      </c>
      <c r="E132" s="42" t="n">
        <f aca="false">D132/$D$176+E131</f>
        <v>1.03846599354169</v>
      </c>
    </row>
    <row r="133" customFormat="false" ht="12.75" hidden="false" customHeight="false" outlineLevel="0" collapsed="false">
      <c r="A133" s="0" t="n">
        <f aca="false">A132+1</f>
        <v>132</v>
      </c>
      <c r="C133" s="0" t="s">
        <v>519</v>
      </c>
      <c r="D133" s="37" t="n">
        <v>-6817.87068463718</v>
      </c>
      <c r="E133" s="42" t="n">
        <f aca="false">D133/$D$176+E132</f>
        <v>1.03856245857546</v>
      </c>
    </row>
    <row r="134" customFormat="false" ht="12.75" hidden="false" customHeight="false" outlineLevel="0" collapsed="false">
      <c r="A134" s="0" t="n">
        <f aca="false">A133+1</f>
        <v>133</v>
      </c>
      <c r="C134" s="0" t="s">
        <v>520</v>
      </c>
      <c r="D134" s="37" t="n">
        <v>-5201.29335002711</v>
      </c>
      <c r="E134" s="42" t="n">
        <f aca="false">D134/$D$176+E133</f>
        <v>1.03863605089804</v>
      </c>
    </row>
    <row r="135" customFormat="false" ht="12.75" hidden="false" customHeight="false" outlineLevel="0" collapsed="false">
      <c r="A135" s="0" t="n">
        <f aca="false">A134+1</f>
        <v>134</v>
      </c>
      <c r="C135" s="0" t="s">
        <v>521</v>
      </c>
      <c r="D135" s="37" t="n">
        <v>-4965.50122482541</v>
      </c>
      <c r="E135" s="42" t="n">
        <f aca="false">D135/$D$176+E134</f>
        <v>1.03870630703305</v>
      </c>
    </row>
    <row r="136" customFormat="false" ht="12.75" hidden="false" customHeight="false" outlineLevel="0" collapsed="false">
      <c r="A136" s="0" t="n">
        <f aca="false">A135+1</f>
        <v>135</v>
      </c>
      <c r="C136" s="0" t="s">
        <v>522</v>
      </c>
      <c r="D136" s="37" t="n">
        <v>-4518.3459249991</v>
      </c>
      <c r="E136" s="42" t="n">
        <f aca="false">D136/$D$176+E135</f>
        <v>1.03877023643454</v>
      </c>
    </row>
    <row r="137" customFormat="false" ht="12.75" hidden="false" customHeight="false" outlineLevel="0" collapsed="false">
      <c r="A137" s="0" t="n">
        <f aca="false">A136+1</f>
        <v>136</v>
      </c>
      <c r="C137" s="0" t="s">
        <v>523</v>
      </c>
      <c r="D137" s="37" t="n">
        <v>-3136.16215313694</v>
      </c>
      <c r="E137" s="42" t="n">
        <f aca="false">D137/$D$176+E136</f>
        <v>1.03881460952432</v>
      </c>
    </row>
    <row r="138" customFormat="false" ht="12.75" hidden="false" customHeight="false" outlineLevel="0" collapsed="false">
      <c r="A138" s="0" t="n">
        <f aca="false">A137+1</f>
        <v>137</v>
      </c>
      <c r="C138" s="0" t="s">
        <v>524</v>
      </c>
      <c r="D138" s="37" t="n">
        <v>-3035.58680629117</v>
      </c>
      <c r="E138" s="42" t="n">
        <f aca="false">D138/$D$176+E137</f>
        <v>1.03885755958855</v>
      </c>
    </row>
    <row r="139" customFormat="false" ht="12.75" hidden="false" customHeight="false" outlineLevel="0" collapsed="false">
      <c r="A139" s="0" t="n">
        <f aca="false">A138+1</f>
        <v>138</v>
      </c>
      <c r="C139" s="0" t="s">
        <v>525</v>
      </c>
      <c r="D139" s="37" t="n">
        <v>-2606.99044928846</v>
      </c>
      <c r="E139" s="42" t="n">
        <f aca="false">D139/$D$176+E138</f>
        <v>1.03889444550695</v>
      </c>
    </row>
    <row r="140" customFormat="false" ht="12.75" hidden="false" customHeight="false" outlineLevel="0" collapsed="false">
      <c r="A140" s="0" t="n">
        <f aca="false">A139+1</f>
        <v>139</v>
      </c>
      <c r="C140" s="0" t="s">
        <v>526</v>
      </c>
      <c r="D140" s="37" t="n">
        <v>-2098.97287321336</v>
      </c>
      <c r="E140" s="42" t="n">
        <f aca="false">D140/$D$176+E139</f>
        <v>1.03892414356056</v>
      </c>
    </row>
    <row r="141" customFormat="false" ht="12.75" hidden="false" customHeight="false" outlineLevel="0" collapsed="false">
      <c r="A141" s="0" t="n">
        <f aca="false">A140+1</f>
        <v>140</v>
      </c>
      <c r="C141" s="0" t="s">
        <v>527</v>
      </c>
      <c r="D141" s="37" t="n">
        <v>-1845.24395985353</v>
      </c>
      <c r="E141" s="42" t="n">
        <f aca="false">D141/$D$176+E140</f>
        <v>1.03895025164168</v>
      </c>
    </row>
    <row r="142" customFormat="false" ht="12.75" hidden="false" customHeight="false" outlineLevel="0" collapsed="false">
      <c r="A142" s="0" t="n">
        <f aca="false">A141+1</f>
        <v>141</v>
      </c>
      <c r="C142" s="0" t="s">
        <v>528</v>
      </c>
      <c r="D142" s="37" t="n">
        <v>-1693.97820226039</v>
      </c>
      <c r="E142" s="42" t="n">
        <f aca="false">D142/$D$176+E141</f>
        <v>1.0389742194862</v>
      </c>
    </row>
    <row r="143" customFormat="false" ht="12.75" hidden="false" customHeight="false" outlineLevel="0" collapsed="false">
      <c r="A143" s="0" t="n">
        <f aca="false">A142+1</f>
        <v>142</v>
      </c>
      <c r="C143" s="0" t="s">
        <v>529</v>
      </c>
      <c r="D143" s="37" t="n">
        <v>-1590.0556869822</v>
      </c>
      <c r="E143" s="42" t="n">
        <f aca="false">D143/$D$176+E142</f>
        <v>1.03899671694657</v>
      </c>
    </row>
    <row r="144" customFormat="false" ht="12.75" hidden="false" customHeight="false" outlineLevel="0" collapsed="false">
      <c r="A144" s="0" t="n">
        <f aca="false">A143+1</f>
        <v>143</v>
      </c>
      <c r="C144" s="0" t="s">
        <v>530</v>
      </c>
      <c r="D144" s="37" t="n">
        <v>-1468.91559274174</v>
      </c>
      <c r="E144" s="42" t="n">
        <f aca="false">D144/$D$176+E143</f>
        <v>1.03901750041384</v>
      </c>
    </row>
    <row r="145" customFormat="false" ht="12.75" hidden="false" customHeight="false" outlineLevel="0" collapsed="false">
      <c r="A145" s="0" t="n">
        <f aca="false">A144+1</f>
        <v>144</v>
      </c>
      <c r="C145" s="0" t="s">
        <v>531</v>
      </c>
      <c r="D145" s="37" t="n">
        <v>-1390.35181346361</v>
      </c>
      <c r="E145" s="42" t="n">
        <f aca="false">D145/$D$176+E144</f>
        <v>1.03903717229394</v>
      </c>
    </row>
    <row r="146" customFormat="false" ht="12.75" hidden="false" customHeight="false" outlineLevel="0" collapsed="false">
      <c r="A146" s="0" t="n">
        <f aca="false">A145+1</f>
        <v>145</v>
      </c>
      <c r="C146" s="0" t="s">
        <v>532</v>
      </c>
      <c r="D146" s="37" t="n">
        <v>-1341.26082894126</v>
      </c>
      <c r="E146" s="42" t="n">
        <f aca="false">D146/$D$176+E145</f>
        <v>1.03905614959304</v>
      </c>
    </row>
    <row r="147" customFormat="false" ht="12.75" hidden="false" customHeight="false" outlineLevel="0" collapsed="false">
      <c r="A147" s="0" t="n">
        <f aca="false">A146+1</f>
        <v>146</v>
      </c>
      <c r="C147" s="0" t="s">
        <v>533</v>
      </c>
      <c r="D147" s="37" t="n">
        <v>-1317.60963555096</v>
      </c>
      <c r="E147" s="42" t="n">
        <f aca="false">D147/$D$176+E146</f>
        <v>1.03907479225493</v>
      </c>
    </row>
    <row r="148" customFormat="false" ht="12.75" hidden="false" customHeight="false" outlineLevel="0" collapsed="false">
      <c r="A148" s="0" t="n">
        <f aca="false">A147+1</f>
        <v>147</v>
      </c>
      <c r="C148" s="0" t="s">
        <v>534</v>
      </c>
      <c r="D148" s="37" t="n">
        <v>-964.185346357952</v>
      </c>
      <c r="E148" s="42" t="n">
        <f aca="false">D148/$D$176+E147</f>
        <v>1.03908843436935</v>
      </c>
    </row>
    <row r="149" customFormat="false" ht="12.75" hidden="false" customHeight="false" outlineLevel="0" collapsed="false">
      <c r="A149" s="0" t="n">
        <f aca="false">A148+1</f>
        <v>148</v>
      </c>
      <c r="C149" s="0" t="s">
        <v>535</v>
      </c>
      <c r="D149" s="37" t="n">
        <v>-802.737530110276</v>
      </c>
      <c r="E149" s="42" t="n">
        <f aca="false">D149/$D$176+E148</f>
        <v>1.03909979218274</v>
      </c>
    </row>
    <row r="150" customFormat="false" ht="12.75" hidden="false" customHeight="false" outlineLevel="0" collapsed="false">
      <c r="A150" s="0" t="n">
        <f aca="false">A149+1</f>
        <v>149</v>
      </c>
      <c r="C150" s="0" t="s">
        <v>536</v>
      </c>
      <c r="D150" s="37" t="n">
        <v>-768.518796955638</v>
      </c>
      <c r="E150" s="42" t="n">
        <f aca="false">D150/$D$176+E149</f>
        <v>1.03911066584039</v>
      </c>
    </row>
    <row r="151" customFormat="false" ht="12.75" hidden="false" customHeight="false" outlineLevel="0" collapsed="false">
      <c r="A151" s="0" t="n">
        <f aca="false">A150+1</f>
        <v>150</v>
      </c>
      <c r="C151" s="0" t="s">
        <v>537</v>
      </c>
      <c r="D151" s="37" t="n">
        <v>-597.694661433589</v>
      </c>
      <c r="E151" s="42" t="n">
        <f aca="false">D151/$D$176+E150</f>
        <v>1.03911912253286</v>
      </c>
    </row>
    <row r="152" customFormat="false" ht="12.75" hidden="false" customHeight="false" outlineLevel="0" collapsed="false">
      <c r="A152" s="0" t="n">
        <f aca="false">A151+1</f>
        <v>151</v>
      </c>
      <c r="C152" s="0" t="s">
        <v>538</v>
      </c>
      <c r="D152" s="37" t="n">
        <v>-595.467258894627</v>
      </c>
      <c r="E152" s="42" t="n">
        <f aca="false">D152/$D$176+E151</f>
        <v>1.03912754771015</v>
      </c>
    </row>
    <row r="153" customFormat="false" ht="12.75" hidden="false" customHeight="false" outlineLevel="0" collapsed="false">
      <c r="A153" s="0" t="n">
        <f aca="false">A152+1</f>
        <v>152</v>
      </c>
      <c r="C153" s="0" t="s">
        <v>539</v>
      </c>
      <c r="D153" s="37" t="n">
        <v>-428.564113874837</v>
      </c>
      <c r="E153" s="42" t="n">
        <f aca="false">D153/$D$176+E152</f>
        <v>1.03913361139977</v>
      </c>
    </row>
    <row r="154" customFormat="false" ht="12.75" hidden="false" customHeight="false" outlineLevel="0" collapsed="false">
      <c r="A154" s="0" t="n">
        <f aca="false">A153+1</f>
        <v>153</v>
      </c>
      <c r="C154" s="0" t="s">
        <v>540</v>
      </c>
      <c r="D154" s="37" t="n">
        <v>-352.988758045861</v>
      </c>
      <c r="E154" s="42" t="n">
        <f aca="false">D154/$D$176+E153</f>
        <v>1.03913860578497</v>
      </c>
    </row>
    <row r="155" customFormat="false" ht="12.75" hidden="false" customHeight="false" outlineLevel="0" collapsed="false">
      <c r="A155" s="0" t="n">
        <f aca="false">A154+1</f>
        <v>154</v>
      </c>
      <c r="C155" s="0" t="s">
        <v>541</v>
      </c>
      <c r="D155" s="37" t="n">
        <v>-343.315739154634</v>
      </c>
      <c r="E155" s="42" t="n">
        <f aca="false">D155/$D$176+E154</f>
        <v>1.03914346330808</v>
      </c>
    </row>
    <row r="156" customFormat="false" ht="12.75" hidden="false" customHeight="false" outlineLevel="0" collapsed="false">
      <c r="A156" s="0" t="n">
        <f aca="false">A155+1</f>
        <v>155</v>
      </c>
      <c r="C156" s="0" t="s">
        <v>542</v>
      </c>
      <c r="D156" s="37" t="n">
        <v>-242.072935972827</v>
      </c>
      <c r="E156" s="42" t="n">
        <f aca="false">D156/$D$176+E155</f>
        <v>1.03914688836189</v>
      </c>
    </row>
    <row r="157" customFormat="false" ht="12.75" hidden="false" customHeight="false" outlineLevel="0" collapsed="false">
      <c r="A157" s="0" t="n">
        <f aca="false">A156+1</f>
        <v>156</v>
      </c>
      <c r="C157" s="0" t="s">
        <v>543</v>
      </c>
      <c r="D157" s="37" t="n">
        <v>-4.0703984247111</v>
      </c>
      <c r="E157" s="42" t="n">
        <f aca="false">D157/$D$176+E156</f>
        <v>1.03914694595335</v>
      </c>
    </row>
    <row r="158" customFormat="false" ht="12.75" hidden="false" customHeight="false" outlineLevel="0" collapsed="false">
      <c r="A158" s="0" t="n">
        <f aca="false">A157+1</f>
        <v>157</v>
      </c>
      <c r="C158" s="0" t="s">
        <v>544</v>
      </c>
      <c r="D158" s="37" t="n">
        <v>-0.0852980371826701</v>
      </c>
      <c r="E158" s="42" t="n">
        <f aca="false">D158/$D$176+E157</f>
        <v>1.03914694716021</v>
      </c>
    </row>
    <row r="159" customFormat="false" ht="12.75" hidden="false" customHeight="false" outlineLevel="0" collapsed="false">
      <c r="A159" s="0" t="n">
        <f aca="false">A158+1</f>
        <v>158</v>
      </c>
      <c r="C159" s="0" t="s">
        <v>545</v>
      </c>
      <c r="D159" s="37" t="n">
        <v>7426.01707985572</v>
      </c>
      <c r="E159" s="42" t="n">
        <f aca="false">D159/$D$176+E158</f>
        <v>1.03904187755395</v>
      </c>
    </row>
    <row r="160" customFormat="false" ht="12.75" hidden="false" customHeight="false" outlineLevel="0" collapsed="false">
      <c r="A160" s="0" t="n">
        <f aca="false">A159+1</f>
        <v>159</v>
      </c>
      <c r="C160" s="0" t="s">
        <v>546</v>
      </c>
      <c r="D160" s="37" t="n">
        <v>17144.2316022155</v>
      </c>
      <c r="E160" s="42" t="n">
        <f aca="false">D160/$D$176+E159</f>
        <v>1.03879930638224</v>
      </c>
    </row>
    <row r="161" customFormat="false" ht="12.75" hidden="false" customHeight="false" outlineLevel="0" collapsed="false">
      <c r="A161" s="0" t="n">
        <f aca="false">A160+1</f>
        <v>160</v>
      </c>
      <c r="C161" s="0" t="s">
        <v>547</v>
      </c>
      <c r="D161" s="37" t="n">
        <v>17712.1030395058</v>
      </c>
      <c r="E161" s="42" t="n">
        <f aca="false">D161/$D$176+E160</f>
        <v>1.0385487004824</v>
      </c>
    </row>
    <row r="162" customFormat="false" ht="12.75" hidden="false" customHeight="false" outlineLevel="0" collapsed="false">
      <c r="A162" s="0" t="n">
        <f aca="false">A161+1</f>
        <v>161</v>
      </c>
      <c r="C162" s="0" t="s">
        <v>548</v>
      </c>
      <c r="D162" s="37" t="n">
        <v>20007.2486525034</v>
      </c>
      <c r="E162" s="42" t="n">
        <f aca="false">D162/$D$176+E161</f>
        <v>1.03826562091016</v>
      </c>
    </row>
    <row r="163" customFormat="false" ht="12.75" hidden="false" customHeight="false" outlineLevel="0" collapsed="false">
      <c r="A163" s="0" t="n">
        <f aca="false">A162+1</f>
        <v>162</v>
      </c>
      <c r="C163" s="0" t="s">
        <v>549</v>
      </c>
      <c r="D163" s="37" t="n">
        <v>20007.2486525034</v>
      </c>
      <c r="E163" s="42" t="n">
        <f aca="false">D163/$D$176+E162</f>
        <v>1.03798254133792</v>
      </c>
    </row>
    <row r="164" customFormat="false" ht="12.75" hidden="false" customHeight="false" outlineLevel="0" collapsed="false">
      <c r="A164" s="0" t="n">
        <f aca="false">A163+1</f>
        <v>163</v>
      </c>
      <c r="C164" s="0" t="s">
        <v>550</v>
      </c>
      <c r="D164" s="37" t="n">
        <v>29150.4707155421</v>
      </c>
      <c r="E164" s="42" t="n">
        <f aca="false">D164/$D$176+E163</f>
        <v>1.03757009568264</v>
      </c>
    </row>
    <row r="165" customFormat="false" ht="12.75" hidden="false" customHeight="false" outlineLevel="0" collapsed="false">
      <c r="A165" s="0" t="n">
        <f aca="false">A164+1</f>
        <v>164</v>
      </c>
      <c r="C165" s="0" t="s">
        <v>551</v>
      </c>
      <c r="D165" s="37" t="n">
        <v>31327.6656005806</v>
      </c>
      <c r="E165" s="42" t="n">
        <f aca="false">D165/$D$176+E164</f>
        <v>1.0371268452222</v>
      </c>
    </row>
    <row r="166" customFormat="false" ht="12.75" hidden="false" customHeight="false" outlineLevel="0" collapsed="false">
      <c r="A166" s="0" t="n">
        <f aca="false">A165+1</f>
        <v>165</v>
      </c>
      <c r="C166" s="0" t="s">
        <v>552</v>
      </c>
      <c r="D166" s="37" t="n">
        <v>48407.9930163235</v>
      </c>
      <c r="E166" s="42" t="n">
        <f aca="false">D166/$D$176+E165</f>
        <v>1.03644192776083</v>
      </c>
    </row>
    <row r="167" customFormat="false" ht="12.75" hidden="false" customHeight="false" outlineLevel="0" collapsed="false">
      <c r="A167" s="0" t="n">
        <f aca="false">A166+1</f>
        <v>166</v>
      </c>
      <c r="C167" s="0" t="s">
        <v>553</v>
      </c>
      <c r="D167" s="37" t="n">
        <v>56470.4015187454</v>
      </c>
      <c r="E167" s="42" t="n">
        <f aca="false">D167/$D$176+E166</f>
        <v>1.03564293648602</v>
      </c>
    </row>
    <row r="168" customFormat="false" ht="12.75" hidden="false" customHeight="false" outlineLevel="0" collapsed="false">
      <c r="A168" s="0" t="n">
        <f aca="false">A167+1</f>
        <v>167</v>
      </c>
      <c r="C168" s="0" t="s">
        <v>554</v>
      </c>
      <c r="D168" s="37" t="n">
        <v>80480.712176775</v>
      </c>
      <c r="E168" s="42" t="n">
        <f aca="false">D168/$D$176+E167</f>
        <v>1.0345042269127</v>
      </c>
    </row>
    <row r="169" customFormat="false" ht="12.75" hidden="false" customHeight="false" outlineLevel="0" collapsed="false">
      <c r="A169" s="0" t="n">
        <f aca="false">A168+1</f>
        <v>168</v>
      </c>
      <c r="C169" s="0" t="s">
        <v>555</v>
      </c>
      <c r="D169" s="37" t="n">
        <v>141151.304180253</v>
      </c>
      <c r="E169" s="42" t="n">
        <f aca="false">D169/$D$176+E168</f>
        <v>1.03250709819688</v>
      </c>
    </row>
    <row r="170" customFormat="false" ht="12.75" hidden="false" customHeight="false" outlineLevel="0" collapsed="false">
      <c r="A170" s="0" t="n">
        <f aca="false">A169+1</f>
        <v>169</v>
      </c>
      <c r="C170" s="0" t="s">
        <v>556</v>
      </c>
      <c r="D170" s="37" t="n">
        <v>188142.728665231</v>
      </c>
      <c r="E170" s="42" t="n">
        <f aca="false">D170/$D$176+E169</f>
        <v>1.02984509483621</v>
      </c>
    </row>
    <row r="171" customFormat="false" ht="12.75" hidden="false" customHeight="false" outlineLevel="0" collapsed="false">
      <c r="A171" s="0" t="n">
        <f aca="false">A170+1</f>
        <v>170</v>
      </c>
      <c r="C171" s="0" t="s">
        <v>557</v>
      </c>
      <c r="D171" s="37" t="n">
        <v>210429.839123155</v>
      </c>
      <c r="E171" s="42" t="n">
        <f aca="false">D171/$D$176+E170</f>
        <v>1.02686775447922</v>
      </c>
    </row>
    <row r="172" customFormat="false" ht="12.75" hidden="false" customHeight="false" outlineLevel="0" collapsed="false">
      <c r="A172" s="0" t="n">
        <f aca="false">A171+1</f>
        <v>171</v>
      </c>
      <c r="C172" s="0" t="s">
        <v>558</v>
      </c>
      <c r="D172" s="37" t="n">
        <v>373858.928799159</v>
      </c>
      <c r="E172" s="42" t="n">
        <f aca="false">D172/$D$176+E171</f>
        <v>1.02157808034758</v>
      </c>
    </row>
    <row r="173" customFormat="false" ht="12.75" hidden="false" customHeight="false" outlineLevel="0" collapsed="false">
      <c r="A173" s="0" t="n">
        <f aca="false">A172+1</f>
        <v>172</v>
      </c>
      <c r="C173" s="0" t="s">
        <v>559</v>
      </c>
      <c r="D173" s="37" t="n">
        <v>746464.14535855</v>
      </c>
      <c r="E173" s="42" t="n">
        <f aca="false">D173/$D$176+E172</f>
        <v>1.01101647067148</v>
      </c>
    </row>
    <row r="174" customFormat="false" ht="12.75" hidden="false" customHeight="false" outlineLevel="0" collapsed="false">
      <c r="A174" s="0" t="n">
        <f aca="false">A173+1</f>
        <v>173</v>
      </c>
      <c r="C174" s="0" t="s">
        <v>560</v>
      </c>
      <c r="D174" s="37" t="n">
        <v>778612.410119615</v>
      </c>
      <c r="E174" s="42" t="n">
        <f aca="false">D174/$D$176+E173</f>
        <v>0.999999999999998</v>
      </c>
    </row>
    <row r="176" customFormat="false" ht="12.75" hidden="false" customHeight="false" outlineLevel="0" collapsed="false">
      <c r="D176" s="37" t="n">
        <f aca="false">SUM(D2:D174)</f>
        <v>-70677119.1372063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Y1:BD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1" min="20" style="0" width="7.28"/>
    <col collapsed="false" customWidth="true" hidden="false" outlineLevel="0" max="33" min="22" style="0" width="8.7"/>
  </cols>
  <sheetData>
    <row r="1" customFormat="false" ht="12.75" hidden="false" customHeight="false" outlineLevel="0" collapsed="false">
      <c r="Y1" s="0" t="s">
        <v>132</v>
      </c>
    </row>
    <row r="2" customFormat="false" ht="12.75" hidden="false" customHeight="false" outlineLevel="0" collapsed="false">
      <c r="AA2" s="8" t="s">
        <v>133</v>
      </c>
      <c r="AM2" s="0" t="s">
        <v>134</v>
      </c>
      <c r="AW2" s="0" t="s">
        <v>134</v>
      </c>
    </row>
    <row r="3" customFormat="false" ht="12.75" hidden="false" customHeight="false" outlineLevel="0" collapsed="false">
      <c r="Y3" s="30" t="s">
        <v>135</v>
      </c>
      <c r="Z3" s="30" t="s">
        <v>136</v>
      </c>
      <c r="AA3" s="30" t="n">
        <v>2000</v>
      </c>
      <c r="AB3" s="30" t="n">
        <v>2001</v>
      </c>
      <c r="AC3" s="30" t="n">
        <v>2002</v>
      </c>
      <c r="AD3" s="30" t="n">
        <v>2003</v>
      </c>
      <c r="AE3" s="30" t="n">
        <v>2004</v>
      </c>
      <c r="AF3" s="30" t="n">
        <v>2005</v>
      </c>
      <c r="AG3" s="30" t="n">
        <v>2006</v>
      </c>
      <c r="AH3" s="30" t="n">
        <v>2007</v>
      </c>
      <c r="AI3" s="30" t="n">
        <v>2008</v>
      </c>
      <c r="AJ3" s="30" t="n">
        <v>2009</v>
      </c>
      <c r="AK3" s="30" t="n">
        <v>2010</v>
      </c>
      <c r="AN3" s="31" t="n">
        <v>0.045</v>
      </c>
      <c r="AO3" s="31" t="n">
        <v>0.05</v>
      </c>
      <c r="AP3" s="31" t="n">
        <v>0.055</v>
      </c>
      <c r="AQ3" s="31" t="n">
        <v>0.06</v>
      </c>
      <c r="AR3" s="31" t="n">
        <v>0.065</v>
      </c>
      <c r="AS3" s="31" t="n">
        <v>0.07</v>
      </c>
      <c r="AT3" s="32" t="n">
        <v>0.075</v>
      </c>
      <c r="AX3" s="31" t="n">
        <v>0.045</v>
      </c>
      <c r="AY3" s="31" t="n">
        <v>0.05</v>
      </c>
      <c r="AZ3" s="31" t="n">
        <v>0.055</v>
      </c>
      <c r="BA3" s="31" t="n">
        <v>0.06</v>
      </c>
      <c r="BB3" s="31" t="n">
        <v>0.065</v>
      </c>
      <c r="BC3" s="31" t="n">
        <v>0.07</v>
      </c>
      <c r="BD3" s="32" t="n">
        <v>0.075</v>
      </c>
    </row>
    <row r="4" customFormat="false" ht="12.75" hidden="false" customHeight="false" outlineLevel="0" collapsed="false">
      <c r="Y4" s="0" t="s">
        <v>137</v>
      </c>
      <c r="Z4" s="33" t="s">
        <v>133</v>
      </c>
      <c r="AA4" s="34" t="n">
        <f aca="false">Assumptions!$C$5</f>
        <v>0.0609</v>
      </c>
      <c r="AB4" s="34" t="n">
        <f aca="false">VLOOKUP($Z4,Assumptions!$B$5:$M$7,(Assumptions!E$4-Assumptions!$C$4+1),FALSE())</f>
        <v>0.0607</v>
      </c>
      <c r="AC4" s="34" t="n">
        <f aca="false">VLOOKUP($Z$4,Assumptions!$B$5:$M$7,(Assumptions!F4-Assumptions!$C$4+1),FALSE())</f>
        <v>0.0601</v>
      </c>
      <c r="AD4" s="34" t="n">
        <f aca="false">VLOOKUP($Z$4,Assumptions!$B$5:$M$7,(Assumptions!G4-Assumptions!$C$4+1),FALSE())</f>
        <v>0.0599</v>
      </c>
      <c r="AE4" s="34" t="n">
        <f aca="false">VLOOKUP($Z$4,Assumptions!$B$5:$M$7,(Assumptions!H4-Assumptions!$C$4+1),FALSE())</f>
        <v>0.0599</v>
      </c>
      <c r="AF4" s="34" t="n">
        <f aca="false">VLOOKUP($Z$4,Assumptions!$B$5:$M$7,(Assumptions!I4-Assumptions!$C$4+1),FALSE())</f>
        <v>0.0596</v>
      </c>
      <c r="AG4" s="34" t="n">
        <f aca="false">VLOOKUP($Z$4,Assumptions!$B$5:$M$7,(Assumptions!J4-Assumptions!$C$4+1),FALSE())</f>
        <v>0.0594</v>
      </c>
      <c r="AH4" s="34" t="n">
        <f aca="false">VLOOKUP($Z$4,Assumptions!$B$5:$M$7,(Assumptions!K4-Assumptions!$C$4+1),FALSE())</f>
        <v>0.0592</v>
      </c>
      <c r="AI4" s="34" t="n">
        <f aca="false">VLOOKUP($Z$4,Assumptions!$B$5:$M$7,(Assumptions!L4-Assumptions!$C$4+1),FALSE())</f>
        <v>0.0591</v>
      </c>
      <c r="AJ4" s="34" t="n">
        <f aca="false">VLOOKUP($Z$4,Assumptions!$B$5:$M$7,(Assumptions!M4-Assumptions!$C$4+1),FALSE())</f>
        <v>0.059</v>
      </c>
      <c r="AK4" s="34" t="n">
        <f aca="false">VLOOKUP($Z$4,Assumptions!$B$5:$M$7,(Assumptions!N4-Assumptions!$C$4+1),FALSE())</f>
        <v>0.0589</v>
      </c>
      <c r="AM4" s="35" t="n">
        <v>2000</v>
      </c>
      <c r="AN4" s="36" t="n">
        <v>0</v>
      </c>
      <c r="AO4" s="36" t="n">
        <v>0</v>
      </c>
      <c r="AP4" s="36" t="n">
        <v>0</v>
      </c>
      <c r="AQ4" s="37" t="n">
        <v>0</v>
      </c>
      <c r="AR4" s="37" t="n">
        <v>0</v>
      </c>
      <c r="AS4" s="37" t="n">
        <v>0</v>
      </c>
      <c r="AT4" s="37" t="n">
        <v>0</v>
      </c>
      <c r="AW4" s="35" t="n">
        <v>2000</v>
      </c>
      <c r="AX4" s="37" t="n">
        <f aca="false">AN4-$AQ4</f>
        <v>0</v>
      </c>
      <c r="AY4" s="37" t="n">
        <f aca="false">AO4-$AQ4</f>
        <v>0</v>
      </c>
      <c r="AZ4" s="37" t="n">
        <f aca="false">AP4-$AQ4</f>
        <v>0</v>
      </c>
      <c r="BA4" s="37" t="n">
        <f aca="false">AQ4-$AQ4</f>
        <v>0</v>
      </c>
      <c r="BB4" s="37" t="n">
        <f aca="false">AR4-$AQ4</f>
        <v>0</v>
      </c>
      <c r="BC4" s="37" t="n">
        <f aca="false">AS4-$AQ4</f>
        <v>0</v>
      </c>
      <c r="BD4" s="37" t="n">
        <f aca="false">AT4-$AQ4</f>
        <v>0</v>
      </c>
    </row>
    <row r="5" customFormat="false" ht="12.75" hidden="false" customHeight="false" outlineLevel="0" collapsed="false">
      <c r="Y5" s="0" t="s">
        <v>138</v>
      </c>
      <c r="Z5" s="0" t="str">
        <f aca="false">Z4</f>
        <v>Base</v>
      </c>
      <c r="AA5" s="34" t="n">
        <f aca="false">Assumptions!$C$13</f>
        <v>0.0357</v>
      </c>
      <c r="AB5" s="34" t="n">
        <f aca="false">VLOOKUP($Z5,Assumptions!$B$13:$M$15,Assumptions!E$4-Assumptions!$C$4+1,FALSE())</f>
        <v>0.031</v>
      </c>
      <c r="AC5" s="34" t="n">
        <f aca="false">VLOOKUP($Z$5,Assumptions!$B$13:$M$15,Assumptions!F4-Assumptions!$C$4+1,FALSE())</f>
        <v>0.03</v>
      </c>
      <c r="AD5" s="34" t="n">
        <f aca="false">VLOOKUP($Z$5,Assumptions!$B$13:$M$15,Assumptions!G4-Assumptions!$C$4+1,FALSE())</f>
        <v>0.029</v>
      </c>
      <c r="AE5" s="34" t="n">
        <f aca="false">VLOOKUP($Z$5,Assumptions!$B$13:$M$15,Assumptions!H4-Assumptions!$C$4+1,FALSE())</f>
        <v>0.0285</v>
      </c>
      <c r="AF5" s="34" t="n">
        <f aca="false">VLOOKUP($Z$5,Assumptions!$B$13:$M$15,Assumptions!I4-Assumptions!$C$4+1,FALSE())</f>
        <v>0.028</v>
      </c>
      <c r="AG5" s="34" t="n">
        <f aca="false">VLOOKUP($Z$5,Assumptions!$B$13:$M$15,Assumptions!J4-Assumptions!$C$4+1,FALSE())</f>
        <v>0.0272</v>
      </c>
      <c r="AH5" s="34" t="n">
        <f aca="false">VLOOKUP($Z$5,Assumptions!$B$13:$M$15,Assumptions!K4-Assumptions!$C$4+1,FALSE())</f>
        <v>0.0267</v>
      </c>
      <c r="AI5" s="34" t="n">
        <f aca="false">VLOOKUP($Z$5,Assumptions!$B$13:$M$15,Assumptions!L4-Assumptions!$C$4+1,FALSE())</f>
        <v>0.0262</v>
      </c>
      <c r="AJ5" s="34" t="n">
        <f aca="false">VLOOKUP($Z$5,Assumptions!$B$13:$M$15,Assumptions!M4-Assumptions!$C$4+1,FALSE())</f>
        <v>0.0258</v>
      </c>
      <c r="AK5" s="34" t="n">
        <f aca="false">VLOOKUP($Z$5,Assumptions!$B$13:$M$15,Assumptions!N4-Assumptions!$C$4+1,FALSE())</f>
        <v>0.0254</v>
      </c>
      <c r="AM5" s="35" t="n">
        <v>2001</v>
      </c>
      <c r="AN5" s="36" t="n">
        <v>-30.7060098183484</v>
      </c>
      <c r="AO5" s="36" t="n">
        <v>-17.7143009245005</v>
      </c>
      <c r="AP5" s="36" t="n">
        <v>-4.72259203065276</v>
      </c>
      <c r="AQ5" s="37" t="n">
        <v>8.269116863195</v>
      </c>
      <c r="AR5" s="37" t="n">
        <v>21.2608257570428</v>
      </c>
      <c r="AS5" s="37" t="n">
        <v>34.2525346508906</v>
      </c>
      <c r="AT5" s="37" t="n">
        <v>47.2442435447384</v>
      </c>
      <c r="AW5" s="35" t="n">
        <v>2001</v>
      </c>
      <c r="AX5" s="37" t="n">
        <f aca="false">AN5-$AQ5</f>
        <v>-38.9751266815434</v>
      </c>
      <c r="AY5" s="37" t="n">
        <f aca="false">AO5-$AQ5</f>
        <v>-25.9834177876955</v>
      </c>
      <c r="AZ5" s="37" t="n">
        <f aca="false">AP5-$AQ5</f>
        <v>-12.9917088938478</v>
      </c>
      <c r="BA5" s="37" t="n">
        <f aca="false">AQ5-$AQ5</f>
        <v>0</v>
      </c>
      <c r="BB5" s="37" t="n">
        <f aca="false">AR5-$AQ5</f>
        <v>12.9917088938477</v>
      </c>
      <c r="BC5" s="37" t="n">
        <f aca="false">AS5-$AQ5</f>
        <v>25.9834177876956</v>
      </c>
      <c r="BD5" s="37" t="n">
        <f aca="false">AT5-$AQ5</f>
        <v>38.9751266815434</v>
      </c>
    </row>
    <row r="6" customFormat="false" ht="12.75" hidden="false" customHeight="false" outlineLevel="0" collapsed="false">
      <c r="Y6" s="0" t="s">
        <v>139</v>
      </c>
      <c r="Z6" s="0" t="str">
        <f aca="false">Z4</f>
        <v>Base</v>
      </c>
      <c r="AA6" s="34" t="n">
        <f aca="false">Assumptions!$C$17</f>
        <v>0.0463</v>
      </c>
      <c r="AB6" s="34" t="n">
        <f aca="false">VLOOKUP($Z6,Assumptions!$B$17:$M$19,Assumptions!E$4-Assumptions!$C$4+1,FALSE())</f>
        <v>0.032</v>
      </c>
      <c r="AC6" s="34" t="n">
        <f aca="false">VLOOKUP($Z$6,Assumptions!$B$17:$M$19,Assumptions!F4-Assumptions!$C$4+1,FALSE())</f>
        <v>0.029</v>
      </c>
      <c r="AD6" s="34" t="n">
        <f aca="false">VLOOKUP($Z$6,Assumptions!$B$17:$M$19,Assumptions!G4-Assumptions!$C$4+1,FALSE())</f>
        <v>0.027</v>
      </c>
      <c r="AE6" s="34" t="n">
        <f aca="false">VLOOKUP($Z$6,Assumptions!$B$17:$M$19,Assumptions!H4-Assumptions!$C$4+1,FALSE())</f>
        <v>0.0253</v>
      </c>
      <c r="AF6" s="34" t="n">
        <f aca="false">VLOOKUP($Z$6,Assumptions!$B$17:$M$19,Assumptions!I4-Assumptions!$C$4+1,FALSE())</f>
        <v>0.024</v>
      </c>
      <c r="AG6" s="34" t="n">
        <f aca="false">VLOOKUP($Z$6,Assumptions!$B$17:$M$19,Assumptions!J4-Assumptions!$C$4+1,FALSE())</f>
        <v>0.0225</v>
      </c>
      <c r="AH6" s="34" t="n">
        <f aca="false">VLOOKUP($Z$6,Assumptions!$B$17:$M$19,Assumptions!K4-Assumptions!$C$4+1,FALSE())</f>
        <v>0.021</v>
      </c>
      <c r="AI6" s="34" t="n">
        <f aca="false">VLOOKUP($Z$6,Assumptions!$B$17:$M$19,Assumptions!L4-Assumptions!$C$4+1,FALSE())</f>
        <v>0.02</v>
      </c>
      <c r="AJ6" s="34" t="n">
        <f aca="false">VLOOKUP($Z$6,Assumptions!$B$17:$M$19,Assumptions!M4-Assumptions!$C$4+1,FALSE())</f>
        <v>0.0192</v>
      </c>
      <c r="AK6" s="34" t="n">
        <f aca="false">VLOOKUP($Z$6,Assumptions!$B$17:$M$19,Assumptions!N4-Assumptions!$C$4+1,FALSE())</f>
        <v>0.018</v>
      </c>
      <c r="AM6" s="35" t="n">
        <v>2002</v>
      </c>
      <c r="AN6" s="36" t="n">
        <v>-69.1806468129233</v>
      </c>
      <c r="AO6" s="36" t="n">
        <v>-37.3725118692942</v>
      </c>
      <c r="AP6" s="36" t="n">
        <v>-5.56437692566527</v>
      </c>
      <c r="AQ6" s="37" t="n">
        <v>26.2437580179636</v>
      </c>
      <c r="AR6" s="37" t="n">
        <v>58.0518929615925</v>
      </c>
      <c r="AS6" s="37" t="n">
        <v>89.8600279052216</v>
      </c>
      <c r="AT6" s="37" t="n">
        <v>121.668162848851</v>
      </c>
      <c r="AW6" s="35" t="n">
        <v>2002</v>
      </c>
      <c r="AX6" s="37" t="n">
        <f aca="false">AN6-$AQ6</f>
        <v>-95.4244048308869</v>
      </c>
      <c r="AY6" s="37" t="n">
        <f aca="false">AO6-$AQ6</f>
        <v>-63.6162698872578</v>
      </c>
      <c r="AZ6" s="37" t="n">
        <f aca="false">AP6-$AQ6</f>
        <v>-31.8081349436289</v>
      </c>
      <c r="BA6" s="37" t="n">
        <f aca="false">AQ6-$AQ6</f>
        <v>0</v>
      </c>
      <c r="BB6" s="37" t="n">
        <f aca="false">AR6-$AQ6</f>
        <v>31.8081349436289</v>
      </c>
      <c r="BC6" s="37" t="n">
        <f aca="false">AS6-$AQ6</f>
        <v>63.616269887258</v>
      </c>
      <c r="BD6" s="37" t="n">
        <f aca="false">AT6-$AQ6</f>
        <v>95.424404830887</v>
      </c>
    </row>
    <row r="7" customFormat="false" ht="12.75" hidden="false" customHeight="false" outlineLevel="0" collapsed="false">
      <c r="Y7" s="0" t="s">
        <v>140</v>
      </c>
      <c r="Z7" s="33" t="s">
        <v>133</v>
      </c>
      <c r="AA7" s="32" t="n">
        <f aca="false">VLOOKUP(Z7,Assumptions!$B$21:$M$23,Assumptions!D$4-Assumptions!$C$4+1,FALSE())</f>
        <v>0.01</v>
      </c>
      <c r="AB7" s="32" t="n">
        <f aca="false">VLOOKUP($Z$7,Assumptions!$B$21:$M$23,Assumptions!E$4-Assumptions!$C$4+1,FALSE())</f>
        <v>0.01</v>
      </c>
      <c r="AC7" s="32" t="n">
        <f aca="false">VLOOKUP($Z$7,Assumptions!$B$21:$M$23,Assumptions!F4-Assumptions!$C$4+1,FALSE())</f>
        <v>0.01</v>
      </c>
      <c r="AD7" s="32" t="n">
        <f aca="false">VLOOKUP($Z$7,Assumptions!$B$21:$M$23,Assumptions!G4-Assumptions!$C$4+1,FALSE())</f>
        <v>0.01</v>
      </c>
      <c r="AE7" s="32" t="n">
        <f aca="false">VLOOKUP($Z$7,Assumptions!$B$21:$M$23,Assumptions!H4-Assumptions!$C$4+1,FALSE())</f>
        <v>0.01</v>
      </c>
      <c r="AF7" s="32" t="n">
        <f aca="false">VLOOKUP($Z$7,Assumptions!$B$21:$M$23,Assumptions!I4-Assumptions!$C$4+1,FALSE())</f>
        <v>0.01</v>
      </c>
      <c r="AG7" s="32" t="n">
        <f aca="false">VLOOKUP($Z$7,Assumptions!$B$21:$M$23,Assumptions!J4-Assumptions!$C$4+1,FALSE())</f>
        <v>0.01</v>
      </c>
      <c r="AH7" s="32" t="n">
        <f aca="false">VLOOKUP($Z$7,Assumptions!$B$21:$M$23,Assumptions!K4-Assumptions!$C$4+1,FALSE())</f>
        <v>0.01</v>
      </c>
      <c r="AI7" s="32" t="n">
        <f aca="false">VLOOKUP($Z$7,Assumptions!$B$21:$M$23,Assumptions!L4-Assumptions!$C$4+1,FALSE())</f>
        <v>0.01</v>
      </c>
      <c r="AJ7" s="32" t="n">
        <f aca="false">VLOOKUP($Z$7,Assumptions!$B$21:$M$23,Assumptions!M4-Assumptions!$C$4+1,FALSE())</f>
        <v>0.01</v>
      </c>
      <c r="AK7" s="32" t="n">
        <f aca="false">VLOOKUP($Z$7,Assumptions!$B$21:$M$23,Assumptions!N4-Assumptions!$C$4+1,FALSE())</f>
        <v>0.01</v>
      </c>
      <c r="AM7" s="35" t="n">
        <v>2003</v>
      </c>
      <c r="AN7" s="36" t="n">
        <v>-65.1330347230999</v>
      </c>
      <c r="AO7" s="36" t="n">
        <v>-33.3248997794708</v>
      </c>
      <c r="AP7" s="36" t="n">
        <v>-1.51676483584188</v>
      </c>
      <c r="AQ7" s="37" t="n">
        <v>30.291370107787</v>
      </c>
      <c r="AR7" s="37" t="n">
        <v>62.0995050514159</v>
      </c>
      <c r="AS7" s="37" t="n">
        <v>93.907639995045</v>
      </c>
      <c r="AT7" s="37" t="n">
        <v>125.715774938674</v>
      </c>
      <c r="AW7" s="35" t="n">
        <v>2003</v>
      </c>
      <c r="AX7" s="37" t="n">
        <f aca="false">AN7-$AQ7</f>
        <v>-95.4244048308869</v>
      </c>
      <c r="AY7" s="37" t="n">
        <f aca="false">AO7-$AQ7</f>
        <v>-63.6162698872578</v>
      </c>
      <c r="AZ7" s="37" t="n">
        <f aca="false">AP7-$AQ7</f>
        <v>-31.8081349436289</v>
      </c>
      <c r="BA7" s="37" t="n">
        <f aca="false">AQ7-$AQ7</f>
        <v>0</v>
      </c>
      <c r="BB7" s="37" t="n">
        <f aca="false">AR7-$AQ7</f>
        <v>31.8081349436289</v>
      </c>
      <c r="BC7" s="37" t="n">
        <f aca="false">AS7-$AQ7</f>
        <v>63.616269887258</v>
      </c>
      <c r="BD7" s="37" t="n">
        <f aca="false">AT7-$AQ7</f>
        <v>95.424404830887</v>
      </c>
    </row>
    <row r="8" customFormat="false" ht="12.75" hidden="false" customHeight="false" outlineLevel="0" collapsed="false">
      <c r="Y8" s="0" t="s">
        <v>141</v>
      </c>
      <c r="Z8" s="33" t="s">
        <v>133</v>
      </c>
      <c r="AA8" s="32" t="n">
        <f aca="false">VLOOKUP(Z8,Assumptions!$B$29:$M$31,Assumptions!D$4-Assumptions!$C$4+1,FALSE())</f>
        <v>0</v>
      </c>
      <c r="AB8" s="32" t="n">
        <f aca="false">VLOOKUP($Z$8,Assumptions!$B$29:$M$31,Assumptions!E$4-Assumptions!$C$4+1,FALSE())</f>
        <v>0.05</v>
      </c>
      <c r="AC8" s="32" t="n">
        <f aca="false">VLOOKUP($Z$8,Assumptions!$B$29:$M$31,Assumptions!F4-Assumptions!$C$4+1,FALSE())</f>
        <v>0.05</v>
      </c>
      <c r="AD8" s="32" t="n">
        <f aca="false">VLOOKUP($Z$8,Assumptions!$B$29:$M$31,Assumptions!G4-Assumptions!$C$4+1,FALSE())</f>
        <v>0.05</v>
      </c>
      <c r="AE8" s="32" t="n">
        <f aca="false">VLOOKUP($Z$8,Assumptions!$B$29:$M$31,Assumptions!H4-Assumptions!$C$4+1,FALSE())</f>
        <v>0.05</v>
      </c>
      <c r="AF8" s="32" t="n">
        <f aca="false">VLOOKUP($Z$8,Assumptions!$B$29:$M$31,Assumptions!I4-Assumptions!$C$4+1,FALSE())</f>
        <v>0.05</v>
      </c>
      <c r="AG8" s="32" t="n">
        <f aca="false">VLOOKUP($Z$8,Assumptions!$B$29:$M$31,Assumptions!J4-Assumptions!$C$4+1,FALSE())</f>
        <v>0.05</v>
      </c>
      <c r="AH8" s="32" t="n">
        <f aca="false">VLOOKUP($Z$8,Assumptions!$B$29:$M$31,Assumptions!K4-Assumptions!$C$4+1,FALSE())</f>
        <v>0.05</v>
      </c>
      <c r="AI8" s="32" t="n">
        <f aca="false">VLOOKUP($Z$8,Assumptions!$B$29:$M$31,Assumptions!L4-Assumptions!$C$4+1,FALSE())</f>
        <v>0.05</v>
      </c>
      <c r="AJ8" s="32" t="n">
        <f aca="false">VLOOKUP($Z$8,Assumptions!$B$29:$M$31,Assumptions!M4-Assumptions!$C$4+1,FALSE())</f>
        <v>0.05</v>
      </c>
      <c r="AK8" s="32" t="n">
        <f aca="false">VLOOKUP($Z$8,Assumptions!$B$29:$M$31,Assumptions!N4-Assumptions!$C$4+1,FALSE())</f>
        <v>0.05</v>
      </c>
      <c r="AM8" s="35" t="n">
        <v>2004</v>
      </c>
      <c r="AN8" s="36" t="n">
        <v>-60.9409228816698</v>
      </c>
      <c r="AO8" s="36" t="n">
        <v>-29.1327879380407</v>
      </c>
      <c r="AP8" s="36" t="n">
        <v>2.67534700558819</v>
      </c>
      <c r="AQ8" s="37" t="n">
        <v>34.4834819492171</v>
      </c>
      <c r="AR8" s="37" t="n">
        <v>66.291616892846</v>
      </c>
      <c r="AS8" s="37" t="n">
        <v>98.099751836475</v>
      </c>
      <c r="AT8" s="37" t="n">
        <v>129.907886780104</v>
      </c>
      <c r="AW8" s="35" t="n">
        <v>2004</v>
      </c>
      <c r="AX8" s="37" t="n">
        <f aca="false">AN8-$AQ8</f>
        <v>-95.4244048308869</v>
      </c>
      <c r="AY8" s="37" t="n">
        <f aca="false">AO8-$AQ8</f>
        <v>-63.6162698872578</v>
      </c>
      <c r="AZ8" s="37" t="n">
        <f aca="false">AP8-$AQ8</f>
        <v>-31.8081349436289</v>
      </c>
      <c r="BA8" s="37" t="n">
        <f aca="false">AQ8-$AQ8</f>
        <v>0</v>
      </c>
      <c r="BB8" s="37" t="n">
        <f aca="false">AR8-$AQ8</f>
        <v>31.8081349436289</v>
      </c>
      <c r="BC8" s="37" t="n">
        <f aca="false">AS8-$AQ8</f>
        <v>63.6162698872579</v>
      </c>
      <c r="BD8" s="37" t="n">
        <f aca="false">AT8-$AQ8</f>
        <v>95.424404830887</v>
      </c>
    </row>
    <row r="9" customFormat="false" ht="12.75" hidden="false" customHeight="false" outlineLevel="0" collapsed="false">
      <c r="Y9" s="0" t="s">
        <v>143</v>
      </c>
      <c r="Z9" s="33" t="s">
        <v>142</v>
      </c>
      <c r="AA9" s="32" t="n">
        <f aca="false">VLOOKUP(Z9,Assumptions!$B$33:$M$35,Assumptions!D$4-Assumptions!$C$4+1,FALSE())</f>
        <v>0</v>
      </c>
      <c r="AB9" s="32" t="n">
        <f aca="false">VLOOKUP($Z$9,Assumptions!$B$33:$M$35,Assumptions!E$4-Assumptions!$C$4+1,FALSE())</f>
        <v>0</v>
      </c>
      <c r="AC9" s="32" t="n">
        <f aca="false">VLOOKUP($Z$9,Assumptions!$B$33:$M$35,Assumptions!F4-Assumptions!$C$4+1,FALSE())</f>
        <v>0</v>
      </c>
      <c r="AD9" s="32" t="n">
        <f aca="false">VLOOKUP($Z$9,Assumptions!$B$33:$M$35,Assumptions!G4-Assumptions!$C$4+1,FALSE())</f>
        <v>0</v>
      </c>
      <c r="AE9" s="32" t="n">
        <f aca="false">VLOOKUP($Z$9,Assumptions!$B$33:$M$35,Assumptions!H4-Assumptions!$C$4+1,FALSE())</f>
        <v>0</v>
      </c>
      <c r="AF9" s="32" t="n">
        <f aca="false">VLOOKUP($Z$9,Assumptions!$B$33:$M$35,Assumptions!I4-Assumptions!$C$4+1,FALSE())</f>
        <v>0</v>
      </c>
      <c r="AG9" s="32" t="n">
        <f aca="false">VLOOKUP($Z$9,Assumptions!$B$33:$M$35,Assumptions!J4-Assumptions!$C$4+1,FALSE())</f>
        <v>0</v>
      </c>
      <c r="AH9" s="32" t="n">
        <f aca="false">VLOOKUP($Z$9,Assumptions!$B$33:$M$35,Assumptions!K4-Assumptions!$C$4+1,FALSE())</f>
        <v>0</v>
      </c>
      <c r="AI9" s="32" t="n">
        <f aca="false">VLOOKUP($Z$9,Assumptions!$B$33:$M$35,Assumptions!L4-Assumptions!$C$4+1,FALSE())</f>
        <v>0</v>
      </c>
      <c r="AJ9" s="32" t="n">
        <f aca="false">VLOOKUP($Z$9,Assumptions!$B$33:$M$35,Assumptions!M4-Assumptions!$C$4+1,FALSE())</f>
        <v>0</v>
      </c>
      <c r="AK9" s="32" t="n">
        <f aca="false">VLOOKUP($Z$9,Assumptions!$B$33:$M$35,Assumptions!N4-Assumptions!$C$4+1,FALSE())</f>
        <v>0</v>
      </c>
      <c r="AM9" s="35" t="n">
        <v>2005</v>
      </c>
      <c r="AN9" s="36" t="n">
        <v>-25.0141819956513</v>
      </c>
      <c r="AO9" s="36" t="n">
        <v>6.22235862987578</v>
      </c>
      <c r="AP9" s="36" t="n">
        <v>37.4588992554025</v>
      </c>
      <c r="AQ9" s="37" t="n">
        <v>68.6954398809292</v>
      </c>
      <c r="AR9" s="37" t="n">
        <v>99.931980506456</v>
      </c>
      <c r="AS9" s="37" t="n">
        <v>131.168521131983</v>
      </c>
      <c r="AT9" s="37" t="n">
        <v>162.40506175751</v>
      </c>
      <c r="AW9" s="35" t="n">
        <v>2005</v>
      </c>
      <c r="AX9" s="37" t="n">
        <f aca="false">AN9-$AQ9</f>
        <v>-93.7096218765805</v>
      </c>
      <c r="AY9" s="37" t="n">
        <f aca="false">AO9-$AQ9</f>
        <v>-62.4730812510534</v>
      </c>
      <c r="AZ9" s="37" t="n">
        <f aca="false">AP9-$AQ9</f>
        <v>-31.2365406255267</v>
      </c>
      <c r="BA9" s="37" t="n">
        <f aca="false">AQ9-$AQ9</f>
        <v>0</v>
      </c>
      <c r="BB9" s="37" t="n">
        <f aca="false">AR9-$AQ9</f>
        <v>31.2365406255268</v>
      </c>
      <c r="BC9" s="37" t="n">
        <f aca="false">AS9-$AQ9</f>
        <v>62.4730812510539</v>
      </c>
      <c r="BD9" s="37" t="n">
        <f aca="false">AT9-$AQ9</f>
        <v>93.7096218765807</v>
      </c>
    </row>
    <row r="10" customFormat="false" ht="12.75" hidden="false" customHeight="false" outlineLevel="0" collapsed="false">
      <c r="AM10" s="35" t="n">
        <v>2006</v>
      </c>
      <c r="AN10" s="36" t="n">
        <v>21.0361451593356</v>
      </c>
      <c r="AO10" s="36" t="n">
        <v>51.3812449995516</v>
      </c>
      <c r="AP10" s="36" t="n">
        <v>81.7263448397674</v>
      </c>
      <c r="AQ10" s="37" t="n">
        <v>112.071444679983</v>
      </c>
      <c r="AR10" s="37" t="n">
        <v>142.416544520199</v>
      </c>
      <c r="AS10" s="37" t="n">
        <v>172.761644360415</v>
      </c>
      <c r="AT10" s="37" t="n">
        <v>203.106744200631</v>
      </c>
      <c r="AW10" s="35" t="n">
        <v>2006</v>
      </c>
      <c r="AX10" s="37" t="n">
        <f aca="false">AN10-$AQ10</f>
        <v>-91.0352995206475</v>
      </c>
      <c r="AY10" s="37" t="n">
        <f aca="false">AO10-$AQ10</f>
        <v>-60.6901996804315</v>
      </c>
      <c r="AZ10" s="37" t="n">
        <f aca="false">AP10-$AQ10</f>
        <v>-30.3450998402157</v>
      </c>
      <c r="BA10" s="37" t="n">
        <f aca="false">AQ10-$AQ10</f>
        <v>0</v>
      </c>
      <c r="BB10" s="37" t="n">
        <f aca="false">AR10-$AQ10</f>
        <v>30.345099840216</v>
      </c>
      <c r="BC10" s="37" t="n">
        <f aca="false">AS10-$AQ10</f>
        <v>60.690199680432</v>
      </c>
      <c r="BD10" s="37" t="n">
        <f aca="false">AT10-$AQ10</f>
        <v>91.0352995206478</v>
      </c>
    </row>
    <row r="11" customFormat="false" ht="12.75" hidden="false" customHeight="false" outlineLevel="0" collapsed="false">
      <c r="Y11" s="38" t="s">
        <v>144</v>
      </c>
      <c r="AM11" s="35" t="n">
        <v>2007</v>
      </c>
      <c r="AN11" s="36" t="n">
        <v>25.6934513309701</v>
      </c>
      <c r="AO11" s="36" t="n">
        <v>56.0385511711862</v>
      </c>
      <c r="AP11" s="36" t="n">
        <v>86.3836510114019</v>
      </c>
      <c r="AQ11" s="37" t="n">
        <v>116.728750851618</v>
      </c>
      <c r="AR11" s="37" t="n">
        <v>147.073850691834</v>
      </c>
      <c r="AS11" s="37" t="n">
        <v>177.41895053205</v>
      </c>
      <c r="AT11" s="37" t="n">
        <v>207.764050372265</v>
      </c>
      <c r="AW11" s="35" t="n">
        <v>2007</v>
      </c>
      <c r="AX11" s="37" t="n">
        <f aca="false">AN11-$AQ11</f>
        <v>-91.0352995206476</v>
      </c>
      <c r="AY11" s="37" t="n">
        <f aca="false">AO11-$AQ11</f>
        <v>-60.6901996804315</v>
      </c>
      <c r="AZ11" s="37" t="n">
        <f aca="false">AP11-$AQ11</f>
        <v>-30.3450998402157</v>
      </c>
      <c r="BA11" s="37" t="n">
        <f aca="false">AQ11-$AQ11</f>
        <v>0</v>
      </c>
      <c r="BB11" s="37" t="n">
        <f aca="false">AR11-$AQ11</f>
        <v>30.345099840216</v>
      </c>
      <c r="BC11" s="37" t="n">
        <f aca="false">AS11-$AQ11</f>
        <v>60.690199680432</v>
      </c>
      <c r="BD11" s="37" t="n">
        <f aca="false">AT11-$AQ11</f>
        <v>91.0352995206478</v>
      </c>
    </row>
    <row r="12" customFormat="false" ht="12.75" hidden="false" customHeight="false" outlineLevel="0" collapsed="false">
      <c r="Y12" s="0" t="s">
        <v>145</v>
      </c>
      <c r="AA12" s="37" t="n">
        <v>0</v>
      </c>
      <c r="AB12" s="37" t="n">
        <v>-0.455639988720631</v>
      </c>
      <c r="AC12" s="37" t="n">
        <v>-6.4864071202079</v>
      </c>
      <c r="AD12" s="37" t="n">
        <v>-6.18245593263828</v>
      </c>
      <c r="AE12" s="37" t="n">
        <v>-5.83704956853395</v>
      </c>
      <c r="AF12" s="37" t="n">
        <v>-12.3400102643599</v>
      </c>
      <c r="AG12" s="37" t="n">
        <v>-31.2925582817293</v>
      </c>
      <c r="AH12" s="37" t="n">
        <v>-32.1358183123104</v>
      </c>
      <c r="AI12" s="37" t="n">
        <v>-32.9955802154115</v>
      </c>
      <c r="AJ12" s="37" t="n">
        <v>-33.8679529705673</v>
      </c>
      <c r="AK12" s="37" t="n">
        <v>-34.7531686211266</v>
      </c>
      <c r="AM12" s="35" t="n">
        <v>2008</v>
      </c>
      <c r="AN12" s="36" t="n">
        <v>30.517023332932</v>
      </c>
      <c r="AO12" s="36" t="n">
        <v>60.8621231731481</v>
      </c>
      <c r="AP12" s="36" t="n">
        <v>91.2072230133639</v>
      </c>
      <c r="AQ12" s="37" t="n">
        <v>121.55232285358</v>
      </c>
      <c r="AR12" s="37" t="n">
        <v>151.897422693796</v>
      </c>
      <c r="AS12" s="37" t="n">
        <v>182.242522534012</v>
      </c>
      <c r="AT12" s="37" t="n">
        <v>212.587622374227</v>
      </c>
      <c r="AW12" s="35" t="n">
        <v>2008</v>
      </c>
      <c r="AX12" s="37" t="n">
        <f aca="false">AN12-$AQ12</f>
        <v>-91.0352995206475</v>
      </c>
      <c r="AY12" s="37" t="n">
        <f aca="false">AO12-$AQ12</f>
        <v>-60.6901996804315</v>
      </c>
      <c r="AZ12" s="37" t="n">
        <f aca="false">AP12-$AQ12</f>
        <v>-30.3450998402157</v>
      </c>
      <c r="BA12" s="37" t="n">
        <f aca="false">AQ12-$AQ12</f>
        <v>0</v>
      </c>
      <c r="BB12" s="37" t="n">
        <f aca="false">AR12-$AQ12</f>
        <v>30.345099840216</v>
      </c>
      <c r="BC12" s="37" t="n">
        <f aca="false">AS12-$AQ12</f>
        <v>60.690199680432</v>
      </c>
      <c r="BD12" s="37" t="n">
        <f aca="false">AT12-$AQ12</f>
        <v>91.0352995206478</v>
      </c>
    </row>
    <row r="13" customFormat="false" ht="12.75" hidden="false" customHeight="false" outlineLevel="0" collapsed="false">
      <c r="Y13" s="0" t="s">
        <v>146</v>
      </c>
      <c r="AA13" s="37" t="n">
        <v>0</v>
      </c>
      <c r="AB13" s="37" t="n">
        <v>1.25378951421449</v>
      </c>
      <c r="AC13" s="37" t="n">
        <v>-5.17104874445802</v>
      </c>
      <c r="AD13" s="37" t="n">
        <v>-3.63678721895255</v>
      </c>
      <c r="AE13" s="37" t="n">
        <v>-1.95088478835847</v>
      </c>
      <c r="AF13" s="37" t="n">
        <v>-13.642865422332</v>
      </c>
      <c r="AG13" s="37" t="n">
        <v>-45.6994190510824</v>
      </c>
      <c r="AH13" s="37" t="n">
        <v>-45.92591954285</v>
      </c>
      <c r="AI13" s="37" t="n">
        <v>-46.0905193483539</v>
      </c>
      <c r="AJ13" s="37" t="n">
        <v>-46.1766656931061</v>
      </c>
      <c r="AK13" s="37" t="n">
        <v>-46.1792987603704</v>
      </c>
      <c r="AM13" s="35" t="n">
        <v>2009</v>
      </c>
      <c r="AN13" s="36" t="n">
        <v>35.512796855364</v>
      </c>
      <c r="AO13" s="36" t="n">
        <v>65.8578966955801</v>
      </c>
      <c r="AP13" s="36" t="n">
        <v>96.2029965357958</v>
      </c>
      <c r="AQ13" s="37" t="n">
        <v>126.548096376012</v>
      </c>
      <c r="AR13" s="37" t="n">
        <v>156.893196216227</v>
      </c>
      <c r="AS13" s="37" t="n">
        <v>187.238296056444</v>
      </c>
      <c r="AT13" s="37" t="n">
        <v>217.583395896659</v>
      </c>
      <c r="AW13" s="35" t="n">
        <v>2009</v>
      </c>
      <c r="AX13" s="37" t="n">
        <f aca="false">AN13-$AQ13</f>
        <v>-91.0352995206476</v>
      </c>
      <c r="AY13" s="37" t="n">
        <f aca="false">AO13-$AQ13</f>
        <v>-60.6901996804315</v>
      </c>
      <c r="AZ13" s="37" t="n">
        <f aca="false">AP13-$AQ13</f>
        <v>-30.3450998402157</v>
      </c>
      <c r="BA13" s="37" t="n">
        <f aca="false">AQ13-$AQ13</f>
        <v>0</v>
      </c>
      <c r="BB13" s="37" t="n">
        <f aca="false">AR13-$AQ13</f>
        <v>30.3450998402159</v>
      </c>
      <c r="BC13" s="37" t="n">
        <f aca="false">AS13-$AQ13</f>
        <v>60.690199680432</v>
      </c>
      <c r="BD13" s="37" t="n">
        <f aca="false">AT13-$AQ13</f>
        <v>91.0352995206478</v>
      </c>
    </row>
    <row r="14" customFormat="false" ht="12.75" hidden="false" customHeight="false" outlineLevel="0" collapsed="false">
      <c r="AM14" s="35" t="n">
        <v>2010</v>
      </c>
      <c r="AN14" s="36" t="n">
        <v>40.6869194925467</v>
      </c>
      <c r="AO14" s="36" t="n">
        <v>71.0320193327628</v>
      </c>
      <c r="AP14" s="36" t="n">
        <v>101.377119172979</v>
      </c>
      <c r="AQ14" s="37" t="n">
        <v>131.722219013194</v>
      </c>
      <c r="AR14" s="37" t="n">
        <v>162.06731885341</v>
      </c>
      <c r="AS14" s="37" t="n">
        <v>192.412418693626</v>
      </c>
      <c r="AT14" s="37" t="n">
        <v>222.757518533842</v>
      </c>
      <c r="AW14" s="35" t="n">
        <v>2010</v>
      </c>
      <c r="AX14" s="37" t="n">
        <f aca="false">AN14-$AQ14</f>
        <v>-91.0352995206476</v>
      </c>
      <c r="AY14" s="37" t="n">
        <f aca="false">AO14-$AQ14</f>
        <v>-60.6901996804315</v>
      </c>
      <c r="AZ14" s="37" t="n">
        <f aca="false">AP14-$AQ14</f>
        <v>-30.3450998402157</v>
      </c>
      <c r="BA14" s="37" t="n">
        <f aca="false">AQ14-$AQ14</f>
        <v>0</v>
      </c>
      <c r="BB14" s="37" t="n">
        <f aca="false">AR14-$AQ14</f>
        <v>30.345099840216</v>
      </c>
      <c r="BC14" s="37" t="n">
        <f aca="false">AS14-$AQ14</f>
        <v>60.690199680432</v>
      </c>
      <c r="BD14" s="37" t="n">
        <f aca="false">AT14-$AQ14</f>
        <v>91.0352995206478</v>
      </c>
    </row>
    <row r="15" customFormat="false" ht="13.5" hidden="false" customHeight="false" outlineLevel="0" collapsed="false">
      <c r="Y15" s="39" t="s">
        <v>147</v>
      </c>
      <c r="Z15" s="40"/>
      <c r="AA15" s="41" t="n">
        <f aca="false">SUM(AA12:AA13)</f>
        <v>0</v>
      </c>
      <c r="AB15" s="41" t="n">
        <f aca="false">SUM(AB12:AB13)</f>
        <v>0.798149525493856</v>
      </c>
      <c r="AC15" s="41" t="n">
        <f aca="false">SUM(AC12:AC13)</f>
        <v>-11.6574558646659</v>
      </c>
      <c r="AD15" s="41" t="n">
        <f aca="false">SUM(AD12:AD13)</f>
        <v>-9.81924315159083</v>
      </c>
      <c r="AE15" s="41" t="n">
        <f aca="false">SUM(AE12:AE13)</f>
        <v>-7.78793435689241</v>
      </c>
      <c r="AF15" s="41" t="n">
        <f aca="false">SUM(AF12:AF13)</f>
        <v>-25.9828756866919</v>
      </c>
      <c r="AG15" s="41" t="n">
        <f aca="false">SUM(AG12:AG13)</f>
        <v>-76.9919773328117</v>
      </c>
      <c r="AH15" s="41" t="n">
        <f aca="false">SUM(AH12:AH13)</f>
        <v>-78.0617378551604</v>
      </c>
      <c r="AI15" s="41" t="n">
        <f aca="false">SUM(AI12:AI13)</f>
        <v>-79.0860995637654</v>
      </c>
      <c r="AJ15" s="41" t="n">
        <f aca="false">SUM(AJ12:AJ13)</f>
        <v>-80.0446186636734</v>
      </c>
      <c r="AK15" s="41" t="n">
        <f aca="false">SUM(AK12:AK13)</f>
        <v>-80.932467381497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M17" s="0" t="s">
        <v>148</v>
      </c>
      <c r="AW17" s="0" t="s">
        <v>148</v>
      </c>
    </row>
    <row r="18" customFormat="false" ht="12.75" hidden="false" customHeight="false" outlineLevel="0" collapsed="false">
      <c r="Y18" s="0" t="s">
        <v>149</v>
      </c>
      <c r="AN18" s="31" t="n">
        <v>0</v>
      </c>
      <c r="AO18" s="31" t="n">
        <v>0.01</v>
      </c>
      <c r="AP18" s="31" t="n">
        <v>0.02</v>
      </c>
      <c r="AQ18" s="31" t="n">
        <v>0.03</v>
      </c>
      <c r="AR18" s="31" t="n">
        <v>0.04</v>
      </c>
      <c r="AS18" s="31" t="n">
        <v>0.05</v>
      </c>
      <c r="AT18" s="32" t="n">
        <v>0.06</v>
      </c>
      <c r="AX18" s="31" t="n">
        <v>0</v>
      </c>
      <c r="AY18" s="31" t="n">
        <v>0.01</v>
      </c>
      <c r="AZ18" s="31" t="n">
        <v>0.02</v>
      </c>
      <c r="BA18" s="31" t="n">
        <v>0.03</v>
      </c>
      <c r="BB18" s="31" t="n">
        <v>0.04</v>
      </c>
      <c r="BC18" s="31" t="n">
        <v>0.05</v>
      </c>
      <c r="BD18" s="32" t="n">
        <v>0.06</v>
      </c>
    </row>
    <row r="19" customFormat="false" ht="12.75" hidden="false" customHeight="false" outlineLevel="0" collapsed="false">
      <c r="AA19" s="8" t="s">
        <v>133</v>
      </c>
      <c r="AM19" s="35" t="n">
        <v>2000</v>
      </c>
      <c r="AN19" s="37" t="n">
        <v>0</v>
      </c>
      <c r="AO19" s="37" t="n">
        <v>0</v>
      </c>
      <c r="AP19" s="37" t="n">
        <v>0</v>
      </c>
      <c r="AQ19" s="37" t="n">
        <v>0</v>
      </c>
      <c r="AR19" s="37" t="n">
        <v>0</v>
      </c>
      <c r="AS19" s="37" t="n">
        <v>0</v>
      </c>
      <c r="AT19" s="37" t="n">
        <v>0</v>
      </c>
      <c r="AW19" s="35" t="n">
        <v>2000</v>
      </c>
      <c r="AX19" s="37" t="n">
        <f aca="false">AN19-$AR19</f>
        <v>0</v>
      </c>
      <c r="AY19" s="37" t="n">
        <f aca="false">AO19-$AR19</f>
        <v>0</v>
      </c>
      <c r="AZ19" s="37" t="n">
        <f aca="false">AP19-$AR19</f>
        <v>0</v>
      </c>
      <c r="BA19" s="37" t="n">
        <f aca="false">AQ19-$AR19</f>
        <v>0</v>
      </c>
      <c r="BB19" s="37" t="n">
        <f aca="false">AR19-$AR19</f>
        <v>0</v>
      </c>
      <c r="BC19" s="37" t="n">
        <f aca="false">AS19-$AR19</f>
        <v>0</v>
      </c>
      <c r="BD19" s="37" t="n">
        <f aca="false">AT19-$AR19</f>
        <v>0</v>
      </c>
    </row>
    <row r="20" customFormat="false" ht="12.75" hidden="false" customHeight="false" outlineLevel="0" collapsed="false">
      <c r="Y20" s="30" t="s">
        <v>135</v>
      </c>
      <c r="Z20" s="30" t="s">
        <v>136</v>
      </c>
      <c r="AA20" s="30" t="n">
        <v>2000</v>
      </c>
      <c r="AB20" s="30" t="n">
        <v>2001</v>
      </c>
      <c r="AC20" s="30" t="n">
        <v>2002</v>
      </c>
      <c r="AD20" s="30" t="n">
        <v>2003</v>
      </c>
      <c r="AE20" s="30" t="n">
        <v>2004</v>
      </c>
      <c r="AF20" s="30" t="n">
        <v>2005</v>
      </c>
      <c r="AG20" s="30" t="n">
        <v>2006</v>
      </c>
      <c r="AH20" s="30" t="n">
        <v>2007</v>
      </c>
      <c r="AI20" s="30" t="n">
        <v>2008</v>
      </c>
      <c r="AJ20" s="30" t="n">
        <v>2009</v>
      </c>
      <c r="AK20" s="30" t="n">
        <v>2010</v>
      </c>
      <c r="AM20" s="35" t="n">
        <v>2001</v>
      </c>
      <c r="AN20" s="37" t="n">
        <v>-12.9546743065132</v>
      </c>
      <c r="AO20" s="37" t="n">
        <v>-6.35459061726903</v>
      </c>
      <c r="AP20" s="37" t="n">
        <v>0.245493071974767</v>
      </c>
      <c r="AQ20" s="37" t="n">
        <v>6.8455767612185</v>
      </c>
      <c r="AR20" s="37" t="n">
        <v>13.4456604504625</v>
      </c>
      <c r="AS20" s="37" t="n">
        <v>20.0457441397063</v>
      </c>
      <c r="AT20" s="37" t="n">
        <v>26.6458278289501</v>
      </c>
      <c r="AW20" s="35" t="n">
        <v>2001</v>
      </c>
      <c r="AX20" s="37" t="n">
        <f aca="false">AN20-$AR20</f>
        <v>-26.4003347569756</v>
      </c>
      <c r="AY20" s="37" t="n">
        <f aca="false">AO20-$AR20</f>
        <v>-19.8002510677315</v>
      </c>
      <c r="AZ20" s="37" t="n">
        <f aca="false">AP20-$AR20</f>
        <v>-13.2001673784877</v>
      </c>
      <c r="BA20" s="37" t="n">
        <f aca="false">AQ20-$AR20</f>
        <v>-6.60008368924396</v>
      </c>
      <c r="BB20" s="37" t="n">
        <f aca="false">AR20-$AR20</f>
        <v>0</v>
      </c>
      <c r="BC20" s="37" t="n">
        <f aca="false">AS20-$AR20</f>
        <v>6.60008368924382</v>
      </c>
      <c r="BD20" s="37" t="n">
        <f aca="false">AT20-$AR20</f>
        <v>13.2001673784877</v>
      </c>
    </row>
    <row r="21" customFormat="false" ht="12.75" hidden="false" customHeight="false" outlineLevel="0" collapsed="false">
      <c r="Y21" s="0" t="s">
        <v>137</v>
      </c>
      <c r="Z21" s="33" t="s">
        <v>150</v>
      </c>
      <c r="AA21" s="34" t="n">
        <f aca="false">Assumptions!C$5</f>
        <v>0.0609</v>
      </c>
      <c r="AB21" s="34" t="n">
        <f aca="false">VLOOKUP($Z21,Assumptions!$B$5:$M$7,(Assumptions!E$4-Assumptions!$C$4+1),FALSE())</f>
        <v>0.0757</v>
      </c>
      <c r="AC21" s="34" t="n">
        <f aca="false">VLOOKUP($Z21,Assumptions!$B$5:$M$7,(Assumptions!F$4-Assumptions!$C$4+1),FALSE())</f>
        <v>0.0751</v>
      </c>
      <c r="AD21" s="34" t="n">
        <f aca="false">VLOOKUP($Z21,Assumptions!$B$5:$M$7,(Assumptions!G$4-Assumptions!$C$4+1),FALSE())</f>
        <v>0.0749</v>
      </c>
      <c r="AE21" s="34" t="n">
        <f aca="false">VLOOKUP($Z21,Assumptions!$B$5:$M$7,(Assumptions!H$4-Assumptions!$C$4+1),FALSE())</f>
        <v>0.0749</v>
      </c>
      <c r="AF21" s="34" t="n">
        <f aca="false">VLOOKUP($Z21,Assumptions!$B$5:$M$7,(Assumptions!I$4-Assumptions!$C$4+1),FALSE())</f>
        <v>0.0746</v>
      </c>
      <c r="AG21" s="34" t="n">
        <f aca="false">VLOOKUP($Z21,Assumptions!$B$5:$M$7,(Assumptions!J$4-Assumptions!$C$4+1),FALSE())</f>
        <v>0.0744</v>
      </c>
      <c r="AH21" s="34" t="n">
        <f aca="false">VLOOKUP($Z21,Assumptions!$B$5:$M$7,(Assumptions!K$4-Assumptions!$C$4+1),FALSE())</f>
        <v>0.0742</v>
      </c>
      <c r="AI21" s="34" t="n">
        <f aca="false">VLOOKUP($Z21,Assumptions!$B$5:$M$7,(Assumptions!L$4-Assumptions!$C$4+1),FALSE())</f>
        <v>0.0741</v>
      </c>
      <c r="AJ21" s="34" t="n">
        <f aca="false">VLOOKUP($Z21,Assumptions!$B$5:$M$7,(Assumptions!M$4-Assumptions!$C$4+1),FALSE())</f>
        <v>0.074</v>
      </c>
      <c r="AK21" s="34" t="n">
        <f aca="false">VLOOKUP($Z21,Assumptions!$B$5:$M$7,(Assumptions!N$4-Assumptions!$C$4+1),FALSE())</f>
        <v>0.0739</v>
      </c>
      <c r="AM21" s="35" t="n">
        <v>2002</v>
      </c>
      <c r="AN21" s="37" t="n">
        <v>-60.4546996732453</v>
      </c>
      <c r="AO21" s="37" t="n">
        <v>-34.822506271194</v>
      </c>
      <c r="AP21" s="37" t="n">
        <v>-8.99042152738678</v>
      </c>
      <c r="AQ21" s="37" t="n">
        <v>17.0415545581767</v>
      </c>
      <c r="AR21" s="37" t="n">
        <v>43.2734219854966</v>
      </c>
      <c r="AS21" s="37" t="n">
        <v>69.7051807545726</v>
      </c>
      <c r="AT21" s="37" t="n">
        <v>96.336830865405</v>
      </c>
      <c r="AW21" s="35" t="n">
        <v>2002</v>
      </c>
      <c r="AX21" s="37" t="n">
        <f aca="false">AN21-$AR21</f>
        <v>-103.728121658742</v>
      </c>
      <c r="AY21" s="37" t="n">
        <f aca="false">AO21-$AR21</f>
        <v>-78.0959282566905</v>
      </c>
      <c r="AZ21" s="37" t="n">
        <f aca="false">AP21-$AR21</f>
        <v>-52.2638435128833</v>
      </c>
      <c r="BA21" s="37" t="n">
        <f aca="false">AQ21-$AR21</f>
        <v>-26.2318674273199</v>
      </c>
      <c r="BB21" s="37" t="n">
        <f aca="false">AR21-$AR21</f>
        <v>0</v>
      </c>
      <c r="BC21" s="37" t="n">
        <f aca="false">AS21-$AR21</f>
        <v>26.431758769076</v>
      </c>
      <c r="BD21" s="37" t="n">
        <f aca="false">AT21-$AR21</f>
        <v>53.0634088799084</v>
      </c>
    </row>
    <row r="22" customFormat="false" ht="12.75" hidden="false" customHeight="false" outlineLevel="0" collapsed="false">
      <c r="Y22" s="0" t="s">
        <v>138</v>
      </c>
      <c r="Z22" s="0" t="str">
        <f aca="false">Z21</f>
        <v>High</v>
      </c>
      <c r="AA22" s="34" t="n">
        <f aca="false">Assumptions!C$13</f>
        <v>0.0357</v>
      </c>
      <c r="AB22" s="34" t="n">
        <f aca="false">VLOOKUP($Z22,Assumptions!$B$13:$M$15,Assumptions!E$4-Assumptions!$C$4+1,FALSE())</f>
        <v>0.0535</v>
      </c>
      <c r="AC22" s="34" t="n">
        <f aca="false">VLOOKUP($Z22,Assumptions!$B$13:$M$15,Assumptions!F$4-Assumptions!$C$4+1,FALSE())</f>
        <v>0.0525</v>
      </c>
      <c r="AD22" s="34" t="n">
        <f aca="false">VLOOKUP($Z22,Assumptions!$B$13:$M$15,Assumptions!G$4-Assumptions!$C$4+1,FALSE())</f>
        <v>0.0515</v>
      </c>
      <c r="AE22" s="34" t="n">
        <f aca="false">VLOOKUP($Z22,Assumptions!$B$13:$M$15,Assumptions!H$4-Assumptions!$C$4+1,FALSE())</f>
        <v>0.051</v>
      </c>
      <c r="AF22" s="34" t="n">
        <f aca="false">VLOOKUP($Z22,Assumptions!$B$13:$M$15,Assumptions!I$4-Assumptions!$C$4+1,FALSE())</f>
        <v>0.0505</v>
      </c>
      <c r="AG22" s="34" t="n">
        <f aca="false">VLOOKUP($Z22,Assumptions!$B$13:$M$15,Assumptions!J$4-Assumptions!$C$4+1,FALSE())</f>
        <v>0.0497</v>
      </c>
      <c r="AH22" s="34" t="n">
        <f aca="false">VLOOKUP($Z22,Assumptions!$B$13:$M$15,Assumptions!K$4-Assumptions!$C$4+1,FALSE())</f>
        <v>0.0492</v>
      </c>
      <c r="AI22" s="34" t="n">
        <f aca="false">VLOOKUP($Z22,Assumptions!$B$13:$M$15,Assumptions!L$4-Assumptions!$C$4+1,FALSE())</f>
        <v>0.0487</v>
      </c>
      <c r="AJ22" s="34" t="n">
        <f aca="false">VLOOKUP($Z22,Assumptions!$B$13:$M$15,Assumptions!M$4-Assumptions!$C$4+1,FALSE())</f>
        <v>0.0483</v>
      </c>
      <c r="AK22" s="34" t="n">
        <f aca="false">VLOOKUP($Z22,Assumptions!$B$13:$M$15,Assumptions!N$4-Assumptions!$C$4+1,FALSE())</f>
        <v>0.0479</v>
      </c>
      <c r="AM22" s="35" t="n">
        <v>2003</v>
      </c>
      <c r="AN22" s="37" t="n">
        <v>-60.4546996732453</v>
      </c>
      <c r="AO22" s="37" t="n">
        <v>-33.7442910378082</v>
      </c>
      <c r="AP22" s="37" t="n">
        <v>-6.7910780731871</v>
      </c>
      <c r="AQ22" s="37" t="n">
        <v>20.4055734026987</v>
      </c>
      <c r="AR22" s="37" t="n">
        <v>47.8462975719294</v>
      </c>
      <c r="AS22" s="37" t="n">
        <v>75.5317286165852</v>
      </c>
      <c r="AT22" s="37" t="n">
        <v>103.462500718746</v>
      </c>
      <c r="AW22" s="35" t="n">
        <v>2003</v>
      </c>
      <c r="AX22" s="37" t="n">
        <f aca="false">AN22-$AR22</f>
        <v>-108.300997245175</v>
      </c>
      <c r="AY22" s="37" t="n">
        <f aca="false">AO22-$AR22</f>
        <v>-81.5905886097376</v>
      </c>
      <c r="AZ22" s="37" t="n">
        <f aca="false">AP22-$AR22</f>
        <v>-54.6373756451165</v>
      </c>
      <c r="BA22" s="37" t="n">
        <f aca="false">AQ22-$AR22</f>
        <v>-27.4407241692308</v>
      </c>
      <c r="BB22" s="37" t="n">
        <f aca="false">AR22-$AR22</f>
        <v>0</v>
      </c>
      <c r="BC22" s="37" t="n">
        <f aca="false">AS22-$AR22</f>
        <v>27.6854310446557</v>
      </c>
      <c r="BD22" s="37" t="n">
        <f aca="false">AT22-$AR22</f>
        <v>55.6162031468169</v>
      </c>
    </row>
    <row r="23" customFormat="false" ht="12.75" hidden="false" customHeight="false" outlineLevel="0" collapsed="false">
      <c r="Y23" s="0" t="s">
        <v>139</v>
      </c>
      <c r="Z23" s="0" t="str">
        <f aca="false">Z21</f>
        <v>High</v>
      </c>
      <c r="AA23" s="34" t="n">
        <f aca="false">Assumptions!C$17</f>
        <v>0.0463</v>
      </c>
      <c r="AB23" s="34" t="n">
        <f aca="false">VLOOKUP($Z23,Assumptions!$B$17:$M$19,Assumptions!E$4-Assumptions!$C$4+1,FALSE())</f>
        <v>0.0545</v>
      </c>
      <c r="AC23" s="34" t="n">
        <f aca="false">VLOOKUP($Z23,Assumptions!$B$17:$M$19,Assumptions!F$4-Assumptions!$C$4+1,FALSE())</f>
        <v>0.0515</v>
      </c>
      <c r="AD23" s="34" t="n">
        <f aca="false">VLOOKUP($Z23,Assumptions!$B$17:$M$19,Assumptions!G$4-Assumptions!$C$4+1,FALSE())</f>
        <v>0.0495</v>
      </c>
      <c r="AE23" s="34" t="n">
        <f aca="false">VLOOKUP($Z23,Assumptions!$B$17:$M$19,Assumptions!H$4-Assumptions!$C$4+1,FALSE())</f>
        <v>0.0478</v>
      </c>
      <c r="AF23" s="34" t="n">
        <f aca="false">VLOOKUP($Z23,Assumptions!$B$17:$M$19,Assumptions!I$4-Assumptions!$C$4+1,FALSE())</f>
        <v>0.0465</v>
      </c>
      <c r="AG23" s="34" t="n">
        <f aca="false">VLOOKUP($Z23,Assumptions!$B$17:$M$19,Assumptions!J$4-Assumptions!$C$4+1,FALSE())</f>
        <v>0.045</v>
      </c>
      <c r="AH23" s="34" t="n">
        <f aca="false">VLOOKUP($Z23,Assumptions!$B$17:$M$19,Assumptions!K$4-Assumptions!$C$4+1,FALSE())</f>
        <v>0.0435</v>
      </c>
      <c r="AI23" s="34" t="n">
        <f aca="false">VLOOKUP($Z23,Assumptions!$B$17:$M$19,Assumptions!L$4-Assumptions!$C$4+1,FALSE())</f>
        <v>0.0425</v>
      </c>
      <c r="AJ23" s="34" t="n">
        <f aca="false">VLOOKUP($Z23,Assumptions!$B$17:$M$19,Assumptions!M$4-Assumptions!$C$4+1,FALSE())</f>
        <v>0.0417</v>
      </c>
      <c r="AK23" s="34" t="n">
        <f aca="false">VLOOKUP($Z23,Assumptions!$B$17:$M$19,Assumptions!N$4-Assumptions!$C$4+1,FALSE())</f>
        <v>0.0405</v>
      </c>
      <c r="AM23" s="35" t="n">
        <v>2004</v>
      </c>
      <c r="AN23" s="37" t="n">
        <v>-60.4546996732453</v>
      </c>
      <c r="AO23" s="37" t="n">
        <v>-32.6552936520886</v>
      </c>
      <c r="AP23" s="37" t="n">
        <v>-4.54774774990341</v>
      </c>
      <c r="AQ23" s="37" t="n">
        <v>23.8705128125563</v>
      </c>
      <c r="AR23" s="37" t="n">
        <v>52.6020881818196</v>
      </c>
      <c r="AS23" s="37" t="n">
        <v>81.6496038716984</v>
      </c>
      <c r="AT23" s="37" t="n">
        <v>111.015710763288</v>
      </c>
      <c r="AW23" s="35" t="n">
        <v>2004</v>
      </c>
      <c r="AX23" s="37" t="n">
        <f aca="false">AN23-$AR23</f>
        <v>-113.056787855065</v>
      </c>
      <c r="AY23" s="37" t="n">
        <f aca="false">AO23-$AR23</f>
        <v>-85.2573818339082</v>
      </c>
      <c r="AZ23" s="37" t="n">
        <f aca="false">AP23-$AR23</f>
        <v>-57.149835931723</v>
      </c>
      <c r="BA23" s="37" t="n">
        <f aca="false">AQ23-$AR23</f>
        <v>-28.7315753692633</v>
      </c>
      <c r="BB23" s="37" t="n">
        <f aca="false">AR23-$AR23</f>
        <v>0</v>
      </c>
      <c r="BC23" s="37" t="n">
        <f aca="false">AS23-$AR23</f>
        <v>29.0475156898788</v>
      </c>
      <c r="BD23" s="37" t="n">
        <f aca="false">AT23-$AR23</f>
        <v>58.4136225814684</v>
      </c>
    </row>
    <row r="24" customFormat="false" ht="12.75" hidden="false" customHeight="false" outlineLevel="0" collapsed="false">
      <c r="Y24" s="0" t="s">
        <v>140</v>
      </c>
      <c r="Z24" s="33" t="s">
        <v>142</v>
      </c>
      <c r="AA24" s="32" t="n">
        <f aca="false">VLOOKUP($Z24,Assumptions!$B$21:$M$23,Assumptions!D$4-Assumptions!$C$4+1,FALSE())</f>
        <v>0.005</v>
      </c>
      <c r="AB24" s="32" t="n">
        <f aca="false">VLOOKUP($Z24,Assumptions!$B$21:$M$23,Assumptions!E$4-Assumptions!$C$4+1,FALSE())</f>
        <v>0.005</v>
      </c>
      <c r="AC24" s="32" t="n">
        <f aca="false">VLOOKUP($Z24,Assumptions!$B$21:$M$23,Assumptions!F$4-Assumptions!$C$4+1,FALSE())</f>
        <v>0.005</v>
      </c>
      <c r="AD24" s="32" t="n">
        <f aca="false">VLOOKUP($Z24,Assumptions!$B$21:$M$23,Assumptions!G$4-Assumptions!$C$4+1,FALSE())</f>
        <v>0.005</v>
      </c>
      <c r="AE24" s="32" t="n">
        <f aca="false">VLOOKUP($Z24,Assumptions!$B$21:$M$23,Assumptions!H$4-Assumptions!$C$4+1,FALSE())</f>
        <v>0.005</v>
      </c>
      <c r="AF24" s="32" t="n">
        <f aca="false">VLOOKUP($Z24,Assumptions!$B$21:$M$23,Assumptions!I$4-Assumptions!$C$4+1,FALSE())</f>
        <v>0.005</v>
      </c>
      <c r="AG24" s="32" t="n">
        <f aca="false">VLOOKUP($Z24,Assumptions!$B$21:$M$23,Assumptions!J$4-Assumptions!$C$4+1,FALSE())</f>
        <v>0.005</v>
      </c>
      <c r="AH24" s="32" t="n">
        <f aca="false">VLOOKUP($Z24,Assumptions!$B$21:$M$23,Assumptions!K$4-Assumptions!$C$4+1,FALSE())</f>
        <v>0.005</v>
      </c>
      <c r="AI24" s="32" t="n">
        <f aca="false">VLOOKUP($Z24,Assumptions!$B$21:$M$23,Assumptions!L$4-Assumptions!$C$4+1,FALSE())</f>
        <v>0.005</v>
      </c>
      <c r="AJ24" s="32" t="n">
        <f aca="false">VLOOKUP($Z24,Assumptions!$B$21:$M$23,Assumptions!M$4-Assumptions!$C$4+1,FALSE())</f>
        <v>0.005</v>
      </c>
      <c r="AK24" s="32" t="n">
        <f aca="false">VLOOKUP($Z24,Assumptions!$B$21:$M$23,Assumptions!N$4-Assumptions!$C$4+1,FALSE())</f>
        <v>0.005</v>
      </c>
      <c r="AM24" s="35" t="n">
        <v>2005</v>
      </c>
      <c r="AN24" s="37" t="n">
        <v>-110.235329071923</v>
      </c>
      <c r="AO24" s="37" t="n">
        <v>-60.447411661762</v>
      </c>
      <c r="AP24" s="37" t="n">
        <v>-9.19514334522724</v>
      </c>
      <c r="AQ24" s="37" t="n">
        <v>43.5600400473665</v>
      </c>
      <c r="AR24" s="37" t="n">
        <v>97.8574662955682</v>
      </c>
      <c r="AS24" s="37" t="n">
        <v>153.73723427516</v>
      </c>
      <c r="AT24" s="37" t="n">
        <v>211.240221444531</v>
      </c>
      <c r="AW24" s="35" t="n">
        <v>2005</v>
      </c>
      <c r="AX24" s="37" t="n">
        <f aca="false">AN24-$AR24</f>
        <v>-208.092795367492</v>
      </c>
      <c r="AY24" s="37" t="n">
        <f aca="false">AO24-$AR24</f>
        <v>-158.30487795733</v>
      </c>
      <c r="AZ24" s="37" t="n">
        <f aca="false">AP24-$AR24</f>
        <v>-107.052609640795</v>
      </c>
      <c r="BA24" s="37" t="n">
        <f aca="false">AQ24-$AR24</f>
        <v>-54.2974262482017</v>
      </c>
      <c r="BB24" s="37" t="n">
        <f aca="false">AR24-$AR24</f>
        <v>0</v>
      </c>
      <c r="BC24" s="37" t="n">
        <f aca="false">AS24-$AR24</f>
        <v>55.8797679795918</v>
      </c>
      <c r="BD24" s="37" t="n">
        <f aca="false">AT24-$AR24</f>
        <v>113.382755148963</v>
      </c>
    </row>
    <row r="25" customFormat="false" ht="12.75" hidden="false" customHeight="false" outlineLevel="0" collapsed="false">
      <c r="Y25" s="0" t="s">
        <v>141</v>
      </c>
      <c r="Z25" s="33" t="s">
        <v>133</v>
      </c>
      <c r="AA25" s="32" t="n">
        <f aca="false">VLOOKUP($Z25,Assumptions!$B$29:$M$31,Assumptions!D$4-Assumptions!$C$4+1,FALSE())</f>
        <v>0</v>
      </c>
      <c r="AB25" s="32" t="n">
        <f aca="false">VLOOKUP($Z25,Assumptions!$B$29:$M$31,Assumptions!E$4-Assumptions!$C$4+1,FALSE())</f>
        <v>0.05</v>
      </c>
      <c r="AC25" s="32" t="n">
        <f aca="false">VLOOKUP($Z25,Assumptions!$B$29:$M$31,Assumptions!F$4-Assumptions!$C$4+1,FALSE())</f>
        <v>0.05</v>
      </c>
      <c r="AD25" s="32" t="n">
        <f aca="false">VLOOKUP($Z25,Assumptions!$B$29:$M$31,Assumptions!G$4-Assumptions!$C$4+1,FALSE())</f>
        <v>0.05</v>
      </c>
      <c r="AE25" s="32" t="n">
        <f aca="false">VLOOKUP($Z25,Assumptions!$B$29:$M$31,Assumptions!H$4-Assumptions!$C$4+1,FALSE())</f>
        <v>0.05</v>
      </c>
      <c r="AF25" s="32" t="n">
        <f aca="false">VLOOKUP($Z25,Assumptions!$B$29:$M$31,Assumptions!I$4-Assumptions!$C$4+1,FALSE())</f>
        <v>0.05</v>
      </c>
      <c r="AG25" s="32" t="n">
        <f aca="false">VLOOKUP($Z25,Assumptions!$B$29:$M$31,Assumptions!J$4-Assumptions!$C$4+1,FALSE())</f>
        <v>0.05</v>
      </c>
      <c r="AH25" s="32" t="n">
        <f aca="false">VLOOKUP($Z25,Assumptions!$B$29:$M$31,Assumptions!K$4-Assumptions!$C$4+1,FALSE())</f>
        <v>0.05</v>
      </c>
      <c r="AI25" s="32" t="n">
        <f aca="false">VLOOKUP($Z25,Assumptions!$B$29:$M$31,Assumptions!L$4-Assumptions!$C$4+1,FALSE())</f>
        <v>0.05</v>
      </c>
      <c r="AJ25" s="32" t="n">
        <f aca="false">VLOOKUP($Z25,Assumptions!$B$29:$M$31,Assumptions!M$4-Assumptions!$C$4+1,FALSE())</f>
        <v>0.05</v>
      </c>
      <c r="AK25" s="32" t="n">
        <f aca="false">VLOOKUP($Z25,Assumptions!$B$29:$M$31,Assumptions!N$4-Assumptions!$C$4+1,FALSE())</f>
        <v>0.05</v>
      </c>
      <c r="AM25" s="35" t="n">
        <v>2006</v>
      </c>
      <c r="AN25" s="37" t="n">
        <v>-199.983960969615</v>
      </c>
      <c r="AO25" s="37" t="n">
        <v>-116.25279683308</v>
      </c>
      <c r="AP25" s="37" t="n">
        <v>-28.545925535837</v>
      </c>
      <c r="AQ25" s="37" t="n">
        <v>63.2855644188459</v>
      </c>
      <c r="AR25" s="37" t="n">
        <v>159.394707352109</v>
      </c>
      <c r="AS25" s="37" t="n">
        <v>259.938735364299</v>
      </c>
      <c r="AT25" s="37" t="n">
        <v>365.079153960368</v>
      </c>
      <c r="AW25" s="35" t="n">
        <v>2006</v>
      </c>
      <c r="AX25" s="37" t="n">
        <f aca="false">AN25-$AR25</f>
        <v>-359.378668321724</v>
      </c>
      <c r="AY25" s="37" t="n">
        <f aca="false">AO25-$AR25</f>
        <v>-275.64750418519</v>
      </c>
      <c r="AZ25" s="37" t="n">
        <f aca="false">AP25-$AR25</f>
        <v>-187.940632887946</v>
      </c>
      <c r="BA25" s="37" t="n">
        <f aca="false">AQ25-$AR25</f>
        <v>-96.1091429332633</v>
      </c>
      <c r="BB25" s="37" t="n">
        <f aca="false">AR25-$AR25</f>
        <v>0</v>
      </c>
      <c r="BC25" s="37" t="n">
        <f aca="false">AS25-$AR25</f>
        <v>100.544028012189</v>
      </c>
      <c r="BD25" s="37" t="n">
        <f aca="false">AT25-$AR25</f>
        <v>205.684446608259</v>
      </c>
    </row>
    <row r="26" customFormat="false" ht="12.75" hidden="false" customHeight="false" outlineLevel="0" collapsed="false">
      <c r="Y26" s="0" t="s">
        <v>143</v>
      </c>
      <c r="Z26" s="33" t="s">
        <v>142</v>
      </c>
      <c r="AA26" s="32" t="n">
        <f aca="false">VLOOKUP($Z26,Assumptions!$B$33:$M$35,Assumptions!D$4-Assumptions!$C$4+1,FALSE())</f>
        <v>0</v>
      </c>
      <c r="AB26" s="32" t="n">
        <f aca="false">VLOOKUP($Z26,Assumptions!$B$33:$M$35,Assumptions!E$4-Assumptions!$C$4+1,FALSE())</f>
        <v>0</v>
      </c>
      <c r="AC26" s="32" t="n">
        <f aca="false">VLOOKUP($Z26,Assumptions!$B$33:$M$35,Assumptions!F$4-Assumptions!$C$4+1,FALSE())</f>
        <v>0</v>
      </c>
      <c r="AD26" s="32" t="n">
        <f aca="false">VLOOKUP($Z26,Assumptions!$B$33:$M$35,Assumptions!G$4-Assumptions!$C$4+1,FALSE())</f>
        <v>0</v>
      </c>
      <c r="AE26" s="32" t="n">
        <f aca="false">VLOOKUP($Z26,Assumptions!$B$33:$M$35,Assumptions!H$4-Assumptions!$C$4+1,FALSE())</f>
        <v>0</v>
      </c>
      <c r="AF26" s="32" t="n">
        <f aca="false">VLOOKUP($Z26,Assumptions!$B$33:$M$35,Assumptions!I$4-Assumptions!$C$4+1,FALSE())</f>
        <v>0</v>
      </c>
      <c r="AG26" s="32" t="n">
        <f aca="false">VLOOKUP($Z26,Assumptions!$B$33:$M$35,Assumptions!J$4-Assumptions!$C$4+1,FALSE())</f>
        <v>0</v>
      </c>
      <c r="AH26" s="32" t="n">
        <f aca="false">VLOOKUP($Z26,Assumptions!$B$33:$M$35,Assumptions!K$4-Assumptions!$C$4+1,FALSE())</f>
        <v>0</v>
      </c>
      <c r="AI26" s="32" t="n">
        <f aca="false">VLOOKUP($Z26,Assumptions!$B$33:$M$35,Assumptions!L$4-Assumptions!$C$4+1,FALSE())</f>
        <v>0</v>
      </c>
      <c r="AJ26" s="32" t="n">
        <f aca="false">VLOOKUP($Z26,Assumptions!$B$33:$M$35,Assumptions!M$4-Assumptions!$C$4+1,FALSE())</f>
        <v>0</v>
      </c>
      <c r="AK26" s="32" t="n">
        <f aca="false">VLOOKUP($Z26,Assumptions!$B$33:$M$35,Assumptions!N$4-Assumptions!$C$4+1,FALSE())</f>
        <v>0</v>
      </c>
      <c r="AM26" s="35" t="n">
        <v>2007</v>
      </c>
      <c r="AN26" s="37" t="n">
        <v>-199.983960969615</v>
      </c>
      <c r="AO26" s="37" t="n">
        <v>-115.130801737576</v>
      </c>
      <c r="AP26" s="37" t="n">
        <v>-26.1652854501258</v>
      </c>
      <c r="AQ26" s="37" t="n">
        <v>67.0717972653615</v>
      </c>
      <c r="AR26" s="37" t="n">
        <v>164.744325000713</v>
      </c>
      <c r="AS26" s="37" t="n">
        <v>267.020940706499</v>
      </c>
      <c r="AT26" s="37" t="n">
        <v>374.075147974778</v>
      </c>
      <c r="AW26" s="35" t="n">
        <v>2007</v>
      </c>
      <c r="AX26" s="37" t="n">
        <f aca="false">AN26-$AR26</f>
        <v>-364.728285970328</v>
      </c>
      <c r="AY26" s="37" t="n">
        <f aca="false">AO26-$AR26</f>
        <v>-279.875126738289</v>
      </c>
      <c r="AZ26" s="37" t="n">
        <f aca="false">AP26-$AR26</f>
        <v>-190.909610450839</v>
      </c>
      <c r="BA26" s="37" t="n">
        <f aca="false">AQ26-$AR26</f>
        <v>-97.6725277353513</v>
      </c>
      <c r="BB26" s="37" t="n">
        <f aca="false">AR26-$AR26</f>
        <v>0</v>
      </c>
      <c r="BC26" s="37" t="n">
        <f aca="false">AS26-$AR26</f>
        <v>102.276615705786</v>
      </c>
      <c r="BD26" s="37" t="n">
        <f aca="false">AT26-$AR26</f>
        <v>209.330822974066</v>
      </c>
    </row>
    <row r="27" customFormat="false" ht="12.75" hidden="false" customHeight="false" outlineLevel="0" collapsed="false">
      <c r="AM27" s="35" t="n">
        <v>2008</v>
      </c>
      <c r="AN27" s="37" t="n">
        <v>-199.983960969615</v>
      </c>
      <c r="AO27" s="37" t="n">
        <v>-113.997586691117</v>
      </c>
      <c r="AP27" s="37" t="n">
        <v>-23.7370325627003</v>
      </c>
      <c r="AQ27" s="37" t="n">
        <v>70.9716170972724</v>
      </c>
      <c r="AR27" s="37" t="n">
        <v>170.30792735526</v>
      </c>
      <c r="AS27" s="37" t="n">
        <v>274.45725631581</v>
      </c>
      <c r="AT27" s="37" t="n">
        <v>383.610901630053</v>
      </c>
      <c r="AW27" s="35" t="n">
        <v>2008</v>
      </c>
      <c r="AX27" s="37" t="n">
        <f aca="false">AN27-$AR27</f>
        <v>-370.291888324875</v>
      </c>
      <c r="AY27" s="37" t="n">
        <f aca="false">AO27-$AR27</f>
        <v>-284.305514046377</v>
      </c>
      <c r="AZ27" s="37" t="n">
        <f aca="false">AP27-$AR27</f>
        <v>-194.044959917961</v>
      </c>
      <c r="BA27" s="37" t="n">
        <f aca="false">AQ27-$AR27</f>
        <v>-99.3363102579879</v>
      </c>
      <c r="BB27" s="37" t="n">
        <f aca="false">AR27-$AR27</f>
        <v>0</v>
      </c>
      <c r="BC27" s="37" t="n">
        <f aca="false">AS27-$AR27</f>
        <v>104.149328960549</v>
      </c>
      <c r="BD27" s="37" t="n">
        <f aca="false">AT27-$AR27</f>
        <v>213.302974274792</v>
      </c>
    </row>
    <row r="28" customFormat="false" ht="12.75" hidden="false" customHeight="false" outlineLevel="0" collapsed="false">
      <c r="Y28" s="38" t="s">
        <v>144</v>
      </c>
      <c r="AM28" s="35" t="n">
        <v>2009</v>
      </c>
      <c r="AN28" s="37" t="n">
        <v>-199.983960969615</v>
      </c>
      <c r="AO28" s="37" t="n">
        <v>-112.853039494193</v>
      </c>
      <c r="AP28" s="37" t="n">
        <v>-21.2602146175264</v>
      </c>
      <c r="AQ28" s="37" t="n">
        <v>74.9884315241407</v>
      </c>
      <c r="AR28" s="37" t="n">
        <v>176.09407380399</v>
      </c>
      <c r="AS28" s="37" t="n">
        <v>282.265387705585</v>
      </c>
      <c r="AT28" s="37" t="n">
        <v>393.718800504644</v>
      </c>
      <c r="AW28" s="35" t="n">
        <v>2009</v>
      </c>
      <c r="AX28" s="37" t="n">
        <f aca="false">AN28-$AR28</f>
        <v>-376.078034773605</v>
      </c>
      <c r="AY28" s="37" t="n">
        <f aca="false">AO28-$AR28</f>
        <v>-288.947113298183</v>
      </c>
      <c r="AZ28" s="37" t="n">
        <f aca="false">AP28-$AR28</f>
        <v>-197.354288421516</v>
      </c>
      <c r="BA28" s="37" t="n">
        <f aca="false">AQ28-$AR28</f>
        <v>-101.105642279849</v>
      </c>
      <c r="BB28" s="37" t="n">
        <f aca="false">AR28-$AR28</f>
        <v>0</v>
      </c>
      <c r="BC28" s="37" t="n">
        <f aca="false">AS28-$AR28</f>
        <v>106.171313901596</v>
      </c>
      <c r="BD28" s="37" t="n">
        <f aca="false">AT28-$AR28</f>
        <v>217.624726700654</v>
      </c>
    </row>
    <row r="29" customFormat="false" ht="12.75" hidden="false" customHeight="false" outlineLevel="0" collapsed="false">
      <c r="Y29" s="0" t="s">
        <v>145</v>
      </c>
      <c r="AA29" s="37" t="n">
        <v>0</v>
      </c>
      <c r="AB29" s="37" t="n">
        <v>10.7560356625292</v>
      </c>
      <c r="AC29" s="37" t="n">
        <v>35.8322668624893</v>
      </c>
      <c r="AD29" s="37" t="n">
        <v>39.245478556825</v>
      </c>
      <c r="AE29" s="37" t="n">
        <v>42.97044558532</v>
      </c>
      <c r="AF29" s="37" t="n">
        <v>52.1435579086287</v>
      </c>
      <c r="AG29" s="37" t="n">
        <v>69.5836401887444</v>
      </c>
      <c r="AH29" s="37" t="n">
        <v>75.3028652020788</v>
      </c>
      <c r="AI29" s="37" t="n">
        <v>81.4962311438741</v>
      </c>
      <c r="AJ29" s="37" t="n">
        <v>88.2077380517691</v>
      </c>
      <c r="AK29" s="37" t="n">
        <v>95.4798496787011</v>
      </c>
      <c r="AM29" s="35" t="n">
        <v>2010</v>
      </c>
      <c r="AN29" s="37" t="n">
        <v>-199.983960969615</v>
      </c>
      <c r="AO29" s="37" t="n">
        <v>-111.6970468253</v>
      </c>
      <c r="AP29" s="37" t="n">
        <v>-18.7338603134489</v>
      </c>
      <c r="AQ29" s="37" t="n">
        <v>79.1257503838151</v>
      </c>
      <c r="AR29" s="37" t="n">
        <v>182.111666110669</v>
      </c>
      <c r="AS29" s="37" t="n">
        <v>290.46392566485</v>
      </c>
      <c r="AT29" s="37" t="n">
        <v>404.43317331171</v>
      </c>
      <c r="AW29" s="35" t="n">
        <v>2010</v>
      </c>
      <c r="AX29" s="37" t="n">
        <f aca="false">AN29-$AR29</f>
        <v>-382.095627080284</v>
      </c>
      <c r="AY29" s="37" t="n">
        <f aca="false">AO29-$AR29</f>
        <v>-293.808712935968</v>
      </c>
      <c r="AZ29" s="37" t="n">
        <f aca="false">AP29-$AR29</f>
        <v>-200.845526424118</v>
      </c>
      <c r="BA29" s="37" t="n">
        <f aca="false">AQ29-$AR29</f>
        <v>-102.985915726854</v>
      </c>
      <c r="BB29" s="37" t="n">
        <f aca="false">AR29-$AR29</f>
        <v>0</v>
      </c>
      <c r="BC29" s="37" t="n">
        <f aca="false">AS29-$AR29</f>
        <v>108.352259554182</v>
      </c>
      <c r="BD29" s="37" t="n">
        <f aca="false">AT29-$AR29</f>
        <v>222.321507201042</v>
      </c>
    </row>
    <row r="30" customFormat="false" ht="12.75" hidden="false" customHeight="false" outlineLevel="0" collapsed="false">
      <c r="Y30" s="0" t="s">
        <v>146</v>
      </c>
      <c r="AA30" s="37" t="n">
        <v>0</v>
      </c>
      <c r="AB30" s="37" t="n">
        <v>50.023738531277</v>
      </c>
      <c r="AC30" s="37" t="n">
        <v>137.201973237969</v>
      </c>
      <c r="AD30" s="37" t="n">
        <v>148.689408909949</v>
      </c>
      <c r="AE30" s="37" t="n">
        <v>161.153839466085</v>
      </c>
      <c r="AF30" s="37" t="n">
        <v>230.59409061718</v>
      </c>
      <c r="AG30" s="37" t="n">
        <v>324.108339516931</v>
      </c>
      <c r="AH30" s="37" t="n">
        <v>346.705865789364</v>
      </c>
      <c r="AI30" s="37" t="n">
        <v>370.970251400193</v>
      </c>
      <c r="AJ30" s="37" t="n">
        <v>397.042746694715</v>
      </c>
      <c r="AK30" s="37" t="n">
        <v>425.061002797226</v>
      </c>
    </row>
    <row r="32" customFormat="false" ht="13.5" hidden="false" customHeight="false" outlineLevel="0" collapsed="false">
      <c r="Y32" s="39" t="s">
        <v>147</v>
      </c>
      <c r="Z32" s="40"/>
      <c r="AA32" s="41" t="n">
        <f aca="false">SUM(AA29:AA30)</f>
        <v>0</v>
      </c>
      <c r="AB32" s="41" t="n">
        <f aca="false">SUM(AB29:AB30)</f>
        <v>60.7797741938062</v>
      </c>
      <c r="AC32" s="41" t="n">
        <f aca="false">SUM(AC29:AC30)</f>
        <v>173.034240100458</v>
      </c>
      <c r="AD32" s="41" t="n">
        <f aca="false">SUM(AD29:AD30)</f>
        <v>187.934887466774</v>
      </c>
      <c r="AE32" s="41" t="n">
        <f aca="false">SUM(AE29:AE30)</f>
        <v>204.124285051405</v>
      </c>
      <c r="AF32" s="41" t="n">
        <f aca="false">SUM(AF29:AF30)</f>
        <v>282.737648525809</v>
      </c>
      <c r="AG32" s="41" t="n">
        <f aca="false">SUM(AG29:AG30)</f>
        <v>393.691979705675</v>
      </c>
      <c r="AH32" s="41" t="n">
        <f aca="false">SUM(AH29:AH30)</f>
        <v>422.008730991443</v>
      </c>
      <c r="AI32" s="41" t="n">
        <f aca="false">SUM(AI29:AI30)</f>
        <v>452.466482544068</v>
      </c>
      <c r="AJ32" s="41" t="n">
        <f aca="false">SUM(AJ29:AJ30)</f>
        <v>485.250484746484</v>
      </c>
      <c r="AK32" s="41" t="n">
        <f aca="false">SUM(AK29:AK30)</f>
        <v>520.540852475927</v>
      </c>
      <c r="AM32" s="0" t="s">
        <v>151</v>
      </c>
      <c r="AW32" s="0" t="s">
        <v>151</v>
      </c>
    </row>
    <row r="33" customFormat="false" ht="13.5" hidden="false" customHeight="false" outlineLevel="0" collapsed="false">
      <c r="AN33" s="42" t="n">
        <v>0</v>
      </c>
      <c r="AO33" s="31" t="n">
        <v>0.005</v>
      </c>
      <c r="AP33" s="31" t="n">
        <v>0.01</v>
      </c>
      <c r="AQ33" s="31" t="n">
        <v>0.015</v>
      </c>
      <c r="AR33" s="31"/>
      <c r="AS33" s="31"/>
      <c r="AT33" s="32"/>
      <c r="AX33" s="42" t="n">
        <v>0</v>
      </c>
      <c r="AY33" s="31" t="n">
        <v>0.005</v>
      </c>
      <c r="AZ33" s="31" t="n">
        <v>0.01</v>
      </c>
      <c r="BA33" s="31" t="n">
        <v>0.015</v>
      </c>
    </row>
    <row r="34" customFormat="false" ht="12.75" hidden="false" customHeight="false" outlineLevel="0" collapsed="false">
      <c r="Y34" s="0" t="s">
        <v>152</v>
      </c>
      <c r="AM34" s="35" t="n">
        <v>2000</v>
      </c>
      <c r="AO34" s="37" t="n">
        <v>0</v>
      </c>
      <c r="AP34" s="37" t="n">
        <v>0</v>
      </c>
      <c r="AQ34" s="37" t="n">
        <v>0</v>
      </c>
      <c r="AR34" s="37"/>
      <c r="AS34" s="37"/>
      <c r="AT34" s="37"/>
      <c r="AW34" s="35" t="n">
        <v>2000</v>
      </c>
      <c r="AX34" s="36" t="n">
        <f aca="false">AN50-AN50</f>
        <v>0</v>
      </c>
      <c r="AY34" s="37" t="n">
        <f aca="false">AO34-AN50</f>
        <v>0</v>
      </c>
      <c r="AZ34" s="37" t="n">
        <f aca="false">AP34-AN50</f>
        <v>0</v>
      </c>
      <c r="BA34" s="37" t="n">
        <f aca="false">AQ34-AN50</f>
        <v>0</v>
      </c>
    </row>
    <row r="35" customFormat="false" ht="12.75" hidden="false" customHeight="false" outlineLevel="0" collapsed="false">
      <c r="AA35" s="8" t="s">
        <v>133</v>
      </c>
      <c r="AM35" s="35" t="n">
        <v>2001</v>
      </c>
      <c r="AO35" s="37" t="n">
        <v>11.2752614123897</v>
      </c>
      <c r="AP35" s="37" t="n">
        <v>7.97521956776767</v>
      </c>
      <c r="AQ35" s="37" t="n">
        <v>4.67517772314584</v>
      </c>
      <c r="AR35" s="37"/>
      <c r="AS35" s="37"/>
      <c r="AT35" s="37"/>
      <c r="AW35" s="35" t="n">
        <v>2001</v>
      </c>
      <c r="AX35" s="36" t="n">
        <f aca="false">AN51-AN51</f>
        <v>0</v>
      </c>
      <c r="AY35" s="37" t="n">
        <f aca="false">AO35-AN51</f>
        <v>-3.300041844622</v>
      </c>
      <c r="AZ35" s="37" t="n">
        <f aca="false">AP35-AN51</f>
        <v>-6.600083689244</v>
      </c>
      <c r="BA35" s="37" t="n">
        <f aca="false">AQ35-AN51</f>
        <v>-9.90012553386583</v>
      </c>
    </row>
    <row r="36" customFormat="false" ht="12.75" hidden="false" customHeight="false" outlineLevel="0" collapsed="false">
      <c r="Y36" s="30" t="s">
        <v>135</v>
      </c>
      <c r="Z36" s="30" t="s">
        <v>136</v>
      </c>
      <c r="AA36" s="30" t="n">
        <v>2000</v>
      </c>
      <c r="AB36" s="30" t="n">
        <v>2001</v>
      </c>
      <c r="AC36" s="30" t="n">
        <v>2002</v>
      </c>
      <c r="AD36" s="30" t="n">
        <v>2003</v>
      </c>
      <c r="AE36" s="30" t="n">
        <v>2004</v>
      </c>
      <c r="AF36" s="30" t="n">
        <v>2005</v>
      </c>
      <c r="AG36" s="30" t="n">
        <v>2006</v>
      </c>
      <c r="AH36" s="30" t="n">
        <v>2007</v>
      </c>
      <c r="AI36" s="30" t="n">
        <v>2008</v>
      </c>
      <c r="AJ36" s="30" t="n">
        <v>2009</v>
      </c>
      <c r="AK36" s="30" t="n">
        <v>2010</v>
      </c>
      <c r="AM36" s="35" t="n">
        <v>2002</v>
      </c>
      <c r="AO36" s="37" t="n">
        <v>35.9275091297221</v>
      </c>
      <c r="AP36" s="37" t="n">
        <v>22.8162671788656</v>
      </c>
      <c r="AQ36" s="37" t="n">
        <v>9.75499806344801</v>
      </c>
      <c r="AR36" s="37"/>
      <c r="AS36" s="37"/>
      <c r="AT36" s="37"/>
      <c r="AW36" s="35" t="n">
        <v>2002</v>
      </c>
      <c r="AX36" s="36" t="n">
        <f aca="false">AN52-AN52</f>
        <v>0</v>
      </c>
      <c r="AY36" s="37" t="n">
        <f aca="false">AO36-AN52</f>
        <v>-13.1612147862959</v>
      </c>
      <c r="AZ36" s="37" t="n">
        <f aca="false">AP36-AN52</f>
        <v>-26.2724567371524</v>
      </c>
      <c r="BA36" s="37" t="n">
        <f aca="false">AQ36-AN52</f>
        <v>-39.33372585257</v>
      </c>
    </row>
    <row r="37" customFormat="false" ht="12.75" hidden="false" customHeight="false" outlineLevel="0" collapsed="false">
      <c r="Y37" s="0" t="s">
        <v>137</v>
      </c>
      <c r="Z37" s="33" t="s">
        <v>142</v>
      </c>
      <c r="AA37" s="34" t="n">
        <f aca="false">Assumptions!C$5</f>
        <v>0.0609</v>
      </c>
      <c r="AB37" s="34" t="n">
        <f aca="false">VLOOKUP($Z37,Assumptions!$B$5:$M$7,(Assumptions!E$4-Assumptions!$C$4+1),FALSE())</f>
        <v>0.0457</v>
      </c>
      <c r="AC37" s="34" t="n">
        <f aca="false">VLOOKUP($Z37,Assumptions!$B$5:$M$7,(Assumptions!F$4-Assumptions!$C$4+1),FALSE())</f>
        <v>0.0451</v>
      </c>
      <c r="AD37" s="34" t="n">
        <f aca="false">VLOOKUP($Z37,Assumptions!$B$5:$M$7,(Assumptions!G$4-Assumptions!$C$4+1),FALSE())</f>
        <v>0.0449</v>
      </c>
      <c r="AE37" s="34" t="n">
        <f aca="false">VLOOKUP($Z37,Assumptions!$B$5:$M$7,(Assumptions!H$4-Assumptions!$C$4+1),FALSE())</f>
        <v>0.0449</v>
      </c>
      <c r="AF37" s="34" t="n">
        <f aca="false">VLOOKUP($Z37,Assumptions!$B$5:$M$7,(Assumptions!I$4-Assumptions!$C$4+1),FALSE())</f>
        <v>0.0446</v>
      </c>
      <c r="AG37" s="34" t="n">
        <f aca="false">VLOOKUP($Z37,Assumptions!$B$5:$M$7,(Assumptions!J$4-Assumptions!$C$4+1),FALSE())</f>
        <v>0.0444</v>
      </c>
      <c r="AH37" s="34" t="n">
        <f aca="false">VLOOKUP($Z37,Assumptions!$B$5:$M$7,(Assumptions!K$4-Assumptions!$C$4+1),FALSE())</f>
        <v>0.0442</v>
      </c>
      <c r="AI37" s="34" t="n">
        <f aca="false">VLOOKUP($Z37,Assumptions!$B$5:$M$7,(Assumptions!L$4-Assumptions!$C$4+1),FALSE())</f>
        <v>0.0441</v>
      </c>
      <c r="AJ37" s="34" t="n">
        <f aca="false">VLOOKUP($Z37,Assumptions!$B$5:$M$7,(Assumptions!M$4-Assumptions!$C$4+1),FALSE())</f>
        <v>0.044</v>
      </c>
      <c r="AK37" s="34" t="n">
        <f aca="false">VLOOKUP($Z37,Assumptions!$B$5:$M$7,(Assumptions!N$4-Assumptions!$C$4+1),FALSE())</f>
        <v>0.0439</v>
      </c>
      <c r="AM37" s="35" t="n">
        <v>2003</v>
      </c>
      <c r="AO37" s="37" t="n">
        <v>39.3747024806468</v>
      </c>
      <c r="AP37" s="37" t="n">
        <v>25.6740982269751</v>
      </c>
      <c r="AQ37" s="37" t="n">
        <v>12.0344439720659</v>
      </c>
      <c r="AR37" s="37"/>
      <c r="AS37" s="37"/>
      <c r="AT37" s="37"/>
      <c r="AW37" s="35" t="n">
        <v>2003</v>
      </c>
      <c r="AX37" s="36" t="n">
        <f aca="false">AN53-AN53</f>
        <v>0</v>
      </c>
      <c r="AY37" s="37" t="n">
        <f aca="false">AO37-AN53</f>
        <v>-13.7616335251946</v>
      </c>
      <c r="AZ37" s="37" t="n">
        <f aca="false">AP37-AN53</f>
        <v>-27.4622377788663</v>
      </c>
      <c r="BA37" s="37" t="n">
        <f aca="false">AQ37-AN53</f>
        <v>-41.1018920337755</v>
      </c>
    </row>
    <row r="38" customFormat="false" ht="12.75" hidden="false" customHeight="false" outlineLevel="0" collapsed="false">
      <c r="Y38" s="0" t="s">
        <v>138</v>
      </c>
      <c r="Z38" s="0" t="str">
        <f aca="false">Z37</f>
        <v>Low</v>
      </c>
      <c r="AA38" s="34" t="n">
        <f aca="false">Assumptions!C$13</f>
        <v>0.0357</v>
      </c>
      <c r="AB38" s="34" t="n">
        <f aca="false">VLOOKUP($Z38,Assumptions!$B$13:$M$15,Assumptions!E$4-Assumptions!$C$4+1,FALSE())</f>
        <v>0.0085</v>
      </c>
      <c r="AC38" s="34" t="n">
        <f aca="false">VLOOKUP($Z38,Assumptions!$B$13:$M$15,Assumptions!F$4-Assumptions!$C$4+1,FALSE())</f>
        <v>0.0075</v>
      </c>
      <c r="AD38" s="34" t="n">
        <f aca="false">VLOOKUP($Z38,Assumptions!$B$13:$M$15,Assumptions!G$4-Assumptions!$C$4+1,FALSE())</f>
        <v>0.0065</v>
      </c>
      <c r="AE38" s="34" t="n">
        <f aca="false">VLOOKUP($Z38,Assumptions!$B$13:$M$15,Assumptions!H$4-Assumptions!$C$4+1,FALSE())</f>
        <v>0.006</v>
      </c>
      <c r="AF38" s="34" t="n">
        <f aca="false">VLOOKUP($Z38,Assumptions!$B$13:$M$15,Assumptions!I$4-Assumptions!$C$4+1,FALSE())</f>
        <v>0.0055</v>
      </c>
      <c r="AG38" s="34" t="n">
        <f aca="false">VLOOKUP($Z38,Assumptions!$B$13:$M$15,Assumptions!J$4-Assumptions!$C$4+1,FALSE())</f>
        <v>0.0047</v>
      </c>
      <c r="AH38" s="34" t="n">
        <f aca="false">VLOOKUP($Z38,Assumptions!$B$13:$M$15,Assumptions!K$4-Assumptions!$C$4+1,FALSE())</f>
        <v>0.0042</v>
      </c>
      <c r="AI38" s="34" t="n">
        <f aca="false">VLOOKUP($Z38,Assumptions!$B$13:$M$15,Assumptions!L$4-Assumptions!$C$4+1,FALSE())</f>
        <v>0.0037</v>
      </c>
      <c r="AJ38" s="34" t="n">
        <f aca="false">VLOOKUP($Z38,Assumptions!$B$13:$M$15,Assumptions!M$4-Assumptions!$C$4+1,FALSE())</f>
        <v>0.0033</v>
      </c>
      <c r="AK38" s="34" t="n">
        <f aca="false">VLOOKUP($Z38,Assumptions!$B$13:$M$15,Assumptions!N$4-Assumptions!$C$4+1,FALSE())</f>
        <v>0.0029</v>
      </c>
      <c r="AM38" s="35" t="n">
        <v>2004</v>
      </c>
      <c r="AO38" s="37" t="n">
        <v>42.9277246674449</v>
      </c>
      <c r="AP38" s="37" t="n">
        <v>28.6053755330211</v>
      </c>
      <c r="AQ38" s="37" t="n">
        <v>14.3610744109922</v>
      </c>
      <c r="AR38" s="37"/>
      <c r="AS38" s="37"/>
      <c r="AT38" s="37"/>
      <c r="AW38" s="35" t="n">
        <v>2004</v>
      </c>
      <c r="AX38" s="36" t="n">
        <f aca="false">AN54-AN54</f>
        <v>0</v>
      </c>
      <c r="AY38" s="37" t="n">
        <f aca="false">AO38-AN54</f>
        <v>-14.4007231798266</v>
      </c>
      <c r="AZ38" s="37" t="n">
        <f aca="false">AP38-AN54</f>
        <v>-28.7230723142504</v>
      </c>
      <c r="BA38" s="37" t="n">
        <f aca="false">AQ38-AN54</f>
        <v>-42.9673734362793</v>
      </c>
    </row>
    <row r="39" customFormat="false" ht="12.75" hidden="false" customHeight="false" outlineLevel="0" collapsed="false">
      <c r="Y39" s="0" t="s">
        <v>139</v>
      </c>
      <c r="Z39" s="0" t="str">
        <f aca="false">Z37</f>
        <v>Low</v>
      </c>
      <c r="AA39" s="34" t="n">
        <f aca="false">Assumptions!C$17</f>
        <v>0.0463</v>
      </c>
      <c r="AB39" s="34" t="n">
        <f aca="false">VLOOKUP($Z39,Assumptions!$B$17:$M$19,Assumptions!E$4-Assumptions!$C$4+1,FALSE())</f>
        <v>0.0095</v>
      </c>
      <c r="AC39" s="34" t="n">
        <f aca="false">VLOOKUP($Z39,Assumptions!$B$17:$M$19,Assumptions!F$4-Assumptions!$C$4+1,FALSE())</f>
        <v>0.0065</v>
      </c>
      <c r="AD39" s="34" t="n">
        <f aca="false">VLOOKUP($Z39,Assumptions!$B$17:$M$19,Assumptions!G$4-Assumptions!$C$4+1,FALSE())</f>
        <v>0.0045</v>
      </c>
      <c r="AE39" s="34" t="n">
        <f aca="false">VLOOKUP($Z39,Assumptions!$B$17:$M$19,Assumptions!H$4-Assumptions!$C$4+1,FALSE())</f>
        <v>0.0028</v>
      </c>
      <c r="AF39" s="34" t="n">
        <f aca="false">VLOOKUP($Z39,Assumptions!$B$17:$M$19,Assumptions!I$4-Assumptions!$C$4+1,FALSE())</f>
        <v>0.0015</v>
      </c>
      <c r="AG39" s="34" t="n">
        <f aca="false">VLOOKUP($Z39,Assumptions!$B$17:$M$19,Assumptions!J$4-Assumptions!$C$4+1,FALSE())</f>
        <v>0</v>
      </c>
      <c r="AH39" s="34" t="n">
        <f aca="false">VLOOKUP($Z39,Assumptions!$B$17:$M$19,Assumptions!K$4-Assumptions!$C$4+1,FALSE())</f>
        <v>0</v>
      </c>
      <c r="AI39" s="34" t="n">
        <f aca="false">VLOOKUP($Z39,Assumptions!$B$17:$M$19,Assumptions!L$4-Assumptions!$C$4+1,FALSE())</f>
        <v>0</v>
      </c>
      <c r="AJ39" s="34" t="n">
        <f aca="false">VLOOKUP($Z39,Assumptions!$B$17:$M$19,Assumptions!M$4-Assumptions!$C$4+1,FALSE())</f>
        <v>0</v>
      </c>
      <c r="AK39" s="34" t="n">
        <f aca="false">VLOOKUP($Z39,Assumptions!$B$17:$M$19,Assumptions!N$4-Assumptions!$C$4+1,FALSE())</f>
        <v>0</v>
      </c>
      <c r="AM39" s="35" t="n">
        <v>2005</v>
      </c>
      <c r="AO39" s="37" t="n">
        <v>81.6249579463983</v>
      </c>
      <c r="AP39" s="37" t="n">
        <v>54.5326503734916</v>
      </c>
      <c r="AQ39" s="37" t="n">
        <v>27.8275349145221</v>
      </c>
      <c r="AR39" s="37"/>
      <c r="AS39" s="37"/>
      <c r="AT39" s="37"/>
      <c r="AW39" s="35" t="n">
        <v>2005</v>
      </c>
      <c r="AX39" s="36" t="n">
        <f aca="false">AN55-AN55</f>
        <v>0</v>
      </c>
      <c r="AY39" s="37" t="n">
        <f aca="false">AO39-AN55</f>
        <v>-27.4845037189912</v>
      </c>
      <c r="AZ39" s="37" t="n">
        <f aca="false">AP39-AN55</f>
        <v>-54.5768112918979</v>
      </c>
      <c r="BA39" s="37" t="n">
        <f aca="false">AQ39-AN55</f>
        <v>-81.2819267508674</v>
      </c>
    </row>
    <row r="40" customFormat="false" ht="12.75" hidden="false" customHeight="false" outlineLevel="0" collapsed="false">
      <c r="Y40" s="0" t="s">
        <v>140</v>
      </c>
      <c r="Z40" s="33" t="s">
        <v>150</v>
      </c>
      <c r="AA40" s="32" t="n">
        <f aca="false">VLOOKUP($Z40,Assumptions!$B$21:$M$23,Assumptions!D$4-Assumptions!$C$4+1,FALSE())</f>
        <v>0.015</v>
      </c>
      <c r="AB40" s="32" t="n">
        <f aca="false">VLOOKUP($Z40,Assumptions!$B$21:$M$23,Assumptions!E$4-Assumptions!$C$4+1,FALSE())</f>
        <v>0.015</v>
      </c>
      <c r="AC40" s="32" t="n">
        <f aca="false">VLOOKUP($Z40,Assumptions!$B$21:$M$23,Assumptions!F$4-Assumptions!$C$4+1,FALSE())</f>
        <v>0.015</v>
      </c>
      <c r="AD40" s="32" t="n">
        <f aca="false">VLOOKUP($Z40,Assumptions!$B$21:$M$23,Assumptions!G$4-Assumptions!$C$4+1,FALSE())</f>
        <v>0.015</v>
      </c>
      <c r="AE40" s="32" t="n">
        <f aca="false">VLOOKUP($Z40,Assumptions!$B$21:$M$23,Assumptions!H$4-Assumptions!$C$4+1,FALSE())</f>
        <v>0.015</v>
      </c>
      <c r="AF40" s="32" t="n">
        <f aca="false">VLOOKUP($Z40,Assumptions!$B$21:$M$23,Assumptions!I$4-Assumptions!$C$4+1,FALSE())</f>
        <v>0.015</v>
      </c>
      <c r="AG40" s="32" t="n">
        <f aca="false">VLOOKUP($Z40,Assumptions!$B$21:$M$23,Assumptions!J$4-Assumptions!$C$4+1,FALSE())</f>
        <v>0.015</v>
      </c>
      <c r="AH40" s="32" t="n">
        <f aca="false">VLOOKUP($Z40,Assumptions!$B$21:$M$23,Assumptions!K$4-Assumptions!$C$4+1,FALSE())</f>
        <v>0.015</v>
      </c>
      <c r="AI40" s="32" t="n">
        <f aca="false">VLOOKUP($Z40,Assumptions!$B$21:$M$23,Assumptions!L$4-Assumptions!$C$4+1,FALSE())</f>
        <v>0.015</v>
      </c>
      <c r="AJ40" s="32" t="n">
        <f aca="false">VLOOKUP($Z40,Assumptions!$B$21:$M$23,Assumptions!M$4-Assumptions!$C$4+1,FALSE())</f>
        <v>0.015</v>
      </c>
      <c r="AK40" s="32" t="n">
        <f aca="false">VLOOKUP($Z40,Assumptions!$B$21:$M$23,Assumptions!N$4-Assumptions!$C$4+1,FALSE())</f>
        <v>0.015</v>
      </c>
      <c r="AM40" s="35" t="n">
        <v>2006</v>
      </c>
      <c r="AO40" s="37" t="n">
        <v>132.617678751882</v>
      </c>
      <c r="AP40" s="37" t="n">
        <v>84.6270152699477</v>
      </c>
      <c r="AQ40" s="37" t="n">
        <v>37.7141403533032</v>
      </c>
      <c r="AR40" s="37"/>
      <c r="AS40" s="37"/>
      <c r="AT40" s="37"/>
      <c r="AW40" s="35" t="n">
        <v>2006</v>
      </c>
      <c r="AX40" s="36" t="n">
        <f aca="false">AN56-AN56</f>
        <v>0</v>
      </c>
      <c r="AY40" s="37" t="n">
        <f aca="false">AO40-AN56</f>
        <v>-49.0880847965231</v>
      </c>
      <c r="AZ40" s="37" t="n">
        <f aca="false">AP40-AN56</f>
        <v>-97.0787482784579</v>
      </c>
      <c r="BA40" s="37" t="n">
        <f aca="false">AQ40-AN56</f>
        <v>-143.991623195102</v>
      </c>
    </row>
    <row r="41" customFormat="false" ht="12.75" hidden="false" customHeight="false" outlineLevel="0" collapsed="false">
      <c r="Y41" s="0" t="s">
        <v>141</v>
      </c>
      <c r="Z41" s="33" t="s">
        <v>133</v>
      </c>
      <c r="AA41" s="32" t="n">
        <f aca="false">VLOOKUP($Z41,Assumptions!$B$29:$M$31,Assumptions!D$4-Assumptions!$C$4+1,FALSE())</f>
        <v>0</v>
      </c>
      <c r="AB41" s="32" t="n">
        <f aca="false">VLOOKUP($Z41,Assumptions!$B$29:$M$31,Assumptions!E$4-Assumptions!$C$4+1,FALSE())</f>
        <v>0.05</v>
      </c>
      <c r="AC41" s="32" t="n">
        <f aca="false">VLOOKUP($Z41,Assumptions!$B$29:$M$31,Assumptions!F$4-Assumptions!$C$4+1,FALSE())</f>
        <v>0.05</v>
      </c>
      <c r="AD41" s="32" t="n">
        <f aca="false">VLOOKUP($Z41,Assumptions!$B$29:$M$31,Assumptions!G$4-Assumptions!$C$4+1,FALSE())</f>
        <v>0.05</v>
      </c>
      <c r="AE41" s="32" t="n">
        <f aca="false">VLOOKUP($Z41,Assumptions!$B$29:$M$31,Assumptions!H$4-Assumptions!$C$4+1,FALSE())</f>
        <v>0.05</v>
      </c>
      <c r="AF41" s="32" t="n">
        <f aca="false">VLOOKUP($Z41,Assumptions!$B$29:$M$31,Assumptions!I$4-Assumptions!$C$4+1,FALSE())</f>
        <v>0.05</v>
      </c>
      <c r="AG41" s="32" t="n">
        <f aca="false">VLOOKUP($Z41,Assumptions!$B$29:$M$31,Assumptions!J$4-Assumptions!$C$4+1,FALSE())</f>
        <v>0.05</v>
      </c>
      <c r="AH41" s="32" t="n">
        <f aca="false">VLOOKUP($Z41,Assumptions!$B$29:$M$31,Assumptions!K$4-Assumptions!$C$4+1,FALSE())</f>
        <v>0.05</v>
      </c>
      <c r="AI41" s="32" t="n">
        <f aca="false">VLOOKUP($Z41,Assumptions!$B$29:$M$31,Assumptions!L$4-Assumptions!$C$4+1,FALSE())</f>
        <v>0.05</v>
      </c>
      <c r="AJ41" s="32" t="n">
        <f aca="false">VLOOKUP($Z41,Assumptions!$B$29:$M$31,Assumptions!M$4-Assumptions!$C$4+1,FALSE())</f>
        <v>0.05</v>
      </c>
      <c r="AK41" s="32" t="n">
        <f aca="false">VLOOKUP($Z41,Assumptions!$B$29:$M$31,Assumptions!N$4-Assumptions!$C$4+1,FALSE())</f>
        <v>0.05</v>
      </c>
      <c r="AM41" s="35" t="n">
        <v>2007</v>
      </c>
      <c r="AO41" s="37" t="n">
        <v>136.508083150445</v>
      </c>
      <c r="AP41" s="37" t="n">
        <v>87.7901520515726</v>
      </c>
      <c r="AQ41" s="37" t="n">
        <v>40.1882659927312</v>
      </c>
      <c r="AR41" s="37"/>
      <c r="AS41" s="37"/>
      <c r="AT41" s="37"/>
      <c r="AW41" s="35" t="n">
        <v>2007</v>
      </c>
      <c r="AX41" s="36" t="n">
        <f aca="false">AN57-AN57</f>
        <v>0</v>
      </c>
      <c r="AY41" s="37" t="n">
        <f aca="false">AO41-AN57</f>
        <v>-49.8549865695951</v>
      </c>
      <c r="AZ41" s="37" t="n">
        <f aca="false">AP41-AN57</f>
        <v>-98.5729176684675</v>
      </c>
      <c r="BA41" s="37" t="n">
        <f aca="false">AQ41-AN57</f>
        <v>-146.174803727309</v>
      </c>
    </row>
    <row r="42" customFormat="false" ht="12.75" hidden="false" customHeight="false" outlineLevel="0" collapsed="false">
      <c r="Y42" s="0" t="s">
        <v>143</v>
      </c>
      <c r="Z42" s="33" t="s">
        <v>142</v>
      </c>
      <c r="AA42" s="32" t="n">
        <f aca="false">VLOOKUP($Z42,Assumptions!$B$33:$M$35,Assumptions!D$4-Assumptions!$C$4+1,FALSE())</f>
        <v>0</v>
      </c>
      <c r="AB42" s="32" t="n">
        <f aca="false">VLOOKUP($Z42,Assumptions!$B$33:$M$35,Assumptions!E$4-Assumptions!$C$4+1,FALSE())</f>
        <v>0</v>
      </c>
      <c r="AC42" s="32" t="n">
        <f aca="false">VLOOKUP($Z42,Assumptions!$B$33:$M$35,Assumptions!F$4-Assumptions!$C$4+1,FALSE())</f>
        <v>0</v>
      </c>
      <c r="AD42" s="32" t="n">
        <f aca="false">VLOOKUP($Z42,Assumptions!$B$33:$M$35,Assumptions!G$4-Assumptions!$C$4+1,FALSE())</f>
        <v>0</v>
      </c>
      <c r="AE42" s="32" t="n">
        <f aca="false">VLOOKUP($Z42,Assumptions!$B$33:$M$35,Assumptions!H$4-Assumptions!$C$4+1,FALSE())</f>
        <v>0</v>
      </c>
      <c r="AF42" s="32" t="n">
        <f aca="false">VLOOKUP($Z42,Assumptions!$B$33:$M$35,Assumptions!I$4-Assumptions!$C$4+1,FALSE())</f>
        <v>0</v>
      </c>
      <c r="AG42" s="32" t="n">
        <f aca="false">VLOOKUP($Z42,Assumptions!$B$33:$M$35,Assumptions!J$4-Assumptions!$C$4+1,FALSE())</f>
        <v>0</v>
      </c>
      <c r="AH42" s="32" t="n">
        <f aca="false">VLOOKUP($Z42,Assumptions!$B$33:$M$35,Assumptions!K$4-Assumptions!$C$4+1,FALSE())</f>
        <v>0</v>
      </c>
      <c r="AI42" s="32" t="n">
        <f aca="false">VLOOKUP($Z42,Assumptions!$B$33:$M$35,Assumptions!L$4-Assumptions!$C$4+1,FALSE())</f>
        <v>0</v>
      </c>
      <c r="AJ42" s="32" t="n">
        <f aca="false">VLOOKUP($Z42,Assumptions!$B$33:$M$35,Assumptions!M$4-Assumptions!$C$4+1,FALSE())</f>
        <v>0</v>
      </c>
      <c r="AK42" s="32" t="n">
        <f aca="false">VLOOKUP($Z42,Assumptions!$B$33:$M$35,Assumptions!N$4-Assumptions!$C$4+1,FALSE())</f>
        <v>0</v>
      </c>
      <c r="AM42" s="35" t="n">
        <v>2008</v>
      </c>
      <c r="AO42" s="37" t="n">
        <v>140.517922964044</v>
      </c>
      <c r="AP42" s="37" t="n">
        <v>91.0345814484853</v>
      </c>
      <c r="AQ42" s="37" t="n">
        <v>42.7136060328954</v>
      </c>
      <c r="AR42" s="37"/>
      <c r="AS42" s="37"/>
      <c r="AT42" s="37"/>
      <c r="AW42" s="35" t="n">
        <v>2008</v>
      </c>
      <c r="AX42" s="36" t="n">
        <f aca="false">AN58-AN58</f>
        <v>0</v>
      </c>
      <c r="AY42" s="37" t="n">
        <f aca="false">AO42-AN58</f>
        <v>-50.6687187579585</v>
      </c>
      <c r="AZ42" s="37" t="n">
        <f aca="false">AP42-AN58</f>
        <v>-100.152060273517</v>
      </c>
      <c r="BA42" s="37" t="n">
        <f aca="false">AQ42-AN58</f>
        <v>-148.473035689107</v>
      </c>
    </row>
    <row r="43" customFormat="false" ht="12.75" hidden="false" customHeight="false" outlineLevel="0" collapsed="false">
      <c r="AM43" s="35" t="n">
        <v>2009</v>
      </c>
      <c r="AO43" s="37" t="n">
        <v>144.65086485992</v>
      </c>
      <c r="AP43" s="37" t="n">
        <v>94.3623926808987</v>
      </c>
      <c r="AQ43" s="37" t="n">
        <v>45.2912206118909</v>
      </c>
      <c r="AR43" s="37"/>
      <c r="AS43" s="37"/>
      <c r="AT43" s="37"/>
      <c r="AW43" s="35" t="n">
        <v>2009</v>
      </c>
      <c r="AX43" s="36" t="n">
        <f aca="false">AN59-AN59</f>
        <v>0</v>
      </c>
      <c r="AY43" s="37" t="n">
        <f aca="false">AO43-AN59</f>
        <v>-51.5315503845144</v>
      </c>
      <c r="AZ43" s="37" t="n">
        <f aca="false">AP43-AN59</f>
        <v>-101.820022563535</v>
      </c>
      <c r="BA43" s="37" t="n">
        <f aca="false">AQ43-AN59</f>
        <v>-150.891194632543</v>
      </c>
    </row>
    <row r="44" customFormat="false" ht="12.75" hidden="false" customHeight="false" outlineLevel="0" collapsed="false">
      <c r="Y44" s="38" t="s">
        <v>144</v>
      </c>
      <c r="AM44" s="35" t="n">
        <v>2010</v>
      </c>
      <c r="AO44" s="37" t="n">
        <v>148.910688071999</v>
      </c>
      <c r="AP44" s="37" t="n">
        <v>97.775728661985</v>
      </c>
      <c r="AQ44" s="37" t="n">
        <v>47.9221918126717</v>
      </c>
      <c r="AR44" s="37"/>
      <c r="AS44" s="37"/>
      <c r="AT44" s="37"/>
      <c r="AW44" s="35" t="n">
        <v>2010</v>
      </c>
      <c r="AX44" s="36" t="n">
        <f aca="false">AN60-AN60</f>
        <v>0</v>
      </c>
      <c r="AY44" s="37" t="n">
        <f aca="false">AO44-AN60</f>
        <v>-52.4458498096178</v>
      </c>
      <c r="AZ44" s="37" t="n">
        <f aca="false">AP44-AN60</f>
        <v>-103.580809219632</v>
      </c>
      <c r="BA44" s="37" t="n">
        <f aca="false">AQ44-AN60</f>
        <v>-153.434346068945</v>
      </c>
    </row>
    <row r="45" customFormat="false" ht="12.75" hidden="false" customHeight="false" outlineLevel="0" collapsed="false">
      <c r="Y45" s="0" t="s">
        <v>145</v>
      </c>
      <c r="AA45" s="37" t="n">
        <v>0</v>
      </c>
      <c r="AB45" s="37" t="n">
        <v>-11.6673156399704</v>
      </c>
      <c r="AC45" s="37" t="n">
        <v>-48.4151316877882</v>
      </c>
      <c r="AD45" s="37" t="n">
        <v>-51.1020129737119</v>
      </c>
      <c r="AE45" s="37" t="n">
        <v>-53.9504667944973</v>
      </c>
      <c r="AF45" s="37" t="n">
        <v>-74.2520897562462</v>
      </c>
      <c r="AG45" s="37" t="n">
        <v>-123.359861460397</v>
      </c>
      <c r="AH45" s="37" t="n">
        <v>-129.92374189423</v>
      </c>
      <c r="AI45" s="37" t="n">
        <v>-136.850158038744</v>
      </c>
      <c r="AJ45" s="37" t="n">
        <v>-144.155111893336</v>
      </c>
      <c r="AK45" s="37" t="n">
        <v>-151.859160986405</v>
      </c>
    </row>
    <row r="46" customFormat="false" ht="12.75" hidden="false" customHeight="false" outlineLevel="0" collapsed="false">
      <c r="Y46" s="0" t="s">
        <v>146</v>
      </c>
      <c r="AA46" s="37" t="n">
        <v>0</v>
      </c>
      <c r="AB46" s="37" t="n">
        <v>-47.5161595028479</v>
      </c>
      <c r="AC46" s="37" t="n">
        <v>-146.267394847086</v>
      </c>
      <c r="AD46" s="37" t="n">
        <v>-154.34016884006</v>
      </c>
      <c r="AE46" s="37" t="n">
        <v>-162.89427975523</v>
      </c>
      <c r="AF46" s="37" t="n">
        <v>-246.006356707127</v>
      </c>
      <c r="AG46" s="37" t="n">
        <v>-382.846301448848</v>
      </c>
      <c r="AH46" s="37" t="n">
        <v>-403.118307011631</v>
      </c>
      <c r="AI46" s="37" t="n">
        <v>-424.50190910935</v>
      </c>
      <c r="AJ46" s="37" t="n">
        <v>-447.046624352472</v>
      </c>
      <c r="AK46" s="37" t="n">
        <v>-470.815161544467</v>
      </c>
      <c r="AO46" s="36"/>
    </row>
    <row r="47" customFormat="false" ht="12.75" hidden="false" customHeight="false" outlineLevel="0" collapsed="false">
      <c r="AO47" s="36"/>
    </row>
    <row r="48" customFormat="false" ht="13.5" hidden="false" customHeight="false" outlineLevel="0" collapsed="false">
      <c r="Y48" s="39" t="s">
        <v>147</v>
      </c>
      <c r="Z48" s="40"/>
      <c r="AA48" s="41" t="n">
        <f aca="false">SUM(AA45:AA46)</f>
        <v>0</v>
      </c>
      <c r="AB48" s="41" t="n">
        <f aca="false">SUM(AB45:AB46)</f>
        <v>-59.1834751428182</v>
      </c>
      <c r="AC48" s="41" t="n">
        <f aca="false">SUM(AC45:AC46)</f>
        <v>-194.682526534875</v>
      </c>
      <c r="AD48" s="41" t="n">
        <f aca="false">SUM(AD45:AD46)</f>
        <v>-205.442181813772</v>
      </c>
      <c r="AE48" s="41" t="n">
        <f aca="false">SUM(AE45:AE46)</f>
        <v>-216.844746549727</v>
      </c>
      <c r="AF48" s="41" t="n">
        <f aca="false">SUM(AF45:AF46)</f>
        <v>-320.258446463373</v>
      </c>
      <c r="AG48" s="41" t="n">
        <f aca="false">SUM(AG45:AG46)</f>
        <v>-506.206162909245</v>
      </c>
      <c r="AH48" s="41" t="n">
        <f aca="false">SUM(AH45:AH46)</f>
        <v>-533.042048905861</v>
      </c>
      <c r="AI48" s="41" t="n">
        <f aca="false">SUM(AI45:AI46)</f>
        <v>-561.352067148093</v>
      </c>
      <c r="AJ48" s="41" t="n">
        <f aca="false">SUM(AJ45:AJ46)</f>
        <v>-591.201736245808</v>
      </c>
      <c r="AK48" s="41" t="n">
        <f aca="false">SUM(AK45:AK46)</f>
        <v>-622.674322530871</v>
      </c>
      <c r="AO48" s="36"/>
    </row>
    <row r="49" customFormat="false" ht="13.5" hidden="false" customHeight="false" outlineLevel="0" collapsed="false">
      <c r="AN49" s="0" t="s">
        <v>160</v>
      </c>
      <c r="AO49" s="36"/>
    </row>
    <row r="50" customFormat="false" ht="12.75" hidden="false" customHeight="false" outlineLevel="0" collapsed="false">
      <c r="AA50" s="0" t="n">
        <f aca="false">AA36</f>
        <v>2000</v>
      </c>
      <c r="AB50" s="0" t="n">
        <f aca="false">AB36</f>
        <v>2001</v>
      </c>
      <c r="AC50" s="0" t="n">
        <f aca="false">AC36</f>
        <v>2002</v>
      </c>
      <c r="AD50" s="0" t="n">
        <f aca="false">AD36</f>
        <v>2003</v>
      </c>
      <c r="AE50" s="0" t="n">
        <f aca="false">AE36</f>
        <v>2004</v>
      </c>
      <c r="AF50" s="0" t="n">
        <f aca="false">AF36</f>
        <v>2005</v>
      </c>
      <c r="AG50" s="0" t="n">
        <f aca="false">AG36</f>
        <v>2006</v>
      </c>
      <c r="AH50" s="0" t="n">
        <f aca="false">AH36</f>
        <v>2007</v>
      </c>
      <c r="AI50" s="0" t="n">
        <f aca="false">AI36</f>
        <v>2008</v>
      </c>
      <c r="AJ50" s="0" t="n">
        <f aca="false">AJ36</f>
        <v>2009</v>
      </c>
      <c r="AK50" s="0" t="n">
        <f aca="false">AK36</f>
        <v>2010</v>
      </c>
      <c r="AM50" s="35" t="n">
        <v>2000</v>
      </c>
      <c r="AN50" s="37" t="n">
        <v>0</v>
      </c>
      <c r="AO50" s="36"/>
    </row>
    <row r="51" customFormat="false" ht="12.75" hidden="false" customHeight="false" outlineLevel="0" collapsed="false">
      <c r="Y51" s="0" t="s">
        <v>149</v>
      </c>
      <c r="AA51" s="36" t="n">
        <f aca="false">AA32</f>
        <v>0</v>
      </c>
      <c r="AB51" s="36" t="n">
        <f aca="false">AB32</f>
        <v>60.7797741938062</v>
      </c>
      <c r="AC51" s="36" t="n">
        <f aca="false">AC32</f>
        <v>173.034240100458</v>
      </c>
      <c r="AD51" s="36" t="n">
        <f aca="false">AD32</f>
        <v>187.934887466774</v>
      </c>
      <c r="AE51" s="36" t="n">
        <f aca="false">AE32</f>
        <v>204.124285051405</v>
      </c>
      <c r="AF51" s="36" t="n">
        <f aca="false">AF32</f>
        <v>282.737648525809</v>
      </c>
      <c r="AG51" s="36" t="n">
        <f aca="false">AG32</f>
        <v>393.691979705675</v>
      </c>
      <c r="AH51" s="36" t="n">
        <f aca="false">AH32</f>
        <v>422.008730991443</v>
      </c>
      <c r="AI51" s="36" t="n">
        <f aca="false">AI32</f>
        <v>452.466482544068</v>
      </c>
      <c r="AJ51" s="36" t="n">
        <f aca="false">AJ32</f>
        <v>485.250484746484</v>
      </c>
      <c r="AK51" s="36" t="n">
        <f aca="false">AK32</f>
        <v>520.540852475927</v>
      </c>
      <c r="AM51" s="35" t="n">
        <v>2001</v>
      </c>
      <c r="AN51" s="37" t="n">
        <v>14.5753032570117</v>
      </c>
      <c r="AO51" s="36"/>
    </row>
    <row r="52" customFormat="false" ht="12.75" hidden="false" customHeight="false" outlineLevel="0" collapsed="false">
      <c r="Y52" s="0" t="s">
        <v>132</v>
      </c>
      <c r="AA52" s="36" t="n">
        <f aca="false">AA15</f>
        <v>0</v>
      </c>
      <c r="AB52" s="36" t="n">
        <f aca="false">AB15</f>
        <v>0.798149525493856</v>
      </c>
      <c r="AC52" s="36" t="n">
        <f aca="false">AC15</f>
        <v>-11.6574558646659</v>
      </c>
      <c r="AD52" s="36" t="n">
        <f aca="false">AD15</f>
        <v>-9.81924315159083</v>
      </c>
      <c r="AE52" s="36" t="n">
        <f aca="false">AE15</f>
        <v>-7.78793435689241</v>
      </c>
      <c r="AF52" s="36" t="n">
        <f aca="false">AF15</f>
        <v>-25.9828756866919</v>
      </c>
      <c r="AG52" s="36" t="n">
        <f aca="false">AG15</f>
        <v>-76.9919773328117</v>
      </c>
      <c r="AH52" s="36" t="n">
        <f aca="false">AH15</f>
        <v>-78.0617378551604</v>
      </c>
      <c r="AI52" s="36" t="n">
        <f aca="false">AI15</f>
        <v>-79.0860995637654</v>
      </c>
      <c r="AJ52" s="36" t="n">
        <f aca="false">AJ15</f>
        <v>-80.0446186636734</v>
      </c>
      <c r="AK52" s="36" t="n">
        <f aca="false">AK15</f>
        <v>-80.932467381497</v>
      </c>
      <c r="AM52" s="35" t="n">
        <v>2002</v>
      </c>
      <c r="AN52" s="37" t="n">
        <v>49.088723916018</v>
      </c>
      <c r="AO52" s="36"/>
    </row>
    <row r="53" customFormat="false" ht="12.75" hidden="false" customHeight="false" outlineLevel="0" collapsed="false">
      <c r="Y53" s="0" t="s">
        <v>152</v>
      </c>
      <c r="AA53" s="36" t="n">
        <f aca="false">AA48</f>
        <v>0</v>
      </c>
      <c r="AB53" s="36" t="n">
        <f aca="false">AB48</f>
        <v>-59.1834751428182</v>
      </c>
      <c r="AC53" s="36" t="n">
        <f aca="false">AC48</f>
        <v>-194.682526534875</v>
      </c>
      <c r="AD53" s="36" t="n">
        <f aca="false">AD48</f>
        <v>-205.442181813772</v>
      </c>
      <c r="AE53" s="36" t="n">
        <f aca="false">AE48</f>
        <v>-216.844746549727</v>
      </c>
      <c r="AF53" s="36" t="n">
        <f aca="false">AF48</f>
        <v>-320.258446463373</v>
      </c>
      <c r="AG53" s="36" t="n">
        <f aca="false">AG48</f>
        <v>-506.206162909245</v>
      </c>
      <c r="AH53" s="36" t="n">
        <f aca="false">AH48</f>
        <v>-533.042048905861</v>
      </c>
      <c r="AI53" s="36" t="n">
        <f aca="false">AI48</f>
        <v>-561.352067148093</v>
      </c>
      <c r="AJ53" s="36" t="n">
        <f aca="false">AJ48</f>
        <v>-591.201736245808</v>
      </c>
      <c r="AK53" s="36" t="n">
        <f aca="false">AK48</f>
        <v>-622.674322530871</v>
      </c>
      <c r="AM53" s="35" t="n">
        <v>2003</v>
      </c>
      <c r="AN53" s="37" t="n">
        <v>53.1363360058414</v>
      </c>
      <c r="AO53" s="36"/>
    </row>
    <row r="54" customFormat="false" ht="12.75" hidden="false" customHeight="false" outlineLevel="0" collapsed="false">
      <c r="AM54" s="35" t="n">
        <v>2004</v>
      </c>
      <c r="AN54" s="37" t="n">
        <v>57.3284478472715</v>
      </c>
      <c r="AO54" s="36"/>
    </row>
    <row r="55" customFormat="false" ht="12.75" hidden="false" customHeight="false" outlineLevel="0" collapsed="false">
      <c r="AM55" s="35" t="n">
        <v>2005</v>
      </c>
      <c r="AN55" s="37" t="n">
        <v>109.109461665389</v>
      </c>
      <c r="AO55" s="36"/>
    </row>
    <row r="56" customFormat="false" ht="12.75" hidden="false" customHeight="false" outlineLevel="0" collapsed="false">
      <c r="AA56" s="0" t="n">
        <v>2000</v>
      </c>
      <c r="AB56" s="0" t="n">
        <v>2001</v>
      </c>
      <c r="AC56" s="0" t="n">
        <v>2002</v>
      </c>
      <c r="AD56" s="0" t="n">
        <v>2003</v>
      </c>
      <c r="AE56" s="0" t="n">
        <v>2004</v>
      </c>
      <c r="AF56" s="0" t="n">
        <v>2005</v>
      </c>
      <c r="AG56" s="0" t="n">
        <v>2006</v>
      </c>
      <c r="AH56" s="0" t="n">
        <v>2007</v>
      </c>
      <c r="AI56" s="0" t="n">
        <v>2008</v>
      </c>
      <c r="AJ56" s="0" t="n">
        <v>2009</v>
      </c>
      <c r="AK56" s="0" t="n">
        <v>2010</v>
      </c>
      <c r="AM56" s="35" t="n">
        <v>2006</v>
      </c>
      <c r="AN56" s="37" t="n">
        <v>181.705763548406</v>
      </c>
      <c r="AO56" s="36"/>
    </row>
    <row r="57" customFormat="false" ht="12.75" hidden="false" customHeight="false" outlineLevel="0" collapsed="false">
      <c r="Z57" s="0" t="s">
        <v>154</v>
      </c>
      <c r="AA57" s="43" t="n">
        <f aca="false">$AN$60/$AK$32*AA32</f>
        <v>0</v>
      </c>
      <c r="AB57" s="43" t="n">
        <f aca="false">$AN$60/$AK$32*AB32</f>
        <v>23.5109402973463</v>
      </c>
      <c r="AC57" s="43" t="n">
        <f aca="false">$AN$60/$AK$32*AC32</f>
        <v>66.9334123457985</v>
      </c>
      <c r="AD57" s="43" t="n">
        <f aca="false">$AN$60/$AK$32*AD32</f>
        <v>72.6973072478127</v>
      </c>
      <c r="AE57" s="43" t="n">
        <f aca="false">$AN$60/$AK$32*AE32</f>
        <v>78.9597188001916</v>
      </c>
      <c r="AF57" s="43" t="n">
        <f aca="false">$AN$60/$AK$32*AF32</f>
        <v>109.369079804508</v>
      </c>
      <c r="AG57" s="43" t="n">
        <f aca="false">$AN$60/$AK$32*AG32</f>
        <v>152.288631426792</v>
      </c>
      <c r="AH57" s="43" t="n">
        <f aca="false">$AN$60/$AK$32*AH32</f>
        <v>163.242167495742</v>
      </c>
      <c r="AI57" s="43" t="n">
        <f aca="false">$AN$60/$AK$32*AI32</f>
        <v>175.023889093815</v>
      </c>
      <c r="AJ57" s="43" t="n">
        <f aca="false">$AN$60/$AK$32*AJ32</f>
        <v>187.705455103443</v>
      </c>
      <c r="AK57" s="43" t="n">
        <f aca="false">$AN$60/$AK$32*AK32</f>
        <v>201.356537881617</v>
      </c>
      <c r="AL57" s="42" t="n">
        <f aca="false">$AN$60/$AK$32</f>
        <v>0.386821777625856</v>
      </c>
      <c r="AM57" s="35" t="n">
        <v>2007</v>
      </c>
      <c r="AN57" s="37" t="n">
        <v>186.36306972004</v>
      </c>
      <c r="AO57" s="36"/>
    </row>
    <row r="58" customFormat="false" ht="12.75" hidden="false" customHeight="false" outlineLevel="0" collapsed="false">
      <c r="Z58" s="0" t="s">
        <v>155</v>
      </c>
      <c r="AA58" s="43" t="n">
        <f aca="false">$BD$14/$AK$32*AA32</f>
        <v>0</v>
      </c>
      <c r="AB58" s="43" t="n">
        <f aca="false">$BD$14/$AK$32*AB32</f>
        <v>10.6295306549189</v>
      </c>
      <c r="AC58" s="43" t="n">
        <f aca="false">$BD$14/$AK$32*AC32</f>
        <v>30.2612634530954</v>
      </c>
      <c r="AD58" s="43" t="n">
        <f aca="false">$BD$14/$AK$32*AD32</f>
        <v>32.8671778392421</v>
      </c>
      <c r="AE58" s="43" t="n">
        <f aca="false">$BD$14/$AK$32*AE32</f>
        <v>35.6984765762494</v>
      </c>
      <c r="AF58" s="43" t="n">
        <f aca="false">$BD$14/$AK$32*AF32</f>
        <v>49.44685205183</v>
      </c>
      <c r="AG58" s="43" t="n">
        <f aca="false">$BD$14/$AK$32*AG32</f>
        <v>68.8512095081727</v>
      </c>
      <c r="AH58" s="43" t="n">
        <f aca="false">$BD$14/$AK$32*AH32</f>
        <v>73.803412438049</v>
      </c>
      <c r="AI58" s="43" t="n">
        <f aca="false">$BD$14/$AK$32*AI32</f>
        <v>79.1300463076681</v>
      </c>
      <c r="AJ58" s="43" t="n">
        <f aca="false">$BD$14/$AK$32*AJ32</f>
        <v>84.863508812651</v>
      </c>
      <c r="AK58" s="43" t="n">
        <f aca="false">$BD$14/$AK$32*AK32</f>
        <v>91.0352995206478</v>
      </c>
      <c r="AL58" s="42" t="n">
        <f aca="false">$BD$14/$AK$32</f>
        <v>0.174885984620886</v>
      </c>
      <c r="AM58" s="35" t="n">
        <v>2008</v>
      </c>
      <c r="AN58" s="37" t="n">
        <v>191.186641722002</v>
      </c>
    </row>
    <row r="59" customFormat="false" ht="12.75" hidden="false" customHeight="false" outlineLevel="0" collapsed="false">
      <c r="Z59" s="0" t="s">
        <v>156</v>
      </c>
      <c r="AA59" s="43" t="n">
        <f aca="false">0.1*AA32</f>
        <v>0</v>
      </c>
      <c r="AB59" s="43" t="n">
        <f aca="false">0.1*AB32</f>
        <v>6.07797741938062</v>
      </c>
      <c r="AC59" s="43" t="n">
        <f aca="false">0.1*AC32</f>
        <v>17.3034240100458</v>
      </c>
      <c r="AD59" s="43" t="n">
        <f aca="false">0.1*AD32</f>
        <v>18.7934887466774</v>
      </c>
      <c r="AE59" s="43" t="n">
        <f aca="false">0.1*AE32</f>
        <v>20.4124285051405</v>
      </c>
      <c r="AF59" s="43" t="n">
        <f aca="false">0.1*AF32</f>
        <v>28.2737648525809</v>
      </c>
      <c r="AG59" s="43" t="n">
        <f aca="false">0.1*AG32</f>
        <v>39.3691979705675</v>
      </c>
      <c r="AH59" s="43" t="n">
        <f aca="false">0.1*AH32</f>
        <v>42.2008730991443</v>
      </c>
      <c r="AI59" s="43" t="n">
        <f aca="false">0.1*AI32</f>
        <v>45.2466482544068</v>
      </c>
      <c r="AJ59" s="43" t="n">
        <f aca="false">0.1*AJ32</f>
        <v>48.5250484746484</v>
      </c>
      <c r="AK59" s="43" t="n">
        <f aca="false">0.1*AK32</f>
        <v>52.0540852475927</v>
      </c>
      <c r="AL59" s="42" t="n">
        <f aca="false">0.1</f>
        <v>0.1</v>
      </c>
      <c r="AM59" s="35" t="n">
        <v>2009</v>
      </c>
      <c r="AN59" s="37" t="n">
        <v>196.182415244434</v>
      </c>
    </row>
    <row r="60" customFormat="false" ht="12.75" hidden="false" customHeight="false" outlineLevel="0" collapsed="false">
      <c r="Z60" s="0" t="s">
        <v>140</v>
      </c>
      <c r="AA60" s="43" t="n">
        <f aca="false">$AY$44/$AK$32*AA32</f>
        <v>-0</v>
      </c>
      <c r="AB60" s="43" t="n">
        <f aca="false">$AY$44/$AK$32*AB32</f>
        <v>-6.12372092155488</v>
      </c>
      <c r="AC60" s="43" t="n">
        <f aca="false">$AY$44/$AK$32*AC32</f>
        <v>-17.4336514128825</v>
      </c>
      <c r="AD60" s="43" t="n">
        <f aca="false">$AY$44/$AK$32*AD32</f>
        <v>-18.9349305346321</v>
      </c>
      <c r="AE60" s="43" t="n">
        <f aca="false">$AY$44/$AK$32*AE32</f>
        <v>-20.5660546052852</v>
      </c>
      <c r="AF60" s="43" t="n">
        <f aca="false">$AY$44/$AK$32*AF32</f>
        <v>-28.4865562031845</v>
      </c>
      <c r="AG60" s="43" t="n">
        <f aca="false">$AY$44/$AK$32*AG32</f>
        <v>-39.6654947266599</v>
      </c>
      <c r="AH60" s="43" t="n">
        <f aca="false">$AY$44/$AK$32*AH32</f>
        <v>-42.5184813423423</v>
      </c>
      <c r="AI60" s="43" t="n">
        <f aca="false">$AY$44/$AK$32*AI32</f>
        <v>-45.5871793242004</v>
      </c>
      <c r="AJ60" s="43" t="n">
        <f aca="false">$AY$44/$AK$32*AJ32</f>
        <v>-48.8902531319293</v>
      </c>
      <c r="AK60" s="43" t="n">
        <f aca="false">$AY$44/$AK$32*AK32</f>
        <v>-52.4458498096178</v>
      </c>
      <c r="AL60" s="42" t="n">
        <f aca="false">$AY$44/$AK$32</f>
        <v>-0.100752610597539</v>
      </c>
      <c r="AM60" s="35" t="n">
        <v>2010</v>
      </c>
      <c r="AN60" s="37" t="n">
        <v>201.356537881617</v>
      </c>
    </row>
    <row r="61" customFormat="false" ht="12.75" hidden="false" customHeight="false" outlineLevel="0" collapsed="false">
      <c r="AA61" s="44" t="n">
        <f aca="false">SUM(AA57:AA60)</f>
        <v>0</v>
      </c>
      <c r="AB61" s="44" t="n">
        <f aca="false">SUM(AB57:AB60)</f>
        <v>34.0947274500909</v>
      </c>
      <c r="AC61" s="44" t="n">
        <f aca="false">SUM(AC57:AC60)</f>
        <v>97.0644483960573</v>
      </c>
      <c r="AD61" s="44" t="n">
        <f aca="false">SUM(AD57:AD60)</f>
        <v>105.4230432991</v>
      </c>
      <c r="AE61" s="44" t="n">
        <f aca="false">SUM(AE57:AE60)</f>
        <v>114.504569276296</v>
      </c>
      <c r="AF61" s="44" t="n">
        <f aca="false">SUM(AF57:AF60)</f>
        <v>158.603140505734</v>
      </c>
      <c r="AG61" s="44" t="n">
        <f aca="false">SUM(AG57:AG60)</f>
        <v>220.843544178872</v>
      </c>
      <c r="AH61" s="44" t="n">
        <f aca="false">SUM(AH57:AH60)</f>
        <v>236.727971690593</v>
      </c>
      <c r="AI61" s="44" t="n">
        <f aca="false">SUM(AI57:AI60)</f>
        <v>253.813404331689</v>
      </c>
      <c r="AJ61" s="44" t="n">
        <f aca="false">SUM(AJ57:AJ60)</f>
        <v>272.203759258813</v>
      </c>
      <c r="AK61" s="44" t="n">
        <f aca="false">SUM(AK57:AK60)</f>
        <v>292.000072840239</v>
      </c>
    </row>
    <row r="64" customFormat="false" ht="12.75" hidden="false" customHeight="false" outlineLevel="0" collapsed="false">
      <c r="AA64" s="0" t="n">
        <v>2000</v>
      </c>
      <c r="AB64" s="0" t="n">
        <v>2001</v>
      </c>
      <c r="AC64" s="0" t="n">
        <v>2002</v>
      </c>
      <c r="AD64" s="0" t="n">
        <v>2003</v>
      </c>
      <c r="AE64" s="0" t="n">
        <v>2004</v>
      </c>
      <c r="AF64" s="0" t="n">
        <v>2005</v>
      </c>
      <c r="AG64" s="0" t="n">
        <v>2006</v>
      </c>
      <c r="AH64" s="0" t="n">
        <v>2007</v>
      </c>
      <c r="AI64" s="0" t="n">
        <v>2008</v>
      </c>
      <c r="AJ64" s="0" t="n">
        <v>2009</v>
      </c>
      <c r="AK64" s="0" t="n">
        <v>2010</v>
      </c>
    </row>
    <row r="65" customFormat="false" ht="12.75" hidden="false" customHeight="false" outlineLevel="0" collapsed="false">
      <c r="Z65" s="0" t="s">
        <v>140</v>
      </c>
      <c r="AA65" s="43" t="n">
        <f aca="false">AA60</f>
        <v>-0</v>
      </c>
      <c r="AB65" s="43" t="n">
        <f aca="false">AB60</f>
        <v>-6.12372092155488</v>
      </c>
      <c r="AC65" s="43" t="n">
        <f aca="false">AC60</f>
        <v>-17.4336514128825</v>
      </c>
      <c r="AD65" s="43" t="n">
        <f aca="false">AD60</f>
        <v>-18.9349305346321</v>
      </c>
      <c r="AE65" s="43" t="n">
        <f aca="false">AE60</f>
        <v>-20.5660546052852</v>
      </c>
      <c r="AF65" s="43" t="n">
        <f aca="false">AF60</f>
        <v>-28.4865562031845</v>
      </c>
      <c r="AG65" s="43" t="n">
        <f aca="false">AG60</f>
        <v>-39.6654947266599</v>
      </c>
      <c r="AH65" s="43" t="n">
        <f aca="false">AH60</f>
        <v>-42.5184813423423</v>
      </c>
      <c r="AI65" s="43" t="n">
        <f aca="false">AI60</f>
        <v>-45.5871793242004</v>
      </c>
      <c r="AJ65" s="43" t="n">
        <f aca="false">AJ60</f>
        <v>-48.8902531319293</v>
      </c>
      <c r="AK65" s="43" t="n">
        <f aca="false">AK60</f>
        <v>-52.4458498096178</v>
      </c>
    </row>
    <row r="66" customFormat="false" ht="12.75" hidden="false" customHeight="false" outlineLevel="0" collapsed="false">
      <c r="Z66" s="0" t="s">
        <v>154</v>
      </c>
      <c r="AA66" s="43" t="n">
        <f aca="false">AA65+AA57</f>
        <v>0</v>
      </c>
      <c r="AB66" s="43" t="n">
        <f aca="false">AB65+AB57</f>
        <v>17.3872193757914</v>
      </c>
      <c r="AC66" s="43" t="n">
        <f aca="false">AC65+AC57</f>
        <v>49.4997609329161</v>
      </c>
      <c r="AD66" s="43" t="n">
        <f aca="false">AD65+AD57</f>
        <v>53.7623767131806</v>
      </c>
      <c r="AE66" s="43" t="n">
        <f aca="false">AE65+AE57</f>
        <v>58.3936641949064</v>
      </c>
      <c r="AF66" s="43" t="n">
        <f aca="false">AF65+AF57</f>
        <v>80.8825236013233</v>
      </c>
      <c r="AG66" s="43" t="n">
        <f aca="false">AG65+AG57</f>
        <v>112.623136700132</v>
      </c>
      <c r="AH66" s="43" t="n">
        <f aca="false">AH65+AH57</f>
        <v>120.7236861534</v>
      </c>
      <c r="AI66" s="43" t="n">
        <f aca="false">AI65+AI57</f>
        <v>129.436709769614</v>
      </c>
      <c r="AJ66" s="43" t="n">
        <f aca="false">AJ65+AJ57</f>
        <v>138.815201971514</v>
      </c>
      <c r="AK66" s="43" t="n">
        <f aca="false">AK65+AK57</f>
        <v>148.910688071999</v>
      </c>
    </row>
    <row r="67" customFormat="false" ht="12.75" hidden="false" customHeight="false" outlineLevel="0" collapsed="false">
      <c r="Z67" s="0" t="s">
        <v>155</v>
      </c>
      <c r="AA67" s="43" t="n">
        <f aca="false">AA66+AA58</f>
        <v>0</v>
      </c>
      <c r="AB67" s="43" t="n">
        <f aca="false">AB66+AB58</f>
        <v>28.0167500307103</v>
      </c>
      <c r="AC67" s="43" t="n">
        <f aca="false">AC66+AC58</f>
        <v>79.7610243860115</v>
      </c>
      <c r="AD67" s="43" t="n">
        <f aca="false">AD66+AD58</f>
        <v>86.6295545524227</v>
      </c>
      <c r="AE67" s="43" t="n">
        <f aca="false">AE66+AE58</f>
        <v>94.0921407711558</v>
      </c>
      <c r="AF67" s="43" t="n">
        <f aca="false">AF66+AF58</f>
        <v>130.329375653153</v>
      </c>
      <c r="AG67" s="43" t="n">
        <f aca="false">AG66+AG58</f>
        <v>181.474346208305</v>
      </c>
      <c r="AH67" s="43" t="n">
        <f aca="false">AH66+AH58</f>
        <v>194.527098591449</v>
      </c>
      <c r="AI67" s="43" t="n">
        <f aca="false">AI66+AI58</f>
        <v>208.566756077282</v>
      </c>
      <c r="AJ67" s="43" t="n">
        <f aca="false">AJ66+AJ58</f>
        <v>223.678710784165</v>
      </c>
      <c r="AK67" s="43" t="n">
        <f aca="false">AK66+AK58</f>
        <v>239.945987592647</v>
      </c>
    </row>
    <row r="68" customFormat="false" ht="12.75" hidden="false" customHeight="false" outlineLevel="0" collapsed="false">
      <c r="Z68" s="0" t="s">
        <v>156</v>
      </c>
      <c r="AA68" s="43" t="s">
        <v>159</v>
      </c>
      <c r="AB68" s="43" t="n">
        <f aca="false">AB67+AB59</f>
        <v>34.0947274500909</v>
      </c>
      <c r="AC68" s="43" t="n">
        <f aca="false">AC67+AC59</f>
        <v>97.0644483960573</v>
      </c>
      <c r="AD68" s="43" t="n">
        <f aca="false">AD67+AD59</f>
        <v>105.4230432991</v>
      </c>
      <c r="AE68" s="43" t="n">
        <f aca="false">AE67+AE59</f>
        <v>114.504569276296</v>
      </c>
      <c r="AF68" s="43" t="n">
        <f aca="false">AF67+AF59</f>
        <v>158.603140505734</v>
      </c>
      <c r="AG68" s="43" t="n">
        <f aca="false">AG67+AG59</f>
        <v>220.843544178872</v>
      </c>
      <c r="AH68" s="43" t="n">
        <f aca="false">AH67+AH59</f>
        <v>236.727971690593</v>
      </c>
      <c r="AI68" s="43" t="n">
        <f aca="false">AI67+AI59</f>
        <v>253.813404331689</v>
      </c>
      <c r="AJ68" s="43" t="n">
        <f aca="false">AJ67+AJ59</f>
        <v>272.203759258813</v>
      </c>
      <c r="AK68" s="43" t="n">
        <f aca="false">AK67+AK59</f>
        <v>292.000072840239</v>
      </c>
    </row>
    <row r="70" customFormat="false" ht="12.75" hidden="false" customHeight="false" outlineLevel="0" collapsed="false">
      <c r="AA70" s="44" t="s">
        <v>159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</sheetData>
  <printOptions headings="false" gridLines="false" gridLinesSet="true" horizontalCentered="false" verticalCentered="false"/>
  <pageMargins left="0.747916666666667" right="0.747916666666667" top="0.559722222222222" bottom="0.67986111111111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6.56"/>
    <col collapsed="false" customWidth="true" hidden="false" outlineLevel="0" max="13" min="3" style="0" width="8.7"/>
  </cols>
  <sheetData>
    <row r="1" customFormat="false" ht="12.75" hidden="false" customHeight="false" outlineLevel="0" collapsed="false">
      <c r="A1" s="0" t="s">
        <v>161</v>
      </c>
    </row>
    <row r="2" customFormat="false" ht="12.75" hidden="false" customHeight="false" outlineLevel="0" collapsed="false">
      <c r="C2" s="8" t="s">
        <v>133</v>
      </c>
    </row>
    <row r="3" customFormat="false" ht="12.75" hidden="false" customHeight="false" outlineLevel="0" collapsed="false">
      <c r="A3" s="30" t="s">
        <v>135</v>
      </c>
      <c r="B3" s="30" t="s">
        <v>136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">
        <v>137</v>
      </c>
      <c r="B4" s="33" t="s">
        <v>133</v>
      </c>
      <c r="C4" s="34" t="n">
        <f aca="false">Assumptions!C5</f>
        <v>0.0609</v>
      </c>
      <c r="D4" s="34" t="n">
        <f aca="false">VLOOKUP($B$4,Assumptions!$B$5:$M$7,(Assumptions!E4-Assumptions!$C$4+1),FALSE())</f>
        <v>0.0607</v>
      </c>
      <c r="E4" s="34" t="n">
        <f aca="false">VLOOKUP($B$4,Assumptions!$B$5:$M$7,(Assumptions!F4-Assumptions!$C$4+1),FALSE())</f>
        <v>0.0601</v>
      </c>
      <c r="F4" s="34" t="n">
        <f aca="false">VLOOKUP($B$4,Assumptions!$B$5:$M$7,(Assumptions!G4-Assumptions!$C$4+1),FALSE())</f>
        <v>0.0599</v>
      </c>
      <c r="G4" s="34" t="n">
        <f aca="false">VLOOKUP($B$4,Assumptions!$B$5:$M$7,(Assumptions!H4-Assumptions!$C$4+1),FALSE())</f>
        <v>0.0599</v>
      </c>
      <c r="H4" s="34" t="n">
        <f aca="false">VLOOKUP($B$4,Assumptions!$B$5:$M$7,(Assumptions!I4-Assumptions!$C$4+1),FALSE())</f>
        <v>0.0596</v>
      </c>
      <c r="I4" s="34" t="n">
        <f aca="false">VLOOKUP($B$4,Assumptions!$B$5:$M$7,(Assumptions!J4-Assumptions!$C$4+1),FALSE())</f>
        <v>0.0594</v>
      </c>
      <c r="J4" s="34" t="n">
        <f aca="false">VLOOKUP($B$4,Assumptions!$B$5:$M$7,(Assumptions!K4-Assumptions!$C$4+1),FALSE())</f>
        <v>0.0592</v>
      </c>
      <c r="K4" s="34" t="n">
        <f aca="false">VLOOKUP($B$4,Assumptions!$B$5:$M$7,(Assumptions!L4-Assumptions!$C$4+1),FALSE())</f>
        <v>0.0591</v>
      </c>
      <c r="L4" s="34" t="n">
        <f aca="false">VLOOKUP($B$4,Assumptions!$B$5:$M$7,(Assumptions!M4-Assumptions!$C$4+1),FALSE())</f>
        <v>0.059</v>
      </c>
      <c r="M4" s="34" t="n">
        <f aca="false">VLOOKUP($B$4,Assumptions!$B$5:$M$7,(Assumptions!N4-Assumptions!$C$4+1),FALSE())</f>
        <v>0.0589</v>
      </c>
    </row>
    <row r="5" customFormat="false" ht="12.75" hidden="false" customHeight="false" outlineLevel="0" collapsed="false">
      <c r="A5" s="0" t="s">
        <v>138</v>
      </c>
      <c r="B5" s="0" t="str">
        <f aca="false">B4</f>
        <v>Base</v>
      </c>
      <c r="C5" s="34" t="n">
        <f aca="false">Assumptions!C13</f>
        <v>0.0357</v>
      </c>
      <c r="D5" s="34" t="n">
        <f aca="false">VLOOKUP($B$5,Assumptions!$B$13:$M$15,Assumptions!E4-Assumptions!$C$4+1,FALSE())</f>
        <v>0.031</v>
      </c>
      <c r="E5" s="34" t="n">
        <f aca="false">VLOOKUP($B$5,Assumptions!$B$13:$M$15,Assumptions!F4-Assumptions!$C$4+1,FALSE())</f>
        <v>0.03</v>
      </c>
      <c r="F5" s="34" t="n">
        <f aca="false">VLOOKUP($B$5,Assumptions!$B$13:$M$15,Assumptions!G4-Assumptions!$C$4+1,FALSE())</f>
        <v>0.029</v>
      </c>
      <c r="G5" s="34" t="n">
        <f aca="false">VLOOKUP($B$5,Assumptions!$B$13:$M$15,Assumptions!H4-Assumptions!$C$4+1,FALSE())</f>
        <v>0.0285</v>
      </c>
      <c r="H5" s="34" t="n">
        <f aca="false">VLOOKUP($B$5,Assumptions!$B$13:$M$15,Assumptions!I4-Assumptions!$C$4+1,FALSE())</f>
        <v>0.028</v>
      </c>
      <c r="I5" s="34" t="n">
        <f aca="false">VLOOKUP($B$5,Assumptions!$B$13:$M$15,Assumptions!J4-Assumptions!$C$4+1,FALSE())</f>
        <v>0.0272</v>
      </c>
      <c r="J5" s="34" t="n">
        <f aca="false">VLOOKUP($B$5,Assumptions!$B$13:$M$15,Assumptions!K4-Assumptions!$C$4+1,FALSE())</f>
        <v>0.0267</v>
      </c>
      <c r="K5" s="34" t="n">
        <f aca="false">VLOOKUP($B$5,Assumptions!$B$13:$M$15,Assumptions!L4-Assumptions!$C$4+1,FALSE())</f>
        <v>0.0262</v>
      </c>
      <c r="L5" s="34" t="n">
        <f aca="false">VLOOKUP($B$5,Assumptions!$B$13:$M$15,Assumptions!M4-Assumptions!$C$4+1,FALSE())</f>
        <v>0.0258</v>
      </c>
      <c r="M5" s="34" t="n">
        <f aca="false">VLOOKUP($B$5,Assumptions!$B$13:$M$15,Assumptions!N4-Assumptions!$C$4+1,FALSE())</f>
        <v>0.0254</v>
      </c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customFormat="false" ht="12.75" hidden="false" customHeight="false" outlineLevel="0" collapsed="false">
      <c r="A6" s="0" t="s">
        <v>139</v>
      </c>
      <c r="B6" s="0" t="str">
        <f aca="false">B4</f>
        <v>Base</v>
      </c>
      <c r="C6" s="34" t="n">
        <f aca="false">Assumptions!C17</f>
        <v>0.0463</v>
      </c>
      <c r="D6" s="34" t="n">
        <f aca="false">VLOOKUP($B$6,Assumptions!$B$17:$M$19,Assumptions!E4-Assumptions!$C$4+1,FALSE())</f>
        <v>0.032</v>
      </c>
      <c r="E6" s="34" t="n">
        <f aca="false">VLOOKUP($B$6,Assumptions!$B$17:$M$19,Assumptions!F4-Assumptions!$C$4+1,FALSE())</f>
        <v>0.029</v>
      </c>
      <c r="F6" s="34" t="n">
        <f aca="false">VLOOKUP($B$6,Assumptions!$B$17:$M$19,Assumptions!G4-Assumptions!$C$4+1,FALSE())</f>
        <v>0.027</v>
      </c>
      <c r="G6" s="34" t="n">
        <f aca="false">VLOOKUP($B$6,Assumptions!$B$17:$M$19,Assumptions!H4-Assumptions!$C$4+1,FALSE())</f>
        <v>0.0253</v>
      </c>
      <c r="H6" s="34" t="n">
        <f aca="false">VLOOKUP($B$6,Assumptions!$B$17:$M$19,Assumptions!I4-Assumptions!$C$4+1,FALSE())</f>
        <v>0.024</v>
      </c>
      <c r="I6" s="34" t="n">
        <f aca="false">VLOOKUP($B$6,Assumptions!$B$17:$M$19,Assumptions!J4-Assumptions!$C$4+1,FALSE())</f>
        <v>0.0225</v>
      </c>
      <c r="J6" s="34" t="n">
        <f aca="false">VLOOKUP($B$6,Assumptions!$B$17:$M$19,Assumptions!K4-Assumptions!$C$4+1,FALSE())</f>
        <v>0.021</v>
      </c>
      <c r="K6" s="34" t="n">
        <f aca="false">VLOOKUP($B$6,Assumptions!$B$17:$M$19,Assumptions!L4-Assumptions!$C$4+1,FALSE())</f>
        <v>0.02</v>
      </c>
      <c r="L6" s="34" t="n">
        <f aca="false">VLOOKUP($B$6,Assumptions!$B$17:$M$19,Assumptions!M4-Assumptions!$C$4+1,FALSE())</f>
        <v>0.0192</v>
      </c>
      <c r="M6" s="34" t="n">
        <f aca="false">VLOOKUP($B$6,Assumptions!$B$17:$M$19,Assumptions!N4-Assumptions!$C$4+1,FALSE())</f>
        <v>0.018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customFormat="false" ht="12.75" hidden="false" customHeight="false" outlineLevel="0" collapsed="false">
      <c r="A7" s="0" t="s">
        <v>140</v>
      </c>
      <c r="B7" s="33" t="s">
        <v>133</v>
      </c>
      <c r="C7" s="32" t="n">
        <f aca="false">VLOOKUP($B$7,Assumptions!$B$21:$M$23,Assumptions!D4-Assumptions!$C$4+1,FALSE())</f>
        <v>0.01</v>
      </c>
      <c r="D7" s="32" t="n">
        <f aca="false">VLOOKUP($B$7,Assumptions!$B$21:$M$23,Assumptions!E4-Assumptions!$C$4+1,FALSE())</f>
        <v>0.01</v>
      </c>
      <c r="E7" s="32" t="n">
        <f aca="false">VLOOKUP($B$7,Assumptions!$B$21:$M$23,Assumptions!F4-Assumptions!$C$4+1,FALSE())</f>
        <v>0.01</v>
      </c>
      <c r="F7" s="32" t="n">
        <f aca="false">VLOOKUP($B$7,Assumptions!$B$21:$M$23,Assumptions!G4-Assumptions!$C$4+1,FALSE())</f>
        <v>0.01</v>
      </c>
      <c r="G7" s="32" t="n">
        <f aca="false">VLOOKUP($B$7,Assumptions!$B$21:$M$23,Assumptions!H4-Assumptions!$C$4+1,FALSE())</f>
        <v>0.01</v>
      </c>
      <c r="H7" s="32" t="n">
        <f aca="false">VLOOKUP($B$7,Assumptions!$B$21:$M$23,Assumptions!I4-Assumptions!$C$4+1,FALSE())</f>
        <v>0.01</v>
      </c>
      <c r="I7" s="32" t="n">
        <f aca="false">VLOOKUP($B$7,Assumptions!$B$21:$M$23,Assumptions!J4-Assumptions!$C$4+1,FALSE())</f>
        <v>0.01</v>
      </c>
      <c r="J7" s="32" t="n">
        <f aca="false">VLOOKUP($B$7,Assumptions!$B$21:$M$23,Assumptions!K4-Assumptions!$C$4+1,FALSE())</f>
        <v>0.01</v>
      </c>
      <c r="K7" s="32" t="n">
        <f aca="false">VLOOKUP($B$7,Assumptions!$B$21:$M$23,Assumptions!L4-Assumptions!$C$4+1,FALSE())</f>
        <v>0.01</v>
      </c>
      <c r="L7" s="32" t="n">
        <f aca="false">VLOOKUP($B$7,Assumptions!$B$21:$M$23,Assumptions!M4-Assumptions!$C$4+1,FALSE())</f>
        <v>0.01</v>
      </c>
      <c r="M7" s="32" t="n">
        <f aca="false">VLOOKUP($B$7,Assumptions!$B$21:$M$23,Assumptions!N4-Assumptions!$C$4+1,FALSE())</f>
        <v>0.01</v>
      </c>
    </row>
    <row r="8" customFormat="false" ht="12.75" hidden="false" customHeight="false" outlineLevel="0" collapsed="false">
      <c r="A8" s="0" t="s">
        <v>141</v>
      </c>
      <c r="B8" s="33" t="s">
        <v>142</v>
      </c>
      <c r="C8" s="32" t="n">
        <f aca="false">VLOOKUP($B$8,Assumptions!$B$29:$M$31,Assumptions!D4-Assumptions!$C$4+1,FALSE())</f>
        <v>0</v>
      </c>
      <c r="D8" s="32" t="n">
        <f aca="false">VLOOKUP($B$8,Assumptions!$B$29:$M$31,Assumptions!E4-Assumptions!$C$4+1,FALSE())</f>
        <v>0</v>
      </c>
      <c r="E8" s="32" t="n">
        <f aca="false">VLOOKUP($B$8,Assumptions!$B$29:$M$31,Assumptions!F4-Assumptions!$C$4+1,FALSE())</f>
        <v>0</v>
      </c>
      <c r="F8" s="32" t="n">
        <f aca="false">VLOOKUP($B$8,Assumptions!$B$29:$M$31,Assumptions!G4-Assumptions!$C$4+1,FALSE())</f>
        <v>0</v>
      </c>
      <c r="G8" s="32" t="n">
        <f aca="false">VLOOKUP($B$8,Assumptions!$B$29:$M$31,Assumptions!H4-Assumptions!$C$4+1,FALSE())</f>
        <v>0</v>
      </c>
      <c r="H8" s="32" t="n">
        <f aca="false">VLOOKUP($B$8,Assumptions!$B$29:$M$31,Assumptions!I4-Assumptions!$C$4+1,FALSE())</f>
        <v>0</v>
      </c>
      <c r="I8" s="32" t="n">
        <f aca="false">VLOOKUP($B$8,Assumptions!$B$29:$M$31,Assumptions!J4-Assumptions!$C$4+1,FALSE())</f>
        <v>0</v>
      </c>
      <c r="J8" s="32" t="n">
        <f aca="false">VLOOKUP($B$8,Assumptions!$B$29:$M$31,Assumptions!K4-Assumptions!$C$4+1,FALSE())</f>
        <v>0</v>
      </c>
      <c r="K8" s="32" t="n">
        <f aca="false">VLOOKUP($B$8,Assumptions!$B$29:$M$31,Assumptions!L4-Assumptions!$C$4+1,FALSE())</f>
        <v>0</v>
      </c>
      <c r="L8" s="32" t="n">
        <f aca="false">VLOOKUP($B$8,Assumptions!$B$29:$M$31,Assumptions!M4-Assumptions!$C$4+1,FALSE())</f>
        <v>0</v>
      </c>
      <c r="M8" s="32" t="n">
        <f aca="false">VLOOKUP($B$8,Assumptions!$B$29:$M$31,Assumptions!N4-Assumptions!$C$4+1,FALSE())</f>
        <v>0</v>
      </c>
    </row>
    <row r="9" customFormat="false" ht="12.75" hidden="false" customHeight="false" outlineLevel="0" collapsed="false">
      <c r="A9" s="0" t="s">
        <v>143</v>
      </c>
      <c r="B9" s="33" t="s">
        <v>142</v>
      </c>
      <c r="C9" s="32" t="n">
        <f aca="false">VLOOKUP($B$9,Assumptions!$B$33:$M$35,Assumptions!D4-Assumptions!$C$4+1,FALSE())</f>
        <v>0</v>
      </c>
      <c r="D9" s="32" t="n">
        <f aca="false">VLOOKUP($B$9,Assumptions!$B$33:$M$35,Assumptions!E4-Assumptions!$C$4+1,FALSE())</f>
        <v>0</v>
      </c>
      <c r="E9" s="32" t="n">
        <f aca="false">VLOOKUP($B$9,Assumptions!$B$33:$M$35,Assumptions!F4-Assumptions!$C$4+1,FALSE())</f>
        <v>0</v>
      </c>
      <c r="F9" s="32" t="n">
        <f aca="false">VLOOKUP($B$9,Assumptions!$B$33:$M$35,Assumptions!G4-Assumptions!$C$4+1,FALSE())</f>
        <v>0</v>
      </c>
      <c r="G9" s="32" t="n">
        <f aca="false">VLOOKUP($B$9,Assumptions!$B$33:$M$35,Assumptions!H4-Assumptions!$C$4+1,FALSE())</f>
        <v>0</v>
      </c>
      <c r="H9" s="32" t="n">
        <f aca="false">VLOOKUP($B$9,Assumptions!$B$33:$M$35,Assumptions!I4-Assumptions!$C$4+1,FALSE())</f>
        <v>0</v>
      </c>
      <c r="I9" s="32" t="n">
        <f aca="false">VLOOKUP($B$9,Assumptions!$B$33:$M$35,Assumptions!J4-Assumptions!$C$4+1,FALSE())</f>
        <v>0</v>
      </c>
      <c r="J9" s="32" t="n">
        <f aca="false">VLOOKUP($B$9,Assumptions!$B$33:$M$35,Assumptions!K4-Assumptions!$C$4+1,FALSE())</f>
        <v>0</v>
      </c>
      <c r="K9" s="32" t="n">
        <f aca="false">VLOOKUP($B$9,Assumptions!$B$33:$M$35,Assumptions!L4-Assumptions!$C$4+1,FALSE())</f>
        <v>0</v>
      </c>
      <c r="L9" s="32" t="n">
        <f aca="false">VLOOKUP($B$9,Assumptions!$B$33:$M$35,Assumptions!M4-Assumptions!$C$4+1,FALSE())</f>
        <v>0</v>
      </c>
      <c r="M9" s="32" t="n">
        <f aca="false">VLOOKUP($B$9,Assumptions!$B$33:$M$35,Assumptions!N4-Assumptions!$C$4+1,FALSE())</f>
        <v>0</v>
      </c>
    </row>
    <row r="11" customFormat="false" ht="12.75" hidden="false" customHeight="false" outlineLevel="0" collapsed="false">
      <c r="A11" s="38" t="s">
        <v>144</v>
      </c>
    </row>
    <row r="12" customFormat="false" ht="12.75" hidden="false" customHeight="false" outlineLevel="0" collapsed="false">
      <c r="A12" s="0" t="s">
        <v>145</v>
      </c>
      <c r="C12" s="37" t="n">
        <f aca="false">Trans_change!C26*EES_Del!C4/1000</f>
        <v>-0</v>
      </c>
      <c r="D12" s="37" t="n">
        <f aca="false">Trans_change!D26*EES_Del!D4/1000</f>
        <v>-0.433942846400601</v>
      </c>
      <c r="E12" s="37" t="n">
        <f aca="false">Trans_change!E26*EES_Del!E4/1000</f>
        <v>-5.88336246730875</v>
      </c>
      <c r="F12" s="37" t="n">
        <f aca="false">Trans_change!F26*EES_Del!F4/1000</f>
        <v>-5.34063788587693</v>
      </c>
      <c r="G12" s="37" t="n">
        <f aca="false">Trans_change!G26*EES_Del!G4/1000</f>
        <v>-4.80215512551576</v>
      </c>
      <c r="H12" s="37" t="n">
        <f aca="false">Trans_change!H26*EES_Del!H4/1000</f>
        <v>-9.66872093661538</v>
      </c>
      <c r="I12" s="37" t="n">
        <f aca="false">Trans_change!I26*EES_Del!I4/1000</f>
        <v>-23.3509887899754</v>
      </c>
      <c r="J12" s="37" t="n">
        <f aca="false">Trans_change!J26*EES_Del!J4/1000</f>
        <v>-22.8383261030126</v>
      </c>
      <c r="K12" s="37" t="n">
        <f aca="false">Trans_change!K26*EES_Del!K4/1000</f>
        <v>-22.3327074627655</v>
      </c>
      <c r="L12" s="37" t="n">
        <f aca="false">Trans_change!L26*EES_Del!L4/1000</f>
        <v>-21.8315844588727</v>
      </c>
      <c r="M12" s="37" t="n">
        <f aca="false">Trans_change!M26*EES_Del!M4/1000</f>
        <v>-21.3354308190464</v>
      </c>
    </row>
    <row r="13" customFormat="false" ht="12.75" hidden="false" customHeight="false" outlineLevel="0" collapsed="false">
      <c r="A13" s="0" t="s">
        <v>146</v>
      </c>
      <c r="C13" s="37" t="n">
        <f aca="false">Dist_change!C26*EES_Del!C4/1000</f>
        <v>-0</v>
      </c>
      <c r="D13" s="37" t="n">
        <f aca="false">Dist_change!D26*EES_Del!D4/1000</f>
        <v>1.19408525163284</v>
      </c>
      <c r="E13" s="37" t="n">
        <f aca="false">Dist_change!E26*EES_Del!E4/1000</f>
        <v>-4.69029364576691</v>
      </c>
      <c r="F13" s="37" t="n">
        <f aca="false">Dist_change!F26*EES_Del!F4/1000</f>
        <v>-3.14159353758994</v>
      </c>
      <c r="G13" s="37" t="n">
        <f aca="false">Dist_change!G26*EES_Del!G4/1000</f>
        <v>-1.60499774341635</v>
      </c>
      <c r="H13" s="37" t="n">
        <f aca="false">Dist_change!H26*EES_Del!H4/1000</f>
        <v>-10.6895420440049</v>
      </c>
      <c r="I13" s="37" t="n">
        <f aca="false">Dist_change!I26*EES_Del!I4/1000</f>
        <v>-34.1016101132669</v>
      </c>
      <c r="J13" s="37" t="n">
        <f aca="false">Dist_change!J26*EES_Del!J4/1000</f>
        <v>-32.6386935881616</v>
      </c>
      <c r="K13" s="37" t="n">
        <f aca="false">Dist_change!K26*EES_Del!K4/1000</f>
        <v>-31.1958777113107</v>
      </c>
      <c r="L13" s="37" t="n">
        <f aca="false">Dist_change!L26*EES_Del!L4/1000</f>
        <v>-29.7658904269846</v>
      </c>
      <c r="M13" s="37" t="n">
        <f aca="false">Dist_change!M26*EES_Del!M4/1000</f>
        <v>-28.3500835482097</v>
      </c>
    </row>
    <row r="15" customFormat="false" ht="13.5" hidden="false" customHeight="false" outlineLevel="0" collapsed="false">
      <c r="A15" s="39" t="s">
        <v>147</v>
      </c>
      <c r="B15" s="40"/>
      <c r="C15" s="41" t="n">
        <f aca="false">SUM(C12:C13)</f>
        <v>0</v>
      </c>
      <c r="D15" s="41" t="n">
        <f aca="false">SUM(D12:D13)</f>
        <v>0.760142405232243</v>
      </c>
      <c r="E15" s="41" t="n">
        <f aca="false">SUM(E12:E13)</f>
        <v>-10.5736561130757</v>
      </c>
      <c r="F15" s="41" t="n">
        <f aca="false">SUM(F12:F13)</f>
        <v>-8.48223142346686</v>
      </c>
      <c r="G15" s="41" t="n">
        <f aca="false">SUM(G12:G13)</f>
        <v>-6.40715286893211</v>
      </c>
      <c r="H15" s="41" t="n">
        <f aca="false">SUM(H12:H13)</f>
        <v>-20.3582629806203</v>
      </c>
      <c r="I15" s="41" t="n">
        <f aca="false">SUM(I12:I13)</f>
        <v>-57.4525989032423</v>
      </c>
      <c r="J15" s="41" t="n">
        <f aca="false">SUM(J12:J13)</f>
        <v>-55.4770196911742</v>
      </c>
      <c r="K15" s="41" t="n">
        <f aca="false">SUM(K12:K13)</f>
        <v>-53.5285851740762</v>
      </c>
      <c r="L15" s="41" t="n">
        <f aca="false">SUM(L12:L13)</f>
        <v>-51.5974748858574</v>
      </c>
      <c r="M15" s="41" t="n">
        <f aca="false">SUM(M12:M13)</f>
        <v>-49.6855143672562</v>
      </c>
    </row>
    <row r="16" customFormat="false" ht="13.5" hidden="false" customHeight="false" outlineLevel="0" collapsed="false"/>
    <row r="21" customFormat="false" ht="12.75" hidden="false" customHeight="false" outlineLevel="0" collapsed="false">
      <c r="F21" s="0" t="s">
        <v>159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6" activeCellId="0" sqref="M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</cols>
  <sheetData>
    <row r="1" customFormat="false" ht="12.75" hidden="false" customHeight="false" outlineLevel="0" collapsed="false">
      <c r="A1" s="0" t="s">
        <v>162</v>
      </c>
    </row>
    <row r="4" customFormat="false" ht="12.75" hidden="false" customHeight="false" outlineLevel="0" collapsed="false">
      <c r="A4" s="30" t="s">
        <v>163</v>
      </c>
      <c r="B4" s="30" t="s">
        <v>136</v>
      </c>
      <c r="C4" s="30" t="n">
        <v>2000</v>
      </c>
      <c r="D4" s="30" t="n">
        <v>2001</v>
      </c>
      <c r="E4" s="30" t="n">
        <v>2002</v>
      </c>
      <c r="F4" s="30" t="n">
        <v>2003</v>
      </c>
      <c r="G4" s="30" t="n">
        <v>2004</v>
      </c>
      <c r="H4" s="30" t="n">
        <v>2005</v>
      </c>
      <c r="I4" s="30" t="n">
        <v>2006</v>
      </c>
      <c r="J4" s="30" t="n">
        <v>2007</v>
      </c>
      <c r="K4" s="30" t="n">
        <v>2008</v>
      </c>
      <c r="L4" s="30" t="n">
        <v>2009</v>
      </c>
      <c r="M4" s="30" t="n">
        <v>2010</v>
      </c>
      <c r="N4" s="30" t="n">
        <v>2011</v>
      </c>
    </row>
    <row r="5" customFormat="false" ht="12.75" hidden="false" customHeight="false" outlineLevel="0" collapsed="false">
      <c r="A5" s="0" t="s">
        <v>164</v>
      </c>
      <c r="B5" s="0" t="s">
        <v>133</v>
      </c>
      <c r="C5" s="34" t="n">
        <v>0.0609</v>
      </c>
      <c r="D5" s="34" t="n">
        <v>0.0607</v>
      </c>
      <c r="E5" s="34" t="n">
        <v>0.0601</v>
      </c>
      <c r="F5" s="34" t="n">
        <v>0.0599</v>
      </c>
      <c r="G5" s="34" t="n">
        <v>0.0599</v>
      </c>
      <c r="H5" s="34" t="n">
        <v>0.0596</v>
      </c>
      <c r="I5" s="34" t="n">
        <v>0.0594</v>
      </c>
      <c r="J5" s="34" t="n">
        <v>0.0592</v>
      </c>
      <c r="K5" s="34" t="n">
        <v>0.0591</v>
      </c>
      <c r="L5" s="34" t="n">
        <v>0.059</v>
      </c>
      <c r="M5" s="34" t="n">
        <v>0.0589</v>
      </c>
      <c r="P5" s="34" t="n">
        <v>0.0609</v>
      </c>
      <c r="Q5" s="34" t="n">
        <v>0.0607</v>
      </c>
      <c r="R5" s="34" t="n">
        <v>0.0601</v>
      </c>
      <c r="S5" s="34" t="n">
        <v>0.0599</v>
      </c>
      <c r="T5" s="34" t="n">
        <v>0.0599</v>
      </c>
      <c r="U5" s="34" t="n">
        <v>0.0596</v>
      </c>
      <c r="V5" s="34" t="n">
        <v>0.0594</v>
      </c>
      <c r="W5" s="34" t="n">
        <v>0.0592</v>
      </c>
      <c r="X5" s="34" t="n">
        <v>0.0591</v>
      </c>
      <c r="Y5" s="34" t="n">
        <v>0.059</v>
      </c>
      <c r="Z5" s="34" t="n">
        <v>0.0589</v>
      </c>
    </row>
    <row r="6" customFormat="false" ht="12.75" hidden="false" customHeight="false" outlineLevel="0" collapsed="false">
      <c r="A6" s="0" t="s">
        <v>164</v>
      </c>
      <c r="B6" s="0" t="s">
        <v>150</v>
      </c>
      <c r="C6" s="45" t="n">
        <f aca="false">C5+C10</f>
        <v>0.0759</v>
      </c>
      <c r="D6" s="45" t="n">
        <f aca="false">D5+D10</f>
        <v>0.0757</v>
      </c>
      <c r="E6" s="45" t="n">
        <f aca="false">E5+E10</f>
        <v>0.0751</v>
      </c>
      <c r="F6" s="45" t="n">
        <f aca="false">F5+F10</f>
        <v>0.0749</v>
      </c>
      <c r="G6" s="45" t="n">
        <f aca="false">G5+G10</f>
        <v>0.0749</v>
      </c>
      <c r="H6" s="45" t="n">
        <f aca="false">H5+H10</f>
        <v>0.0746</v>
      </c>
      <c r="I6" s="45" t="n">
        <f aca="false">I5+I10</f>
        <v>0.0744</v>
      </c>
      <c r="J6" s="45" t="n">
        <f aca="false">J5+J10</f>
        <v>0.0742</v>
      </c>
      <c r="K6" s="45" t="n">
        <f aca="false">K5+K10</f>
        <v>0.0741</v>
      </c>
      <c r="L6" s="45" t="n">
        <f aca="false">L5+L10</f>
        <v>0.074</v>
      </c>
      <c r="M6" s="45" t="n">
        <f aca="false">M5+M10</f>
        <v>0.0739</v>
      </c>
    </row>
    <row r="7" customFormat="false" ht="12.75" hidden="false" customHeight="false" outlineLevel="0" collapsed="false">
      <c r="A7" s="0" t="s">
        <v>164</v>
      </c>
      <c r="B7" s="0" t="s">
        <v>142</v>
      </c>
      <c r="C7" s="45" t="n">
        <f aca="false">C5-C10</f>
        <v>0.0459</v>
      </c>
      <c r="D7" s="45" t="n">
        <f aca="false">D5-D10</f>
        <v>0.0457</v>
      </c>
      <c r="E7" s="45" t="n">
        <f aca="false">E5-E10</f>
        <v>0.0451</v>
      </c>
      <c r="F7" s="45" t="n">
        <f aca="false">F5-F10</f>
        <v>0.0449</v>
      </c>
      <c r="G7" s="45" t="n">
        <f aca="false">G5-G10</f>
        <v>0.0449</v>
      </c>
      <c r="H7" s="45" t="n">
        <f aca="false">H5-H10</f>
        <v>0.0446</v>
      </c>
      <c r="I7" s="45" t="n">
        <f aca="false">I5-I10</f>
        <v>0.0444</v>
      </c>
      <c r="J7" s="45" t="n">
        <f aca="false">J5-J10</f>
        <v>0.0442</v>
      </c>
      <c r="K7" s="45" t="n">
        <f aca="false">K5-K10</f>
        <v>0.0441</v>
      </c>
      <c r="L7" s="45" t="n">
        <f aca="false">L5-L10</f>
        <v>0.044</v>
      </c>
      <c r="M7" s="45" t="n">
        <f aca="false">M5-M10</f>
        <v>0.0439</v>
      </c>
    </row>
    <row r="9" customFormat="false" ht="12.75" hidden="false" customHeight="false" outlineLevel="0" collapsed="false">
      <c r="A9" s="0" t="s">
        <v>165</v>
      </c>
      <c r="B9" s="0" t="s">
        <v>166</v>
      </c>
      <c r="C9" s="46" t="n">
        <v>0.0075</v>
      </c>
      <c r="D9" s="47" t="n">
        <f aca="false">C9</f>
        <v>0.0075</v>
      </c>
      <c r="E9" s="47" t="n">
        <f aca="false">D9</f>
        <v>0.0075</v>
      </c>
      <c r="F9" s="47" t="n">
        <f aca="false">E9</f>
        <v>0.0075</v>
      </c>
      <c r="G9" s="47" t="n">
        <f aca="false">F9</f>
        <v>0.0075</v>
      </c>
      <c r="H9" s="47" t="n">
        <f aca="false">G9</f>
        <v>0.0075</v>
      </c>
      <c r="I9" s="47" t="n">
        <f aca="false">H9</f>
        <v>0.0075</v>
      </c>
      <c r="J9" s="47" t="n">
        <f aca="false">I9</f>
        <v>0.0075</v>
      </c>
      <c r="K9" s="47" t="n">
        <f aca="false">J9</f>
        <v>0.0075</v>
      </c>
      <c r="L9" s="47" t="n">
        <f aca="false">K9</f>
        <v>0.0075</v>
      </c>
      <c r="M9" s="47" t="n">
        <f aca="false">L9</f>
        <v>0.0075</v>
      </c>
    </row>
    <row r="10" customFormat="false" ht="12.75" hidden="false" customHeight="false" outlineLevel="0" collapsed="false">
      <c r="A10" s="0" t="s">
        <v>165</v>
      </c>
      <c r="B10" s="0" t="s">
        <v>167</v>
      </c>
      <c r="C10" s="46" t="n">
        <f aca="false">C9*2</f>
        <v>0.015</v>
      </c>
      <c r="D10" s="47" t="n">
        <f aca="false">C10</f>
        <v>0.015</v>
      </c>
      <c r="E10" s="47" t="n">
        <f aca="false">D10</f>
        <v>0.015</v>
      </c>
      <c r="F10" s="47" t="n">
        <f aca="false">E10</f>
        <v>0.015</v>
      </c>
      <c r="G10" s="47" t="n">
        <f aca="false">F10</f>
        <v>0.015</v>
      </c>
      <c r="H10" s="47" t="n">
        <f aca="false">G10</f>
        <v>0.015</v>
      </c>
      <c r="I10" s="47" t="n">
        <f aca="false">H10</f>
        <v>0.015</v>
      </c>
      <c r="J10" s="47" t="n">
        <f aca="false">I10</f>
        <v>0.015</v>
      </c>
      <c r="K10" s="47" t="n">
        <f aca="false">J10</f>
        <v>0.015</v>
      </c>
      <c r="L10" s="47" t="n">
        <f aca="false">K10</f>
        <v>0.015</v>
      </c>
      <c r="M10" s="47" t="n">
        <f aca="false">L10</f>
        <v>0.015</v>
      </c>
    </row>
    <row r="11" customFormat="false" ht="12.75" hidden="false" customHeight="false" outlineLevel="0" collapsed="false">
      <c r="A11" s="0" t="s">
        <v>165</v>
      </c>
      <c r="B11" s="0" t="s">
        <v>168</v>
      </c>
      <c r="C11" s="46" t="n">
        <f aca="false">C9*3</f>
        <v>0.0225</v>
      </c>
      <c r="D11" s="47" t="n">
        <f aca="false">C11</f>
        <v>0.0225</v>
      </c>
      <c r="E11" s="47" t="n">
        <f aca="false">D11</f>
        <v>0.0225</v>
      </c>
      <c r="F11" s="47" t="n">
        <f aca="false">E11</f>
        <v>0.0225</v>
      </c>
      <c r="G11" s="47" t="n">
        <f aca="false">F11</f>
        <v>0.0225</v>
      </c>
      <c r="H11" s="47" t="n">
        <f aca="false">G11</f>
        <v>0.0225</v>
      </c>
      <c r="I11" s="47" t="n">
        <f aca="false">H11</f>
        <v>0.0225</v>
      </c>
      <c r="J11" s="47" t="n">
        <f aca="false">I11</f>
        <v>0.0225</v>
      </c>
      <c r="K11" s="47" t="n">
        <f aca="false">J11</f>
        <v>0.0225</v>
      </c>
      <c r="L11" s="47" t="n">
        <f aca="false">K11</f>
        <v>0.0225</v>
      </c>
      <c r="M11" s="47" t="n">
        <f aca="false">L11</f>
        <v>0.0225</v>
      </c>
    </row>
    <row r="13" customFormat="false" ht="12.75" hidden="false" customHeight="false" outlineLevel="0" collapsed="false">
      <c r="A13" s="0" t="s">
        <v>169</v>
      </c>
      <c r="B13" s="0" t="s">
        <v>133</v>
      </c>
      <c r="C13" s="34" t="n">
        <f aca="false">[1]Annual!$B$6</f>
        <v>0.0357</v>
      </c>
      <c r="D13" s="34" t="n">
        <f aca="false">[1]Annual!$B$7</f>
        <v>0.031</v>
      </c>
      <c r="E13" s="34" t="n">
        <f aca="false">[1]Annual!$B$8</f>
        <v>0.03</v>
      </c>
      <c r="F13" s="34" t="n">
        <f aca="false">[1]Annual!$B$9</f>
        <v>0.029</v>
      </c>
      <c r="G13" s="34" t="n">
        <f aca="false">[1]Annual!$B$10</f>
        <v>0.0285</v>
      </c>
      <c r="H13" s="34" t="n">
        <f aca="false">[1]Annual!$B$11</f>
        <v>0.028</v>
      </c>
      <c r="I13" s="34" t="n">
        <f aca="false">[1]Annual!$B$12</f>
        <v>0.0272</v>
      </c>
      <c r="J13" s="34" t="n">
        <f aca="false">[1]Annual!$B$13</f>
        <v>0.0267</v>
      </c>
      <c r="K13" s="34" t="n">
        <f aca="false">[1]Annual!$B$14</f>
        <v>0.0262</v>
      </c>
      <c r="L13" s="34" t="n">
        <f aca="false">[1]Annual!$B$15</f>
        <v>0.0258</v>
      </c>
      <c r="M13" s="34" t="n">
        <f aca="false">[1]Annual!$B$16</f>
        <v>0.0254</v>
      </c>
      <c r="P13" s="34" t="n">
        <f aca="false">[1]Annual!$B$6</f>
        <v>0.0357</v>
      </c>
      <c r="Q13" s="34" t="n">
        <f aca="false">[1]Annual!$B$7</f>
        <v>0.031</v>
      </c>
      <c r="R13" s="34" t="n">
        <f aca="false">[1]Annual!$B$8</f>
        <v>0.03</v>
      </c>
      <c r="S13" s="34" t="n">
        <f aca="false">[1]Annual!$B$9</f>
        <v>0.029</v>
      </c>
      <c r="T13" s="34" t="n">
        <f aca="false">[1]Annual!$B$10</f>
        <v>0.0285</v>
      </c>
      <c r="U13" s="34" t="n">
        <f aca="false">[1]Annual!$B$11</f>
        <v>0.028</v>
      </c>
      <c r="V13" s="34" t="n">
        <f aca="false">[1]Annual!$B$12</f>
        <v>0.0272</v>
      </c>
      <c r="W13" s="34" t="n">
        <f aca="false">[1]Annual!$B$13</f>
        <v>0.0267</v>
      </c>
      <c r="X13" s="34" t="n">
        <f aca="false">[1]Annual!$B$14</f>
        <v>0.0262</v>
      </c>
      <c r="Y13" s="34" t="n">
        <f aca="false">[1]Annual!$B$15</f>
        <v>0.0258</v>
      </c>
      <c r="Z13" s="34" t="n">
        <f aca="false">[1]Annual!$B$16</f>
        <v>0.0254</v>
      </c>
    </row>
    <row r="14" customFormat="false" ht="12.75" hidden="false" customHeight="false" outlineLevel="0" collapsed="false">
      <c r="A14" s="0" t="s">
        <v>169</v>
      </c>
      <c r="B14" s="0" t="s">
        <v>150</v>
      </c>
      <c r="C14" s="34" t="n">
        <f aca="false">C13+C11</f>
        <v>0.0582</v>
      </c>
      <c r="D14" s="34" t="n">
        <f aca="false">D13+D11</f>
        <v>0.0535</v>
      </c>
      <c r="E14" s="34" t="n">
        <f aca="false">E13+E11</f>
        <v>0.0525</v>
      </c>
      <c r="F14" s="34" t="n">
        <f aca="false">F13+F11</f>
        <v>0.0515</v>
      </c>
      <c r="G14" s="34" t="n">
        <f aca="false">G13+G11</f>
        <v>0.051</v>
      </c>
      <c r="H14" s="34" t="n">
        <f aca="false">H13+H11</f>
        <v>0.0505</v>
      </c>
      <c r="I14" s="34" t="n">
        <f aca="false">I13+I11</f>
        <v>0.0497</v>
      </c>
      <c r="J14" s="34" t="n">
        <f aca="false">J13+J11</f>
        <v>0.0492</v>
      </c>
      <c r="K14" s="34" t="n">
        <f aca="false">K13+K11</f>
        <v>0.0487</v>
      </c>
      <c r="L14" s="34" t="n">
        <f aca="false">L13+L11</f>
        <v>0.0483</v>
      </c>
      <c r="M14" s="34" t="n">
        <f aca="false">M13+M11</f>
        <v>0.0479</v>
      </c>
    </row>
    <row r="15" customFormat="false" ht="12.75" hidden="false" customHeight="false" outlineLevel="0" collapsed="false">
      <c r="A15" s="0" t="s">
        <v>169</v>
      </c>
      <c r="B15" s="0" t="s">
        <v>142</v>
      </c>
      <c r="C15" s="34" t="n">
        <f aca="false">C13-C11</f>
        <v>0.0132</v>
      </c>
      <c r="D15" s="34" t="n">
        <f aca="false">D13-D11</f>
        <v>0.0085</v>
      </c>
      <c r="E15" s="34" t="n">
        <f aca="false">E13-E11</f>
        <v>0.0075</v>
      </c>
      <c r="F15" s="34" t="n">
        <f aca="false">F13-F11</f>
        <v>0.0065</v>
      </c>
      <c r="G15" s="34" t="n">
        <f aca="false">G13-G11</f>
        <v>0.006</v>
      </c>
      <c r="H15" s="34" t="n">
        <f aca="false">H13-H11</f>
        <v>0.0055</v>
      </c>
      <c r="I15" s="34" t="n">
        <f aca="false">I13-I11</f>
        <v>0.0047</v>
      </c>
      <c r="J15" s="34" t="n">
        <f aca="false">J13-J11</f>
        <v>0.0042</v>
      </c>
      <c r="K15" s="34" t="n">
        <f aca="false">K13-K11</f>
        <v>0.0037</v>
      </c>
      <c r="L15" s="34" t="n">
        <f aca="false">L13-L11</f>
        <v>0.0033</v>
      </c>
      <c r="M15" s="34" t="n">
        <f aca="false">M13-M11</f>
        <v>0.0029</v>
      </c>
    </row>
    <row r="16" customFormat="false" ht="12.75" hidden="false" customHeight="false" outlineLevel="0" collapsed="false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customFormat="false" ht="12.75" hidden="false" customHeight="false" outlineLevel="0" collapsed="false">
      <c r="A17" s="0" t="s">
        <v>170</v>
      </c>
      <c r="B17" s="0" t="s">
        <v>133</v>
      </c>
      <c r="C17" s="34" t="n">
        <f aca="false">[1]Annual!$C$6</f>
        <v>0.0463</v>
      </c>
      <c r="D17" s="34" t="n">
        <f aca="false">[1]Annual!$C$7</f>
        <v>0.032</v>
      </c>
      <c r="E17" s="34" t="n">
        <f aca="false">[1]Annual!$C$8</f>
        <v>0.029</v>
      </c>
      <c r="F17" s="34" t="n">
        <f aca="false">[1]Annual!$C$9</f>
        <v>0.027</v>
      </c>
      <c r="G17" s="34" t="n">
        <f aca="false">[1]Annual!$C$10</f>
        <v>0.0253</v>
      </c>
      <c r="H17" s="34" t="n">
        <f aca="false">[1]Annual!$C$11</f>
        <v>0.024</v>
      </c>
      <c r="I17" s="34" t="n">
        <f aca="false">[1]Annual!$C$12</f>
        <v>0.0225</v>
      </c>
      <c r="J17" s="34" t="n">
        <f aca="false">[1]Annual!$C$13</f>
        <v>0.021</v>
      </c>
      <c r="K17" s="34" t="n">
        <f aca="false">[1]Annual!$C$14</f>
        <v>0.02</v>
      </c>
      <c r="L17" s="34" t="n">
        <f aca="false">[1]Annual!$C$15</f>
        <v>0.0192</v>
      </c>
      <c r="M17" s="34" t="n">
        <f aca="false">[1]Annual!$C$16</f>
        <v>0.018</v>
      </c>
      <c r="P17" s="34" t="n">
        <f aca="false">[1]Annual!$C$6</f>
        <v>0.0463</v>
      </c>
      <c r="Q17" s="34" t="n">
        <f aca="false">[1]Annual!$C$7</f>
        <v>0.032</v>
      </c>
      <c r="R17" s="34" t="n">
        <f aca="false">[1]Annual!$C$8</f>
        <v>0.029</v>
      </c>
      <c r="S17" s="34" t="n">
        <f aca="false">[1]Annual!$C$9</f>
        <v>0.027</v>
      </c>
      <c r="T17" s="34" t="n">
        <f aca="false">[1]Annual!$C$10</f>
        <v>0.0253</v>
      </c>
      <c r="U17" s="34" t="n">
        <f aca="false">[1]Annual!$C$11</f>
        <v>0.024</v>
      </c>
      <c r="V17" s="34" t="n">
        <f aca="false">[1]Annual!$C$12</f>
        <v>0.0225</v>
      </c>
      <c r="W17" s="34" t="n">
        <f aca="false">[1]Annual!$C$13</f>
        <v>0.021</v>
      </c>
      <c r="X17" s="34" t="n">
        <f aca="false">[1]Annual!$C$14</f>
        <v>0.02</v>
      </c>
      <c r="Y17" s="34" t="n">
        <f aca="false">[1]Annual!$C$15</f>
        <v>0.0192</v>
      </c>
      <c r="Z17" s="34" t="n">
        <f aca="false">[1]Annual!$C$16</f>
        <v>0.018</v>
      </c>
    </row>
    <row r="18" customFormat="false" ht="12.75" hidden="false" customHeight="false" outlineLevel="0" collapsed="false">
      <c r="A18" s="0" t="s">
        <v>170</v>
      </c>
      <c r="B18" s="0" t="s">
        <v>150</v>
      </c>
      <c r="C18" s="34" t="n">
        <f aca="false">C17+C11</f>
        <v>0.0688</v>
      </c>
      <c r="D18" s="34" t="n">
        <f aca="false">D17+D11</f>
        <v>0.0545</v>
      </c>
      <c r="E18" s="34" t="n">
        <f aca="false">E17+E11</f>
        <v>0.0515</v>
      </c>
      <c r="F18" s="34" t="n">
        <f aca="false">F17+F11</f>
        <v>0.0495</v>
      </c>
      <c r="G18" s="34" t="n">
        <f aca="false">G17+G11</f>
        <v>0.0478</v>
      </c>
      <c r="H18" s="34" t="n">
        <f aca="false">H17+H11</f>
        <v>0.0465</v>
      </c>
      <c r="I18" s="34" t="n">
        <f aca="false">I17+I11</f>
        <v>0.045</v>
      </c>
      <c r="J18" s="34" t="n">
        <f aca="false">J17+J11</f>
        <v>0.0435</v>
      </c>
      <c r="K18" s="34" t="n">
        <f aca="false">K17+K11</f>
        <v>0.0425</v>
      </c>
      <c r="L18" s="34" t="n">
        <f aca="false">L17+L11</f>
        <v>0.0417</v>
      </c>
      <c r="M18" s="34" t="n">
        <f aca="false">M17+M11</f>
        <v>0.0405</v>
      </c>
    </row>
    <row r="19" customFormat="false" ht="12.75" hidden="false" customHeight="false" outlineLevel="0" collapsed="false">
      <c r="A19" s="0" t="s">
        <v>170</v>
      </c>
      <c r="B19" s="0" t="s">
        <v>142</v>
      </c>
      <c r="C19" s="34" t="n">
        <f aca="false">IF(C17-C11&gt;0,C17-C11,0)</f>
        <v>0.0238</v>
      </c>
      <c r="D19" s="34" t="n">
        <f aca="false">IF(D17-D11&gt;0,D17-D11,0)</f>
        <v>0.0095</v>
      </c>
      <c r="E19" s="34" t="n">
        <f aca="false">IF(E17-E11&gt;0,E17-E11,0)</f>
        <v>0.0065</v>
      </c>
      <c r="F19" s="34" t="n">
        <f aca="false">IF(F17-F11&gt;0,F17-F11,0)</f>
        <v>0.0045</v>
      </c>
      <c r="G19" s="34" t="n">
        <f aca="false">IF(G17-G11&gt;0,G17-G11,0)</f>
        <v>0.0028</v>
      </c>
      <c r="H19" s="34" t="n">
        <f aca="false">IF(H17-H11&gt;0,H17-H11,0)</f>
        <v>0.0015</v>
      </c>
      <c r="I19" s="34" t="n">
        <f aca="false">IF(I17-I11&gt;0,I17-I11,0)</f>
        <v>0</v>
      </c>
      <c r="J19" s="34" t="n">
        <f aca="false">IF(J17-J11&gt;0,J17-J11,0)</f>
        <v>0</v>
      </c>
      <c r="K19" s="34" t="n">
        <f aca="false">IF(K17-K11&gt;0,K17-K11,0)</f>
        <v>0</v>
      </c>
      <c r="L19" s="34" t="n">
        <f aca="false">IF(L17-L11&gt;0,L17-L11,0)</f>
        <v>0</v>
      </c>
      <c r="M19" s="34" t="n">
        <f aca="false">IF(M17-M11&gt;0,M17-M11,0)</f>
        <v>0</v>
      </c>
    </row>
    <row r="21" customFormat="false" ht="12.75" hidden="false" customHeight="false" outlineLevel="0" collapsed="false">
      <c r="A21" s="0" t="s">
        <v>140</v>
      </c>
      <c r="B21" s="0" t="s">
        <v>133</v>
      </c>
      <c r="C21" s="34" t="n">
        <v>0.01</v>
      </c>
      <c r="D21" s="34" t="n">
        <f aca="false">C21</f>
        <v>0.01</v>
      </c>
      <c r="E21" s="34" t="n">
        <f aca="false">D21</f>
        <v>0.01</v>
      </c>
      <c r="F21" s="34" t="n">
        <f aca="false">E21</f>
        <v>0.01</v>
      </c>
      <c r="G21" s="34" t="n">
        <f aca="false">F21</f>
        <v>0.01</v>
      </c>
      <c r="H21" s="34" t="n">
        <f aca="false">G21</f>
        <v>0.01</v>
      </c>
      <c r="I21" s="34" t="n">
        <f aca="false">H21</f>
        <v>0.01</v>
      </c>
      <c r="J21" s="34" t="n">
        <f aca="false">I21</f>
        <v>0.01</v>
      </c>
      <c r="K21" s="34" t="n">
        <f aca="false">J21</f>
        <v>0.01</v>
      </c>
      <c r="L21" s="34" t="n">
        <f aca="false">K21</f>
        <v>0.01</v>
      </c>
      <c r="M21" s="34" t="n">
        <f aca="false">L21</f>
        <v>0.01</v>
      </c>
    </row>
    <row r="22" customFormat="false" ht="12.75" hidden="false" customHeight="false" outlineLevel="0" collapsed="false">
      <c r="A22" s="0" t="s">
        <v>140</v>
      </c>
      <c r="B22" s="0" t="s">
        <v>150</v>
      </c>
      <c r="C22" s="34" t="n">
        <v>0.015</v>
      </c>
      <c r="D22" s="34" t="n">
        <f aca="false">C22</f>
        <v>0.015</v>
      </c>
      <c r="E22" s="34" t="n">
        <f aca="false">D22</f>
        <v>0.015</v>
      </c>
      <c r="F22" s="34" t="n">
        <f aca="false">E22</f>
        <v>0.015</v>
      </c>
      <c r="G22" s="34" t="n">
        <f aca="false">F22</f>
        <v>0.015</v>
      </c>
      <c r="H22" s="34" t="n">
        <f aca="false">G22</f>
        <v>0.015</v>
      </c>
      <c r="I22" s="34" t="n">
        <f aca="false">H22</f>
        <v>0.015</v>
      </c>
      <c r="J22" s="34" t="n">
        <f aca="false">I22</f>
        <v>0.015</v>
      </c>
      <c r="K22" s="34" t="n">
        <f aca="false">J22</f>
        <v>0.015</v>
      </c>
      <c r="L22" s="34" t="n">
        <f aca="false">K22</f>
        <v>0.015</v>
      </c>
      <c r="M22" s="34" t="n">
        <f aca="false">L22</f>
        <v>0.015</v>
      </c>
    </row>
    <row r="23" customFormat="false" ht="12.75" hidden="false" customHeight="false" outlineLevel="0" collapsed="false">
      <c r="A23" s="0" t="s">
        <v>140</v>
      </c>
      <c r="B23" s="0" t="s">
        <v>142</v>
      </c>
      <c r="C23" s="34" t="n">
        <v>0.005</v>
      </c>
      <c r="D23" s="34" t="n">
        <f aca="false">C23</f>
        <v>0.005</v>
      </c>
      <c r="E23" s="34" t="n">
        <f aca="false">D23</f>
        <v>0.005</v>
      </c>
      <c r="F23" s="34" t="n">
        <f aca="false">E23</f>
        <v>0.005</v>
      </c>
      <c r="G23" s="34" t="n">
        <f aca="false">F23</f>
        <v>0.005</v>
      </c>
      <c r="H23" s="34" t="n">
        <f aca="false">G23</f>
        <v>0.005</v>
      </c>
      <c r="I23" s="34" t="n">
        <f aca="false">H23</f>
        <v>0.005</v>
      </c>
      <c r="J23" s="34" t="n">
        <f aca="false">I23</f>
        <v>0.005</v>
      </c>
      <c r="K23" s="34" t="n">
        <f aca="false">J23</f>
        <v>0.005</v>
      </c>
      <c r="L23" s="34" t="n">
        <f aca="false">K23</f>
        <v>0.005</v>
      </c>
      <c r="M23" s="34" t="n">
        <f aca="false">L23</f>
        <v>0.005</v>
      </c>
    </row>
    <row r="25" customFormat="false" ht="12.75" hidden="false" customHeight="false" outlineLevel="0" collapsed="false">
      <c r="A25" s="0" t="s">
        <v>171</v>
      </c>
      <c r="B25" s="0" t="s">
        <v>133</v>
      </c>
      <c r="C25" s="42" t="n">
        <v>0.07</v>
      </c>
      <c r="D25" s="49" t="n">
        <f aca="false">C25</f>
        <v>0.07</v>
      </c>
      <c r="E25" s="49" t="n">
        <f aca="false">D25</f>
        <v>0.07</v>
      </c>
      <c r="F25" s="49" t="n">
        <f aca="false">E25</f>
        <v>0.07</v>
      </c>
      <c r="G25" s="49" t="n">
        <f aca="false">F25</f>
        <v>0.07</v>
      </c>
      <c r="H25" s="49" t="n">
        <f aca="false">G25</f>
        <v>0.07</v>
      </c>
      <c r="I25" s="49" t="n">
        <f aca="false">H25</f>
        <v>0.07</v>
      </c>
      <c r="J25" s="49" t="n">
        <f aca="false">I25</f>
        <v>0.07</v>
      </c>
      <c r="K25" s="49" t="n">
        <f aca="false">J25</f>
        <v>0.07</v>
      </c>
      <c r="L25" s="49" t="n">
        <f aca="false">K25</f>
        <v>0.07</v>
      </c>
      <c r="M25" s="49" t="n">
        <f aca="false">L25</f>
        <v>0.07</v>
      </c>
    </row>
    <row r="27" customFormat="false" ht="12.75" hidden="false" customHeight="false" outlineLevel="0" collapsed="false">
      <c r="A27" s="0" t="s">
        <v>172</v>
      </c>
      <c r="B27" s="0" t="s">
        <v>133</v>
      </c>
      <c r="C27" s="32" t="n">
        <v>0.036</v>
      </c>
      <c r="D27" s="31" t="n">
        <f aca="false">C27</f>
        <v>0.036</v>
      </c>
      <c r="E27" s="31" t="n">
        <f aca="false">D27</f>
        <v>0.036</v>
      </c>
      <c r="F27" s="31" t="n">
        <f aca="false">E27</f>
        <v>0.036</v>
      </c>
      <c r="G27" s="31" t="n">
        <f aca="false">F27</f>
        <v>0.036</v>
      </c>
      <c r="H27" s="31" t="n">
        <f aca="false">G27</f>
        <v>0.036</v>
      </c>
      <c r="I27" s="31" t="n">
        <f aca="false">H27</f>
        <v>0.036</v>
      </c>
      <c r="J27" s="31" t="n">
        <f aca="false">I27</f>
        <v>0.036</v>
      </c>
      <c r="K27" s="31" t="n">
        <f aca="false">J27</f>
        <v>0.036</v>
      </c>
      <c r="L27" s="31" t="n">
        <f aca="false">K27</f>
        <v>0.036</v>
      </c>
      <c r="M27" s="31" t="n">
        <f aca="false">L27</f>
        <v>0.036</v>
      </c>
    </row>
    <row r="29" customFormat="false" ht="12.75" hidden="false" customHeight="false" outlineLevel="0" collapsed="false">
      <c r="A29" s="0" t="s">
        <v>173</v>
      </c>
      <c r="B29" s="0" t="s">
        <v>133</v>
      </c>
      <c r="C29" s="0" t="n">
        <v>0</v>
      </c>
      <c r="D29" s="42" t="n">
        <v>0.05</v>
      </c>
      <c r="E29" s="49" t="n">
        <f aca="false">D29</f>
        <v>0.05</v>
      </c>
      <c r="F29" s="49" t="n">
        <f aca="false">E29</f>
        <v>0.05</v>
      </c>
      <c r="G29" s="49" t="n">
        <f aca="false">F29</f>
        <v>0.05</v>
      </c>
      <c r="H29" s="49" t="n">
        <f aca="false">G29</f>
        <v>0.05</v>
      </c>
      <c r="I29" s="49" t="n">
        <f aca="false">H29</f>
        <v>0.05</v>
      </c>
      <c r="J29" s="49" t="n">
        <f aca="false">I29</f>
        <v>0.05</v>
      </c>
      <c r="K29" s="49" t="n">
        <f aca="false">J29</f>
        <v>0.05</v>
      </c>
      <c r="L29" s="49" t="n">
        <f aca="false">K29</f>
        <v>0.05</v>
      </c>
      <c r="M29" s="49" t="n">
        <f aca="false">L29</f>
        <v>0.05</v>
      </c>
    </row>
    <row r="30" customFormat="false" ht="12.75" hidden="false" customHeight="false" outlineLevel="0" collapsed="false">
      <c r="A30" s="0" t="s">
        <v>173</v>
      </c>
      <c r="B30" s="0" t="s">
        <v>150</v>
      </c>
      <c r="C30" s="0" t="n">
        <v>0</v>
      </c>
      <c r="D30" s="42" t="n">
        <v>0.1</v>
      </c>
      <c r="E30" s="49" t="n">
        <f aca="false">D30</f>
        <v>0.1</v>
      </c>
      <c r="F30" s="49" t="n">
        <f aca="false">E30</f>
        <v>0.1</v>
      </c>
      <c r="G30" s="49" t="n">
        <f aca="false">F30</f>
        <v>0.1</v>
      </c>
      <c r="H30" s="49" t="n">
        <f aca="false">G30</f>
        <v>0.1</v>
      </c>
      <c r="I30" s="49" t="n">
        <f aca="false">H30</f>
        <v>0.1</v>
      </c>
      <c r="J30" s="49" t="n">
        <f aca="false">I30</f>
        <v>0.1</v>
      </c>
      <c r="K30" s="49" t="n">
        <f aca="false">J30</f>
        <v>0.1</v>
      </c>
      <c r="L30" s="49" t="n">
        <f aca="false">K30</f>
        <v>0.1</v>
      </c>
      <c r="M30" s="49" t="n">
        <f aca="false">L30</f>
        <v>0.1</v>
      </c>
    </row>
    <row r="31" customFormat="false" ht="12.75" hidden="false" customHeight="false" outlineLevel="0" collapsed="false">
      <c r="A31" s="0" t="s">
        <v>173</v>
      </c>
      <c r="B31" s="0" t="s">
        <v>142</v>
      </c>
      <c r="C31" s="0" t="n">
        <v>0</v>
      </c>
      <c r="D31" s="42" t="n">
        <v>0</v>
      </c>
      <c r="E31" s="49" t="n">
        <f aca="false">D31</f>
        <v>0</v>
      </c>
      <c r="F31" s="49" t="n">
        <f aca="false">E31</f>
        <v>0</v>
      </c>
      <c r="G31" s="49" t="n">
        <f aca="false">F31</f>
        <v>0</v>
      </c>
      <c r="H31" s="49" t="n">
        <f aca="false">G31</f>
        <v>0</v>
      </c>
      <c r="I31" s="49" t="n">
        <f aca="false">H31</f>
        <v>0</v>
      </c>
      <c r="J31" s="49" t="n">
        <f aca="false">I31</f>
        <v>0</v>
      </c>
      <c r="K31" s="49" t="n">
        <f aca="false">J31</f>
        <v>0</v>
      </c>
      <c r="L31" s="49" t="n">
        <f aca="false">K31</f>
        <v>0</v>
      </c>
      <c r="M31" s="49" t="n">
        <f aca="false">L31</f>
        <v>0</v>
      </c>
    </row>
    <row r="33" customFormat="false" ht="12.75" hidden="false" customHeight="false" outlineLevel="0" collapsed="false">
      <c r="A33" s="0" t="s">
        <v>174</v>
      </c>
      <c r="B33" s="0" t="s">
        <v>133</v>
      </c>
      <c r="C33" s="0" t="n">
        <v>0</v>
      </c>
      <c r="D33" s="34" t="n">
        <v>0</v>
      </c>
      <c r="E33" s="34" t="n">
        <f aca="false">((1.05/1)^(0.2))-1</f>
        <v>0.00980579767348533</v>
      </c>
      <c r="F33" s="34" t="n">
        <f aca="false">((1.05/1)^(0.2))-1</f>
        <v>0.00980579767348533</v>
      </c>
      <c r="G33" s="34" t="n">
        <f aca="false">((1.05/1)^(0.2))-1</f>
        <v>0.00980579767348533</v>
      </c>
      <c r="H33" s="34" t="n">
        <f aca="false">((1.05/1)^(0.2))-1</f>
        <v>0.00980579767348533</v>
      </c>
      <c r="I33" s="34" t="n">
        <f aca="false">((1.05/1)^(0.2))-1</f>
        <v>0.00980579767348533</v>
      </c>
      <c r="J33" s="0" t="n">
        <v>0</v>
      </c>
      <c r="K33" s="0" t="n">
        <v>0</v>
      </c>
      <c r="L33" s="0" t="n">
        <v>0</v>
      </c>
      <c r="M33" s="0" t="n">
        <v>0</v>
      </c>
    </row>
    <row r="34" customFormat="false" ht="12.75" hidden="false" customHeight="false" outlineLevel="0" collapsed="false">
      <c r="A34" s="0" t="s">
        <v>174</v>
      </c>
      <c r="B34" s="0" t="s">
        <v>150</v>
      </c>
      <c r="C34" s="0" t="n">
        <v>0</v>
      </c>
      <c r="D34" s="34" t="n">
        <v>0</v>
      </c>
      <c r="E34" s="34" t="n">
        <f aca="false">((1.1/1)^(0.2))-1</f>
        <v>0.0192448764914566</v>
      </c>
      <c r="F34" s="34" t="n">
        <f aca="false">((1.1/1)^(0.2))-1</f>
        <v>0.0192448764914566</v>
      </c>
      <c r="G34" s="34" t="n">
        <f aca="false">((1.1/1)^(0.2))-1</f>
        <v>0.0192448764914566</v>
      </c>
      <c r="H34" s="34" t="n">
        <f aca="false">((1.1/1)^(0.2))-1</f>
        <v>0.0192448764914566</v>
      </c>
      <c r="I34" s="34" t="n">
        <f aca="false">((1.1/1)^(0.2))-1</f>
        <v>0.0192448764914566</v>
      </c>
      <c r="J34" s="0" t="n">
        <v>0</v>
      </c>
      <c r="K34" s="0" t="n">
        <v>0</v>
      </c>
      <c r="L34" s="0" t="n">
        <v>0</v>
      </c>
      <c r="M34" s="0" t="n">
        <v>0</v>
      </c>
    </row>
    <row r="35" customFormat="false" ht="12.75" hidden="false" customHeight="false" outlineLevel="0" collapsed="false">
      <c r="A35" s="0" t="s">
        <v>174</v>
      </c>
      <c r="B35" s="0" t="s">
        <v>142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1.42"/>
    <col collapsed="false" customWidth="true" hidden="false" outlineLevel="0" max="3" min="3" style="0" width="15.13"/>
    <col collapsed="false" customWidth="true" hidden="false" outlineLevel="0" max="4" min="4" style="0" width="14.41"/>
    <col collapsed="false" customWidth="true" hidden="false" outlineLevel="0" max="5" min="5" style="0" width="11.42"/>
    <col collapsed="false" customWidth="true" hidden="false" outlineLevel="0" max="6" min="6" style="0" width="11.28"/>
    <col collapsed="false" customWidth="true" hidden="false" outlineLevel="0" max="7" min="7" style="0" width="13.28"/>
    <col collapsed="false" customWidth="true" hidden="false" outlineLevel="0" max="9" min="9" style="0" width="7.56"/>
    <col collapsed="false" customWidth="true" hidden="false" outlineLevel="0" max="10" min="10" style="0" width="11.99"/>
  </cols>
  <sheetData>
    <row r="1" customFormat="false" ht="12.75" hidden="false" customHeight="false" outlineLevel="0" collapsed="false">
      <c r="A1" s="0" t="s">
        <v>175</v>
      </c>
    </row>
    <row r="2" customFormat="false" ht="12.75" hidden="false" customHeight="false" outlineLevel="0" collapsed="false">
      <c r="B2" s="50" t="s">
        <v>176</v>
      </c>
      <c r="C2" s="50"/>
      <c r="D2" s="50"/>
      <c r="E2" s="50"/>
      <c r="F2" s="50"/>
      <c r="G2" s="50"/>
      <c r="H2" s="51" t="s">
        <v>177</v>
      </c>
    </row>
    <row r="3" customFormat="false" ht="38.25" hidden="false" customHeight="false" outlineLevel="0" collapsed="false">
      <c r="A3" s="52" t="s">
        <v>178</v>
      </c>
      <c r="B3" s="52" t="s">
        <v>179</v>
      </c>
      <c r="C3" s="52" t="s">
        <v>180</v>
      </c>
      <c r="D3" s="52" t="s">
        <v>181</v>
      </c>
      <c r="E3" s="52" t="s">
        <v>182</v>
      </c>
      <c r="F3" s="52" t="s">
        <v>183</v>
      </c>
      <c r="G3" s="52" t="s">
        <v>184</v>
      </c>
      <c r="H3" s="52" t="s">
        <v>185</v>
      </c>
      <c r="I3" s="52" t="s">
        <v>186</v>
      </c>
      <c r="J3" s="52" t="s">
        <v>187</v>
      </c>
    </row>
    <row r="4" customFormat="false" ht="12.75" hidden="false" customHeight="false" outlineLevel="0" collapsed="false">
      <c r="A4" s="0" t="s">
        <v>188</v>
      </c>
      <c r="B4" s="32" t="n">
        <v>0.02</v>
      </c>
      <c r="C4" s="32" t="n">
        <v>0.005</v>
      </c>
      <c r="D4" s="32" t="n">
        <v>0.02</v>
      </c>
      <c r="E4" s="0" t="n">
        <v>2002</v>
      </c>
      <c r="F4" s="0" t="n">
        <v>4</v>
      </c>
      <c r="G4" s="2" t="s">
        <v>189</v>
      </c>
      <c r="H4" s="53" t="n">
        <v>0.85</v>
      </c>
      <c r="I4" s="32" t="n">
        <v>0.015</v>
      </c>
      <c r="J4" s="37" t="n">
        <f aca="false">Position!D30</f>
        <v>-368313.663974232</v>
      </c>
    </row>
    <row r="5" customFormat="false" ht="12.75" hidden="false" customHeight="false" outlineLevel="0" collapsed="false">
      <c r="A5" s="0" t="s">
        <v>190</v>
      </c>
      <c r="B5" s="32" t="n">
        <v>0.02</v>
      </c>
      <c r="C5" s="32" t="n">
        <v>0.005</v>
      </c>
      <c r="D5" s="32" t="n">
        <v>0.02</v>
      </c>
      <c r="E5" s="0" t="n">
        <v>2002</v>
      </c>
      <c r="F5" s="0" t="n">
        <v>4</v>
      </c>
      <c r="G5" s="2" t="s">
        <v>189</v>
      </c>
      <c r="H5" s="53" t="n">
        <v>0.85</v>
      </c>
      <c r="I5" s="32" t="n">
        <v>0.015</v>
      </c>
      <c r="J5" s="37" t="n">
        <f aca="false">Position!D19</f>
        <v>-957813.26110702</v>
      </c>
    </row>
    <row r="6" customFormat="false" ht="12.75" hidden="false" customHeight="false" outlineLevel="0" collapsed="false">
      <c r="A6" s="0" t="s">
        <v>191</v>
      </c>
      <c r="B6" s="32" t="n">
        <v>0.02</v>
      </c>
      <c r="C6" s="32" t="n">
        <v>0.005</v>
      </c>
      <c r="D6" s="32" t="n">
        <v>0.02</v>
      </c>
      <c r="E6" s="0" t="n">
        <v>2002</v>
      </c>
      <c r="F6" s="0" t="n">
        <v>4</v>
      </c>
      <c r="G6" s="2" t="s">
        <v>189</v>
      </c>
      <c r="H6" s="53" t="n">
        <v>0.85</v>
      </c>
      <c r="I6" s="32" t="n">
        <v>0.015</v>
      </c>
      <c r="J6" s="37" t="n">
        <f aca="false">Position!D4</f>
        <v>-6283796.61658347</v>
      </c>
    </row>
    <row r="7" customFormat="false" ht="12.75" hidden="false" customHeight="false" outlineLevel="0" collapsed="false">
      <c r="A7" s="0" t="s">
        <v>192</v>
      </c>
      <c r="B7" s="32" t="n">
        <v>0.02</v>
      </c>
      <c r="C7" s="32" t="n">
        <v>0.005</v>
      </c>
      <c r="D7" s="32" t="n">
        <v>0.02</v>
      </c>
      <c r="E7" s="0" t="n">
        <v>2002</v>
      </c>
      <c r="F7" s="0" t="n">
        <v>4</v>
      </c>
      <c r="G7" s="2" t="s">
        <v>193</v>
      </c>
      <c r="H7" s="53" t="n">
        <v>0.85</v>
      </c>
      <c r="I7" s="32" t="n">
        <v>0.015</v>
      </c>
      <c r="J7" s="37" t="n">
        <f aca="false">Position!D11</f>
        <v>-1624960.35169178</v>
      </c>
    </row>
    <row r="8" customFormat="false" ht="12.75" hidden="false" customHeight="false" outlineLevel="0" collapsed="false">
      <c r="A8" s="0" t="s">
        <v>194</v>
      </c>
      <c r="B8" s="32" t="n">
        <v>0.02</v>
      </c>
      <c r="C8" s="32" t="n">
        <v>0.005</v>
      </c>
      <c r="D8" s="32" t="n">
        <v>0.02</v>
      </c>
      <c r="E8" s="0" t="n">
        <v>2002</v>
      </c>
      <c r="F8" s="0" t="n">
        <v>4</v>
      </c>
      <c r="G8" s="2" t="s">
        <v>189</v>
      </c>
      <c r="H8" s="53" t="n">
        <v>0.85</v>
      </c>
      <c r="I8" s="32" t="n">
        <v>0.015</v>
      </c>
      <c r="J8" s="37" t="n">
        <f aca="false">Position!D14</f>
        <v>-1516500.19505948</v>
      </c>
    </row>
    <row r="9" customFormat="false" ht="12.75" hidden="false" customHeight="false" outlineLevel="0" collapsed="false">
      <c r="A9" s="0" t="s">
        <v>195</v>
      </c>
      <c r="B9" s="32" t="n">
        <v>0.02</v>
      </c>
      <c r="C9" s="32" t="n">
        <v>0.005</v>
      </c>
      <c r="D9" s="32" t="n">
        <v>0.02</v>
      </c>
      <c r="E9" s="0" t="n">
        <v>2002</v>
      </c>
      <c r="F9" s="0" t="n">
        <v>4</v>
      </c>
      <c r="G9" s="2" t="s">
        <v>189</v>
      </c>
      <c r="H9" s="53" t="n">
        <v>0.85</v>
      </c>
      <c r="I9" s="32" t="n">
        <v>0.015</v>
      </c>
      <c r="J9" s="37" t="n">
        <f aca="false">Position!D28</f>
        <v>-399985.266727464</v>
      </c>
    </row>
    <row r="10" customFormat="false" ht="12.75" hidden="false" customHeight="false" outlineLevel="0" collapsed="false">
      <c r="A10" s="0" t="s">
        <v>196</v>
      </c>
      <c r="B10" s="32" t="n">
        <v>0.02</v>
      </c>
      <c r="C10" s="32" t="n">
        <v>0.005</v>
      </c>
      <c r="D10" s="32" t="n">
        <v>0.02</v>
      </c>
      <c r="E10" s="0" t="n">
        <v>2002</v>
      </c>
      <c r="F10" s="0" t="n">
        <v>4</v>
      </c>
      <c r="G10" s="2" t="s">
        <v>189</v>
      </c>
      <c r="H10" s="53" t="n">
        <v>0.85</v>
      </c>
      <c r="I10" s="32" t="n">
        <v>0.015</v>
      </c>
      <c r="J10" s="37" t="n">
        <f aca="false">Position!D3</f>
        <v>-6415294.94584763</v>
      </c>
    </row>
    <row r="11" customFormat="false" ht="12.75" hidden="false" customHeight="false" outlineLevel="0" collapsed="false">
      <c r="A11" s="0" t="s">
        <v>197</v>
      </c>
      <c r="B11" s="32" t="n">
        <v>0.02</v>
      </c>
      <c r="C11" s="32" t="n">
        <v>0.005</v>
      </c>
      <c r="D11" s="32" t="n">
        <v>0.02</v>
      </c>
      <c r="E11" s="0" t="n">
        <v>2002</v>
      </c>
      <c r="F11" s="0" t="n">
        <v>4</v>
      </c>
      <c r="G11" s="2" t="s">
        <v>189</v>
      </c>
      <c r="H11" s="53" t="n">
        <v>0.85</v>
      </c>
      <c r="I11" s="32" t="n">
        <v>0.015</v>
      </c>
      <c r="J11" s="37" t="n">
        <f aca="false">Position!D26</f>
        <v>-448891.320812507</v>
      </c>
    </row>
    <row r="12" customFormat="false" ht="12.75" hidden="false" customHeight="false" outlineLevel="0" collapsed="false">
      <c r="A12" s="0" t="s">
        <v>198</v>
      </c>
      <c r="B12" s="32" t="n">
        <v>0.02</v>
      </c>
      <c r="C12" s="32" t="n">
        <v>0.005</v>
      </c>
      <c r="D12" s="32" t="n">
        <v>0.02</v>
      </c>
      <c r="E12" s="0" t="n">
        <v>2002</v>
      </c>
      <c r="F12" s="0" t="n">
        <v>4</v>
      </c>
      <c r="G12" s="2" t="s">
        <v>189</v>
      </c>
      <c r="H12" s="53" t="n">
        <v>0.85</v>
      </c>
      <c r="I12" s="32" t="n">
        <v>0.015</v>
      </c>
      <c r="J12" s="37" t="n">
        <f aca="false">Position!D27</f>
        <v>-401307.391020155</v>
      </c>
    </row>
    <row r="13" customFormat="false" ht="12.75" hidden="false" customHeight="false" outlineLevel="0" collapsed="false">
      <c r="A13" s="0" t="s">
        <v>199</v>
      </c>
      <c r="B13" s="32" t="n">
        <v>0.02</v>
      </c>
      <c r="C13" s="32" t="n">
        <v>0.005</v>
      </c>
      <c r="D13" s="32" t="n">
        <v>0.02</v>
      </c>
      <c r="E13" s="0" t="n">
        <v>2002</v>
      </c>
      <c r="F13" s="0" t="n">
        <v>4</v>
      </c>
      <c r="G13" s="2" t="s">
        <v>189</v>
      </c>
      <c r="H13" s="53" t="n">
        <v>0.85</v>
      </c>
      <c r="I13" s="32" t="n">
        <v>0.015</v>
      </c>
      <c r="J13" s="37" t="n">
        <f aca="false">Position!D17</f>
        <v>-1069143.82878632</v>
      </c>
    </row>
    <row r="14" customFormat="false" ht="12.75" hidden="false" customHeight="false" outlineLevel="0" collapsed="false">
      <c r="A14" s="0" t="s">
        <v>200</v>
      </c>
      <c r="B14" s="32" t="n">
        <v>0.02</v>
      </c>
      <c r="C14" s="32" t="n">
        <v>0.005</v>
      </c>
      <c r="D14" s="32" t="n">
        <v>0.02</v>
      </c>
      <c r="E14" s="0" t="n">
        <v>2002</v>
      </c>
      <c r="F14" s="0" t="n">
        <v>4</v>
      </c>
      <c r="G14" s="2" t="s">
        <v>189</v>
      </c>
      <c r="H14" s="53" t="n">
        <v>0.85</v>
      </c>
      <c r="I14" s="32" t="n">
        <v>0.015</v>
      </c>
      <c r="J14" s="37" t="n">
        <f aca="false">Position!D21</f>
        <v>-756586.842034833</v>
      </c>
    </row>
    <row r="15" customFormat="false" ht="12.75" hidden="false" customHeight="false" outlineLevel="0" collapsed="false">
      <c r="A15" s="0" t="s">
        <v>201</v>
      </c>
      <c r="B15" s="32" t="n">
        <v>0.02</v>
      </c>
      <c r="C15" s="32" t="n">
        <v>0.005</v>
      </c>
      <c r="D15" s="32" t="n">
        <v>0.02</v>
      </c>
      <c r="E15" s="0" t="n">
        <v>2002</v>
      </c>
      <c r="F15" s="0" t="n">
        <v>4</v>
      </c>
      <c r="G15" s="2" t="s">
        <v>189</v>
      </c>
      <c r="H15" s="53" t="n">
        <v>0.85</v>
      </c>
      <c r="I15" s="32" t="n">
        <v>0.015</v>
      </c>
      <c r="J15" s="37" t="n">
        <f aca="false">Position!D13</f>
        <v>-1562185.28741823</v>
      </c>
    </row>
    <row r="16" customFormat="false" ht="12.75" hidden="false" customHeight="false" outlineLevel="0" collapsed="false">
      <c r="A16" s="0" t="s">
        <v>202</v>
      </c>
      <c r="B16" s="32" t="n">
        <v>0.02</v>
      </c>
      <c r="C16" s="32" t="n">
        <v>0.005</v>
      </c>
      <c r="D16" s="32" t="n">
        <v>0.02</v>
      </c>
      <c r="E16" s="0" t="n">
        <v>2002</v>
      </c>
      <c r="F16" s="0" t="n">
        <v>4</v>
      </c>
      <c r="G16" s="2" t="s">
        <v>189</v>
      </c>
      <c r="H16" s="53" t="n">
        <v>0.85</v>
      </c>
      <c r="I16" s="32" t="n">
        <v>0.015</v>
      </c>
      <c r="J16" s="37" t="n">
        <f aca="false">Position!D23</f>
        <v>-637392.043276847</v>
      </c>
    </row>
    <row r="17" customFormat="false" ht="12.75" hidden="false" customHeight="false" outlineLevel="0" collapsed="false">
      <c r="A17" s="0" t="s">
        <v>203</v>
      </c>
      <c r="B17" s="32" t="n">
        <v>0.02</v>
      </c>
      <c r="C17" s="32" t="n">
        <v>0.005</v>
      </c>
      <c r="D17" s="32" t="n">
        <v>0.02</v>
      </c>
      <c r="E17" s="0" t="n">
        <v>2002</v>
      </c>
      <c r="F17" s="0" t="n">
        <v>4</v>
      </c>
      <c r="G17" s="2" t="s">
        <v>189</v>
      </c>
      <c r="H17" s="53" t="n">
        <v>0.85</v>
      </c>
      <c r="I17" s="32" t="n">
        <v>0.015</v>
      </c>
      <c r="J17" s="37" t="n">
        <f aca="false">Position!D8</f>
        <v>-2981978.08799817</v>
      </c>
    </row>
    <row r="18" customFormat="false" ht="12.75" hidden="false" customHeight="false" outlineLevel="0" collapsed="false">
      <c r="A18" s="0" t="s">
        <v>204</v>
      </c>
      <c r="B18" s="32" t="n">
        <v>0.02</v>
      </c>
      <c r="C18" s="32" t="n">
        <v>0.005</v>
      </c>
      <c r="D18" s="32" t="n">
        <v>0.02</v>
      </c>
      <c r="E18" s="0" t="n">
        <v>2002</v>
      </c>
      <c r="F18" s="0" t="n">
        <v>4</v>
      </c>
      <c r="G18" s="2" t="s">
        <v>189</v>
      </c>
      <c r="H18" s="53" t="n">
        <v>0.85</v>
      </c>
      <c r="I18" s="32" t="n">
        <v>0.015</v>
      </c>
      <c r="J18" s="37" t="n">
        <f aca="false">Position!D29</f>
        <v>-399213.461969966</v>
      </c>
    </row>
    <row r="19" customFormat="false" ht="12.75" hidden="false" customHeight="false" outlineLevel="0" collapsed="false">
      <c r="A19" s="0" t="s">
        <v>205</v>
      </c>
      <c r="B19" s="32" t="n">
        <v>0.017</v>
      </c>
      <c r="C19" s="32" t="n">
        <v>0.005</v>
      </c>
      <c r="D19" s="32" t="n">
        <v>0.02</v>
      </c>
      <c r="E19" s="0" t="n">
        <v>2001</v>
      </c>
      <c r="F19" s="0" t="n">
        <v>4</v>
      </c>
      <c r="G19" s="2" t="s">
        <v>189</v>
      </c>
      <c r="H19" s="53" t="n">
        <v>0.85</v>
      </c>
      <c r="I19" s="32" t="n">
        <v>0.015</v>
      </c>
      <c r="J19" s="37" t="n">
        <f aca="false">Position!D2</f>
        <v>-13946850.3525073</v>
      </c>
    </row>
    <row r="20" customFormat="false" ht="12.75" hidden="false" customHeight="false" outlineLevel="0" collapsed="false">
      <c r="A20" s="0" t="s">
        <v>206</v>
      </c>
      <c r="B20" s="32" t="n">
        <v>0.02</v>
      </c>
      <c r="C20" s="32" t="n">
        <v>0.005</v>
      </c>
      <c r="D20" s="32" t="n">
        <v>0.02</v>
      </c>
      <c r="E20" s="0" t="n">
        <v>2002</v>
      </c>
      <c r="F20" s="0" t="n">
        <v>4</v>
      </c>
      <c r="G20" s="2" t="s">
        <v>189</v>
      </c>
      <c r="H20" s="53" t="n">
        <v>0.85</v>
      </c>
      <c r="I20" s="32" t="n">
        <v>0.015</v>
      </c>
      <c r="J20" s="37" t="n">
        <f aca="false">Position!D16</f>
        <v>-1146458.19890384</v>
      </c>
    </row>
    <row r="21" customFormat="false" ht="12.75" hidden="false" customHeight="false" outlineLevel="0" collapsed="false">
      <c r="A21" s="0" t="s">
        <v>207</v>
      </c>
      <c r="B21" s="32" t="n">
        <v>0.02</v>
      </c>
      <c r="C21" s="32" t="n">
        <v>0.005</v>
      </c>
      <c r="D21" s="32" t="n">
        <v>0.02</v>
      </c>
      <c r="E21" s="0" t="n">
        <v>2000</v>
      </c>
      <c r="F21" s="0" t="n">
        <v>4</v>
      </c>
      <c r="G21" s="2" t="s">
        <v>208</v>
      </c>
      <c r="H21" s="53" t="n">
        <v>0.85</v>
      </c>
      <c r="I21" s="32" t="n">
        <v>0.015</v>
      </c>
      <c r="J21" s="37" t="n">
        <f aca="false">Position!D10</f>
        <v>-1673126.86595733</v>
      </c>
    </row>
    <row r="22" customFormat="false" ht="12.75" hidden="false" customHeight="false" outlineLevel="0" collapsed="false">
      <c r="A22" s="0" t="s">
        <v>209</v>
      </c>
      <c r="B22" s="32" t="n">
        <v>0.02</v>
      </c>
      <c r="C22" s="32" t="n">
        <v>0.005</v>
      </c>
      <c r="D22" s="32" t="n">
        <v>0.02</v>
      </c>
      <c r="E22" s="0" t="n">
        <v>2002</v>
      </c>
      <c r="F22" s="0" t="n">
        <v>4</v>
      </c>
      <c r="G22" s="2" t="s">
        <v>189</v>
      </c>
      <c r="H22" s="53" t="n">
        <v>0.85</v>
      </c>
      <c r="I22" s="32" t="n">
        <v>0.015</v>
      </c>
      <c r="J22" s="37" t="n">
        <f aca="false">Position!D5</f>
        <v>-5197632.74377262</v>
      </c>
    </row>
    <row r="23" customFormat="false" ht="12.75" hidden="false" customHeight="false" outlineLevel="0" collapsed="false">
      <c r="A23" s="0" t="s">
        <v>210</v>
      </c>
      <c r="B23" s="32" t="n">
        <v>0.02</v>
      </c>
      <c r="C23" s="32" t="n">
        <v>0.005</v>
      </c>
      <c r="D23" s="32" t="n">
        <v>0.02</v>
      </c>
      <c r="E23" s="0" t="n">
        <v>2002</v>
      </c>
      <c r="F23" s="0" t="n">
        <v>4</v>
      </c>
      <c r="G23" s="2" t="s">
        <v>189</v>
      </c>
      <c r="H23" s="53" t="n">
        <v>0.85</v>
      </c>
      <c r="I23" s="32" t="n">
        <v>0.015</v>
      </c>
      <c r="J23" s="37" t="n">
        <f aca="false">Position!D15</f>
        <v>-1411154.42098676</v>
      </c>
    </row>
    <row r="24" customFormat="false" ht="12.75" hidden="false" customHeight="false" outlineLevel="0" collapsed="false">
      <c r="A24" s="0" t="s">
        <v>211</v>
      </c>
      <c r="B24" s="32" t="n">
        <v>0.02</v>
      </c>
      <c r="C24" s="32" t="n">
        <v>0.005</v>
      </c>
      <c r="D24" s="32" t="n">
        <v>0.02</v>
      </c>
      <c r="E24" s="0" t="n">
        <v>2002</v>
      </c>
      <c r="F24" s="0" t="n">
        <v>4</v>
      </c>
      <c r="G24" s="2" t="s">
        <v>189</v>
      </c>
      <c r="H24" s="53" t="n">
        <v>0.85</v>
      </c>
      <c r="I24" s="32" t="n">
        <v>0.015</v>
      </c>
      <c r="J24" s="37" t="n">
        <f aca="false">Position!D6</f>
        <v>-3226809.92706747</v>
      </c>
    </row>
    <row r="26" customFormat="false" ht="12.75" hidden="false" customHeight="false" outlineLevel="0" collapsed="false">
      <c r="H26" s="0" t="s">
        <v>212</v>
      </c>
      <c r="J26" s="36" t="n">
        <f aca="false">SUM(J4:J24)</f>
        <v>-52425395.0735034</v>
      </c>
    </row>
    <row r="27" customFormat="false" ht="12.75" hidden="false" customHeight="false" outlineLevel="0" collapsed="false">
      <c r="H27" s="0" t="s">
        <v>213</v>
      </c>
      <c r="J27" s="37" t="n">
        <f aca="false">Position!D176</f>
        <v>-70677119.1372063</v>
      </c>
    </row>
    <row r="29" customFormat="false" ht="12.75" hidden="false" customHeight="false" outlineLevel="0" collapsed="false">
      <c r="H29" s="0" t="s">
        <v>214</v>
      </c>
      <c r="J29" s="54" t="n">
        <f aca="false">J26/J27</f>
        <v>0.741759082903894</v>
      </c>
    </row>
  </sheetData>
  <mergeCells count="1">
    <mergeCell ref="B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0.99"/>
    <col collapsed="false" customWidth="true" hidden="false" outlineLevel="0" max="3" min="3" style="0" width="4.99"/>
    <col collapsed="false" customWidth="true" hidden="false" outlineLevel="0" max="13" min="4" style="0" width="14.85"/>
  </cols>
  <sheetData>
    <row r="1" customFormat="false" ht="12.75" hidden="false" customHeight="false" outlineLevel="0" collapsed="false">
      <c r="A1" s="0" t="s">
        <v>215</v>
      </c>
    </row>
    <row r="2" customFormat="false" ht="12.75" hidden="false" customHeight="false" outlineLevel="0" collapsed="false">
      <c r="D2" s="0" t="n">
        <v>5</v>
      </c>
    </row>
    <row r="3" customFormat="false" ht="12.75" hidden="false" customHeight="false" outlineLevel="0" collapsed="false">
      <c r="A3" s="30" t="s">
        <v>216</v>
      </c>
      <c r="B3" s="30" t="s">
        <v>217</v>
      </c>
      <c r="C3" s="30" t="n">
        <v>2000</v>
      </c>
      <c r="D3" s="30" t="n">
        <v>2001</v>
      </c>
      <c r="E3" s="30" t="n">
        <v>2002</v>
      </c>
      <c r="F3" s="30" t="n">
        <v>2003</v>
      </c>
      <c r="G3" s="30" t="n">
        <v>2004</v>
      </c>
      <c r="H3" s="30" t="n">
        <v>2005</v>
      </c>
      <c r="I3" s="30" t="n">
        <v>2006</v>
      </c>
      <c r="J3" s="30" t="n">
        <v>2007</v>
      </c>
      <c r="K3" s="30" t="n">
        <v>2008</v>
      </c>
      <c r="L3" s="30" t="n">
        <v>2009</v>
      </c>
      <c r="M3" s="30" t="n">
        <v>2010</v>
      </c>
    </row>
    <row r="4" customFormat="false" ht="12.75" hidden="false" customHeight="false" outlineLevel="0" collapsed="false">
      <c r="A4" s="0" t="str">
        <f aca="false">raw!A4</f>
        <v>Boston Edison Co.</v>
      </c>
      <c r="B4" s="42" t="n">
        <f aca="false">criteria!J4/criteria!$J$26</f>
        <v>0.00702548189589864</v>
      </c>
      <c r="C4" s="55"/>
      <c r="D4" s="56" t="n">
        <f aca="false">('Trans_$kwh'!$C4-'Trans_$kwh'!D4)*$B4</f>
        <v>0</v>
      </c>
      <c r="E4" s="56" t="n">
        <f aca="false">('Trans_$kwh'!$C4-'Trans_$kwh'!E4)*$B4</f>
        <v>1.01048904625801E-006</v>
      </c>
      <c r="F4" s="56" t="n">
        <f aca="false">('Trans_$kwh'!$C4-'Trans_$kwh'!F4)*$B4</f>
        <v>1.01048904625801E-006</v>
      </c>
      <c r="G4" s="56" t="n">
        <f aca="false">('Trans_$kwh'!$C4-'Trans_$kwh'!G4)*$B4</f>
        <v>1.01048904625801E-006</v>
      </c>
      <c r="H4" s="56" t="n">
        <f aca="false">('Trans_$kwh'!$C4-'Trans_$kwh'!H4)*$B4</f>
        <v>1.01048904625801E-006</v>
      </c>
      <c r="I4" s="56" t="n">
        <f aca="false">('Trans_$kwh'!$C4-'Trans_$kwh'!I4)*$B4</f>
        <v>3.69797189623486E-006</v>
      </c>
      <c r="J4" s="56" t="n">
        <f aca="false">('Trans_$kwh'!$C4-'Trans_$kwh'!J4)*$B4</f>
        <v>3.69797189623486E-006</v>
      </c>
      <c r="K4" s="56" t="n">
        <f aca="false">('Trans_$kwh'!$C4-'Trans_$kwh'!K4)*$B4</f>
        <v>3.69797189623486E-006</v>
      </c>
      <c r="L4" s="56" t="n">
        <f aca="false">('Trans_$kwh'!$C4-'Trans_$kwh'!L4)*$B4</f>
        <v>3.69797189623486E-006</v>
      </c>
      <c r="M4" s="56" t="n">
        <f aca="false">('Trans_$kwh'!$C4-'Trans_$kwh'!M4)*$B4</f>
        <v>3.69797189623486E-006</v>
      </c>
    </row>
    <row r="5" customFormat="false" ht="12.75" hidden="false" customHeight="false" outlineLevel="0" collapsed="false">
      <c r="A5" s="0" t="str">
        <f aca="false">raw!A5</f>
        <v>Carolina Power &amp; Light Co.</v>
      </c>
      <c r="B5" s="42" t="n">
        <f aca="false">criteria!J5/criteria!$J$26</f>
        <v>0.0182700246657962</v>
      </c>
      <c r="C5" s="55"/>
      <c r="D5" s="56" t="n">
        <f aca="false">('Trans_$kwh'!$C5-'Trans_$kwh'!D5)*$B5</f>
        <v>0</v>
      </c>
      <c r="E5" s="56" t="n">
        <f aca="false">('Trans_$kwh'!$C5-'Trans_$kwh'!E5)*$B5</f>
        <v>1.86750883789585E-006</v>
      </c>
      <c r="F5" s="56" t="n">
        <f aca="false">('Trans_$kwh'!$C5-'Trans_$kwh'!F5)*$B5</f>
        <v>1.86750883789585E-006</v>
      </c>
      <c r="G5" s="56" t="n">
        <f aca="false">('Trans_$kwh'!$C5-'Trans_$kwh'!G5)*$B5</f>
        <v>1.86750883789585E-006</v>
      </c>
      <c r="H5" s="56" t="n">
        <f aca="false">('Trans_$kwh'!$C5-'Trans_$kwh'!H5)*$B5</f>
        <v>1.86750883789585E-006</v>
      </c>
      <c r="I5" s="56" t="n">
        <f aca="false">('Trans_$kwh'!$C5-'Trans_$kwh'!I5)*$B5</f>
        <v>5.77861117280534E-006</v>
      </c>
      <c r="J5" s="56" t="n">
        <f aca="false">('Trans_$kwh'!$C5-'Trans_$kwh'!J5)*$B5</f>
        <v>5.77861117280534E-006</v>
      </c>
      <c r="K5" s="56" t="n">
        <f aca="false">('Trans_$kwh'!$C5-'Trans_$kwh'!K5)*$B5</f>
        <v>5.77861117280534E-006</v>
      </c>
      <c r="L5" s="56" t="n">
        <f aca="false">('Trans_$kwh'!$C5-'Trans_$kwh'!L5)*$B5</f>
        <v>5.77861117280534E-006</v>
      </c>
      <c r="M5" s="56" t="n">
        <f aca="false">('Trans_$kwh'!$C5-'Trans_$kwh'!M5)*$B5</f>
        <v>5.77861117280534E-006</v>
      </c>
    </row>
    <row r="6" customFormat="false" ht="12.75" hidden="false" customHeight="false" outlineLevel="0" collapsed="false">
      <c r="A6" s="0" t="str">
        <f aca="false">raw!A6</f>
        <v>Central Hudson Gas &amp; Electric Corp.</v>
      </c>
      <c r="B6" s="42" t="n">
        <f aca="false">criteria!J6/criteria!$J$26</f>
        <v>0.119861693131224</v>
      </c>
      <c r="C6" s="55"/>
      <c r="D6" s="56" t="n">
        <f aca="false">('Trans_$kwh'!$C6-'Trans_$kwh'!D6)*$B6</f>
        <v>0</v>
      </c>
      <c r="E6" s="56" t="n">
        <f aca="false">('Trans_$kwh'!$C6-'Trans_$kwh'!E6)*$B6</f>
        <v>1.23722806938049E-005</v>
      </c>
      <c r="F6" s="56" t="n">
        <f aca="false">('Trans_$kwh'!$C6-'Trans_$kwh'!F6)*$B6</f>
        <v>1.23722806938049E-005</v>
      </c>
      <c r="G6" s="56" t="n">
        <f aca="false">('Trans_$kwh'!$C6-'Trans_$kwh'!G6)*$B6</f>
        <v>1.23722806938049E-005</v>
      </c>
      <c r="H6" s="56" t="n">
        <f aca="false">('Trans_$kwh'!$C6-'Trans_$kwh'!H6)*$B6</f>
        <v>1.23722806938049E-005</v>
      </c>
      <c r="I6" s="56" t="n">
        <f aca="false">('Trans_$kwh'!$C6-'Trans_$kwh'!I6)*$B6</f>
        <v>4.7558291530452E-005</v>
      </c>
      <c r="J6" s="56" t="n">
        <f aca="false">('Trans_$kwh'!$C6-'Trans_$kwh'!J6)*$B6</f>
        <v>4.7558291530452E-005</v>
      </c>
      <c r="K6" s="56" t="n">
        <f aca="false">('Trans_$kwh'!$C6-'Trans_$kwh'!K6)*$B6</f>
        <v>4.7558291530452E-005</v>
      </c>
      <c r="L6" s="56" t="n">
        <f aca="false">('Trans_$kwh'!$C6-'Trans_$kwh'!L6)*$B6</f>
        <v>4.7558291530452E-005</v>
      </c>
      <c r="M6" s="56" t="n">
        <f aca="false">('Trans_$kwh'!$C6-'Trans_$kwh'!M6)*$B6</f>
        <v>4.7558291530452E-005</v>
      </c>
    </row>
    <row r="7" customFormat="false" ht="12.75" hidden="false" customHeight="false" outlineLevel="0" collapsed="false">
      <c r="A7" s="0" t="str">
        <f aca="false">raw!A7</f>
        <v>Commonwealth Edison Co.</v>
      </c>
      <c r="B7" s="42" t="n">
        <f aca="false">criteria!J7/criteria!$J$26</f>
        <v>0.0309956720290518</v>
      </c>
      <c r="C7" s="55"/>
      <c r="D7" s="56" t="n">
        <f aca="false">('Trans_$kwh'!$C7-'Trans_$kwh'!D7)*$B7</f>
        <v>0</v>
      </c>
      <c r="E7" s="56" t="n">
        <f aca="false">('Trans_$kwh'!$C7-'Trans_$kwh'!E7)*$B7</f>
        <v>0</v>
      </c>
      <c r="F7" s="56" t="n">
        <f aca="false">('Trans_$kwh'!$C7-'Trans_$kwh'!F7)*$B7</f>
        <v>0</v>
      </c>
      <c r="G7" s="56" t="n">
        <f aca="false">('Trans_$kwh'!$C7-'Trans_$kwh'!G7)*$B7</f>
        <v>0</v>
      </c>
      <c r="H7" s="56" t="n">
        <f aca="false">('Trans_$kwh'!$C7-'Trans_$kwh'!H7)*$B7</f>
        <v>0</v>
      </c>
      <c r="I7" s="56" t="n">
        <f aca="false">('Trans_$kwh'!$C7-'Trans_$kwh'!I7)*$B7</f>
        <v>0</v>
      </c>
      <c r="J7" s="56" t="n">
        <f aca="false">('Trans_$kwh'!$C7-'Trans_$kwh'!J7)*$B7</f>
        <v>0</v>
      </c>
      <c r="K7" s="56" t="n">
        <f aca="false">('Trans_$kwh'!$C7-'Trans_$kwh'!K7)*$B7</f>
        <v>0</v>
      </c>
      <c r="L7" s="56" t="n">
        <f aca="false">('Trans_$kwh'!$C7-'Trans_$kwh'!L7)*$B7</f>
        <v>0</v>
      </c>
      <c r="M7" s="56" t="n">
        <f aca="false">('Trans_$kwh'!$C7-'Trans_$kwh'!M7)*$B7</f>
        <v>0</v>
      </c>
    </row>
    <row r="8" customFormat="false" ht="12.75" hidden="false" customHeight="false" outlineLevel="0" collapsed="false">
      <c r="A8" s="0" t="str">
        <f aca="false">raw!A8</f>
        <v>Consolidated Edison Co. of New York, Inc.</v>
      </c>
      <c r="B8" s="42" t="n">
        <f aca="false">criteria!J8/criteria!$J$26</f>
        <v>0.0289268243555105</v>
      </c>
      <c r="C8" s="55"/>
      <c r="D8" s="56" t="n">
        <f aca="false">('Trans_$kwh'!$C8-'Trans_$kwh'!D8)*$B8</f>
        <v>0</v>
      </c>
      <c r="E8" s="56" t="n">
        <f aca="false">('Trans_$kwh'!$C8-'Trans_$kwh'!E8)*$B8</f>
        <v>8.47864900596049E-006</v>
      </c>
      <c r="F8" s="56" t="n">
        <f aca="false">('Trans_$kwh'!$C8-'Trans_$kwh'!F8)*$B8</f>
        <v>8.47864900596049E-006</v>
      </c>
      <c r="G8" s="56" t="n">
        <f aca="false">('Trans_$kwh'!$C8-'Trans_$kwh'!G8)*$B8</f>
        <v>8.47864900596049E-006</v>
      </c>
      <c r="H8" s="56" t="n">
        <f aca="false">('Trans_$kwh'!$C8-'Trans_$kwh'!H8)*$B8</f>
        <v>8.47864900596049E-006</v>
      </c>
      <c r="I8" s="56" t="n">
        <f aca="false">('Trans_$kwh'!$C8-'Trans_$kwh'!I8)*$B8</f>
        <v>2.93016987982496E-005</v>
      </c>
      <c r="J8" s="56" t="n">
        <f aca="false">('Trans_$kwh'!$C8-'Trans_$kwh'!J8)*$B8</f>
        <v>2.93016987982496E-005</v>
      </c>
      <c r="K8" s="56" t="n">
        <f aca="false">('Trans_$kwh'!$C8-'Trans_$kwh'!K8)*$B8</f>
        <v>2.93016987982496E-005</v>
      </c>
      <c r="L8" s="56" t="n">
        <f aca="false">('Trans_$kwh'!$C8-'Trans_$kwh'!L8)*$B8</f>
        <v>2.93016987982496E-005</v>
      </c>
      <c r="M8" s="56" t="n">
        <f aca="false">('Trans_$kwh'!$C8-'Trans_$kwh'!M8)*$B8</f>
        <v>2.93016987982496E-005</v>
      </c>
    </row>
    <row r="9" customFormat="false" ht="12.75" hidden="false" customHeight="false" outlineLevel="0" collapsed="false">
      <c r="A9" s="0" t="str">
        <f aca="false">raw!A9</f>
        <v>Consumers Energy Co.</v>
      </c>
      <c r="B9" s="42" t="n">
        <f aca="false">criteria!J9/criteria!$J$26</f>
        <v>0.0076296090123243</v>
      </c>
      <c r="C9" s="55"/>
      <c r="D9" s="56" t="n">
        <f aca="false">('Trans_$kwh'!$C9-'Trans_$kwh'!D9)*$B9</f>
        <v>0</v>
      </c>
      <c r="E9" s="56" t="n">
        <f aca="false">('Trans_$kwh'!$C9-'Trans_$kwh'!E9)*$B9</f>
        <v>7.8935597987148E-007</v>
      </c>
      <c r="F9" s="56" t="n">
        <f aca="false">('Trans_$kwh'!$C9-'Trans_$kwh'!F9)*$B9</f>
        <v>7.8935597987148E-007</v>
      </c>
      <c r="G9" s="56" t="n">
        <f aca="false">('Trans_$kwh'!$C9-'Trans_$kwh'!G9)*$B9</f>
        <v>7.8935597987148E-007</v>
      </c>
      <c r="H9" s="56" t="n">
        <f aca="false">('Trans_$kwh'!$C9-'Trans_$kwh'!H9)*$B9</f>
        <v>7.8935597987148E-007</v>
      </c>
      <c r="I9" s="56" t="n">
        <f aca="false">('Trans_$kwh'!$C9-'Trans_$kwh'!I9)*$B9</f>
        <v>2.45577304767643E-006</v>
      </c>
      <c r="J9" s="56" t="n">
        <f aca="false">('Trans_$kwh'!$C9-'Trans_$kwh'!J9)*$B9</f>
        <v>2.45577304767643E-006</v>
      </c>
      <c r="K9" s="56" t="n">
        <f aca="false">('Trans_$kwh'!$C9-'Trans_$kwh'!K9)*$B9</f>
        <v>2.45577304767643E-006</v>
      </c>
      <c r="L9" s="56" t="n">
        <f aca="false">('Trans_$kwh'!$C9-'Trans_$kwh'!L9)*$B9</f>
        <v>2.45577304767643E-006</v>
      </c>
      <c r="M9" s="56" t="n">
        <f aca="false">('Trans_$kwh'!$C9-'Trans_$kwh'!M9)*$B9</f>
        <v>2.45577304767643E-006</v>
      </c>
    </row>
    <row r="10" customFormat="false" ht="12.75" hidden="false" customHeight="false" outlineLevel="0" collapsed="false">
      <c r="A10" s="0" t="str">
        <f aca="false">raw!A10</f>
        <v>Duke Energy Corp.</v>
      </c>
      <c r="B10" s="42" t="n">
        <f aca="false">criteria!J10/criteria!$J$26</f>
        <v>0.122369987614839</v>
      </c>
      <c r="C10" s="55"/>
      <c r="D10" s="56" t="n">
        <f aca="false">('Trans_$kwh'!$C10-'Trans_$kwh'!D10)*$B10</f>
        <v>0</v>
      </c>
      <c r="E10" s="56" t="n">
        <f aca="false">('Trans_$kwh'!$C10-'Trans_$kwh'!E10)*$B10</f>
        <v>1.33449167730233E-005</v>
      </c>
      <c r="F10" s="56" t="n">
        <f aca="false">('Trans_$kwh'!$C10-'Trans_$kwh'!F10)*$B10</f>
        <v>1.33449167730233E-005</v>
      </c>
      <c r="G10" s="56" t="n">
        <f aca="false">('Trans_$kwh'!$C10-'Trans_$kwh'!G10)*$B10</f>
        <v>1.33449167730233E-005</v>
      </c>
      <c r="H10" s="56" t="n">
        <f aca="false">('Trans_$kwh'!$C10-'Trans_$kwh'!H10)*$B10</f>
        <v>1.33449167730233E-005</v>
      </c>
      <c r="I10" s="56" t="n">
        <f aca="false">('Trans_$kwh'!$C10-'Trans_$kwh'!I10)*$B10</f>
        <v>4.1904498803117E-005</v>
      </c>
      <c r="J10" s="56" t="n">
        <f aca="false">('Trans_$kwh'!$C10-'Trans_$kwh'!J10)*$B10</f>
        <v>4.1904498803117E-005</v>
      </c>
      <c r="K10" s="56" t="n">
        <f aca="false">('Trans_$kwh'!$C10-'Trans_$kwh'!K10)*$B10</f>
        <v>4.1904498803117E-005</v>
      </c>
      <c r="L10" s="56" t="n">
        <f aca="false">('Trans_$kwh'!$C10-'Trans_$kwh'!L10)*$B10</f>
        <v>4.1904498803117E-005</v>
      </c>
      <c r="M10" s="56" t="n">
        <f aca="false">('Trans_$kwh'!$C10-'Trans_$kwh'!M10)*$B10</f>
        <v>4.1904498803117E-005</v>
      </c>
    </row>
    <row r="11" customFormat="false" ht="12.75" hidden="false" customHeight="false" outlineLevel="0" collapsed="false">
      <c r="A11" s="0" t="str">
        <f aca="false">raw!A11</f>
        <v>Entergy Mississippi, Inc.</v>
      </c>
      <c r="B11" s="42" t="n">
        <f aca="false">criteria!J11/criteria!$J$26</f>
        <v>0.00856247855038832</v>
      </c>
      <c r="C11" s="55"/>
      <c r="D11" s="56" t="n">
        <f aca="false">('Trans_$kwh'!$C11-'Trans_$kwh'!D11)*$B11</f>
        <v>0</v>
      </c>
      <c r="E11" s="56" t="n">
        <f aca="false">('Trans_$kwh'!$C11-'Trans_$kwh'!E11)*$B11</f>
        <v>1.20161781513203E-006</v>
      </c>
      <c r="F11" s="56" t="n">
        <f aca="false">('Trans_$kwh'!$C11-'Trans_$kwh'!F11)*$B11</f>
        <v>1.20161781513203E-006</v>
      </c>
      <c r="G11" s="56" t="n">
        <f aca="false">('Trans_$kwh'!$C11-'Trans_$kwh'!G11)*$B11</f>
        <v>1.20161781513203E-006</v>
      </c>
      <c r="H11" s="56" t="n">
        <f aca="false">('Trans_$kwh'!$C11-'Trans_$kwh'!H11)*$B11</f>
        <v>1.20161781513203E-006</v>
      </c>
      <c r="I11" s="56" t="n">
        <f aca="false">('Trans_$kwh'!$C11-'Trans_$kwh'!I11)*$B11</f>
        <v>3.64276650963661E-006</v>
      </c>
      <c r="J11" s="56" t="n">
        <f aca="false">('Trans_$kwh'!$C11-'Trans_$kwh'!J11)*$B11</f>
        <v>3.64276650963661E-006</v>
      </c>
      <c r="K11" s="56" t="n">
        <f aca="false">('Trans_$kwh'!$C11-'Trans_$kwh'!K11)*$B11</f>
        <v>3.64276650963661E-006</v>
      </c>
      <c r="L11" s="56" t="n">
        <f aca="false">('Trans_$kwh'!$C11-'Trans_$kwh'!L11)*$B11</f>
        <v>3.64276650963661E-006</v>
      </c>
      <c r="M11" s="56" t="n">
        <f aca="false">('Trans_$kwh'!$C11-'Trans_$kwh'!M11)*$B11</f>
        <v>3.64276650963661E-006</v>
      </c>
    </row>
    <row r="12" customFormat="false" ht="12.75" hidden="false" customHeight="false" outlineLevel="0" collapsed="false">
      <c r="A12" s="0" t="str">
        <f aca="false">raw!A12</f>
        <v>Florida Power &amp; Light Co.</v>
      </c>
      <c r="B12" s="42" t="n">
        <f aca="false">criteria!J12/criteria!$J$26</f>
        <v>0.00765482816977342</v>
      </c>
      <c r="C12" s="55"/>
      <c r="D12" s="56" t="n">
        <f aca="false">('Trans_$kwh'!$C12-'Trans_$kwh'!D12)*$B12</f>
        <v>0</v>
      </c>
      <c r="E12" s="56" t="n">
        <f aca="false">('Trans_$kwh'!$C12-'Trans_$kwh'!E12)*$B12</f>
        <v>1.05327589348678E-006</v>
      </c>
      <c r="F12" s="56" t="n">
        <f aca="false">('Trans_$kwh'!$C12-'Trans_$kwh'!F12)*$B12</f>
        <v>1.05327589348678E-006</v>
      </c>
      <c r="G12" s="56" t="n">
        <f aca="false">('Trans_$kwh'!$C12-'Trans_$kwh'!G12)*$B12</f>
        <v>1.05327589348678E-006</v>
      </c>
      <c r="H12" s="56" t="n">
        <f aca="false">('Trans_$kwh'!$C12-'Trans_$kwh'!H12)*$B12</f>
        <v>1.05327589348678E-006</v>
      </c>
      <c r="I12" s="56" t="n">
        <f aca="false">('Trans_$kwh'!$C12-'Trans_$kwh'!I12)*$B12</f>
        <v>3.21642467776885E-006</v>
      </c>
      <c r="J12" s="56" t="n">
        <f aca="false">('Trans_$kwh'!$C12-'Trans_$kwh'!J12)*$B12</f>
        <v>3.21642467776885E-006</v>
      </c>
      <c r="K12" s="56" t="n">
        <f aca="false">('Trans_$kwh'!$C12-'Trans_$kwh'!K12)*$B12</f>
        <v>3.21642467776885E-006</v>
      </c>
      <c r="L12" s="56" t="n">
        <f aca="false">('Trans_$kwh'!$C12-'Trans_$kwh'!L12)*$B12</f>
        <v>3.21642467776885E-006</v>
      </c>
      <c r="M12" s="56" t="n">
        <f aca="false">('Trans_$kwh'!$C12-'Trans_$kwh'!M12)*$B12</f>
        <v>3.21642467776885E-006</v>
      </c>
    </row>
    <row r="13" customFormat="false" ht="12.75" hidden="false" customHeight="false" outlineLevel="0" collapsed="false">
      <c r="A13" s="0" t="str">
        <f aca="false">raw!A13</f>
        <v>Gulf Power Co.</v>
      </c>
      <c r="B13" s="42" t="n">
        <f aca="false">criteria!J13/criteria!$J$26</f>
        <v>0.0203936246410222</v>
      </c>
      <c r="C13" s="55"/>
      <c r="D13" s="56" t="n">
        <f aca="false">('Trans_$kwh'!$C13-'Trans_$kwh'!D13)*$B13</f>
        <v>0</v>
      </c>
      <c r="E13" s="56" t="n">
        <f aca="false">('Trans_$kwh'!$C13-'Trans_$kwh'!E13)*$B13</f>
        <v>1.44566203375068E-006</v>
      </c>
      <c r="F13" s="56" t="n">
        <f aca="false">('Trans_$kwh'!$C13-'Trans_$kwh'!F13)*$B13</f>
        <v>1.44566203375068E-006</v>
      </c>
      <c r="G13" s="56" t="n">
        <f aca="false">('Trans_$kwh'!$C13-'Trans_$kwh'!G13)*$B13</f>
        <v>1.44566203375068E-006</v>
      </c>
      <c r="H13" s="56" t="n">
        <f aca="false">('Trans_$kwh'!$C13-'Trans_$kwh'!H13)*$B13</f>
        <v>1.44566203375068E-006</v>
      </c>
      <c r="I13" s="56" t="n">
        <f aca="false">('Trans_$kwh'!$C13-'Trans_$kwh'!I13)*$B13</f>
        <v>4.85140667522473E-006</v>
      </c>
      <c r="J13" s="56" t="n">
        <f aca="false">('Trans_$kwh'!$C13-'Trans_$kwh'!J13)*$B13</f>
        <v>4.85140667522473E-006</v>
      </c>
      <c r="K13" s="56" t="n">
        <f aca="false">('Trans_$kwh'!$C13-'Trans_$kwh'!K13)*$B13</f>
        <v>4.85140667522473E-006</v>
      </c>
      <c r="L13" s="56" t="n">
        <f aca="false">('Trans_$kwh'!$C13-'Trans_$kwh'!L13)*$B13</f>
        <v>4.85140667522473E-006</v>
      </c>
      <c r="M13" s="56" t="n">
        <f aca="false">('Trans_$kwh'!$C13-'Trans_$kwh'!M13)*$B13</f>
        <v>4.85140667522473E-006</v>
      </c>
    </row>
    <row r="14" customFormat="false" ht="12.75" hidden="false" customHeight="false" outlineLevel="0" collapsed="false">
      <c r="A14" s="0" t="str">
        <f aca="false">raw!A14</f>
        <v>Illinois Power Co.</v>
      </c>
      <c r="B14" s="42" t="n">
        <f aca="false">criteria!J14/criteria!$J$26</f>
        <v>0.0144316860363962</v>
      </c>
      <c r="C14" s="55"/>
      <c r="D14" s="56" t="n">
        <f aca="false">('Trans_$kwh'!$C14-'Trans_$kwh'!D14)*$B14</f>
        <v>0</v>
      </c>
      <c r="E14" s="56" t="n">
        <f aca="false">('Trans_$kwh'!$C14-'Trans_$kwh'!E14)*$B14</f>
        <v>6.96730036112774E-007</v>
      </c>
      <c r="F14" s="56" t="n">
        <f aca="false">('Trans_$kwh'!$C14-'Trans_$kwh'!F14)*$B14</f>
        <v>6.96730036112774E-007</v>
      </c>
      <c r="G14" s="56" t="n">
        <f aca="false">('Trans_$kwh'!$C14-'Trans_$kwh'!G14)*$B14</f>
        <v>6.96730036112774E-007</v>
      </c>
      <c r="H14" s="56" t="n">
        <f aca="false">('Trans_$kwh'!$C14-'Trans_$kwh'!H14)*$B14</f>
        <v>6.96730036112774E-007</v>
      </c>
      <c r="I14" s="56" t="n">
        <f aca="false">('Trans_$kwh'!$C14-'Trans_$kwh'!I14)*$B14</f>
        <v>2.31395991027251E-006</v>
      </c>
      <c r="J14" s="56" t="n">
        <f aca="false">('Trans_$kwh'!$C14-'Trans_$kwh'!J14)*$B14</f>
        <v>2.31395991027251E-006</v>
      </c>
      <c r="K14" s="56" t="n">
        <f aca="false">('Trans_$kwh'!$C14-'Trans_$kwh'!K14)*$B14</f>
        <v>2.31395991027251E-006</v>
      </c>
      <c r="L14" s="56" t="n">
        <f aca="false">('Trans_$kwh'!$C14-'Trans_$kwh'!L14)*$B14</f>
        <v>2.31395991027251E-006</v>
      </c>
      <c r="M14" s="56" t="n">
        <f aca="false">('Trans_$kwh'!$C14-'Trans_$kwh'!M14)*$B14</f>
        <v>2.31395991027251E-006</v>
      </c>
    </row>
    <row r="15" customFormat="false" ht="12.75" hidden="false" customHeight="false" outlineLevel="0" collapsed="false">
      <c r="A15" s="0" t="str">
        <f aca="false">raw!A15</f>
        <v>Jersey Central Power &amp; Light Co.</v>
      </c>
      <c r="B15" s="42" t="n">
        <f aca="false">criteria!J15/criteria!$J$26</f>
        <v>0.029798254934044</v>
      </c>
      <c r="C15" s="55"/>
      <c r="D15" s="56" t="n">
        <f aca="false">('Trans_$kwh'!$C15-'Trans_$kwh'!D15)*$B15</f>
        <v>0</v>
      </c>
      <c r="E15" s="56" t="n">
        <f aca="false">('Trans_$kwh'!$C15-'Trans_$kwh'!E15)*$B15</f>
        <v>4.78522406679223E-006</v>
      </c>
      <c r="F15" s="56" t="n">
        <f aca="false">('Trans_$kwh'!$C15-'Trans_$kwh'!F15)*$B15</f>
        <v>4.78522406679223E-006</v>
      </c>
      <c r="G15" s="56" t="n">
        <f aca="false">('Trans_$kwh'!$C15-'Trans_$kwh'!G15)*$B15</f>
        <v>4.78522406679223E-006</v>
      </c>
      <c r="H15" s="56" t="n">
        <f aca="false">('Trans_$kwh'!$C15-'Trans_$kwh'!H15)*$B15</f>
        <v>4.78522406679223E-006</v>
      </c>
      <c r="I15" s="56" t="n">
        <f aca="false">('Trans_$kwh'!$C15-'Trans_$kwh'!I15)*$B15</f>
        <v>1.67743107550918E-005</v>
      </c>
      <c r="J15" s="56" t="n">
        <f aca="false">('Trans_$kwh'!$C15-'Trans_$kwh'!J15)*$B15</f>
        <v>1.67743107550918E-005</v>
      </c>
      <c r="K15" s="56" t="n">
        <f aca="false">('Trans_$kwh'!$C15-'Trans_$kwh'!K15)*$B15</f>
        <v>1.67743107550918E-005</v>
      </c>
      <c r="L15" s="56" t="n">
        <f aca="false">('Trans_$kwh'!$C15-'Trans_$kwh'!L15)*$B15</f>
        <v>1.67743107550918E-005</v>
      </c>
      <c r="M15" s="56" t="n">
        <f aca="false">('Trans_$kwh'!$C15-'Trans_$kwh'!M15)*$B15</f>
        <v>1.67743107550918E-005</v>
      </c>
    </row>
    <row r="16" customFormat="false" ht="12.75" hidden="false" customHeight="false" outlineLevel="0" collapsed="false">
      <c r="A16" s="0" t="str">
        <f aca="false">raw!A16</f>
        <v>Kentucky Utilities Co.</v>
      </c>
      <c r="B16" s="42" t="n">
        <f aca="false">criteria!J16/criteria!$J$26</f>
        <v>0.0121580780151144</v>
      </c>
      <c r="C16" s="55"/>
      <c r="D16" s="56" t="n">
        <f aca="false">('Trans_$kwh'!$C16-'Trans_$kwh'!D16)*$B16</f>
        <v>0</v>
      </c>
      <c r="E16" s="56" t="n">
        <f aca="false">('Trans_$kwh'!$C16-'Trans_$kwh'!E16)*$B16</f>
        <v>9.61588190582492E-007</v>
      </c>
      <c r="F16" s="56" t="n">
        <f aca="false">('Trans_$kwh'!$C16-'Trans_$kwh'!F16)*$B16</f>
        <v>9.61588190582492E-007</v>
      </c>
      <c r="G16" s="56" t="n">
        <f aca="false">('Trans_$kwh'!$C16-'Trans_$kwh'!G16)*$B16</f>
        <v>9.61588190582492E-007</v>
      </c>
      <c r="H16" s="56" t="n">
        <f aca="false">('Trans_$kwh'!$C16-'Trans_$kwh'!H16)*$B16</f>
        <v>9.61588190582492E-007</v>
      </c>
      <c r="I16" s="56" t="n">
        <f aca="false">('Trans_$kwh'!$C16-'Trans_$kwh'!I16)*$B16</f>
        <v>3.11631229725895E-006</v>
      </c>
      <c r="J16" s="56" t="n">
        <f aca="false">('Trans_$kwh'!$C16-'Trans_$kwh'!J16)*$B16</f>
        <v>3.11631229725895E-006</v>
      </c>
      <c r="K16" s="56" t="n">
        <f aca="false">('Trans_$kwh'!$C16-'Trans_$kwh'!K16)*$B16</f>
        <v>3.11631229725895E-006</v>
      </c>
      <c r="L16" s="56" t="n">
        <f aca="false">('Trans_$kwh'!$C16-'Trans_$kwh'!L16)*$B16</f>
        <v>3.11631229725895E-006</v>
      </c>
      <c r="M16" s="56" t="n">
        <f aca="false">('Trans_$kwh'!$C16-'Trans_$kwh'!M16)*$B16</f>
        <v>3.11631229725895E-006</v>
      </c>
    </row>
    <row r="17" customFormat="false" ht="12.75" hidden="false" customHeight="false" outlineLevel="0" collapsed="false">
      <c r="A17" s="0" t="str">
        <f aca="false">raw!A17</f>
        <v>Ohio Power Co.</v>
      </c>
      <c r="B17" s="42" t="n">
        <f aca="false">criteria!J17/criteria!$J$26</f>
        <v>0.0568804123234029</v>
      </c>
      <c r="C17" s="55"/>
      <c r="D17" s="56" t="n">
        <f aca="false">('Trans_$kwh'!$C17-'Trans_$kwh'!D17)*$B17</f>
        <v>0</v>
      </c>
      <c r="E17" s="56" t="n">
        <f aca="false">('Trans_$kwh'!$C17-'Trans_$kwh'!E17)*$B17</f>
        <v>4.42742388472816E-006</v>
      </c>
      <c r="F17" s="56" t="n">
        <f aca="false">('Trans_$kwh'!$C17-'Trans_$kwh'!F17)*$B17</f>
        <v>4.42742388472816E-006</v>
      </c>
      <c r="G17" s="56" t="n">
        <f aca="false">('Trans_$kwh'!$C17-'Trans_$kwh'!G17)*$B17</f>
        <v>4.42742388472816E-006</v>
      </c>
      <c r="H17" s="56" t="n">
        <f aca="false">('Trans_$kwh'!$C17-'Trans_$kwh'!H17)*$B17</f>
        <v>4.42742388472816E-006</v>
      </c>
      <c r="I17" s="56" t="n">
        <f aca="false">('Trans_$kwh'!$C17-'Trans_$kwh'!I17)*$B17</f>
        <v>1.56529705571113E-005</v>
      </c>
      <c r="J17" s="56" t="n">
        <f aca="false">('Trans_$kwh'!$C17-'Trans_$kwh'!J17)*$B17</f>
        <v>1.56529705571113E-005</v>
      </c>
      <c r="K17" s="56" t="n">
        <f aca="false">('Trans_$kwh'!$C17-'Trans_$kwh'!K17)*$B17</f>
        <v>1.56529705571113E-005</v>
      </c>
      <c r="L17" s="56" t="n">
        <f aca="false">('Trans_$kwh'!$C17-'Trans_$kwh'!L17)*$B17</f>
        <v>1.56529705571113E-005</v>
      </c>
      <c r="M17" s="56" t="n">
        <f aca="false">('Trans_$kwh'!$C17-'Trans_$kwh'!M17)*$B17</f>
        <v>1.56529705571113E-005</v>
      </c>
    </row>
    <row r="18" customFormat="false" ht="12.75" hidden="false" customHeight="false" outlineLevel="0" collapsed="false">
      <c r="A18" s="0" t="str">
        <f aca="false">raw!A18</f>
        <v>PPL Electric Utilities Corp.</v>
      </c>
      <c r="B18" s="42" t="n">
        <f aca="false">criteria!J18/criteria!$J$26</f>
        <v>0.00761488704873365</v>
      </c>
      <c r="C18" s="55"/>
      <c r="D18" s="56" t="n">
        <f aca="false">('Trans_$kwh'!$C18-'Trans_$kwh'!D18)*$B18</f>
        <v>0</v>
      </c>
      <c r="E18" s="56" t="n">
        <f aca="false">('Trans_$kwh'!$C18-'Trans_$kwh'!E18)*$B18</f>
        <v>2.99757574015134E-007</v>
      </c>
      <c r="F18" s="56" t="n">
        <f aca="false">('Trans_$kwh'!$C18-'Trans_$kwh'!F18)*$B18</f>
        <v>2.99757574015134E-007</v>
      </c>
      <c r="G18" s="56" t="n">
        <f aca="false">('Trans_$kwh'!$C18-'Trans_$kwh'!G18)*$B18</f>
        <v>2.99757574015134E-007</v>
      </c>
      <c r="H18" s="56" t="n">
        <f aca="false">('Trans_$kwh'!$C18-'Trans_$kwh'!H18)*$B18</f>
        <v>2.99757574015134E-007</v>
      </c>
      <c r="I18" s="56" t="n">
        <f aca="false">('Trans_$kwh'!$C18-'Trans_$kwh'!I18)*$B18</f>
        <v>1.01496871961992E-006</v>
      </c>
      <c r="J18" s="56" t="n">
        <f aca="false">('Trans_$kwh'!$C18-'Trans_$kwh'!J18)*$B18</f>
        <v>1.01496871961992E-006</v>
      </c>
      <c r="K18" s="56" t="n">
        <f aca="false">('Trans_$kwh'!$C18-'Trans_$kwh'!K18)*$B18</f>
        <v>1.01496871961992E-006</v>
      </c>
      <c r="L18" s="56" t="n">
        <f aca="false">('Trans_$kwh'!$C18-'Trans_$kwh'!L18)*$B18</f>
        <v>1.01496871961992E-006</v>
      </c>
      <c r="M18" s="56" t="n">
        <f aca="false">('Trans_$kwh'!$C18-'Trans_$kwh'!M18)*$B18</f>
        <v>1.01496871961992E-006</v>
      </c>
    </row>
    <row r="19" customFormat="false" ht="12.75" hidden="false" customHeight="false" outlineLevel="0" collapsed="false">
      <c r="A19" s="0" t="str">
        <f aca="false">raw!A19</f>
        <v>Pacific Gas &amp; Electric Co.</v>
      </c>
      <c r="B19" s="42" t="n">
        <f aca="false">criteria!J19/criteria!$J$26</f>
        <v>0.266032336674869</v>
      </c>
      <c r="C19" s="55"/>
      <c r="D19" s="56" t="n">
        <f aca="false">('Trans_$kwh'!$C19-'Trans_$kwh'!D19)*$B19</f>
        <v>1.42894701973112E-005</v>
      </c>
      <c r="E19" s="56" t="n">
        <f aca="false">('Trans_$kwh'!$C19-'Trans_$kwh'!E19)*$B19</f>
        <v>1.42894701973112E-005</v>
      </c>
      <c r="F19" s="56" t="n">
        <f aca="false">('Trans_$kwh'!$C19-'Trans_$kwh'!F19)*$B19</f>
        <v>1.42894701973112E-005</v>
      </c>
      <c r="G19" s="56" t="n">
        <f aca="false">('Trans_$kwh'!$C19-'Trans_$kwh'!G19)*$B19</f>
        <v>1.42894701973112E-005</v>
      </c>
      <c r="H19" s="56" t="n">
        <f aca="false">('Trans_$kwh'!$C19-'Trans_$kwh'!H19)*$B19</f>
        <v>9.06959188323492E-005</v>
      </c>
      <c r="I19" s="56" t="n">
        <f aca="false">('Trans_$kwh'!$C19-'Trans_$kwh'!I19)*$B19</f>
        <v>9.06959188323492E-005</v>
      </c>
      <c r="J19" s="56" t="n">
        <f aca="false">('Trans_$kwh'!$C19-'Trans_$kwh'!J19)*$B19</f>
        <v>9.06959188323492E-005</v>
      </c>
      <c r="K19" s="56" t="n">
        <f aca="false">('Trans_$kwh'!$C19-'Trans_$kwh'!K19)*$B19</f>
        <v>9.06959188323492E-005</v>
      </c>
      <c r="L19" s="56" t="n">
        <f aca="false">('Trans_$kwh'!$C19-'Trans_$kwh'!L19)*$B19</f>
        <v>9.06959188323492E-005</v>
      </c>
      <c r="M19" s="56" t="n">
        <f aca="false">('Trans_$kwh'!$C19-'Trans_$kwh'!M19)*$B19</f>
        <v>9.06959188323492E-005</v>
      </c>
    </row>
    <row r="20" customFormat="false" ht="12.75" hidden="false" customHeight="false" outlineLevel="0" collapsed="false">
      <c r="A20" s="0" t="str">
        <f aca="false">raw!A20</f>
        <v>Public Service Electric &amp; Gas Co.</v>
      </c>
      <c r="B20" s="42" t="n">
        <f aca="false">criteria!J20/criteria!$J$26</f>
        <v>0.0218683749983466</v>
      </c>
      <c r="C20" s="55"/>
      <c r="D20" s="56" t="n">
        <f aca="false">('Trans_$kwh'!$C20-'Trans_$kwh'!D20)*$B20</f>
        <v>0</v>
      </c>
      <c r="E20" s="56" t="n">
        <f aca="false">('Trans_$kwh'!$C20-'Trans_$kwh'!E20)*$B20</f>
        <v>2.65863843827926E-006</v>
      </c>
      <c r="F20" s="56" t="n">
        <f aca="false">('Trans_$kwh'!$C20-'Trans_$kwh'!F20)*$B20</f>
        <v>2.65863843827926E-006</v>
      </c>
      <c r="G20" s="56" t="n">
        <f aca="false">('Trans_$kwh'!$C20-'Trans_$kwh'!G20)*$B20</f>
        <v>2.65863843827926E-006</v>
      </c>
      <c r="H20" s="56" t="n">
        <f aca="false">('Trans_$kwh'!$C20-'Trans_$kwh'!H20)*$B20</f>
        <v>2.65863843827926E-006</v>
      </c>
      <c r="I20" s="56" t="n">
        <f aca="false">('Trans_$kwh'!$C20-'Trans_$kwh'!I20)*$B20</f>
        <v>8.53217137541643E-006</v>
      </c>
      <c r="J20" s="56" t="n">
        <f aca="false">('Trans_$kwh'!$C20-'Trans_$kwh'!J20)*$B20</f>
        <v>8.53217137541643E-006</v>
      </c>
      <c r="K20" s="56" t="n">
        <f aca="false">('Trans_$kwh'!$C20-'Trans_$kwh'!K20)*$B20</f>
        <v>8.53217137541643E-006</v>
      </c>
      <c r="L20" s="56" t="n">
        <f aca="false">('Trans_$kwh'!$C20-'Trans_$kwh'!L20)*$B20</f>
        <v>8.53217137541643E-006</v>
      </c>
      <c r="M20" s="56" t="n">
        <f aca="false">('Trans_$kwh'!$C20-'Trans_$kwh'!M20)*$B20</f>
        <v>8.53217137541643E-006</v>
      </c>
    </row>
    <row r="21" customFormat="false" ht="12.75" hidden="false" customHeight="false" outlineLevel="0" collapsed="false">
      <c r="A21" s="0" t="str">
        <f aca="false">raw!A21</f>
        <v>San Diego Gas &amp; Electric Co.</v>
      </c>
      <c r="B21" s="42" t="n">
        <f aca="false">criteria!J21/criteria!$J$26</f>
        <v>0.0319144350483483</v>
      </c>
      <c r="C21" s="55"/>
      <c r="D21" s="56" t="n">
        <f aca="false">('Trans_$kwh'!$C21-'Trans_$kwh'!D21)*$B21</f>
        <v>-8.14967769164634E-006</v>
      </c>
      <c r="E21" s="56" t="n">
        <f aca="false">('Trans_$kwh'!$C21-'Trans_$kwh'!E21)*$B21</f>
        <v>-1.60742690470473E-005</v>
      </c>
      <c r="F21" s="56" t="n">
        <f aca="false">('Trans_$kwh'!$C21-'Trans_$kwh'!F21)*$B21</f>
        <v>-2.37531980704307E-005</v>
      </c>
      <c r="G21" s="56" t="n">
        <f aca="false">('Trans_$kwh'!$C21-'Trans_$kwh'!G21)*$B21</f>
        <v>-3.13721102011841E-005</v>
      </c>
      <c r="H21" s="56" t="n">
        <f aca="false">('Trans_$kwh'!$C21-'Trans_$kwh'!H21)*$B21</f>
        <v>-3.89222462062166E-005</v>
      </c>
      <c r="I21" s="56" t="n">
        <f aca="false">('Trans_$kwh'!$C21-'Trans_$kwh'!I21)*$B21</f>
        <v>-4.62666829503119E-005</v>
      </c>
      <c r="J21" s="56" t="n">
        <f aca="false">('Trans_$kwh'!$C21-'Trans_$kwh'!J21)*$B21</f>
        <v>-5.35202707198914E-005</v>
      </c>
      <c r="K21" s="56" t="n">
        <f aca="false">('Trans_$kwh'!$C21-'Trans_$kwh'!K21)*$B21</f>
        <v>-6.06741933248237E-005</v>
      </c>
      <c r="L21" s="56" t="n">
        <f aca="false">('Trans_$kwh'!$C21-'Trans_$kwh'!L21)*$B21</f>
        <v>-6.77645078425946E-005</v>
      </c>
      <c r="M21" s="56" t="n">
        <f aca="false">('Trans_$kwh'!$C21-'Trans_$kwh'!M21)*$B21</f>
        <v>-7.4784511570578E-005</v>
      </c>
    </row>
    <row r="22" customFormat="false" ht="12.75" hidden="false" customHeight="false" outlineLevel="0" collapsed="false">
      <c r="A22" s="0" t="str">
        <f aca="false">raw!A22</f>
        <v>Southern California Edison Co.</v>
      </c>
      <c r="B22" s="42" t="n">
        <f aca="false">criteria!J22/criteria!$J$26</f>
        <v>0.0991434158290126</v>
      </c>
      <c r="C22" s="55"/>
      <c r="D22" s="56" t="n">
        <f aca="false">('Trans_$kwh'!$C22-'Trans_$kwh'!D22)*$B22</f>
        <v>0</v>
      </c>
      <c r="E22" s="56" t="n">
        <f aca="false">('Trans_$kwh'!$C22-'Trans_$kwh'!E22)*$B22</f>
        <v>2.33635685966656E-005</v>
      </c>
      <c r="F22" s="56" t="n">
        <f aca="false">('Trans_$kwh'!$C22-'Trans_$kwh'!F22)*$B22</f>
        <v>2.33635685966656E-005</v>
      </c>
      <c r="G22" s="56" t="n">
        <f aca="false">('Trans_$kwh'!$C22-'Trans_$kwh'!G22)*$B22</f>
        <v>2.33635685966656E-005</v>
      </c>
      <c r="H22" s="56" t="n">
        <f aca="false">('Trans_$kwh'!$C22-'Trans_$kwh'!H22)*$B22</f>
        <v>2.33635685966656E-005</v>
      </c>
      <c r="I22" s="56" t="n">
        <f aca="false">('Trans_$kwh'!$C22-'Trans_$kwh'!I22)*$B22</f>
        <v>7.45091597013942E-005</v>
      </c>
      <c r="J22" s="56" t="n">
        <f aca="false">('Trans_$kwh'!$C22-'Trans_$kwh'!J22)*$B22</f>
        <v>7.45091597013942E-005</v>
      </c>
      <c r="K22" s="56" t="n">
        <f aca="false">('Trans_$kwh'!$C22-'Trans_$kwh'!K22)*$B22</f>
        <v>7.45091597013942E-005</v>
      </c>
      <c r="L22" s="56" t="n">
        <f aca="false">('Trans_$kwh'!$C22-'Trans_$kwh'!L22)*$B22</f>
        <v>7.45091597013942E-005</v>
      </c>
      <c r="M22" s="56" t="n">
        <f aca="false">('Trans_$kwh'!$C22-'Trans_$kwh'!M22)*$B22</f>
        <v>7.45091597013942E-005</v>
      </c>
    </row>
    <row r="23" customFormat="false" ht="12.75" hidden="false" customHeight="false" outlineLevel="0" collapsed="false">
      <c r="A23" s="0" t="str">
        <f aca="false">raw!A23</f>
        <v>Southwestern Public Service Co.</v>
      </c>
      <c r="B23" s="42" t="n">
        <f aca="false">criteria!J23/criteria!$J$26</f>
        <v>0.0269173826731919</v>
      </c>
      <c r="C23" s="55"/>
      <c r="D23" s="56" t="n">
        <f aca="false">('Trans_$kwh'!$C23-'Trans_$kwh'!D23)*$B23</f>
        <v>0</v>
      </c>
      <c r="E23" s="56" t="n">
        <f aca="false">('Trans_$kwh'!$C23-'Trans_$kwh'!E23)*$B23</f>
        <v>2.20158162955776E-006</v>
      </c>
      <c r="F23" s="56" t="n">
        <f aca="false">('Trans_$kwh'!$C23-'Trans_$kwh'!F23)*$B23</f>
        <v>2.20158162955776E-006</v>
      </c>
      <c r="G23" s="56" t="n">
        <f aca="false">('Trans_$kwh'!$C23-'Trans_$kwh'!G23)*$B23</f>
        <v>2.20158162955776E-006</v>
      </c>
      <c r="H23" s="56" t="n">
        <f aca="false">('Trans_$kwh'!$C23-'Trans_$kwh'!H23)*$B23</f>
        <v>2.20158162955776E-006</v>
      </c>
      <c r="I23" s="56" t="n">
        <f aca="false">('Trans_$kwh'!$C23-'Trans_$kwh'!I23)*$B23</f>
        <v>6.62774631611175E-006</v>
      </c>
      <c r="J23" s="56" t="n">
        <f aca="false">('Trans_$kwh'!$C23-'Trans_$kwh'!J23)*$B23</f>
        <v>6.62774631611175E-006</v>
      </c>
      <c r="K23" s="56" t="n">
        <f aca="false">('Trans_$kwh'!$C23-'Trans_$kwh'!K23)*$B23</f>
        <v>6.62774631611175E-006</v>
      </c>
      <c r="L23" s="56" t="n">
        <f aca="false">('Trans_$kwh'!$C23-'Trans_$kwh'!L23)*$B23</f>
        <v>6.62774631611175E-006</v>
      </c>
      <c r="M23" s="56" t="n">
        <f aca="false">('Trans_$kwh'!$C23-'Trans_$kwh'!M23)*$B23</f>
        <v>6.62774631611175E-006</v>
      </c>
    </row>
    <row r="24" customFormat="false" ht="12.75" hidden="false" customHeight="false" outlineLevel="0" collapsed="false">
      <c r="A24" s="0" t="str">
        <f aca="false">raw!A24</f>
        <v>TXU Electric Co.</v>
      </c>
      <c r="B24" s="42" t="n">
        <f aca="false">criteria!J24/criteria!$J$26</f>
        <v>0.0615505123527119</v>
      </c>
      <c r="C24" s="55"/>
      <c r="D24" s="56" t="n">
        <f aca="false">('Trans_$kwh'!$C24-'Trans_$kwh'!D24)*$B24</f>
        <v>0</v>
      </c>
      <c r="E24" s="56" t="n">
        <f aca="false">('Trans_$kwh'!$C24-'Trans_$kwh'!E24)*$B24</f>
        <v>4.06934697014595E-006</v>
      </c>
      <c r="F24" s="56" t="n">
        <f aca="false">('Trans_$kwh'!$C24-'Trans_$kwh'!F24)*$B24</f>
        <v>4.06934697014595E-006</v>
      </c>
      <c r="G24" s="56" t="n">
        <f aca="false">('Trans_$kwh'!$C24-'Trans_$kwh'!G24)*$B24</f>
        <v>4.06934697014595E-006</v>
      </c>
      <c r="H24" s="56" t="n">
        <f aca="false">('Trans_$kwh'!$C24-'Trans_$kwh'!H24)*$B24</f>
        <v>4.06934697014595E-006</v>
      </c>
      <c r="I24" s="56" t="n">
        <f aca="false">('Trans_$kwh'!$C24-'Trans_$kwh'!I24)*$B24</f>
        <v>1.50113732878059E-005</v>
      </c>
      <c r="J24" s="56" t="n">
        <f aca="false">('Trans_$kwh'!$C24-'Trans_$kwh'!J24)*$B24</f>
        <v>1.50113732878059E-005</v>
      </c>
      <c r="K24" s="56" t="n">
        <f aca="false">('Trans_$kwh'!$C24-'Trans_$kwh'!K24)*$B24</f>
        <v>1.50113732878059E-005</v>
      </c>
      <c r="L24" s="56" t="n">
        <f aca="false">('Trans_$kwh'!$C24-'Trans_$kwh'!L24)*$B24</f>
        <v>1.50113732878059E-005</v>
      </c>
      <c r="M24" s="56" t="n">
        <f aca="false">('Trans_$kwh'!$C24-'Trans_$kwh'!M24)*$B24</f>
        <v>1.50113732878059E-005</v>
      </c>
    </row>
    <row r="26" customFormat="false" ht="13.5" hidden="false" customHeight="false" outlineLevel="0" collapsed="false">
      <c r="A26" s="40" t="s">
        <v>218</v>
      </c>
      <c r="B26" s="40"/>
      <c r="C26" s="40"/>
      <c r="D26" s="57" t="n">
        <f aca="false">SUM(D4:D24)</f>
        <v>6.13979250566485E-006</v>
      </c>
      <c r="E26" s="57" t="n">
        <f aca="false">SUM(E4:E24)</f>
        <v>8.32428166163268E-005</v>
      </c>
      <c r="F26" s="57" t="n">
        <f aca="false">SUM(F4:F24)</f>
        <v>7.55638875929434E-005</v>
      </c>
      <c r="G26" s="57" t="n">
        <f aca="false">SUM(G4:G24)</f>
        <v>6.794497546219E-005</v>
      </c>
      <c r="H26" s="57" t="n">
        <f aca="false">SUM(H4:H24)</f>
        <v>0.000136801288092195</v>
      </c>
      <c r="I26" s="57" t="n">
        <f aca="false">SUM(I4:I24)</f>
        <v>0.000330389651913285</v>
      </c>
      <c r="J26" s="57" t="n">
        <f aca="false">SUM(J4:J24)</f>
        <v>0.000323136064143706</v>
      </c>
      <c r="K26" s="57" t="n">
        <f aca="false">SUM(K4:K24)</f>
        <v>0.000315982141538774</v>
      </c>
      <c r="L26" s="57" t="n">
        <f aca="false">SUM(L4:L24)</f>
        <v>0.000308891827021003</v>
      </c>
      <c r="M26" s="57" t="n">
        <f aca="false">SUM(M4:M24)</f>
        <v>0.000301871823293019</v>
      </c>
    </row>
    <row r="27" customFormat="false" ht="13.5" hidden="false" customHeight="false" outlineLevel="0" collapsed="false"/>
    <row r="29" customFormat="false" ht="12.75" hidden="false" customHeight="false" outlineLevel="0" collapsed="false">
      <c r="A29" s="38" t="s">
        <v>219</v>
      </c>
    </row>
    <row r="30" customFormat="false" ht="12.75" hidden="false" customHeight="false" outlineLevel="0" collapsed="false">
      <c r="A30" s="0" t="s">
        <v>220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2000-07-13T21:51:56Z</dcterms:created>
  <dc:creator>dfoti</dc:creator>
  <dc:description/>
  <dc:language>en-US</dc:language>
  <cp:lastModifiedBy>dfoti</cp:lastModifiedBy>
  <cp:lastPrinted>2000-07-26T15:36:24Z</cp:lastPrinted>
  <cp:revision>0</cp:revision>
  <dc:subject/>
  <dc:title/>
</cp:coreProperties>
</file>