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 to I Summary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<sst xmlns="http://schemas.openxmlformats.org/spreadsheetml/2006/main" count="58" uniqueCount="46">
  <si>
    <t xml:space="preserve">Gross</t>
  </si>
  <si>
    <t xml:space="preserve">Actual </t>
  </si>
  <si>
    <t xml:space="preserve">Net Margin</t>
  </si>
  <si>
    <t xml:space="preserve">Net</t>
  </si>
  <si>
    <t xml:space="preserve">Margin Improvement</t>
  </si>
  <si>
    <t xml:space="preserve">Inception</t>
  </si>
  <si>
    <t xml:space="preserve">Today's</t>
  </si>
  <si>
    <t xml:space="preserve">Margin</t>
  </si>
  <si>
    <t xml:space="preserve">Margin $</t>
  </si>
  <si>
    <t xml:space="preserve">Revenue</t>
  </si>
  <si>
    <t xml:space="preserve">Volume</t>
  </si>
  <si>
    <t xml:space="preserve">Total</t>
  </si>
  <si>
    <t xml:space="preserve">Fuel Amount</t>
  </si>
  <si>
    <t xml:space="preserve">(Gross Margin </t>
  </si>
  <si>
    <t xml:space="preserve">(Net Margin less </t>
  </si>
  <si>
    <t xml:space="preserve">Swaps</t>
  </si>
  <si>
    <t xml:space="preserve">Unwind</t>
  </si>
  <si>
    <t xml:space="preserve">Rate</t>
  </si>
  <si>
    <t xml:space="preserve">locked-in</t>
  </si>
  <si>
    <t xml:space="preserve">Year</t>
  </si>
  <si>
    <t xml:space="preserve">Shipper</t>
  </si>
  <si>
    <t xml:space="preserve">Term</t>
  </si>
  <si>
    <t xml:space="preserve">MMBtu/d</t>
  </si>
  <si>
    <t xml:space="preserve">MMBtu</t>
  </si>
  <si>
    <t xml:space="preserve">per MMBtu</t>
  </si>
  <si>
    <t xml:space="preserve">(est. @ 3.5%)*</t>
  </si>
  <si>
    <t xml:space="preserve">less fuel)</t>
  </si>
  <si>
    <t xml:space="preserve">Max Rate)</t>
  </si>
  <si>
    <t xml:space="preserve">Spread</t>
  </si>
  <si>
    <t xml:space="preserve">on Unwind</t>
  </si>
  <si>
    <t xml:space="preserve">Dynegy</t>
  </si>
  <si>
    <t xml:space="preserve">Dec. '01</t>
  </si>
  <si>
    <t xml:space="preserve">Nov. '02 - Dec. '02</t>
  </si>
  <si>
    <t xml:space="preserve"> </t>
  </si>
  <si>
    <t xml:space="preserve">Reliant</t>
  </si>
  <si>
    <t xml:space="preserve">Calendar 2002</t>
  </si>
  <si>
    <t xml:space="preserve">Calendar 2003</t>
  </si>
  <si>
    <t xml:space="preserve">Calpine</t>
  </si>
  <si>
    <t xml:space="preserve">Totals</t>
  </si>
  <si>
    <t xml:space="preserve">* Fuel Unhedged</t>
  </si>
  <si>
    <t xml:space="preserve">Quotes as of 3:34 PM 7/19/2001</t>
  </si>
  <si>
    <t xml:space="preserve">Buy Spread </t>
  </si>
  <si>
    <t xml:space="preserve">Bid</t>
  </si>
  <si>
    <t xml:space="preserve">Offer</t>
  </si>
  <si>
    <t xml:space="preserve">  Buy Socal</t>
  </si>
  <si>
    <t xml:space="preserve">  Sell SJ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</si>
</sst>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$#,##0.0000"/>
    <numFmt numFmtId="166" formatCode="#,##0"/>
    <numFmt numFmtId="167" formatCode="_(* #,##0_);_(* \(#,##0\);_(* \-_);_(@_)"/>
    <numFmt numFmtId="168" formatCode="_(\$* #,##0_);_(\$* \(#,##0\);_(\$* \-_);_(@_)"/>
    <numFmt numFmtId="169" formatCode="_(\$* #,##0.000_);_(\$* \(#,##0.000\);_(\$* \-???_);_(@_)"/>
    <numFmt numFmtId="170" formatCode="_(* #,##0.000_);_(* \(#,##0.000\);_(* \-???_);_(@_)"/>
    <numFmt numFmtId="171" formatCode="_(\$* #,##0.00_);_(\$* \(#,##0.00\);_(\$* \-??_);_(@_)"/>
    <numFmt numFmtId="172" formatCode="\$#,##0.0000_);&quot;($&quot;#,##0.00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color rgb="FF0000FF"/>
      <name val="Arial"/>
      <family val="2"/>
    </font>
    <font>
      <u val="single"/>
      <sz val="12"/>
      <name val="Arial"/>
      <family val="2"/>
    </font>
    <font>
      <u val="double"/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9.41"/>
    <col collapsed="false" customWidth="true" hidden="false" outlineLevel="0" max="4" min="4" style="0" width="10.28"/>
    <col collapsed="false" customWidth="true" hidden="false" outlineLevel="0" max="5" min="5" style="0" width="14.28"/>
    <col collapsed="false" customWidth="true" hidden="false" outlineLevel="0" max="6" min="6" style="0" width="16.28"/>
    <col collapsed="false" customWidth="true" hidden="false" outlineLevel="0" max="7" min="7" style="0" width="12.14"/>
    <col collapsed="false" customWidth="true" hidden="true" outlineLevel="0" max="8" min="8" style="0" width="15.99"/>
    <col collapsed="false" customWidth="true" hidden="true" outlineLevel="0" max="9" min="9" style="0" width="16.42"/>
    <col collapsed="false" customWidth="true" hidden="true" outlineLevel="0" max="10" min="10" style="0" width="12.99"/>
    <col collapsed="false" customWidth="true" hidden="true" outlineLevel="0" max="11" min="11" style="0" width="22.14"/>
    <col collapsed="false" customWidth="true" hidden="false" outlineLevel="0" max="12" min="12" style="0" width="12.42"/>
    <col collapsed="false" customWidth="true" hidden="false" outlineLevel="0" max="13" min="13" style="0" width="11.56"/>
    <col collapsed="false" customWidth="true" hidden="false" outlineLevel="0" max="14" min="14" style="0" width="12.42"/>
    <col collapsed="false" customWidth="true" hidden="false" outlineLevel="0" max="15" min="15" style="0" width="19.28"/>
  </cols>
  <sheetData>
    <row r="1" customFormat="false" ht="15.75" hidden="false" customHeight="false" outlineLevel="0" collapsed="false">
      <c r="C1" s="1"/>
      <c r="D1" s="2"/>
      <c r="F1" s="2"/>
      <c r="G1" s="2" t="s">
        <v>0</v>
      </c>
      <c r="H1" s="2" t="s">
        <v>1</v>
      </c>
      <c r="I1" s="2" t="s">
        <v>2</v>
      </c>
      <c r="J1" s="2" t="s">
        <v>3</v>
      </c>
      <c r="K1" s="2" t="s">
        <v>4</v>
      </c>
      <c r="L1" s="2" t="s">
        <v>5</v>
      </c>
      <c r="M1" s="3" t="s">
        <v>6</v>
      </c>
      <c r="N1" s="2" t="s">
        <v>7</v>
      </c>
      <c r="O1" s="2" t="s">
        <v>8</v>
      </c>
    </row>
    <row r="2" customFormat="false" ht="15.75" hidden="false" customHeight="false" outlineLevel="0" collapsed="false">
      <c r="A2" s="2" t="s">
        <v>9</v>
      </c>
      <c r="B2" s="2"/>
      <c r="C2" s="2"/>
      <c r="D2" s="2" t="s">
        <v>10</v>
      </c>
      <c r="E2" s="2" t="s">
        <v>11</v>
      </c>
      <c r="F2" s="4" t="s">
        <v>0</v>
      </c>
      <c r="G2" s="2" t="s">
        <v>7</v>
      </c>
      <c r="H2" s="2" t="s">
        <v>12</v>
      </c>
      <c r="I2" s="2" t="s">
        <v>13</v>
      </c>
      <c r="J2" s="2" t="s">
        <v>7</v>
      </c>
      <c r="K2" s="2" t="s">
        <v>14</v>
      </c>
      <c r="L2" s="2" t="s">
        <v>15</v>
      </c>
      <c r="M2" s="3" t="s">
        <v>16</v>
      </c>
      <c r="N2" s="2" t="s">
        <v>17</v>
      </c>
      <c r="O2" s="2" t="s">
        <v>18</v>
      </c>
    </row>
    <row r="3" customFormat="false" ht="15.75" hidden="false" customHeight="false" outlineLevel="0" collapsed="false">
      <c r="A3" s="4" t="s">
        <v>19</v>
      </c>
      <c r="B3" s="4" t="s">
        <v>20</v>
      </c>
      <c r="C3" s="4" t="s">
        <v>21</v>
      </c>
      <c r="D3" s="5" t="s">
        <v>22</v>
      </c>
      <c r="E3" s="5" t="s">
        <v>23</v>
      </c>
      <c r="F3" s="5" t="s">
        <v>7</v>
      </c>
      <c r="G3" s="5" t="s">
        <v>24</v>
      </c>
      <c r="H3" s="5" t="s">
        <v>25</v>
      </c>
      <c r="I3" s="5" t="s">
        <v>26</v>
      </c>
      <c r="J3" s="5" t="s">
        <v>24</v>
      </c>
      <c r="K3" s="5" t="s">
        <v>27</v>
      </c>
      <c r="L3" s="6" t="s">
        <v>28</v>
      </c>
      <c r="M3" s="7" t="s">
        <v>28</v>
      </c>
      <c r="N3" s="8" t="s">
        <v>16</v>
      </c>
      <c r="O3" s="5" t="s">
        <v>29</v>
      </c>
    </row>
    <row r="4" customFormat="false" ht="15.75" hidden="false" customHeight="false" outlineLevel="0" collapsed="false">
      <c r="A4" s="4"/>
      <c r="B4" s="4"/>
      <c r="C4" s="4"/>
      <c r="D4" s="4"/>
      <c r="F4" s="4"/>
      <c r="G4" s="4"/>
      <c r="H4" s="4"/>
      <c r="I4" s="4"/>
      <c r="J4" s="4"/>
      <c r="L4" s="9"/>
      <c r="M4" s="10"/>
      <c r="N4" s="1"/>
      <c r="O4" s="11"/>
    </row>
    <row r="5" customFormat="false" ht="15.75" hidden="false" customHeight="false" outlineLevel="0" collapsed="false">
      <c r="A5" s="2"/>
      <c r="B5" s="2"/>
      <c r="C5" s="1"/>
      <c r="D5" s="2"/>
      <c r="F5" s="2"/>
      <c r="G5" s="2"/>
      <c r="H5" s="2"/>
      <c r="I5" s="2"/>
      <c r="J5" s="2"/>
      <c r="L5" s="9"/>
      <c r="M5" s="10"/>
      <c r="N5" s="1"/>
      <c r="O5" s="11"/>
    </row>
    <row r="6" customFormat="false" ht="15.75" hidden="false" customHeight="false" outlineLevel="0" collapsed="false">
      <c r="A6" s="2" t="n">
        <v>2001</v>
      </c>
      <c r="B6" s="2" t="s">
        <v>30</v>
      </c>
      <c r="C6" s="2" t="s">
        <v>31</v>
      </c>
      <c r="D6" s="12" t="n">
        <v>13500</v>
      </c>
      <c r="E6" s="12" t="n">
        <f aca="false">D6*31</f>
        <v>418500</v>
      </c>
      <c r="F6" s="13" t="n">
        <v>477090</v>
      </c>
      <c r="G6" s="14" t="n">
        <f aca="false">F6/(D6*31)</f>
        <v>1.14</v>
      </c>
      <c r="H6" s="13" t="n">
        <v>54342</v>
      </c>
      <c r="I6" s="13" t="n">
        <v>422748</v>
      </c>
      <c r="J6" s="14" t="n">
        <f aca="false">I6/(D6*31)</f>
        <v>1.01015053763441</v>
      </c>
      <c r="K6" s="13" t="n">
        <v>262755</v>
      </c>
      <c r="L6" s="9"/>
      <c r="M6" s="10"/>
      <c r="N6" s="1"/>
      <c r="O6" s="13"/>
    </row>
    <row r="7" customFormat="false" ht="15.75" hidden="false" customHeight="false" outlineLevel="0" collapsed="false">
      <c r="A7" s="2"/>
      <c r="B7" s="2"/>
      <c r="C7" s="2"/>
      <c r="D7" s="12"/>
      <c r="E7" s="12"/>
      <c r="F7" s="13"/>
      <c r="G7" s="14"/>
      <c r="H7" s="13"/>
      <c r="I7" s="13"/>
      <c r="J7" s="14"/>
      <c r="K7" s="13"/>
      <c r="L7" s="9"/>
      <c r="M7" s="10"/>
      <c r="N7" s="1"/>
      <c r="O7" s="13"/>
    </row>
    <row r="8" customFormat="false" ht="15.75" hidden="false" customHeight="false" outlineLevel="0" collapsed="false">
      <c r="A8" s="2"/>
      <c r="B8" s="2"/>
      <c r="C8" s="2"/>
      <c r="D8" s="12"/>
      <c r="E8" s="12"/>
      <c r="F8" s="13"/>
      <c r="G8" s="14"/>
      <c r="H8" s="13"/>
      <c r="I8" s="13"/>
      <c r="J8" s="14"/>
      <c r="K8" s="13"/>
      <c r="L8" s="9"/>
      <c r="M8" s="10"/>
      <c r="N8" s="1"/>
      <c r="O8" s="13"/>
    </row>
    <row r="9" customFormat="false" ht="15.75" hidden="false" customHeight="false" outlineLevel="0" collapsed="false">
      <c r="A9" s="2" t="n">
        <v>2002</v>
      </c>
      <c r="B9" s="2" t="s">
        <v>30</v>
      </c>
      <c r="C9" s="2" t="s">
        <v>32</v>
      </c>
      <c r="D9" s="12" t="n">
        <v>21500</v>
      </c>
      <c r="E9" s="12" t="n">
        <f aca="false">D9*61</f>
        <v>1311500</v>
      </c>
      <c r="F9" s="13" t="n">
        <v>1350845</v>
      </c>
      <c r="G9" s="14" t="n">
        <f aca="false">F9/(D9*61)</f>
        <v>1.03</v>
      </c>
      <c r="H9" s="13" t="n">
        <v>156987</v>
      </c>
      <c r="I9" s="13" t="n">
        <v>1193858</v>
      </c>
      <c r="J9" s="14" t="n">
        <f aca="false">I9/(D9*61)</f>
        <v>0.910299656881433</v>
      </c>
      <c r="K9" s="13" t="n">
        <v>692472</v>
      </c>
      <c r="L9" s="9" t="s">
        <v>33</v>
      </c>
      <c r="M9" s="10"/>
      <c r="N9" s="1"/>
      <c r="O9" s="13"/>
    </row>
    <row r="10" customFormat="false" ht="17.25" hidden="false" customHeight="false" outlineLevel="0" collapsed="false">
      <c r="A10" s="2"/>
      <c r="B10" s="2" t="s">
        <v>34</v>
      </c>
      <c r="C10" s="2" t="s">
        <v>35</v>
      </c>
      <c r="D10" s="15" t="n">
        <v>27500</v>
      </c>
      <c r="E10" s="16" t="n">
        <f aca="false">D10*365</f>
        <v>10037500</v>
      </c>
      <c r="F10" s="17" t="n">
        <v>12747625</v>
      </c>
      <c r="G10" s="18" t="n">
        <f aca="false">F10/(D10*365)</f>
        <v>1.27</v>
      </c>
      <c r="H10" s="19" t="n">
        <v>1229594</v>
      </c>
      <c r="I10" s="17" t="n">
        <v>11518031</v>
      </c>
      <c r="J10" s="18" t="n">
        <f aca="false">I10/(D10*365)</f>
        <v>1.1474999750934</v>
      </c>
      <c r="K10" s="19" t="n">
        <v>7680695</v>
      </c>
      <c r="L10" s="20" t="n">
        <f aca="false">(+F10/E10)+0.05</f>
        <v>1.32</v>
      </c>
      <c r="M10" s="21" t="n">
        <f aca="false">(D27-C28)/100</f>
        <v>0.94</v>
      </c>
      <c r="N10" s="20" t="n">
        <f aca="false">+L10-M10</f>
        <v>0.38</v>
      </c>
      <c r="O10" s="19" t="n">
        <f aca="false">+N10*E10</f>
        <v>3814250</v>
      </c>
    </row>
    <row r="11" customFormat="false" ht="15.75" hidden="false" customHeight="false" outlineLevel="0" collapsed="false">
      <c r="A11" s="2"/>
      <c r="B11" s="2"/>
      <c r="C11" s="2"/>
      <c r="D11" s="12" t="n">
        <f aca="false">SUM(D9:D10)</f>
        <v>49000</v>
      </c>
      <c r="E11" s="12" t="n">
        <f aca="false">SUM(E9:E10)</f>
        <v>11349000</v>
      </c>
      <c r="F11" s="13" t="n">
        <f aca="false">SUM(F9:F10)</f>
        <v>14098470</v>
      </c>
      <c r="G11" s="22" t="n">
        <f aca="false">F11/(1311500+10037500)</f>
        <v>1.24226539783241</v>
      </c>
      <c r="H11" s="13" t="n">
        <f aca="false">SUM(H9:H10)</f>
        <v>1386581</v>
      </c>
      <c r="I11" s="13" t="n">
        <f aca="false">SUM(I9:I10)</f>
        <v>12711889</v>
      </c>
      <c r="J11" s="14" t="n">
        <f aca="false">I11/(1311500+10037500)</f>
        <v>1.12008890651159</v>
      </c>
      <c r="K11" s="13" t="n">
        <f aca="false">SUM(K9:K10)</f>
        <v>8373167</v>
      </c>
      <c r="L11" s="9"/>
      <c r="M11" s="10"/>
      <c r="N11" s="1"/>
      <c r="O11" s="13" t="n">
        <f aca="false">+O10</f>
        <v>3814250</v>
      </c>
    </row>
    <row r="12" customFormat="false" ht="15.75" hidden="false" customHeight="false" outlineLevel="0" collapsed="false">
      <c r="A12" s="2"/>
      <c r="B12" s="2"/>
      <c r="C12" s="2"/>
      <c r="D12" s="12"/>
      <c r="E12" s="12"/>
      <c r="F12" s="13"/>
      <c r="G12" s="22"/>
      <c r="H12" s="13"/>
      <c r="I12" s="13"/>
      <c r="J12" s="23"/>
      <c r="K12" s="13"/>
      <c r="L12" s="9"/>
      <c r="M12" s="10"/>
      <c r="N12" s="1"/>
      <c r="O12" s="13"/>
    </row>
    <row r="13" customFormat="false" ht="15.75" hidden="false" customHeight="false" outlineLevel="0" collapsed="false">
      <c r="A13" s="2"/>
      <c r="B13" s="2"/>
      <c r="C13" s="2"/>
      <c r="D13" s="12"/>
      <c r="E13" s="12"/>
      <c r="F13" s="13"/>
      <c r="G13" s="22"/>
      <c r="H13" s="13"/>
      <c r="I13" s="13"/>
      <c r="J13" s="23"/>
      <c r="K13" s="13"/>
      <c r="L13" s="9"/>
      <c r="M13" s="10"/>
      <c r="N13" s="1"/>
      <c r="O13" s="13"/>
    </row>
    <row r="14" customFormat="false" ht="15.75" hidden="false" customHeight="false" outlineLevel="0" collapsed="false">
      <c r="A14" s="2" t="n">
        <v>2003</v>
      </c>
      <c r="B14" s="2" t="s">
        <v>30</v>
      </c>
      <c r="C14" s="2" t="s">
        <v>36</v>
      </c>
      <c r="D14" s="12" t="n">
        <v>35000</v>
      </c>
      <c r="E14" s="24" t="n">
        <f aca="false">D14*365</f>
        <v>12775000</v>
      </c>
      <c r="F14" s="25" t="n">
        <v>15585500</v>
      </c>
      <c r="G14" s="14" t="n">
        <f aca="false">F14/(D14*365)</f>
        <v>1.22</v>
      </c>
      <c r="H14" s="13" t="n">
        <v>1529168</v>
      </c>
      <c r="I14" s="13" t="n">
        <v>14056333</v>
      </c>
      <c r="J14" s="14" t="n">
        <f aca="false">I14/(D14*365)</f>
        <v>1.10030003913894</v>
      </c>
      <c r="K14" s="13"/>
      <c r="L14" s="9" t="n">
        <v>1.18</v>
      </c>
      <c r="M14" s="26" t="n">
        <f aca="false">(G27-F28)/100</f>
        <v>0.6</v>
      </c>
      <c r="N14" s="9" t="n">
        <f aca="false">+L14-M14</f>
        <v>0.58</v>
      </c>
      <c r="O14" s="13" t="n">
        <f aca="false">+N14*E14</f>
        <v>7409500</v>
      </c>
    </row>
    <row r="15" customFormat="false" ht="15.75" hidden="false" customHeight="false" outlineLevel="0" collapsed="false">
      <c r="A15" s="2"/>
      <c r="B15" s="2" t="s">
        <v>37</v>
      </c>
      <c r="C15" s="2" t="s">
        <v>36</v>
      </c>
      <c r="D15" s="15" t="n">
        <v>14000</v>
      </c>
      <c r="E15" s="15" t="n">
        <v>5110000</v>
      </c>
      <c r="F15" s="19" t="n">
        <v>6533500</v>
      </c>
      <c r="G15" s="27" t="n">
        <f aca="false">F15/(D15*365)</f>
        <v>1.27857142857143</v>
      </c>
      <c r="H15" s="19" t="n">
        <v>611667</v>
      </c>
      <c r="I15" s="19" t="n">
        <v>5921833</v>
      </c>
      <c r="J15" s="27" t="n">
        <f aca="false">I15/(D15*365)</f>
        <v>1.15887142857143</v>
      </c>
      <c r="K15" s="19"/>
      <c r="L15" s="9" t="n">
        <f aca="false">((2500*1.18)+(11500*1.3))/14000</f>
        <v>1.27857142857143</v>
      </c>
      <c r="M15" s="26" t="n">
        <f aca="false">+M14</f>
        <v>0.6</v>
      </c>
      <c r="N15" s="9" t="n">
        <f aca="false">+L15-M15</f>
        <v>0.678571428571429</v>
      </c>
      <c r="O15" s="19" t="n">
        <f aca="false">+N15*E15</f>
        <v>3467500</v>
      </c>
    </row>
    <row r="16" customFormat="false" ht="16.5" hidden="false" customHeight="false" outlineLevel="0" collapsed="false">
      <c r="A16" s="2"/>
      <c r="B16" s="2"/>
      <c r="C16" s="2"/>
      <c r="D16" s="28" t="n">
        <f aca="false">SUM(D14:D15)</f>
        <v>49000</v>
      </c>
      <c r="E16" s="28" t="n">
        <f aca="false">SUM(E14:E15)</f>
        <v>17885000</v>
      </c>
      <c r="F16" s="29" t="n">
        <v>22119000</v>
      </c>
      <c r="G16" s="30" t="n">
        <f aca="false">F16/(D16*365)</f>
        <v>1.23673469387755</v>
      </c>
      <c r="H16" s="28" t="n">
        <f aca="false">SUM(H14:H15)</f>
        <v>2140835</v>
      </c>
      <c r="I16" s="28" t="n">
        <f aca="false">SUM(I14:I15)</f>
        <v>19978166</v>
      </c>
      <c r="J16" s="30" t="n">
        <f aca="false">I16/(D16*365)</f>
        <v>1.11703472183394</v>
      </c>
      <c r="K16" s="31" t="n">
        <v>13786579</v>
      </c>
      <c r="L16" s="32"/>
      <c r="M16" s="33"/>
      <c r="N16" s="34" t="n">
        <f aca="false">+O16/E16</f>
        <v>0.608163265306122</v>
      </c>
      <c r="O16" s="31" t="n">
        <f aca="false">+O14+O15</f>
        <v>10877000</v>
      </c>
    </row>
    <row r="17" customFormat="false" ht="18" hidden="false" customHeight="false" outlineLevel="0" collapsed="false">
      <c r="A17" s="2"/>
      <c r="B17" s="2"/>
      <c r="C17" s="2"/>
      <c r="D17" s="12"/>
      <c r="E17" s="35"/>
      <c r="F17" s="36"/>
      <c r="G17" s="37"/>
      <c r="H17" s="13"/>
      <c r="I17" s="36"/>
      <c r="J17" s="37"/>
      <c r="K17" s="13"/>
      <c r="L17" s="1"/>
      <c r="M17" s="10"/>
      <c r="N17" s="1"/>
      <c r="O17" s="13"/>
    </row>
    <row r="18" customFormat="false" ht="16.5" hidden="false" customHeight="false" outlineLevel="0" collapsed="false">
      <c r="A18" s="2"/>
      <c r="B18" s="2"/>
      <c r="C18" s="2"/>
      <c r="D18" s="12" t="s">
        <v>38</v>
      </c>
      <c r="E18" s="38" t="n">
        <f aca="false">E6+E11+E16</f>
        <v>29652500</v>
      </c>
      <c r="F18" s="31" t="n">
        <f aca="false">F6+F11+F16</f>
        <v>36694560</v>
      </c>
      <c r="G18" s="39" t="n">
        <f aca="false">F18/E18</f>
        <v>1.23748621532754</v>
      </c>
      <c r="H18" s="31" t="n">
        <f aca="false">H6+H11+H16</f>
        <v>3581758</v>
      </c>
      <c r="I18" s="31" t="n">
        <f aca="false">I6+I11+I16</f>
        <v>33112803</v>
      </c>
      <c r="J18" s="39" t="n">
        <f aca="false">I18/E18</f>
        <v>1.11669515217941</v>
      </c>
      <c r="K18" s="31" t="n">
        <f aca="false">K6+K11+K16</f>
        <v>22422501</v>
      </c>
      <c r="L18" s="1"/>
      <c r="M18" s="10"/>
      <c r="N18" s="9" t="n">
        <f aca="false">+O18/(E16+E10)</f>
        <v>0.526143790849673</v>
      </c>
      <c r="O18" s="31" t="n">
        <f aca="false">+O16+O11</f>
        <v>14691250</v>
      </c>
    </row>
    <row r="19" customFormat="false" ht="16.5" hidden="false" customHeight="false" outlineLevel="0" collapsed="false">
      <c r="A19" s="2"/>
      <c r="B19" s="2"/>
      <c r="C19" s="2"/>
      <c r="D19" s="12"/>
      <c r="F19" s="13"/>
      <c r="G19" s="23"/>
      <c r="H19" s="23"/>
      <c r="I19" s="13"/>
      <c r="J19" s="23"/>
      <c r="L19" s="1"/>
      <c r="M19" s="10"/>
      <c r="N19" s="1"/>
      <c r="O19" s="11"/>
    </row>
    <row r="20" customFormat="false" ht="15.75" hidden="false" customHeight="false" outlineLevel="0" collapsed="false">
      <c r="A20" s="2"/>
      <c r="B20" s="2"/>
      <c r="C20" s="2"/>
      <c r="D20" s="12"/>
      <c r="F20" s="13"/>
      <c r="G20" s="23"/>
      <c r="H20" s="23"/>
      <c r="I20" s="13"/>
      <c r="J20" s="23"/>
      <c r="L20" s="1"/>
      <c r="M20" s="10"/>
      <c r="N20" s="1"/>
      <c r="O20" s="11"/>
    </row>
    <row r="21" customFormat="false" ht="15" hidden="false" customHeight="false" outlineLevel="0" collapsed="false">
      <c r="C21" s="40"/>
      <c r="L21" s="1"/>
      <c r="M21" s="1"/>
      <c r="N21" s="1"/>
      <c r="O21" s="11"/>
    </row>
    <row r="22" customFormat="false" ht="15" hidden="false" customHeight="false" outlineLevel="0" collapsed="false">
      <c r="L22" s="1"/>
      <c r="M22" s="1"/>
      <c r="N22" s="1"/>
      <c r="O22" s="1"/>
    </row>
    <row r="23" customFormat="false" ht="12.75" hidden="true" customHeight="false" outlineLevel="0" collapsed="false">
      <c r="A23" s="0" t="s">
        <v>39</v>
      </c>
      <c r="F23" s="41"/>
      <c r="I23" s="41"/>
    </row>
    <row r="24" customFormat="false" ht="12.75" hidden="false" customHeight="false" outlineLevel="0" collapsed="false">
      <c r="A24" s="42" t="s">
        <v>40</v>
      </c>
    </row>
    <row r="25" customFormat="false" ht="12.75" hidden="false" customHeight="false" outlineLevel="0" collapsed="false">
      <c r="A25" s="42"/>
      <c r="B25" s="42"/>
      <c r="C25" s="43" t="n">
        <v>2002</v>
      </c>
      <c r="D25" s="43"/>
      <c r="E25" s="42"/>
      <c r="F25" s="43" t="n">
        <v>2003</v>
      </c>
      <c r="G25" s="43"/>
    </row>
    <row r="26" customFormat="false" ht="12.75" hidden="false" customHeight="false" outlineLevel="0" collapsed="false">
      <c r="A26" s="42" t="s">
        <v>41</v>
      </c>
      <c r="B26" s="42"/>
      <c r="C26" s="44" t="s">
        <v>42</v>
      </c>
      <c r="D26" s="44" t="s">
        <v>43</v>
      </c>
      <c r="E26" s="45"/>
      <c r="F26" s="44" t="s">
        <v>42</v>
      </c>
      <c r="G26" s="44" t="s">
        <v>43</v>
      </c>
    </row>
    <row r="27" customFormat="false" ht="12.75" hidden="false" customHeight="false" outlineLevel="0" collapsed="false">
      <c r="A27" s="42" t="s">
        <v>44</v>
      </c>
      <c r="B27" s="42"/>
      <c r="C27" s="44" t="n">
        <v>52</v>
      </c>
      <c r="D27" s="46" t="n">
        <v>58</v>
      </c>
      <c r="E27" s="42"/>
      <c r="F27" s="44" t="n">
        <v>30</v>
      </c>
      <c r="G27" s="46" t="n">
        <v>34</v>
      </c>
    </row>
    <row r="28" customFormat="false" ht="12.75" hidden="false" customHeight="false" outlineLevel="0" collapsed="false">
      <c r="A28" s="42" t="s">
        <v>45</v>
      </c>
      <c r="B28" s="42"/>
      <c r="C28" s="46" t="n">
        <v>-36</v>
      </c>
      <c r="D28" s="44" t="n">
        <v>-34</v>
      </c>
      <c r="E28" s="42"/>
      <c r="F28" s="46" t="n">
        <v>-26</v>
      </c>
      <c r="G28" s="44" t="n">
        <v>-24</v>
      </c>
    </row>
    <row r="29" customFormat="false" ht="12.75" hidden="false" customHeight="false" outlineLevel="0" collapsed="false">
      <c r="A29" s="47"/>
      <c r="B29" s="47"/>
      <c r="C29" s="47"/>
      <c r="F29" s="40"/>
      <c r="G29" s="40"/>
    </row>
    <row r="30" customFormat="false" ht="12.75" hidden="false" customHeight="false" outlineLevel="0" collapsed="false">
      <c r="A30" s="47"/>
      <c r="B30" s="47"/>
      <c r="C30" s="47"/>
    </row>
  </sheetData>
  <mergeCells count="2">
    <mergeCell ref="C25:D25"/>
    <mergeCell ref="F25:G25"/>
  </mergeCells>
  <printOptions headings="false" gridLines="false" gridLinesSet="true" horizontalCentered="false" verticalCentered="false"/>
  <pageMargins left="0.747916666666667" right="0.747916666666667" top="1.5" bottom="0.984027777777778" header="0.5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&amp;L&amp;"Arial,Bold"&amp;18Transwestern Pipeline Company
Summary of Margins (Index - Index Transportation)
&amp;UYears 2001 thru 2003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2001-01-24T14:21:32Z</dcterms:created>
  <dc:creator>Enron</dc:creator>
  <dc:description/>
  <dc:language>en-US</dc:language>
  <cp:lastModifiedBy>vmercal</cp:lastModifiedBy>
  <cp:lastPrinted>2001-07-18T15:53:10Z</cp:lastPrinted>
  <dcterms:modified xsi:type="dcterms:W3CDTF">2001-07-19T18:05:14Z</dcterms:modified>
  <cp:revision>0</cp:revision>
  <dc:subject/>
  <dc:title/>
</cp:coreProperties>
</file>