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Detail" sheetId="2" state="visible" r:id="rId4"/>
    <sheet name="Sheet3" sheetId="3" state="visible" r:id="rId5"/>
  </sheets>
  <externalReferences>
    <externalReference r:id="rId6"/>
    <externalReference r:id="rId7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<sst xmlns="http://schemas.openxmlformats.org/spreadsheetml/2006/main" count="86" uniqueCount="84">
  <si>
    <t xml:space="preserve">Bill To:  </t>
  </si>
  <si>
    <t xml:space="preserve">Remit To:</t>
  </si>
  <si>
    <t xml:space="preserve">Verification Date: </t>
  </si>
  <si>
    <t xml:space="preserve">Enron North America Corp.</t>
  </si>
  <si>
    <t xml:space="preserve">Independent Production Company, Inc.</t>
  </si>
  <si>
    <t xml:space="preserve">Bank: U.S. Bank National Association</t>
  </si>
  <si>
    <t xml:space="preserve">ABA:  102000021</t>
  </si>
  <si>
    <t xml:space="preserve">Due Date:</t>
  </si>
  <si>
    <t xml:space="preserve">Acct:  103655778514</t>
  </si>
  <si>
    <t xml:space="preserve">Contact:  Cheryl Robacker</t>
  </si>
  <si>
    <t xml:space="preserve">Tel:  (303) 595-8829 X27</t>
  </si>
  <si>
    <t xml:space="preserve">Payment Method:</t>
  </si>
  <si>
    <t xml:space="preserve">Contact:  Theresa Staab</t>
  </si>
  <si>
    <t xml:space="preserve">Wire</t>
  </si>
  <si>
    <t xml:space="preserve">Tel:  (303) 575-6485</t>
  </si>
  <si>
    <t xml:space="preserve">Terms:</t>
  </si>
  <si>
    <t xml:space="preserve">Fax: (303) 534-0552</t>
  </si>
  <si>
    <t xml:space="preserve">Fax: (303) 595-3653</t>
  </si>
  <si>
    <t xml:space="preserve">25th of month following production</t>
  </si>
  <si>
    <t xml:space="preserve">Delivery Period: </t>
  </si>
  <si>
    <t xml:space="preserve">Contract #</t>
  </si>
  <si>
    <t xml:space="preserve">Meter # / Meter Name</t>
  </si>
  <si>
    <t xml:space="preserve">0814015-Independent 47N73WSec.9</t>
  </si>
  <si>
    <t xml:space="preserve">Index</t>
  </si>
  <si>
    <t xml:space="preserve">Discount / Premium</t>
  </si>
  <si>
    <t xml:space="preserve">Price/MMBtu</t>
  </si>
  <si>
    <t xml:space="preserve">Mcf Quantity</t>
  </si>
  <si>
    <t xml:space="preserve">MMBtu Quantity</t>
  </si>
  <si>
    <t xml:space="preserve">Amount Due</t>
  </si>
  <si>
    <t xml:space="preserve">11/01/01 - 11/30/01</t>
  </si>
  <si>
    <t xml:space="preserve">CIG GD</t>
  </si>
  <si>
    <t xml:space="preserve">IF NGPL-Midcont.</t>
  </si>
  <si>
    <t xml:space="preserve">IF CIG - Rockies</t>
  </si>
  <si>
    <t xml:space="preserve">Fuel Loss</t>
  </si>
  <si>
    <t xml:space="preserve">$             0.00</t>
  </si>
  <si>
    <t xml:space="preserve">$                                        0.00</t>
  </si>
  <si>
    <t xml:space="preserve">Total</t>
  </si>
  <si>
    <t xml:space="preserve">Hanover Compression Charges</t>
  </si>
  <si>
    <t xml:space="preserve">Field Services Fee</t>
  </si>
  <si>
    <t xml:space="preserve">Prior Month Adjustments</t>
  </si>
  <si>
    <t xml:space="preserve">Adjustment</t>
  </si>
  <si>
    <t xml:space="preserve">TOTAL PAYMENT</t>
  </si>
  <si>
    <t xml:space="preserve">Independent</t>
  </si>
  <si>
    <t xml:space="preserve">Contact:</t>
  </si>
  <si>
    <t xml:space="preserve">Cheryl Robaker</t>
  </si>
  <si>
    <t xml:space="preserve">Enron North America</t>
  </si>
  <si>
    <t xml:space="preserve">PH:</t>
  </si>
  <si>
    <t xml:space="preserve">303-595-8829</t>
  </si>
  <si>
    <t xml:space="preserve">FAX:</t>
  </si>
  <si>
    <t xml:space="preserve">303-595-3653</t>
  </si>
  <si>
    <t xml:space="preserve">Theresa Staab</t>
  </si>
  <si>
    <t xml:space="preserve">303-575-6485</t>
  </si>
  <si>
    <t xml:space="preserve">Btu factor:</t>
  </si>
  <si>
    <t xml:space="preserve">Transportation</t>
  </si>
  <si>
    <t xml:space="preserve">per Mcf</t>
  </si>
  <si>
    <t xml:space="preserve">Index Discount/Premium</t>
  </si>
  <si>
    <t xml:space="preserve">Crestone Transport /Mmbtu</t>
  </si>
  <si>
    <t xml:space="preserve">WIC Xport</t>
  </si>
  <si>
    <t xml:space="preserve">Trailblazer Xport</t>
  </si>
  <si>
    <t xml:space="preserve">Trailblazer Fuel (0%*NGPL index)</t>
  </si>
  <si>
    <t xml:space="preserve">Total Receipts Fee Adjustment*</t>
  </si>
  <si>
    <t xml:space="preserve">Total Net Back</t>
  </si>
  <si>
    <t xml:space="preserve">Net Backs:</t>
  </si>
  <si>
    <t xml:space="preserve">IF NGPL Midcont.</t>
  </si>
  <si>
    <t xml:space="preserve">IF CIG Rockies</t>
  </si>
  <si>
    <t xml:space="preserve">Over 80% of Production</t>
  </si>
  <si>
    <t xml:space="preserve">CIG GD Volume MMBtu</t>
  </si>
  <si>
    <t xml:space="preserve">80% of Production up to 10,000/Day</t>
  </si>
  <si>
    <t xml:space="preserve">NGPL Volume MMBtu</t>
  </si>
  <si>
    <t xml:space="preserve">80% of Production Less 10,000/Day</t>
  </si>
  <si>
    <t xml:space="preserve">CIG Volume MMBtu</t>
  </si>
  <si>
    <t xml:space="preserve">Allocated Fuel MMBtu (max 6.5%)</t>
  </si>
  <si>
    <t xml:space="preserve">Total Production MMBtu</t>
  </si>
  <si>
    <t xml:space="preserve">$ CIG GD</t>
  </si>
  <si>
    <t xml:space="preserve">$ NGPL</t>
  </si>
  <si>
    <t xml:space="preserve">$ CIG</t>
  </si>
  <si>
    <t xml:space="preserve">Total Payment</t>
  </si>
  <si>
    <t xml:space="preserve">CIG GD Rockies</t>
  </si>
  <si>
    <t xml:space="preserve">CIG GD les Netback</t>
  </si>
  <si>
    <t xml:space="preserve">NGPL less Netback</t>
  </si>
  <si>
    <t xml:space="preserve">CIG less Netback</t>
  </si>
  <si>
    <t xml:space="preserve">actual fuel</t>
  </si>
  <si>
    <t xml:space="preserve">avg. $/Mmbtu</t>
  </si>
  <si>
    <t xml:space="preserve">*Total Receipts Fee Adjustment is calculated by applying the Field Services Fee to the fuel volume and then dividing that dollar amount(fee times fuel volume) by the volume purchased.</t>
  </si>
</sst>
</file>

<file path=xl/styles.xml><?xml version="1.0" encoding="utf-8"?>
<styleSheet xmlns="http://schemas.openxmlformats.org/spreadsheetml/2006/main">
  <numFmts count="20">
    <numFmt numFmtId="164" formatCode="General"/>
    <numFmt numFmtId="165" formatCode="[$-409]d\-mmm\-yy"/>
    <numFmt numFmtId="166" formatCode="_(\$* #,##0.00_);_(\$* \(#,##0.00\);_(\$* \-??_);_(@_)"/>
    <numFmt numFmtId="167" formatCode="mm/dd/yy"/>
    <numFmt numFmtId="168" formatCode="[$-409]mmm\-yy"/>
    <numFmt numFmtId="169" formatCode="[$-409]m/d/yyyy"/>
    <numFmt numFmtId="170" formatCode="_(\$* #,##0.0000_);_(\$* \(#,##0.0000\);_(\$* \-??_);_(@_)"/>
    <numFmt numFmtId="171" formatCode="_(\$* #,##0.000000_);_(\$* \(#,##0.000000\);_(\$* \-??_);_(@_)"/>
    <numFmt numFmtId="172" formatCode="_(* #,##0.00_);_(* \(#,##0.00\);_(* \-??_);_(@_)"/>
    <numFmt numFmtId="173" formatCode="_(* #,##0_);_(* \(#,##0\);_(* \-??_);_(@_)"/>
    <numFmt numFmtId="174" formatCode="_(\$* #,##0.00000_);_(\$* \(#,##0.00000\);_(\$* \-??_);_(@_)"/>
    <numFmt numFmtId="175" formatCode="mmmm\-yy"/>
    <numFmt numFmtId="176" formatCode="_(* #,##0.000_);_(* \(#,##0.000\);_(* \-??_);_(@_)"/>
    <numFmt numFmtId="177" formatCode="[$-409]d\-mmm"/>
    <numFmt numFmtId="178" formatCode="#,##0"/>
    <numFmt numFmtId="179" formatCode="[$-409]#,##0_);\(#,##0\)"/>
    <numFmt numFmtId="180" formatCode="0%"/>
    <numFmt numFmtId="181" formatCode="0.00%"/>
    <numFmt numFmtId="182" formatCode="_(\$* #,##0.0000_);_(\$* \(#,##0.0000\);_(\$* \-????_);_(@_)"/>
    <numFmt numFmtId="183" formatCode="_(\$* #,##0.0000000_);_(\$* \(#,##0.0000000\);_(\$* \-??_);_(@_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80" fontId="0" fillId="0" borderId="0" applyFont="true" applyBorder="false" applyAlignment="false" applyProtection="false"/>
  </cellStyleXfs>
  <cellXfs count="10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70" fontId="0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2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Producer%20Pricing%20Detail%20Nov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Enron%20Statement_11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dex Pricing"/>
      <sheetName val="Independent Summary"/>
      <sheetName val="Independent Detail"/>
      <sheetName val="Kennedy Summary"/>
      <sheetName val="Box Draw Detail"/>
      <sheetName val="S Kitty Detail"/>
      <sheetName val="Internal Kennedy Total"/>
      <sheetName val="Kennedy Gas Daily Pricing"/>
      <sheetName val="MTG Summary"/>
      <sheetName val="MTG Detail"/>
      <sheetName val="Phillips Summary"/>
      <sheetName val="Phillips Detail"/>
      <sheetName val="Internal Phillips Combined"/>
      <sheetName val="Quantum Summary"/>
      <sheetName val="Quantum Detail"/>
      <sheetName val="Wellstar Summary"/>
      <sheetName val="Wellstar Detail"/>
      <sheetName val="North Finn Summary"/>
      <sheetName val="North Finn Detail"/>
      <sheetName val="Citation Summary"/>
      <sheetName val="Citation Detail"/>
      <sheetName val="Internal Xfer Summary"/>
    </sheetNames>
    <sheetDataSet>
      <sheetData sheetId="0">
        <row r="1">
          <cell r="A1">
            <v>37196</v>
          </cell>
        </row>
        <row r="3">
          <cell r="A3" t="str">
            <v>IF CIG Rockies</v>
          </cell>
          <cell r="B3">
            <v>2.54</v>
          </cell>
        </row>
        <row r="3">
          <cell r="F3">
            <v>0.0068</v>
          </cell>
        </row>
        <row r="4">
          <cell r="A4" t="str">
            <v>IF NGPL Midcont.</v>
          </cell>
          <cell r="B4">
            <v>3.04</v>
          </cell>
        </row>
        <row r="7">
          <cell r="A7">
            <v>37196</v>
          </cell>
          <cell r="B7">
            <v>2.67</v>
          </cell>
        </row>
        <row r="8">
          <cell r="A8">
            <v>37197</v>
          </cell>
          <cell r="B8">
            <v>2.36</v>
          </cell>
        </row>
        <row r="9">
          <cell r="A9">
            <v>37198</v>
          </cell>
          <cell r="B9">
            <v>2.015</v>
          </cell>
        </row>
        <row r="10">
          <cell r="A10">
            <v>37199</v>
          </cell>
          <cell r="B10">
            <v>2.015</v>
          </cell>
        </row>
        <row r="11">
          <cell r="A11">
            <v>37200</v>
          </cell>
          <cell r="B11">
            <v>2.015</v>
          </cell>
        </row>
        <row r="12">
          <cell r="A12">
            <v>37201</v>
          </cell>
          <cell r="B12">
            <v>2.16</v>
          </cell>
        </row>
        <row r="13">
          <cell r="A13">
            <v>37202</v>
          </cell>
          <cell r="B13">
            <v>2.135</v>
          </cell>
        </row>
        <row r="14">
          <cell r="A14">
            <v>37203</v>
          </cell>
          <cell r="B14">
            <v>2.13</v>
          </cell>
        </row>
        <row r="15">
          <cell r="A15">
            <v>37204</v>
          </cell>
          <cell r="B15">
            <v>1.935</v>
          </cell>
        </row>
        <row r="16">
          <cell r="A16">
            <v>37205</v>
          </cell>
          <cell r="B16">
            <v>1.7</v>
          </cell>
        </row>
        <row r="17">
          <cell r="A17">
            <v>37206</v>
          </cell>
          <cell r="B17">
            <v>1.7</v>
          </cell>
        </row>
        <row r="18">
          <cell r="A18">
            <v>37207</v>
          </cell>
          <cell r="B18">
            <v>1.7</v>
          </cell>
        </row>
        <row r="19">
          <cell r="A19">
            <v>37208</v>
          </cell>
          <cell r="B19">
            <v>1.52</v>
          </cell>
        </row>
        <row r="20">
          <cell r="A20">
            <v>37209</v>
          </cell>
          <cell r="B20">
            <v>1.595</v>
          </cell>
        </row>
        <row r="21">
          <cell r="A21">
            <v>37210</v>
          </cell>
          <cell r="B21">
            <v>1.84</v>
          </cell>
        </row>
        <row r="22">
          <cell r="A22">
            <v>37211</v>
          </cell>
          <cell r="B22">
            <v>1.435</v>
          </cell>
        </row>
        <row r="23">
          <cell r="A23">
            <v>37212</v>
          </cell>
          <cell r="B23">
            <v>1.135</v>
          </cell>
        </row>
        <row r="24">
          <cell r="A24">
            <v>37213</v>
          </cell>
          <cell r="B24">
            <v>1.135</v>
          </cell>
        </row>
        <row r="25">
          <cell r="A25">
            <v>37214</v>
          </cell>
          <cell r="B25">
            <v>1.135</v>
          </cell>
        </row>
        <row r="26">
          <cell r="A26">
            <v>37215</v>
          </cell>
          <cell r="B26">
            <v>1.535</v>
          </cell>
        </row>
        <row r="27">
          <cell r="A27">
            <v>37216</v>
          </cell>
          <cell r="B27">
            <v>2.205</v>
          </cell>
        </row>
        <row r="28">
          <cell r="A28">
            <v>37217</v>
          </cell>
          <cell r="B28">
            <v>1.43</v>
          </cell>
        </row>
        <row r="29">
          <cell r="A29">
            <v>37218</v>
          </cell>
          <cell r="B29">
            <v>1.43</v>
          </cell>
        </row>
        <row r="30">
          <cell r="A30">
            <v>37219</v>
          </cell>
          <cell r="B30">
            <v>1.43</v>
          </cell>
        </row>
        <row r="31">
          <cell r="A31">
            <v>37220</v>
          </cell>
          <cell r="B31">
            <v>1.43</v>
          </cell>
        </row>
        <row r="32">
          <cell r="A32">
            <v>37221</v>
          </cell>
          <cell r="B32">
            <v>1.43</v>
          </cell>
        </row>
        <row r="33">
          <cell r="A33">
            <v>37222</v>
          </cell>
          <cell r="B33">
            <v>1.88</v>
          </cell>
        </row>
        <row r="34">
          <cell r="A34">
            <v>37223</v>
          </cell>
          <cell r="B34">
            <v>2.16</v>
          </cell>
        </row>
        <row r="35">
          <cell r="A35">
            <v>37224</v>
          </cell>
          <cell r="B35">
            <v>2.38</v>
          </cell>
        </row>
        <row r="36">
          <cell r="A36">
            <v>37225</v>
          </cell>
          <cell r="B36">
            <v>2.025</v>
          </cell>
        </row>
      </sheetData>
      <sheetData sheetId="1"/>
      <sheetData sheetId="2">
        <row r="5">
          <cell r="B5">
            <v>0.936996871034302</v>
          </cell>
        </row>
        <row r="13">
          <cell r="J13">
            <v>-0.4115</v>
          </cell>
        </row>
        <row r="14">
          <cell r="J14">
            <v>-0.656</v>
          </cell>
        </row>
        <row r="15">
          <cell r="J15">
            <v>-0.4184</v>
          </cell>
        </row>
        <row r="51">
          <cell r="D51">
            <v>73836</v>
          </cell>
        </row>
        <row r="51">
          <cell r="F51">
            <v>279678</v>
          </cell>
        </row>
        <row r="51">
          <cell r="H51">
            <v>15663</v>
          </cell>
        </row>
        <row r="51">
          <cell r="J51">
            <v>-17724</v>
          </cell>
        </row>
        <row r="51">
          <cell r="L51">
            <v>98888.921</v>
          </cell>
          <cell r="M51">
            <v>666752.352</v>
          </cell>
          <cell r="N51">
            <v>33230.6208</v>
          </cell>
        </row>
        <row r="53">
          <cell r="L53">
            <v>1.33930495964028</v>
          </cell>
          <cell r="M53">
            <v>2.384</v>
          </cell>
          <cell r="N53">
            <v>2.1216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nron Detail"/>
      <sheetName val="Enron Summary"/>
      <sheetName val="Enron Imbalance"/>
      <sheetName val="Enron Fuel Sale"/>
    </sheetNames>
    <sheetDataSet>
      <sheetData sheetId="0">
        <row r="9">
          <cell r="L9">
            <v>0.936996871034302</v>
          </cell>
        </row>
        <row r="14">
          <cell r="L14">
            <v>13631</v>
          </cell>
          <cell r="M14">
            <v>-600</v>
          </cell>
        </row>
        <row r="15">
          <cell r="L15">
            <v>13344</v>
          </cell>
          <cell r="M15">
            <v>-603</v>
          </cell>
        </row>
        <row r="16">
          <cell r="L16">
            <v>13007</v>
          </cell>
          <cell r="M16">
            <v>-589</v>
          </cell>
        </row>
        <row r="17">
          <cell r="L17">
            <v>13594</v>
          </cell>
          <cell r="M17">
            <v>-616</v>
          </cell>
        </row>
        <row r="18">
          <cell r="L18">
            <v>13311</v>
          </cell>
          <cell r="M18">
            <v>-601</v>
          </cell>
        </row>
        <row r="19">
          <cell r="L19">
            <v>13090</v>
          </cell>
          <cell r="M19">
            <v>-624</v>
          </cell>
        </row>
        <row r="20">
          <cell r="L20">
            <v>13214</v>
          </cell>
          <cell r="M20">
            <v>-615</v>
          </cell>
        </row>
        <row r="21">
          <cell r="L21">
            <v>13500</v>
          </cell>
          <cell r="M21">
            <v>-617</v>
          </cell>
        </row>
        <row r="22">
          <cell r="L22">
            <v>13649</v>
          </cell>
          <cell r="M22">
            <v>-624</v>
          </cell>
        </row>
        <row r="23">
          <cell r="L23">
            <v>13557</v>
          </cell>
          <cell r="M23">
            <v>-624</v>
          </cell>
        </row>
        <row r="24">
          <cell r="L24">
            <v>13721</v>
          </cell>
          <cell r="M24">
            <v>-647</v>
          </cell>
        </row>
        <row r="25">
          <cell r="L25">
            <v>13632</v>
          </cell>
          <cell r="M25">
            <v>-625</v>
          </cell>
        </row>
        <row r="26">
          <cell r="L26">
            <v>13649</v>
          </cell>
          <cell r="M26">
            <v>-624</v>
          </cell>
        </row>
        <row r="27">
          <cell r="L27">
            <v>13486</v>
          </cell>
          <cell r="M27">
            <v>-612</v>
          </cell>
        </row>
        <row r="28">
          <cell r="L28">
            <v>13928</v>
          </cell>
          <cell r="M28">
            <v>-666</v>
          </cell>
        </row>
        <row r="29">
          <cell r="L29">
            <v>14024</v>
          </cell>
          <cell r="M29">
            <v>-636</v>
          </cell>
        </row>
        <row r="30">
          <cell r="L30">
            <v>14207</v>
          </cell>
          <cell r="M30">
            <v>-647</v>
          </cell>
        </row>
        <row r="31">
          <cell r="L31">
            <v>13869</v>
          </cell>
          <cell r="M31">
            <v>-626</v>
          </cell>
        </row>
        <row r="32">
          <cell r="L32">
            <v>14242</v>
          </cell>
          <cell r="M32">
            <v>-635</v>
          </cell>
        </row>
        <row r="33">
          <cell r="L33">
            <v>14306</v>
          </cell>
          <cell r="M33">
            <v>-636</v>
          </cell>
        </row>
        <row r="34">
          <cell r="L34">
            <v>14624</v>
          </cell>
          <cell r="M34">
            <v>-659</v>
          </cell>
        </row>
        <row r="35">
          <cell r="L35">
            <v>14672</v>
          </cell>
          <cell r="M35">
            <v>-656</v>
          </cell>
        </row>
        <row r="36">
          <cell r="L36">
            <v>14601</v>
          </cell>
          <cell r="M36">
            <v>-657</v>
          </cell>
        </row>
        <row r="37">
          <cell r="L37">
            <v>14535</v>
          </cell>
          <cell r="M37">
            <v>-656</v>
          </cell>
        </row>
        <row r="38">
          <cell r="L38">
            <v>14452</v>
          </cell>
          <cell r="M38">
            <v>-650</v>
          </cell>
        </row>
        <row r="39">
          <cell r="L39">
            <v>14269</v>
          </cell>
          <cell r="M39">
            <v>-667</v>
          </cell>
        </row>
        <row r="40">
          <cell r="L40">
            <v>13915</v>
          </cell>
          <cell r="M40">
            <v>-654</v>
          </cell>
        </row>
        <row r="41">
          <cell r="L41">
            <v>12872</v>
          </cell>
          <cell r="M41">
            <v>-658</v>
          </cell>
        </row>
        <row r="42">
          <cell r="L42">
            <v>0</v>
          </cell>
          <cell r="M42">
            <v>0</v>
          </cell>
        </row>
        <row r="43">
          <cell r="L43">
            <v>0</v>
          </cell>
          <cell r="M43">
            <v>0</v>
          </cell>
        </row>
      </sheetData>
      <sheetData sheetId="1">
        <row r="23">
          <cell r="B23" t="str">
            <v>Facility Fee</v>
          </cell>
        </row>
        <row r="23">
          <cell r="G23">
            <v>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33.99"/>
    <col collapsed="false" customWidth="true" hidden="false" outlineLevel="0" max="3" min="3" style="0" width="31.14"/>
    <col collapsed="false" customWidth="true" hidden="false" outlineLevel="0" max="5" min="4" style="0" width="13.85"/>
    <col collapsed="false" customWidth="true" hidden="false" outlineLevel="0" max="6" min="6" style="0" width="46.42"/>
    <col collapsed="false" customWidth="true" hidden="false" outlineLevel="0" max="7" min="7" style="0" width="29.41"/>
  </cols>
  <sheetData>
    <row r="1" customFormat="false" ht="12.75" hidden="false" customHeight="false" outlineLevel="0" collapsed="false">
      <c r="C1" s="1" t="s">
        <v>0</v>
      </c>
      <c r="D1" s="2"/>
      <c r="E1" s="2"/>
      <c r="F1" s="3" t="s">
        <v>1</v>
      </c>
      <c r="G1" s="4"/>
    </row>
    <row r="2" customFormat="false" ht="12.75" hidden="false" customHeight="false" outlineLevel="0" collapsed="false">
      <c r="C2" s="5"/>
      <c r="D2" s="6"/>
      <c r="E2" s="6"/>
      <c r="F2" s="7"/>
      <c r="G2" s="8" t="s">
        <v>2</v>
      </c>
    </row>
    <row r="3" customFormat="false" ht="12.75" hidden="false" customHeight="false" outlineLevel="0" collapsed="false">
      <c r="C3" s="5" t="s">
        <v>3</v>
      </c>
      <c r="D3" s="6"/>
      <c r="E3" s="6"/>
      <c r="F3" s="7" t="s">
        <v>4</v>
      </c>
      <c r="G3" s="9" t="n">
        <f aca="true">TODAY()</f>
        <v>45926</v>
      </c>
    </row>
    <row r="4" customFormat="false" ht="12.75" hidden="false" customHeight="false" outlineLevel="0" collapsed="false">
      <c r="C4" s="5"/>
      <c r="D4" s="6"/>
      <c r="E4" s="6"/>
      <c r="F4" s="7" t="s">
        <v>5</v>
      </c>
      <c r="G4" s="7"/>
    </row>
    <row r="5" customFormat="false" ht="12.75" hidden="false" customHeight="false" outlineLevel="0" collapsed="false">
      <c r="C5" s="5"/>
      <c r="D5" s="6"/>
      <c r="E5" s="6"/>
      <c r="F5" s="7" t="s">
        <v>6</v>
      </c>
      <c r="G5" s="8" t="s">
        <v>7</v>
      </c>
    </row>
    <row r="6" customFormat="false" ht="12.75" hidden="false" customHeight="false" outlineLevel="0" collapsed="false">
      <c r="C6" s="5"/>
      <c r="D6" s="6"/>
      <c r="E6" s="6"/>
      <c r="F6" s="7" t="s">
        <v>8</v>
      </c>
      <c r="G6" s="10" t="n">
        <v>37251</v>
      </c>
    </row>
    <row r="7" customFormat="false" ht="12.75" hidden="false" customHeight="false" outlineLevel="0" collapsed="false">
      <c r="C7" s="5"/>
      <c r="D7" s="6"/>
      <c r="E7" s="6"/>
      <c r="F7" s="7" t="s">
        <v>9</v>
      </c>
      <c r="G7" s="7"/>
    </row>
    <row r="8" customFormat="false" ht="12.75" hidden="false" customHeight="false" outlineLevel="0" collapsed="false">
      <c r="C8" s="5"/>
      <c r="D8" s="6"/>
      <c r="E8" s="6"/>
      <c r="F8" s="7" t="s">
        <v>10</v>
      </c>
      <c r="G8" s="8" t="s">
        <v>11</v>
      </c>
    </row>
    <row r="9" customFormat="false" ht="12.75" hidden="false" customHeight="false" outlineLevel="0" collapsed="false">
      <c r="C9" s="5" t="s">
        <v>12</v>
      </c>
      <c r="D9" s="6"/>
      <c r="E9" s="6"/>
      <c r="F9" s="7"/>
      <c r="G9" s="11" t="s">
        <v>13</v>
      </c>
    </row>
    <row r="10" customFormat="false" ht="12.75" hidden="false" customHeight="false" outlineLevel="0" collapsed="false">
      <c r="C10" s="5" t="s">
        <v>14</v>
      </c>
      <c r="D10" s="6"/>
      <c r="E10" s="6"/>
      <c r="F10" s="7"/>
      <c r="G10" s="8" t="s">
        <v>15</v>
      </c>
    </row>
    <row r="11" customFormat="false" ht="12.75" hidden="false" customHeight="false" outlineLevel="0" collapsed="false">
      <c r="A11" s="12" t="s">
        <v>3</v>
      </c>
      <c r="B11" s="13"/>
      <c r="C11" s="14" t="s">
        <v>16</v>
      </c>
      <c r="D11" s="15"/>
      <c r="E11" s="15"/>
      <c r="F11" s="16" t="s">
        <v>17</v>
      </c>
      <c r="G11" s="17" t="s">
        <v>18</v>
      </c>
    </row>
    <row r="12" customFormat="false" ht="13.5" hidden="false" customHeight="false" outlineLevel="0" collapsed="false">
      <c r="A12" s="18" t="n">
        <f aca="true">NOW()</f>
        <v>45926.9120784026</v>
      </c>
      <c r="B12" s="19"/>
      <c r="C12" s="19"/>
      <c r="D12" s="19"/>
      <c r="E12" s="19"/>
      <c r="F12" s="19"/>
      <c r="G12" s="19"/>
      <c r="H12" s="20"/>
    </row>
    <row r="13" customFormat="false" ht="12.75" hidden="false" customHeight="false" outlineLevel="0" collapsed="false">
      <c r="A13" s="21" t="s">
        <v>19</v>
      </c>
      <c r="B13" s="21" t="s">
        <v>20</v>
      </c>
      <c r="C13" s="21" t="s">
        <v>21</v>
      </c>
      <c r="D13" s="21"/>
      <c r="E13" s="21"/>
    </row>
    <row r="14" customFormat="false" ht="12.75" hidden="false" customHeight="false" outlineLevel="0" collapsed="false">
      <c r="A14" s="22" t="n">
        <f aca="false">+'[1]Index Pricing'!A1</f>
        <v>37196</v>
      </c>
      <c r="B14" s="23" t="n">
        <v>96023736</v>
      </c>
      <c r="C14" s="0" t="s">
        <v>22</v>
      </c>
    </row>
    <row r="16" customFormat="false" ht="12.75" hidden="false" customHeight="false" outlineLevel="0" collapsed="false">
      <c r="B16" s="24" t="s">
        <v>23</v>
      </c>
      <c r="C16" s="25" t="s">
        <v>24</v>
      </c>
      <c r="D16" s="26" t="s">
        <v>25</v>
      </c>
      <c r="E16" s="27" t="s">
        <v>26</v>
      </c>
      <c r="F16" s="27" t="s">
        <v>27</v>
      </c>
      <c r="G16" s="26" t="s">
        <v>28</v>
      </c>
      <c r="I16" s="28"/>
    </row>
    <row r="17" customFormat="false" ht="12.75" hidden="false" customHeight="false" outlineLevel="0" collapsed="false">
      <c r="A17" s="29" t="s">
        <v>29</v>
      </c>
      <c r="B17" s="0" t="s">
        <v>30</v>
      </c>
      <c r="C17" s="30" t="n">
        <f aca="false">+'[1]Independent Detail'!J13</f>
        <v>-0.4115</v>
      </c>
      <c r="D17" s="31" t="n">
        <f aca="false">+'[1]Independent Detail'!L53</f>
        <v>1.33930495964028</v>
      </c>
      <c r="E17" s="32" t="n">
        <f aca="false">+F17/'[1]Independent Detail'!B$5</f>
        <v>78800.6900369862</v>
      </c>
      <c r="F17" s="32" t="n">
        <f aca="false">+'[1]Independent Detail'!D51</f>
        <v>73836</v>
      </c>
      <c r="G17" s="33" t="n">
        <f aca="false">+'[1]Independent Detail'!L51</f>
        <v>98888.921</v>
      </c>
    </row>
    <row r="18" customFormat="false" ht="12.75" hidden="false" customHeight="false" outlineLevel="0" collapsed="false">
      <c r="A18" s="0" t="str">
        <f aca="false">+A17</f>
        <v>11/01/01 - 11/30/01</v>
      </c>
      <c r="B18" s="0" t="s">
        <v>31</v>
      </c>
      <c r="C18" s="30" t="n">
        <f aca="false">+'[1]Independent Detail'!J14</f>
        <v>-0.656</v>
      </c>
      <c r="D18" s="34" t="n">
        <f aca="false">+'[1]Independent Detail'!M53</f>
        <v>2.384</v>
      </c>
      <c r="E18" s="32" t="n">
        <f aca="false">+F18/'[1]Independent Detail'!B$5</f>
        <v>298483.387347151</v>
      </c>
      <c r="F18" s="32" t="n">
        <f aca="false">+'[1]Independent Detail'!F51</f>
        <v>279678</v>
      </c>
      <c r="G18" s="33" t="n">
        <f aca="false">+'[1]Independent Detail'!M51</f>
        <v>666752.352</v>
      </c>
    </row>
    <row r="19" customFormat="false" ht="12.75" hidden="false" customHeight="false" outlineLevel="0" collapsed="false">
      <c r="A19" s="0" t="str">
        <f aca="false">+A18</f>
        <v>11/01/01 - 11/30/01</v>
      </c>
      <c r="B19" s="0" t="s">
        <v>32</v>
      </c>
      <c r="C19" s="30" t="n">
        <f aca="false">+'[1]Independent Detail'!J15</f>
        <v>-0.4184</v>
      </c>
      <c r="D19" s="34" t="n">
        <f aca="false">+'[1]Independent Detail'!N53</f>
        <v>2.1216</v>
      </c>
      <c r="E19" s="32" t="n">
        <f aca="false">+F19/'[1]Independent Detail'!B$5</f>
        <v>16716.171082525</v>
      </c>
      <c r="F19" s="32" t="n">
        <f aca="false">+'[1]Independent Detail'!H51</f>
        <v>15663</v>
      </c>
      <c r="G19" s="33" t="n">
        <f aca="false">+'[1]Independent Detail'!N51</f>
        <v>33230.6208</v>
      </c>
    </row>
    <row r="20" customFormat="false" ht="12.75" hidden="false" customHeight="false" outlineLevel="0" collapsed="false">
      <c r="A20" s="0" t="str">
        <f aca="false">+A19</f>
        <v>11/01/01 - 11/30/01</v>
      </c>
      <c r="C20" s="0" t="s">
        <v>33</v>
      </c>
      <c r="D20" s="35" t="s">
        <v>34</v>
      </c>
      <c r="E20" s="32" t="n">
        <f aca="false">+F20/'[1]Independent Detail'!B$5</f>
        <v>18915.751533338</v>
      </c>
      <c r="F20" s="32" t="n">
        <f aca="false">+-'[1]Independent Detail'!J51</f>
        <v>17724</v>
      </c>
      <c r="G20" s="36" t="s">
        <v>35</v>
      </c>
    </row>
    <row r="21" customFormat="false" ht="12.75" hidden="false" customHeight="false" outlineLevel="0" collapsed="false">
      <c r="A21" s="37" t="s">
        <v>36</v>
      </c>
      <c r="B21" s="21"/>
      <c r="C21" s="21"/>
      <c r="D21" s="38"/>
      <c r="E21" s="32" t="n">
        <f aca="false">+F21/'[1]Independent Detail'!B$5</f>
        <v>412916</v>
      </c>
      <c r="F21" s="37" t="n">
        <f aca="false">SUM(F17:F20)</f>
        <v>386901</v>
      </c>
      <c r="G21" s="39" t="n">
        <f aca="false">SUM(G17:G20)</f>
        <v>798871.8938</v>
      </c>
    </row>
    <row r="22" customFormat="false" ht="12.75" hidden="false" customHeight="false" outlineLevel="0" collapsed="false">
      <c r="D22" s="35"/>
      <c r="E22" s="35"/>
      <c r="F22" s="32"/>
      <c r="G22" s="36"/>
    </row>
    <row r="23" customFormat="false" ht="12.75" hidden="false" customHeight="false" outlineLevel="0" collapsed="false">
      <c r="A23" s="21"/>
      <c r="D23" s="35"/>
      <c r="E23" s="35"/>
      <c r="F23" s="32"/>
      <c r="G23" s="33"/>
    </row>
    <row r="24" customFormat="false" ht="15" hidden="false" customHeight="false" outlineLevel="0" collapsed="false">
      <c r="A24" s="21"/>
      <c r="B24" s="0" t="s">
        <v>37</v>
      </c>
      <c r="C24" s="28"/>
      <c r="D24" s="40"/>
      <c r="E24" s="40"/>
      <c r="F24" s="41"/>
      <c r="G24" s="39" t="n">
        <v>0</v>
      </c>
    </row>
    <row r="25" customFormat="false" ht="12.75" hidden="false" customHeight="false" outlineLevel="0" collapsed="false">
      <c r="A25" s="42"/>
      <c r="B25" s="0" t="str">
        <f aca="false">'[2]Enron Summary'!$B$23</f>
        <v>Facility Fee</v>
      </c>
      <c r="C25" s="35"/>
      <c r="D25" s="43"/>
      <c r="E25" s="32"/>
      <c r="F25" s="32"/>
      <c r="G25" s="39" t="n">
        <f aca="false">-'[2]Enron Summary'!$G$23</f>
        <v>-0</v>
      </c>
    </row>
    <row r="26" customFormat="false" ht="12.75" hidden="false" customHeight="false" outlineLevel="0" collapsed="false">
      <c r="A26" s="42"/>
      <c r="B26" s="0" t="s">
        <v>38</v>
      </c>
      <c r="C26" s="35"/>
      <c r="D26" s="43"/>
      <c r="E26" s="32"/>
      <c r="F26" s="32"/>
      <c r="G26" s="39" t="n">
        <v>-15000</v>
      </c>
    </row>
    <row r="27" customFormat="false" ht="12.75" hidden="false" customHeight="false" outlineLevel="0" collapsed="false">
      <c r="A27" s="42" t="s">
        <v>39</v>
      </c>
      <c r="C27" s="35"/>
      <c r="D27" s="43"/>
      <c r="E27" s="32"/>
      <c r="F27" s="32"/>
      <c r="G27" s="39"/>
    </row>
    <row r="28" customFormat="false" ht="12.75" hidden="false" customHeight="false" outlineLevel="0" collapsed="false">
      <c r="A28" s="42"/>
      <c r="C28" s="35"/>
      <c r="D28" s="43"/>
      <c r="E28" s="32"/>
      <c r="F28" s="44"/>
    </row>
    <row r="29" customFormat="false" ht="12.75" hidden="false" customHeight="false" outlineLevel="0" collapsed="false">
      <c r="A29" s="42"/>
      <c r="C29" s="35"/>
      <c r="D29" s="43"/>
      <c r="E29" s="32"/>
      <c r="F29" s="44"/>
    </row>
    <row r="30" customFormat="false" ht="12.75" hidden="false" customHeight="false" outlineLevel="0" collapsed="false">
      <c r="A30" s="42"/>
      <c r="C30" s="35"/>
      <c r="D30" s="43"/>
      <c r="E30" s="32"/>
      <c r="F30" s="45" t="s">
        <v>40</v>
      </c>
      <c r="G30" s="39" t="n">
        <f aca="false">SUM(F28:F29)</f>
        <v>0</v>
      </c>
    </row>
    <row r="31" customFormat="false" ht="12.75" hidden="false" customHeight="false" outlineLevel="0" collapsed="false">
      <c r="A31" s="42"/>
      <c r="C31" s="35"/>
      <c r="D31" s="43"/>
      <c r="E31" s="32"/>
      <c r="F31" s="32"/>
      <c r="G31" s="39"/>
    </row>
    <row r="32" customFormat="false" ht="12.75" hidden="false" customHeight="false" outlineLevel="0" collapsed="false">
      <c r="A32" s="42"/>
      <c r="C32" s="35"/>
      <c r="D32" s="43"/>
      <c r="E32" s="32"/>
      <c r="F32" s="32"/>
      <c r="G32" s="39"/>
    </row>
    <row r="33" customFormat="false" ht="12.75" hidden="false" customHeight="false" outlineLevel="0" collapsed="false">
      <c r="A33" s="42"/>
      <c r="C33" s="35"/>
      <c r="D33" s="43"/>
      <c r="E33" s="32"/>
      <c r="F33" s="32"/>
      <c r="G33" s="39"/>
    </row>
    <row r="34" customFormat="false" ht="12.75" hidden="false" customHeight="false" outlineLevel="0" collapsed="false">
      <c r="A34" s="42"/>
      <c r="C34" s="35"/>
      <c r="D34" s="43"/>
      <c r="E34" s="32"/>
      <c r="F34" s="32"/>
      <c r="G34" s="39"/>
    </row>
    <row r="35" customFormat="false" ht="12.75" hidden="false" customHeight="false" outlineLevel="0" collapsed="false">
      <c r="D35" s="30"/>
      <c r="E35" s="30"/>
      <c r="F35" s="32"/>
      <c r="G35" s="36"/>
    </row>
    <row r="36" customFormat="false" ht="12.75" hidden="false" customHeight="false" outlineLevel="0" collapsed="false">
      <c r="D36" s="46" t="s">
        <v>41</v>
      </c>
      <c r="E36" s="46"/>
      <c r="F36" s="47"/>
      <c r="G36" s="48" t="n">
        <f aca="false">SUM(G21:G32)</f>
        <v>783871.8938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99"/>
    <col collapsed="false" customWidth="true" hidden="false" outlineLevel="0" max="2" min="2" style="0" width="16.99"/>
    <col collapsed="false" customWidth="true" hidden="false" outlineLevel="0" max="3" min="3" style="0" width="17.85"/>
    <col collapsed="false" customWidth="true" hidden="false" outlineLevel="0" max="4" min="4" style="0" width="10.85"/>
    <col collapsed="false" customWidth="true" hidden="false" outlineLevel="0" max="5" min="5" style="0" width="17.42"/>
    <col collapsed="false" customWidth="true" hidden="false" outlineLevel="0" max="6" min="6" style="0" width="22.7"/>
    <col collapsed="false" customWidth="true" hidden="false" outlineLevel="0" max="7" min="7" style="0" width="15.41"/>
    <col collapsed="false" customWidth="true" hidden="false" outlineLevel="0" max="8" min="8" style="0" width="16.13"/>
    <col collapsed="false" customWidth="true" hidden="false" outlineLevel="0" max="9" min="9" style="0" width="12.42"/>
    <col collapsed="false" customWidth="true" hidden="false" outlineLevel="0" max="10" min="10" style="0" width="17.99"/>
    <col collapsed="false" customWidth="true" hidden="false" outlineLevel="0" max="11" min="11" style="0" width="16.13"/>
    <col collapsed="false" customWidth="true" hidden="false" outlineLevel="0" max="12" min="12" style="0" width="17.28"/>
    <col collapsed="false" customWidth="true" hidden="false" outlineLevel="0" max="13" min="13" style="0" width="17.99"/>
    <col collapsed="false" customWidth="true" hidden="false" outlineLevel="0" max="14" min="14" style="0" width="14.56"/>
    <col collapsed="false" customWidth="true" hidden="false" outlineLevel="0" max="15" min="15" style="0" width="19.41"/>
    <col collapsed="false" customWidth="true" hidden="false" outlineLevel="0" max="17" min="17" style="0" width="10.28"/>
  </cols>
  <sheetData>
    <row r="1" customFormat="false" ht="12.75" hidden="false" customHeight="false" outlineLevel="0" collapsed="false">
      <c r="A1" s="21" t="s">
        <v>42</v>
      </c>
      <c r="B1" s="21" t="s">
        <v>43</v>
      </c>
      <c r="C1" s="21" t="s">
        <v>44</v>
      </c>
      <c r="F1" s="0" t="s">
        <v>45</v>
      </c>
      <c r="H1" s="21"/>
      <c r="I1" s="21"/>
      <c r="J1" s="21"/>
      <c r="N1" s="49" t="n">
        <f aca="true">NOW()</f>
        <v>45926.9120784251</v>
      </c>
    </row>
    <row r="2" customFormat="false" ht="12.75" hidden="false" customHeight="false" outlineLevel="0" collapsed="false">
      <c r="A2" s="22" t="n">
        <f aca="false">+'[1]Index Pricing'!A1</f>
        <v>37196</v>
      </c>
      <c r="B2" s="21" t="s">
        <v>46</v>
      </c>
      <c r="C2" s="21" t="s">
        <v>47</v>
      </c>
      <c r="H2" s="21"/>
      <c r="I2" s="21"/>
      <c r="J2" s="21"/>
    </row>
    <row r="3" customFormat="false" ht="12.75" hidden="false" customHeight="false" outlineLevel="0" collapsed="false">
      <c r="A3" s="22"/>
      <c r="B3" s="21" t="s">
        <v>48</v>
      </c>
      <c r="C3" s="21" t="s">
        <v>49</v>
      </c>
      <c r="F3" s="0" t="s">
        <v>50</v>
      </c>
      <c r="G3" s="0" t="s">
        <v>51</v>
      </c>
      <c r="H3" s="21"/>
      <c r="I3" s="21"/>
      <c r="J3" s="21"/>
    </row>
    <row r="4" customFormat="false" ht="12.75" hidden="false" customHeight="false" outlineLevel="0" collapsed="false">
      <c r="A4" s="22"/>
      <c r="B4" s="21"/>
      <c r="C4" s="21"/>
      <c r="H4" s="21"/>
      <c r="I4" s="21"/>
      <c r="J4" s="21"/>
    </row>
    <row r="5" customFormat="false" ht="12.75" hidden="false" customHeight="false" outlineLevel="0" collapsed="false">
      <c r="A5" s="50" t="s">
        <v>52</v>
      </c>
      <c r="B5" s="51" t="n">
        <f aca="false">'[2]Enron Detail'!$L$9</f>
        <v>0.936996871034302</v>
      </c>
    </row>
    <row r="6" customFormat="false" ht="12.75" hidden="false" customHeight="false" outlineLevel="0" collapsed="false">
      <c r="A6" s="50" t="s">
        <v>53</v>
      </c>
      <c r="B6" s="35" t="n">
        <f aca="false">0.35</f>
        <v>0.35</v>
      </c>
      <c r="C6" s="0" t="s">
        <v>54</v>
      </c>
    </row>
    <row r="7" customFormat="false" ht="12.75" hidden="false" customHeight="false" outlineLevel="0" collapsed="false">
      <c r="A7" s="50" t="str">
        <f aca="false">+'[1]Index Pricing'!A3</f>
        <v>IF CIG Rockies</v>
      </c>
      <c r="B7" s="35" t="n">
        <f aca="false">+'[1]Index Pricing'!B3</f>
        <v>2.54</v>
      </c>
    </row>
    <row r="8" customFormat="false" ht="12.75" hidden="false" customHeight="false" outlineLevel="0" collapsed="false">
      <c r="A8" s="50" t="str">
        <f aca="false">+'[1]Index Pricing'!A4</f>
        <v>IF NGPL Midcont.</v>
      </c>
      <c r="B8" s="35" t="n">
        <f aca="false">+'[1]Index Pricing'!B4</f>
        <v>3.04</v>
      </c>
    </row>
    <row r="9" customFormat="false" ht="12.75" hidden="false" customHeight="false" outlineLevel="0" collapsed="false">
      <c r="A9" s="50"/>
      <c r="B9" s="35"/>
    </row>
    <row r="10" customFormat="false" ht="12.75" hidden="false" customHeight="false" outlineLevel="0" collapsed="false">
      <c r="A10" s="52"/>
      <c r="B10" s="35"/>
    </row>
    <row r="11" customFormat="false" ht="13.5" hidden="false" customHeight="false" outlineLevel="0" collapsed="false">
      <c r="A11" s="50"/>
    </row>
    <row r="12" customFormat="false" ht="38.25" hidden="false" customHeight="false" outlineLevel="0" collapsed="false">
      <c r="A12" s="53"/>
      <c r="B12" s="54"/>
      <c r="C12" s="55" t="s">
        <v>55</v>
      </c>
      <c r="D12" s="55" t="s">
        <v>56</v>
      </c>
      <c r="E12" s="55" t="s">
        <v>57</v>
      </c>
      <c r="F12" s="56" t="str">
        <f aca="false">"WIC Med.Bow Fuel ("&amp;'[1]Index Pricing'!$F$3*100&amp;"%*CIGindex)"</f>
        <v>WIC Med.Bow Fuel (0.68%*CIGindex)</v>
      </c>
      <c r="G12" s="55" t="s">
        <v>58</v>
      </c>
      <c r="H12" s="55" t="s">
        <v>59</v>
      </c>
      <c r="I12" s="55" t="s">
        <v>60</v>
      </c>
      <c r="J12" s="57" t="s">
        <v>61</v>
      </c>
      <c r="K12" s="58"/>
      <c r="L12" s="58"/>
      <c r="M12" s="58"/>
      <c r="N12" s="58"/>
      <c r="O12" s="58"/>
      <c r="P12" s="13"/>
      <c r="Q12" s="13"/>
    </row>
    <row r="13" customFormat="false" ht="12.75" hidden="false" customHeight="false" outlineLevel="0" collapsed="false">
      <c r="A13" s="59" t="s">
        <v>62</v>
      </c>
      <c r="B13" s="30" t="s">
        <v>30</v>
      </c>
      <c r="C13" s="30" t="n">
        <v>-0.02</v>
      </c>
      <c r="D13" s="30" t="n">
        <f aca="false">-B6/B5</f>
        <v>-0.373533798051698</v>
      </c>
      <c r="E13" s="30" t="n">
        <v>0</v>
      </c>
      <c r="F13" s="30" t="n">
        <v>0</v>
      </c>
      <c r="G13" s="30" t="n">
        <v>0</v>
      </c>
      <c r="H13" s="60" t="n">
        <v>0</v>
      </c>
      <c r="I13" s="30" t="n">
        <f aca="false">-+J51*D13/(D51+F51+H51)</f>
        <v>-0.0179331676585169</v>
      </c>
      <c r="J13" s="61" t="n">
        <f aca="false">ROUND(SUM(C13:I13),4)</f>
        <v>-0.4115</v>
      </c>
    </row>
    <row r="14" customFormat="false" ht="12.75" hidden="false" customHeight="false" outlineLevel="0" collapsed="false">
      <c r="A14" s="59"/>
      <c r="B14" s="30" t="s">
        <v>63</v>
      </c>
      <c r="C14" s="30" t="n">
        <v>0.01</v>
      </c>
      <c r="D14" s="30" t="n">
        <f aca="false">-B6/B5</f>
        <v>-0.373533798051698</v>
      </c>
      <c r="E14" s="30" t="n">
        <f aca="false">-0.13-0.0025-0.0022</f>
        <v>-0.1347</v>
      </c>
      <c r="F14" s="30" t="n">
        <f aca="false">-'[1]Index Pricing'!$F$3*'[1]Index Pricing'!B3</f>
        <v>-0.017272</v>
      </c>
      <c r="G14" s="30" t="n">
        <v>-0.1226</v>
      </c>
      <c r="H14" s="30" t="n">
        <v>0</v>
      </c>
      <c r="I14" s="30" t="n">
        <f aca="false">+I13</f>
        <v>-0.0179331676585169</v>
      </c>
      <c r="J14" s="61" t="n">
        <f aca="false">ROUND(SUM(C14:I14),4)</f>
        <v>-0.656</v>
      </c>
    </row>
    <row r="15" customFormat="false" ht="13.5" hidden="false" customHeight="false" outlineLevel="0" collapsed="false">
      <c r="A15" s="62"/>
      <c r="B15" s="63" t="s">
        <v>64</v>
      </c>
      <c r="C15" s="63" t="n">
        <v>0.125</v>
      </c>
      <c r="D15" s="63" t="n">
        <f aca="false">-B6/B5</f>
        <v>-0.373533798051698</v>
      </c>
      <c r="E15" s="63" t="n">
        <f aca="false">-0.13-0.0025-0.0022</f>
        <v>-0.1347</v>
      </c>
      <c r="F15" s="63" t="n">
        <f aca="false">-'[1]Index Pricing'!$F$3*'[1]Index Pricing'!B3</f>
        <v>-0.017272</v>
      </c>
      <c r="G15" s="63"/>
      <c r="H15" s="63"/>
      <c r="I15" s="63" t="n">
        <f aca="false">+I14</f>
        <v>-0.0179331676585169</v>
      </c>
      <c r="J15" s="64" t="n">
        <f aca="false">ROUND(SUM(C15:I15),4)</f>
        <v>-0.4184</v>
      </c>
    </row>
    <row r="16" customFormat="false" ht="13.5" hidden="false" customHeight="false" outlineLevel="0" collapsed="false"/>
    <row r="17" customFormat="false" ht="39" hidden="false" customHeight="false" outlineLevel="0" collapsed="false">
      <c r="A17" s="65"/>
      <c r="B17" s="65"/>
      <c r="C17" s="66" t="s">
        <v>65</v>
      </c>
      <c r="D17" s="67" t="s">
        <v>66</v>
      </c>
      <c r="E17" s="66" t="s">
        <v>67</v>
      </c>
      <c r="F17" s="67" t="s">
        <v>68</v>
      </c>
      <c r="G17" s="66" t="s">
        <v>69</v>
      </c>
      <c r="H17" s="67" t="s">
        <v>70</v>
      </c>
      <c r="I17" s="68"/>
      <c r="J17" s="65" t="s">
        <v>71</v>
      </c>
      <c r="K17" s="65" t="s">
        <v>72</v>
      </c>
      <c r="L17" s="69" t="s">
        <v>73</v>
      </c>
      <c r="M17" s="70" t="s">
        <v>74</v>
      </c>
      <c r="N17" s="67" t="s">
        <v>75</v>
      </c>
      <c r="O17" s="71" t="s">
        <v>76</v>
      </c>
    </row>
    <row r="18" customFormat="false" ht="13.5" hidden="false" customHeight="false" outlineLevel="0" collapsed="false">
      <c r="B18" s="72" t="s">
        <v>77</v>
      </c>
      <c r="C18" s="73" t="s">
        <v>78</v>
      </c>
      <c r="D18" s="74"/>
      <c r="E18" s="73" t="s">
        <v>79</v>
      </c>
      <c r="F18" s="74"/>
      <c r="G18" s="73" t="s">
        <v>80</v>
      </c>
      <c r="H18" s="74"/>
      <c r="I18" s="20"/>
      <c r="L18" s="75"/>
      <c r="M18" s="20"/>
      <c r="N18" s="76"/>
      <c r="O18" s="35"/>
    </row>
    <row r="19" customFormat="false" ht="12.75" hidden="false" customHeight="false" outlineLevel="0" collapsed="false">
      <c r="A19" s="77" t="n">
        <f aca="false">+'[1]Index Pricing'!A7</f>
        <v>37196</v>
      </c>
      <c r="B19" s="30" t="n">
        <f aca="false">+'[1]Index Pricing'!B7</f>
        <v>2.67</v>
      </c>
      <c r="C19" s="78" t="n">
        <f aca="false">+B19+$J$13</f>
        <v>2.2585</v>
      </c>
      <c r="D19" s="79" t="n">
        <f aca="false">+K19+J19-F19-H19</f>
        <v>2606</v>
      </c>
      <c r="E19" s="80" t="n">
        <f aca="false">+'[1]Index Pricing'!$B$4+$J$14</f>
        <v>2.384</v>
      </c>
      <c r="F19" s="81" t="n">
        <f aca="false">ROUND(IF(((K19+J19)*0.8)&gt;=10000,10000,((K19+J19)*0.8)),0)</f>
        <v>10000</v>
      </c>
      <c r="G19" s="80" t="n">
        <f aca="false">+'[1]Index Pricing'!$B$3+$J$15</f>
        <v>2.1216</v>
      </c>
      <c r="H19" s="82" t="n">
        <f aca="false">ROUND(+IF(((K19+J19)*0.8)&gt;=10000,((K19+J19)*0.8)-10000,0),0)</f>
        <v>425</v>
      </c>
      <c r="I19" s="20"/>
      <c r="J19" s="32" t="n">
        <f aca="false">'[2]Enron Detail'!M14</f>
        <v>-600</v>
      </c>
      <c r="K19" s="32" t="n">
        <f aca="false">'[2]Enron Detail'!L14</f>
        <v>13631</v>
      </c>
      <c r="L19" s="83" t="n">
        <f aca="false">+C19*D19</f>
        <v>5885.651</v>
      </c>
      <c r="M19" s="35" t="n">
        <f aca="false">+E19*F19</f>
        <v>23840</v>
      </c>
      <c r="N19" s="84" t="n">
        <f aca="false">+G19*H19</f>
        <v>901.68</v>
      </c>
      <c r="O19" s="35" t="n">
        <f aca="false">+C19*D19+E19*F19+G19*H19</f>
        <v>30627.331</v>
      </c>
    </row>
    <row r="20" customFormat="false" ht="12.75" hidden="false" customHeight="false" outlineLevel="0" collapsed="false">
      <c r="A20" s="77" t="n">
        <f aca="false">+'[1]Index Pricing'!A8</f>
        <v>37197</v>
      </c>
      <c r="B20" s="30" t="n">
        <f aca="false">+'[1]Index Pricing'!B8</f>
        <v>2.36</v>
      </c>
      <c r="C20" s="85" t="n">
        <f aca="false">+B20+$J$13</f>
        <v>1.9485</v>
      </c>
      <c r="D20" s="86" t="n">
        <f aca="false">+K20+J20-F20-H20</f>
        <v>2548</v>
      </c>
      <c r="E20" s="87" t="n">
        <f aca="false">+'[1]Index Pricing'!$B$4+$J$14</f>
        <v>2.384</v>
      </c>
      <c r="F20" s="88" t="n">
        <f aca="false">ROUND(IF(((K20+J20)*0.8)&gt;=10000,10000,((K20+J20)*0.8)),0)</f>
        <v>10000</v>
      </c>
      <c r="G20" s="87" t="n">
        <f aca="false">+'[1]Index Pricing'!$B$3+$J$15</f>
        <v>2.1216</v>
      </c>
      <c r="H20" s="89" t="n">
        <f aca="false">ROUND(+IF(((K20+J20)*0.8)&gt;=10000,((K20+J20)*0.8)-10000,0),0)</f>
        <v>193</v>
      </c>
      <c r="I20" s="20"/>
      <c r="J20" s="32" t="n">
        <f aca="false">'[2]Enron Detail'!M15</f>
        <v>-603</v>
      </c>
      <c r="K20" s="32" t="n">
        <f aca="false">'[2]Enron Detail'!L15</f>
        <v>13344</v>
      </c>
      <c r="L20" s="83" t="n">
        <f aca="false">+C20*D20</f>
        <v>4964.778</v>
      </c>
      <c r="M20" s="35" t="n">
        <f aca="false">+E20*F20</f>
        <v>23840</v>
      </c>
      <c r="N20" s="84" t="n">
        <f aca="false">+G20*H20</f>
        <v>409.4688</v>
      </c>
      <c r="O20" s="35" t="n">
        <f aca="false">+C20*D20+E20*F20+G20*H20</f>
        <v>29214.2468</v>
      </c>
    </row>
    <row r="21" customFormat="false" ht="12.75" hidden="false" customHeight="false" outlineLevel="0" collapsed="false">
      <c r="A21" s="77" t="n">
        <f aca="false">+'[1]Index Pricing'!A9</f>
        <v>37198</v>
      </c>
      <c r="B21" s="30" t="n">
        <f aca="false">+'[1]Index Pricing'!B9</f>
        <v>2.015</v>
      </c>
      <c r="C21" s="85" t="n">
        <f aca="false">+B21+$J$13</f>
        <v>1.6035</v>
      </c>
      <c r="D21" s="86" t="n">
        <f aca="false">+K21+J21-F21-H21</f>
        <v>2484</v>
      </c>
      <c r="E21" s="87" t="n">
        <f aca="false">+'[1]Index Pricing'!$B$4+$J$14</f>
        <v>2.384</v>
      </c>
      <c r="F21" s="88" t="n">
        <f aca="false">ROUND(IF(((K21+J21)*0.8)&gt;=10000,10000,((K21+J21)*0.8)),0)</f>
        <v>9934</v>
      </c>
      <c r="G21" s="87" t="n">
        <f aca="false">+'[1]Index Pricing'!$B$3+$J$15</f>
        <v>2.1216</v>
      </c>
      <c r="H21" s="89" t="n">
        <f aca="false">ROUND(+IF(((K21+J21)*0.8)&gt;=10000,((K21+J21)*0.8)-10000,0),0)</f>
        <v>0</v>
      </c>
      <c r="I21" s="20"/>
      <c r="J21" s="32" t="n">
        <f aca="false">'[2]Enron Detail'!M16</f>
        <v>-589</v>
      </c>
      <c r="K21" s="32" t="n">
        <f aca="false">'[2]Enron Detail'!L16</f>
        <v>13007</v>
      </c>
      <c r="L21" s="83" t="n">
        <f aca="false">+C21*D21</f>
        <v>3983.094</v>
      </c>
      <c r="M21" s="35" t="n">
        <f aca="false">+E21*F21</f>
        <v>23682.656</v>
      </c>
      <c r="N21" s="84" t="n">
        <f aca="false">+G21*H21</f>
        <v>0</v>
      </c>
      <c r="O21" s="35" t="n">
        <f aca="false">+C21*D21+E21*F21+G21*H21</f>
        <v>27665.75</v>
      </c>
    </row>
    <row r="22" customFormat="false" ht="12.75" hidden="false" customHeight="false" outlineLevel="0" collapsed="false">
      <c r="A22" s="77" t="n">
        <f aca="false">+'[1]Index Pricing'!A10</f>
        <v>37199</v>
      </c>
      <c r="B22" s="30" t="n">
        <f aca="false">+'[1]Index Pricing'!B10</f>
        <v>2.015</v>
      </c>
      <c r="C22" s="85" t="n">
        <f aca="false">+B22+$J$13</f>
        <v>1.6035</v>
      </c>
      <c r="D22" s="86" t="n">
        <f aca="false">+K22+J22-F22-H22</f>
        <v>2596</v>
      </c>
      <c r="E22" s="87" t="n">
        <f aca="false">+'[1]Index Pricing'!$B$4+$J$14</f>
        <v>2.384</v>
      </c>
      <c r="F22" s="88" t="n">
        <f aca="false">ROUND(IF(((K22+J22)*0.8)&gt;=10000,10000,((K22+J22)*0.8)),0)</f>
        <v>10000</v>
      </c>
      <c r="G22" s="87" t="n">
        <f aca="false">+'[1]Index Pricing'!$B$3+$J$15</f>
        <v>2.1216</v>
      </c>
      <c r="H22" s="89" t="n">
        <f aca="false">ROUND(+IF(((K22+J22)*0.8)&gt;=10000,((K22+J22)*0.8)-10000,0),0)</f>
        <v>382</v>
      </c>
      <c r="I22" s="20"/>
      <c r="J22" s="32" t="n">
        <f aca="false">'[2]Enron Detail'!M17</f>
        <v>-616</v>
      </c>
      <c r="K22" s="32" t="n">
        <f aca="false">'[2]Enron Detail'!L17</f>
        <v>13594</v>
      </c>
      <c r="L22" s="83" t="n">
        <f aca="false">+C22*D22</f>
        <v>4162.686</v>
      </c>
      <c r="M22" s="35" t="n">
        <f aca="false">+E22*F22</f>
        <v>23840</v>
      </c>
      <c r="N22" s="84" t="n">
        <f aca="false">+G22*H22</f>
        <v>810.4512</v>
      </c>
      <c r="O22" s="35" t="n">
        <f aca="false">+C22*D22+E22*F22+G22*H22</f>
        <v>28813.1372</v>
      </c>
    </row>
    <row r="23" customFormat="false" ht="12.75" hidden="false" customHeight="false" outlineLevel="0" collapsed="false">
      <c r="A23" s="77" t="n">
        <f aca="false">+'[1]Index Pricing'!A11</f>
        <v>37200</v>
      </c>
      <c r="B23" s="30" t="n">
        <f aca="false">+'[1]Index Pricing'!B11</f>
        <v>2.015</v>
      </c>
      <c r="C23" s="85" t="n">
        <f aca="false">+B23+$J$13</f>
        <v>1.6035</v>
      </c>
      <c r="D23" s="86" t="n">
        <f aca="false">+K23+J23-F23-H23</f>
        <v>2542</v>
      </c>
      <c r="E23" s="87" t="n">
        <f aca="false">+'[1]Index Pricing'!$B$4+$J$14</f>
        <v>2.384</v>
      </c>
      <c r="F23" s="88" t="n">
        <f aca="false">ROUND(IF(((K23+J23)*0.8)&gt;=10000,10000,((K23+J23)*0.8)),0)</f>
        <v>10000</v>
      </c>
      <c r="G23" s="87" t="n">
        <f aca="false">+'[1]Index Pricing'!$B$3+$J$15</f>
        <v>2.1216</v>
      </c>
      <c r="H23" s="89" t="n">
        <f aca="false">ROUND(+IF(((K23+J23)*0.8)&gt;=10000,((K23+J23)*0.8)-10000,0),0)</f>
        <v>168</v>
      </c>
      <c r="I23" s="20"/>
      <c r="J23" s="32" t="n">
        <f aca="false">'[2]Enron Detail'!M18</f>
        <v>-601</v>
      </c>
      <c r="K23" s="32" t="n">
        <f aca="false">'[2]Enron Detail'!L18</f>
        <v>13311</v>
      </c>
      <c r="L23" s="83" t="n">
        <f aca="false">+C23*D23</f>
        <v>4076.097</v>
      </c>
      <c r="M23" s="35" t="n">
        <f aca="false">+E23*F23</f>
        <v>23840</v>
      </c>
      <c r="N23" s="84" t="n">
        <f aca="false">+G23*H23</f>
        <v>356.4288</v>
      </c>
      <c r="O23" s="35" t="n">
        <f aca="false">+C23*D23+E23*F23+G23*H23</f>
        <v>28272.5258</v>
      </c>
    </row>
    <row r="24" customFormat="false" ht="12.75" hidden="false" customHeight="false" outlineLevel="0" collapsed="false">
      <c r="A24" s="77" t="n">
        <f aca="false">+'[1]Index Pricing'!A12</f>
        <v>37201</v>
      </c>
      <c r="B24" s="30" t="n">
        <f aca="false">+'[1]Index Pricing'!B12</f>
        <v>2.16</v>
      </c>
      <c r="C24" s="85" t="n">
        <f aca="false">+B24+$J$13</f>
        <v>1.7485</v>
      </c>
      <c r="D24" s="86" t="n">
        <f aca="false">+K24+J24-F24-H24</f>
        <v>2493</v>
      </c>
      <c r="E24" s="87" t="n">
        <f aca="false">+'[1]Index Pricing'!$B$4+$J$14</f>
        <v>2.384</v>
      </c>
      <c r="F24" s="88" t="n">
        <f aca="false">ROUND(IF(((K24+J24)*0.8)&gt;=10000,10000,((K24+J24)*0.8)),0)</f>
        <v>9973</v>
      </c>
      <c r="G24" s="87" t="n">
        <f aca="false">+'[1]Index Pricing'!$B$3+$J$15</f>
        <v>2.1216</v>
      </c>
      <c r="H24" s="89" t="n">
        <f aca="false">ROUND(+IF(((K24+J24)*0.8)&gt;=10000,((K24+J24)*0.8)-10000,0),0)</f>
        <v>0</v>
      </c>
      <c r="I24" s="20"/>
      <c r="J24" s="32" t="n">
        <f aca="false">'[2]Enron Detail'!M19</f>
        <v>-624</v>
      </c>
      <c r="K24" s="32" t="n">
        <f aca="false">'[2]Enron Detail'!L19</f>
        <v>13090</v>
      </c>
      <c r="L24" s="83" t="n">
        <f aca="false">+C24*D24</f>
        <v>4359.0105</v>
      </c>
      <c r="M24" s="35" t="n">
        <f aca="false">+E24*F24</f>
        <v>23775.632</v>
      </c>
      <c r="N24" s="84" t="n">
        <f aca="false">+G24*H24</f>
        <v>0</v>
      </c>
      <c r="O24" s="35" t="n">
        <f aca="false">+C24*D24+E24*F24+G24*H24</f>
        <v>28134.6425</v>
      </c>
    </row>
    <row r="25" customFormat="false" ht="12.75" hidden="false" customHeight="false" outlineLevel="0" collapsed="false">
      <c r="A25" s="77" t="n">
        <f aca="false">+'[1]Index Pricing'!A13</f>
        <v>37202</v>
      </c>
      <c r="B25" s="30" t="n">
        <f aca="false">+'[1]Index Pricing'!B13</f>
        <v>2.135</v>
      </c>
      <c r="C25" s="85" t="n">
        <f aca="false">+B25+$J$13</f>
        <v>1.7235</v>
      </c>
      <c r="D25" s="86" t="n">
        <f aca="false">+K25+J25-F25-H25</f>
        <v>2520</v>
      </c>
      <c r="E25" s="87" t="n">
        <f aca="false">+'[1]Index Pricing'!$B$4+$J$14</f>
        <v>2.384</v>
      </c>
      <c r="F25" s="88" t="n">
        <f aca="false">ROUND(IF(((K25+J25)*0.8)&gt;=10000,10000,((K25+J25)*0.8)),0)</f>
        <v>10000</v>
      </c>
      <c r="G25" s="87" t="n">
        <f aca="false">+'[1]Index Pricing'!$B$3+$J$15</f>
        <v>2.1216</v>
      </c>
      <c r="H25" s="89" t="n">
        <f aca="false">ROUND(+IF(((K25+J25)*0.8)&gt;=10000,((K25+J25)*0.8)-10000,0),0)</f>
        <v>79</v>
      </c>
      <c r="I25" s="20"/>
      <c r="J25" s="32" t="n">
        <f aca="false">'[2]Enron Detail'!M20</f>
        <v>-615</v>
      </c>
      <c r="K25" s="32" t="n">
        <f aca="false">'[2]Enron Detail'!L20</f>
        <v>13214</v>
      </c>
      <c r="L25" s="83" t="n">
        <f aca="false">+C25*D25</f>
        <v>4343.22</v>
      </c>
      <c r="M25" s="35" t="n">
        <f aca="false">+E25*F25</f>
        <v>23840</v>
      </c>
      <c r="N25" s="84" t="n">
        <f aca="false">+G25*H25</f>
        <v>167.6064</v>
      </c>
      <c r="O25" s="35" t="n">
        <f aca="false">+C25*D25+E25*F25+G25*H25</f>
        <v>28350.8264</v>
      </c>
    </row>
    <row r="26" customFormat="false" ht="12.75" hidden="false" customHeight="false" outlineLevel="0" collapsed="false">
      <c r="A26" s="77" t="n">
        <f aca="false">+'[1]Index Pricing'!A14</f>
        <v>37203</v>
      </c>
      <c r="B26" s="30" t="n">
        <f aca="false">+'[1]Index Pricing'!B14</f>
        <v>2.13</v>
      </c>
      <c r="C26" s="85" t="n">
        <f aca="false">+B26+$J$13</f>
        <v>1.7185</v>
      </c>
      <c r="D26" s="86" t="n">
        <f aca="false">+K26+J26-F26-H26</f>
        <v>2577</v>
      </c>
      <c r="E26" s="87" t="n">
        <f aca="false">+'[1]Index Pricing'!$B$4+$J$14</f>
        <v>2.384</v>
      </c>
      <c r="F26" s="88" t="n">
        <f aca="false">ROUND(IF(((K26+J26)*0.8)&gt;=10000,10000,((K26+J26)*0.8)),0)</f>
        <v>10000</v>
      </c>
      <c r="G26" s="87" t="n">
        <f aca="false">+'[1]Index Pricing'!$B$3+$J$15</f>
        <v>2.1216</v>
      </c>
      <c r="H26" s="89" t="n">
        <f aca="false">ROUND(+IF(((K26+J26)*0.8)&gt;=10000,((K26+J26)*0.8)-10000,0),0)</f>
        <v>306</v>
      </c>
      <c r="I26" s="20"/>
      <c r="J26" s="32" t="n">
        <f aca="false">'[2]Enron Detail'!M21</f>
        <v>-617</v>
      </c>
      <c r="K26" s="32" t="n">
        <f aca="false">'[2]Enron Detail'!L21</f>
        <v>13500</v>
      </c>
      <c r="L26" s="83" t="n">
        <f aca="false">+C26*D26</f>
        <v>4428.5745</v>
      </c>
      <c r="M26" s="35" t="n">
        <f aca="false">+E26*F26</f>
        <v>23840</v>
      </c>
      <c r="N26" s="84" t="n">
        <f aca="false">+G26*H26</f>
        <v>649.2096</v>
      </c>
      <c r="O26" s="35" t="n">
        <f aca="false">+C26*D26+E26*F26+G26*H26</f>
        <v>28917.7841</v>
      </c>
    </row>
    <row r="27" customFormat="false" ht="12.75" hidden="false" customHeight="false" outlineLevel="0" collapsed="false">
      <c r="A27" s="77" t="n">
        <f aca="false">+'[1]Index Pricing'!A15</f>
        <v>37204</v>
      </c>
      <c r="B27" s="30" t="n">
        <f aca="false">+'[1]Index Pricing'!B15</f>
        <v>1.935</v>
      </c>
      <c r="C27" s="85" t="n">
        <f aca="false">+B27+$J$13</f>
        <v>1.5235</v>
      </c>
      <c r="D27" s="86" t="n">
        <f aca="false">+K27+J27-F27-H27</f>
        <v>2605</v>
      </c>
      <c r="E27" s="87" t="n">
        <f aca="false">+'[1]Index Pricing'!$B$4+$J$14</f>
        <v>2.384</v>
      </c>
      <c r="F27" s="88" t="n">
        <f aca="false">ROUND(IF(((K27+J27)*0.8)&gt;=10000,10000,((K27+J27)*0.8)),0)</f>
        <v>10000</v>
      </c>
      <c r="G27" s="87" t="n">
        <f aca="false">+'[1]Index Pricing'!$B$3+$J$15</f>
        <v>2.1216</v>
      </c>
      <c r="H27" s="89" t="n">
        <f aca="false">ROUND(+IF(((K27+J27)*0.8)&gt;=10000,((K27+J27)*0.8)-10000,0),0)</f>
        <v>420</v>
      </c>
      <c r="I27" s="20"/>
      <c r="J27" s="32" t="n">
        <f aca="false">'[2]Enron Detail'!M22</f>
        <v>-624</v>
      </c>
      <c r="K27" s="32" t="n">
        <f aca="false">'[2]Enron Detail'!L22</f>
        <v>13649</v>
      </c>
      <c r="L27" s="83" t="n">
        <f aca="false">+C27*D27</f>
        <v>3968.7175</v>
      </c>
      <c r="M27" s="35" t="n">
        <f aca="false">+E27*F27</f>
        <v>23840</v>
      </c>
      <c r="N27" s="84" t="n">
        <f aca="false">+G27*H27</f>
        <v>891.072</v>
      </c>
      <c r="O27" s="35" t="n">
        <f aca="false">+C27*D27+E27*F27+G27*H27</f>
        <v>28699.7895</v>
      </c>
    </row>
    <row r="28" customFormat="false" ht="12.75" hidden="false" customHeight="false" outlineLevel="0" collapsed="false">
      <c r="A28" s="77" t="n">
        <f aca="false">+'[1]Index Pricing'!A16</f>
        <v>37205</v>
      </c>
      <c r="B28" s="30" t="n">
        <f aca="false">+'[1]Index Pricing'!B16</f>
        <v>1.7</v>
      </c>
      <c r="C28" s="85" t="n">
        <f aca="false">+B28+$J$13</f>
        <v>1.2885</v>
      </c>
      <c r="D28" s="86" t="n">
        <f aca="false">+K28+J28-F28-H28</f>
        <v>2587</v>
      </c>
      <c r="E28" s="87" t="n">
        <f aca="false">+'[1]Index Pricing'!$B$4+$J$14</f>
        <v>2.384</v>
      </c>
      <c r="F28" s="88" t="n">
        <f aca="false">ROUND(IF(((K28+J28)*0.8)&gt;=10000,10000,((K28+J28)*0.8)),0)</f>
        <v>10000</v>
      </c>
      <c r="G28" s="87" t="n">
        <f aca="false">+'[1]Index Pricing'!$B$3+$J$15</f>
        <v>2.1216</v>
      </c>
      <c r="H28" s="89" t="n">
        <f aca="false">ROUND(+IF(((K28+J28)*0.8)&gt;=10000,((K28+J28)*0.8)-10000,0),0)</f>
        <v>346</v>
      </c>
      <c r="I28" s="20"/>
      <c r="J28" s="32" t="n">
        <f aca="false">'[2]Enron Detail'!M23</f>
        <v>-624</v>
      </c>
      <c r="K28" s="32" t="n">
        <f aca="false">'[2]Enron Detail'!L23</f>
        <v>13557</v>
      </c>
      <c r="L28" s="83" t="n">
        <f aca="false">+C28*D28</f>
        <v>3333.3495</v>
      </c>
      <c r="M28" s="35" t="n">
        <f aca="false">+E28*F28</f>
        <v>23840</v>
      </c>
      <c r="N28" s="84" t="n">
        <f aca="false">+G28*H28</f>
        <v>734.0736</v>
      </c>
      <c r="O28" s="35" t="n">
        <f aca="false">+C28*D28+E28*F28+G28*H28</f>
        <v>27907.4231</v>
      </c>
    </row>
    <row r="29" customFormat="false" ht="12.75" hidden="false" customHeight="false" outlineLevel="0" collapsed="false">
      <c r="A29" s="77" t="n">
        <f aca="false">+'[1]Index Pricing'!A17</f>
        <v>37206</v>
      </c>
      <c r="B29" s="30" t="n">
        <f aca="false">+'[1]Index Pricing'!B17</f>
        <v>1.7</v>
      </c>
      <c r="C29" s="85" t="n">
        <f aca="false">+B29+$J$13</f>
        <v>1.2885</v>
      </c>
      <c r="D29" s="86" t="n">
        <f aca="false">+K29+J29-F29-H29</f>
        <v>2615</v>
      </c>
      <c r="E29" s="87" t="n">
        <f aca="false">+'[1]Index Pricing'!$B$4+$J$14</f>
        <v>2.384</v>
      </c>
      <c r="F29" s="88" t="n">
        <f aca="false">ROUND(IF(((K29+J29)*0.8)&gt;=10000,10000,((K29+J29)*0.8)),0)</f>
        <v>10000</v>
      </c>
      <c r="G29" s="87" t="n">
        <f aca="false">+'[1]Index Pricing'!$B$3+$J$15</f>
        <v>2.1216</v>
      </c>
      <c r="H29" s="89" t="n">
        <f aca="false">ROUND(+IF(((K29+J29)*0.8)&gt;=10000,((K29+J29)*0.8)-10000,0),0)</f>
        <v>459</v>
      </c>
      <c r="I29" s="20"/>
      <c r="J29" s="32" t="n">
        <f aca="false">'[2]Enron Detail'!M24</f>
        <v>-647</v>
      </c>
      <c r="K29" s="32" t="n">
        <f aca="false">'[2]Enron Detail'!L24</f>
        <v>13721</v>
      </c>
      <c r="L29" s="83" t="n">
        <f aca="false">+C29*D29</f>
        <v>3369.4275</v>
      </c>
      <c r="M29" s="35" t="n">
        <f aca="false">+E29*F29</f>
        <v>23840</v>
      </c>
      <c r="N29" s="84" t="n">
        <f aca="false">+G29*H29</f>
        <v>973.8144</v>
      </c>
      <c r="O29" s="35" t="n">
        <f aca="false">+C29*D29+E29*F29+G29*H29</f>
        <v>28183.2419</v>
      </c>
    </row>
    <row r="30" customFormat="false" ht="12.75" hidden="false" customHeight="false" outlineLevel="0" collapsed="false">
      <c r="A30" s="77" t="n">
        <f aca="false">+'[1]Index Pricing'!A18</f>
        <v>37207</v>
      </c>
      <c r="B30" s="30" t="n">
        <f aca="false">+'[1]Index Pricing'!B18</f>
        <v>1.7</v>
      </c>
      <c r="C30" s="85" t="n">
        <f aca="false">+B30+$J$13</f>
        <v>1.2885</v>
      </c>
      <c r="D30" s="86" t="n">
        <f aca="false">+K30+J30-F30-H30</f>
        <v>2601</v>
      </c>
      <c r="E30" s="87" t="n">
        <f aca="false">+'[1]Index Pricing'!$B$4+$J$14</f>
        <v>2.384</v>
      </c>
      <c r="F30" s="88" t="n">
        <f aca="false">ROUND(IF(((K30+J30)*0.8)&gt;=10000,10000,((K30+J30)*0.8)),0)</f>
        <v>10000</v>
      </c>
      <c r="G30" s="87" t="n">
        <f aca="false">+'[1]Index Pricing'!$B$3+$J$15</f>
        <v>2.1216</v>
      </c>
      <c r="H30" s="89" t="n">
        <f aca="false">ROUND(+IF(((K30+J30)*0.8)&gt;=10000,((K30+J30)*0.8)-10000,0),0)</f>
        <v>406</v>
      </c>
      <c r="I30" s="20"/>
      <c r="J30" s="32" t="n">
        <f aca="false">'[2]Enron Detail'!M25</f>
        <v>-625</v>
      </c>
      <c r="K30" s="32" t="n">
        <f aca="false">'[2]Enron Detail'!L25</f>
        <v>13632</v>
      </c>
      <c r="L30" s="83" t="n">
        <f aca="false">+C30*D30</f>
        <v>3351.3885</v>
      </c>
      <c r="M30" s="35" t="n">
        <f aca="false">+E30*F30</f>
        <v>23840</v>
      </c>
      <c r="N30" s="84" t="n">
        <f aca="false">+G30*H30</f>
        <v>861.3696</v>
      </c>
      <c r="O30" s="35" t="n">
        <f aca="false">+C30*D30+E30*F30+G30*H30</f>
        <v>28052.7581</v>
      </c>
    </row>
    <row r="31" customFormat="false" ht="12.75" hidden="false" customHeight="false" outlineLevel="0" collapsed="false">
      <c r="A31" s="77" t="n">
        <f aca="false">+'[1]Index Pricing'!A19</f>
        <v>37208</v>
      </c>
      <c r="B31" s="30" t="n">
        <f aca="false">+'[1]Index Pricing'!B19</f>
        <v>1.52</v>
      </c>
      <c r="C31" s="85" t="n">
        <f aca="false">+B31+$J$13</f>
        <v>1.1085</v>
      </c>
      <c r="D31" s="86" t="n">
        <f aca="false">+K31+J31-F31-H31</f>
        <v>2605</v>
      </c>
      <c r="E31" s="87" t="n">
        <f aca="false">+'[1]Index Pricing'!$B$4+$J$14</f>
        <v>2.384</v>
      </c>
      <c r="F31" s="88" t="n">
        <f aca="false">ROUND(IF(((K31+J31)*0.8)&gt;=10000,10000,((K31+J31)*0.8)),0)</f>
        <v>10000</v>
      </c>
      <c r="G31" s="87" t="n">
        <f aca="false">+'[1]Index Pricing'!$B$3+$J$15</f>
        <v>2.1216</v>
      </c>
      <c r="H31" s="89" t="n">
        <f aca="false">ROUND(+IF(((K31+J31)*0.8)&gt;=10000,((K31+J31)*0.8)-10000,0),0)</f>
        <v>420</v>
      </c>
      <c r="I31" s="20"/>
      <c r="J31" s="32" t="n">
        <f aca="false">'[2]Enron Detail'!M26</f>
        <v>-624</v>
      </c>
      <c r="K31" s="32" t="n">
        <f aca="false">'[2]Enron Detail'!L26</f>
        <v>13649</v>
      </c>
      <c r="L31" s="83" t="n">
        <f aca="false">+C31*D31</f>
        <v>2887.6425</v>
      </c>
      <c r="M31" s="35" t="n">
        <f aca="false">+E31*F31</f>
        <v>23840</v>
      </c>
      <c r="N31" s="84" t="n">
        <f aca="false">+G31*H31</f>
        <v>891.072</v>
      </c>
      <c r="O31" s="35" t="n">
        <f aca="false">+C31*D31+E31*F31+G31*H31</f>
        <v>27618.7145</v>
      </c>
    </row>
    <row r="32" customFormat="false" ht="12.75" hidden="false" customHeight="false" outlineLevel="0" collapsed="false">
      <c r="A32" s="77" t="n">
        <f aca="false">+'[1]Index Pricing'!A20</f>
        <v>37209</v>
      </c>
      <c r="B32" s="30" t="n">
        <f aca="false">+'[1]Index Pricing'!B20</f>
        <v>1.595</v>
      </c>
      <c r="C32" s="85" t="n">
        <f aca="false">+B32+$J$13</f>
        <v>1.1835</v>
      </c>
      <c r="D32" s="86" t="n">
        <f aca="false">+K32+J32-F32-H32</f>
        <v>2575</v>
      </c>
      <c r="E32" s="87" t="n">
        <f aca="false">+'[1]Index Pricing'!$B$4+$J$14</f>
        <v>2.384</v>
      </c>
      <c r="F32" s="88" t="n">
        <f aca="false">ROUND(IF(((K32+J32)*0.8)&gt;=10000,10000,((K32+J32)*0.8)),0)</f>
        <v>10000</v>
      </c>
      <c r="G32" s="87" t="n">
        <f aca="false">+'[1]Index Pricing'!$B$3+$J$15</f>
        <v>2.1216</v>
      </c>
      <c r="H32" s="89" t="n">
        <f aca="false">ROUND(+IF(((K32+J32)*0.8)&gt;=10000,((K32+J32)*0.8)-10000,0),0)</f>
        <v>299</v>
      </c>
      <c r="I32" s="20"/>
      <c r="J32" s="32" t="n">
        <f aca="false">'[2]Enron Detail'!M27</f>
        <v>-612</v>
      </c>
      <c r="K32" s="32" t="n">
        <f aca="false">'[2]Enron Detail'!L27</f>
        <v>13486</v>
      </c>
      <c r="L32" s="83" t="n">
        <f aca="false">+C32*D32</f>
        <v>3047.5125</v>
      </c>
      <c r="M32" s="35" t="n">
        <f aca="false">+E32*F32</f>
        <v>23840</v>
      </c>
      <c r="N32" s="84" t="n">
        <f aca="false">+G32*H32</f>
        <v>634.3584</v>
      </c>
      <c r="O32" s="35" t="n">
        <f aca="false">+C32*D32+E32*F32+G32*H32</f>
        <v>27521.8709</v>
      </c>
    </row>
    <row r="33" customFormat="false" ht="12.75" hidden="false" customHeight="false" outlineLevel="0" collapsed="false">
      <c r="A33" s="77" t="n">
        <f aca="false">+'[1]Index Pricing'!A21</f>
        <v>37210</v>
      </c>
      <c r="B33" s="30" t="n">
        <f aca="false">+'[1]Index Pricing'!B21</f>
        <v>1.84</v>
      </c>
      <c r="C33" s="85" t="n">
        <f aca="false">+B33+$J$13</f>
        <v>1.4285</v>
      </c>
      <c r="D33" s="86" t="n">
        <f aca="false">+K33+J33-F33-H33</f>
        <v>2652</v>
      </c>
      <c r="E33" s="87" t="n">
        <f aca="false">+'[1]Index Pricing'!$B$4+$J$14</f>
        <v>2.384</v>
      </c>
      <c r="F33" s="88" t="n">
        <f aca="false">ROUND(IF(((K33+J33)*0.8)&gt;=10000,10000,((K33+J33)*0.8)),0)</f>
        <v>10000</v>
      </c>
      <c r="G33" s="87" t="n">
        <f aca="false">+'[1]Index Pricing'!$B$3+$J$15</f>
        <v>2.1216</v>
      </c>
      <c r="H33" s="89" t="n">
        <f aca="false">ROUND(+IF(((K33+J33)*0.8)&gt;=10000,((K33+J33)*0.8)-10000,0),0)</f>
        <v>610</v>
      </c>
      <c r="I33" s="20"/>
      <c r="J33" s="32" t="n">
        <f aca="false">'[2]Enron Detail'!M28</f>
        <v>-666</v>
      </c>
      <c r="K33" s="32" t="n">
        <f aca="false">'[2]Enron Detail'!L28</f>
        <v>13928</v>
      </c>
      <c r="L33" s="83" t="n">
        <f aca="false">+C33*D33</f>
        <v>3788.382</v>
      </c>
      <c r="M33" s="35" t="n">
        <f aca="false">+E33*F33</f>
        <v>23840</v>
      </c>
      <c r="N33" s="84" t="n">
        <f aca="false">+G33*H33</f>
        <v>1294.176</v>
      </c>
      <c r="O33" s="35" t="n">
        <f aca="false">+C33*D33+E33*F33+G33*H33</f>
        <v>28922.558</v>
      </c>
    </row>
    <row r="34" customFormat="false" ht="12.75" hidden="false" customHeight="false" outlineLevel="0" collapsed="false">
      <c r="A34" s="77" t="n">
        <f aca="false">+'[1]Index Pricing'!A22</f>
        <v>37211</v>
      </c>
      <c r="B34" s="30" t="n">
        <f aca="false">+'[1]Index Pricing'!B22</f>
        <v>1.435</v>
      </c>
      <c r="C34" s="85" t="n">
        <f aca="false">+B34+$J$13</f>
        <v>1.0235</v>
      </c>
      <c r="D34" s="86" t="n">
        <f aca="false">+K34+J34-F34-H34</f>
        <v>2678</v>
      </c>
      <c r="E34" s="87" t="n">
        <f aca="false">+'[1]Index Pricing'!$B$4+$J$14</f>
        <v>2.384</v>
      </c>
      <c r="F34" s="88" t="n">
        <f aca="false">ROUND(IF(((K34+J34)*0.8)&gt;=10000,10000,((K34+J34)*0.8)),0)</f>
        <v>10000</v>
      </c>
      <c r="G34" s="87" t="n">
        <f aca="false">+'[1]Index Pricing'!$B$3+$J$15</f>
        <v>2.1216</v>
      </c>
      <c r="H34" s="89" t="n">
        <f aca="false">ROUND(+IF(((K34+J34)*0.8)&gt;=10000,((K34+J34)*0.8)-10000,0),0)</f>
        <v>710</v>
      </c>
      <c r="I34" s="20"/>
      <c r="J34" s="32" t="n">
        <f aca="false">'[2]Enron Detail'!M29</f>
        <v>-636</v>
      </c>
      <c r="K34" s="32" t="n">
        <f aca="false">'[2]Enron Detail'!L29</f>
        <v>14024</v>
      </c>
      <c r="L34" s="83" t="n">
        <f aca="false">+C34*D34</f>
        <v>2740.933</v>
      </c>
      <c r="M34" s="35" t="n">
        <f aca="false">+E34*F34</f>
        <v>23840</v>
      </c>
      <c r="N34" s="84" t="n">
        <f aca="false">+G34*H34</f>
        <v>1506.336</v>
      </c>
      <c r="O34" s="35" t="n">
        <f aca="false">+C34*D34+E34*F34+G34*H34</f>
        <v>28087.269</v>
      </c>
    </row>
    <row r="35" customFormat="false" ht="12.75" hidden="false" customHeight="false" outlineLevel="0" collapsed="false">
      <c r="A35" s="77" t="n">
        <f aca="false">+'[1]Index Pricing'!A23</f>
        <v>37212</v>
      </c>
      <c r="B35" s="30" t="n">
        <f aca="false">+'[1]Index Pricing'!B23</f>
        <v>1.135</v>
      </c>
      <c r="C35" s="85" t="n">
        <f aca="false">+B35+$J$13</f>
        <v>0.7235</v>
      </c>
      <c r="D35" s="86" t="n">
        <f aca="false">+K35+J35-F35-H35</f>
        <v>2712</v>
      </c>
      <c r="E35" s="87" t="n">
        <f aca="false">+'[1]Index Pricing'!$B$4+$J$14</f>
        <v>2.384</v>
      </c>
      <c r="F35" s="88" t="n">
        <f aca="false">ROUND(IF(((K35+J35)*0.8)&gt;=10000,10000,((K35+J35)*0.8)),0)</f>
        <v>10000</v>
      </c>
      <c r="G35" s="87" t="n">
        <f aca="false">+'[1]Index Pricing'!$B$3+$J$15</f>
        <v>2.1216</v>
      </c>
      <c r="H35" s="89" t="n">
        <f aca="false">ROUND(+IF(((K35+J35)*0.8)&gt;=10000,((K35+J35)*0.8)-10000,0),0)</f>
        <v>848</v>
      </c>
      <c r="I35" s="20"/>
      <c r="J35" s="32" t="n">
        <f aca="false">'[2]Enron Detail'!M30</f>
        <v>-647</v>
      </c>
      <c r="K35" s="32" t="n">
        <f aca="false">'[2]Enron Detail'!L30</f>
        <v>14207</v>
      </c>
      <c r="L35" s="83" t="n">
        <f aca="false">+C35*D35</f>
        <v>1962.132</v>
      </c>
      <c r="M35" s="35" t="n">
        <f aca="false">+E35*F35</f>
        <v>23840</v>
      </c>
      <c r="N35" s="84" t="n">
        <f aca="false">+G35*H35</f>
        <v>1799.1168</v>
      </c>
      <c r="O35" s="35" t="n">
        <f aca="false">+C35*D35+E35*F35+G35*H35</f>
        <v>27601.2488</v>
      </c>
    </row>
    <row r="36" customFormat="false" ht="12.75" hidden="false" customHeight="false" outlineLevel="0" collapsed="false">
      <c r="A36" s="77" t="n">
        <f aca="false">+'[1]Index Pricing'!A24</f>
        <v>37213</v>
      </c>
      <c r="B36" s="30" t="n">
        <f aca="false">+'[1]Index Pricing'!B24</f>
        <v>1.135</v>
      </c>
      <c r="C36" s="85" t="n">
        <f aca="false">+B36+$J$13</f>
        <v>0.7235</v>
      </c>
      <c r="D36" s="86" t="n">
        <f aca="false">+K36+J36-F36-H36</f>
        <v>2649</v>
      </c>
      <c r="E36" s="87" t="n">
        <f aca="false">+'[1]Index Pricing'!$B$4+$J$14</f>
        <v>2.384</v>
      </c>
      <c r="F36" s="88" t="n">
        <f aca="false">ROUND(IF(((K36+J36)*0.8)&gt;=10000,10000,((K36+J36)*0.8)),0)</f>
        <v>10000</v>
      </c>
      <c r="G36" s="87" t="n">
        <f aca="false">+'[1]Index Pricing'!$B$3+$J$15</f>
        <v>2.1216</v>
      </c>
      <c r="H36" s="89" t="n">
        <f aca="false">ROUND(+IF(((K36+J36)*0.8)&gt;=10000,((K36+J36)*0.8)-10000,0),0)</f>
        <v>594</v>
      </c>
      <c r="I36" s="20"/>
      <c r="J36" s="32" t="n">
        <f aca="false">'[2]Enron Detail'!M31</f>
        <v>-626</v>
      </c>
      <c r="K36" s="32" t="n">
        <f aca="false">'[2]Enron Detail'!L31</f>
        <v>13869</v>
      </c>
      <c r="L36" s="83" t="n">
        <f aca="false">+C36*D36</f>
        <v>1916.5515</v>
      </c>
      <c r="M36" s="35" t="n">
        <f aca="false">+E36*F36</f>
        <v>23840</v>
      </c>
      <c r="N36" s="84" t="n">
        <f aca="false">+G36*H36</f>
        <v>1260.2304</v>
      </c>
      <c r="O36" s="35" t="n">
        <f aca="false">+C36*D36+E36*F36+G36*H36</f>
        <v>27016.7819</v>
      </c>
    </row>
    <row r="37" customFormat="false" ht="12.75" hidden="false" customHeight="false" outlineLevel="0" collapsed="false">
      <c r="A37" s="77" t="n">
        <f aca="false">+'[1]Index Pricing'!A25</f>
        <v>37214</v>
      </c>
      <c r="B37" s="30" t="n">
        <f aca="false">+'[1]Index Pricing'!B25</f>
        <v>1.135</v>
      </c>
      <c r="C37" s="85" t="n">
        <f aca="false">+B37+$J$13</f>
        <v>0.7235</v>
      </c>
      <c r="D37" s="86" t="n">
        <f aca="false">+K37+J37-F37-H37</f>
        <v>2721</v>
      </c>
      <c r="E37" s="87" t="n">
        <f aca="false">+'[1]Index Pricing'!$B$4+$J$14</f>
        <v>2.384</v>
      </c>
      <c r="F37" s="88" t="n">
        <f aca="false">ROUND(IF(((K37+J37)*0.8)&gt;=10000,10000,((K37+J37)*0.8)),0)</f>
        <v>10000</v>
      </c>
      <c r="G37" s="87" t="n">
        <f aca="false">+'[1]Index Pricing'!$B$3+$J$15</f>
        <v>2.1216</v>
      </c>
      <c r="H37" s="89" t="n">
        <f aca="false">ROUND(+IF(((K37+J37)*0.8)&gt;=10000,((K37+J37)*0.8)-10000,0),0)</f>
        <v>886</v>
      </c>
      <c r="I37" s="20"/>
      <c r="J37" s="32" t="n">
        <f aca="false">'[2]Enron Detail'!M32</f>
        <v>-635</v>
      </c>
      <c r="K37" s="32" t="n">
        <f aca="false">'[2]Enron Detail'!L32</f>
        <v>14242</v>
      </c>
      <c r="L37" s="83" t="n">
        <f aca="false">+C37*D37</f>
        <v>1968.6435</v>
      </c>
      <c r="M37" s="35" t="n">
        <f aca="false">+E37*F37</f>
        <v>23840</v>
      </c>
      <c r="N37" s="84" t="n">
        <f aca="false">+G37*H37</f>
        <v>1879.7376</v>
      </c>
      <c r="O37" s="35" t="n">
        <f aca="false">+C37*D37+E37*F37+G37*H37</f>
        <v>27688.3811</v>
      </c>
    </row>
    <row r="38" customFormat="false" ht="12.75" hidden="false" customHeight="false" outlineLevel="0" collapsed="false">
      <c r="A38" s="77" t="n">
        <f aca="false">+'[1]Index Pricing'!A26</f>
        <v>37215</v>
      </c>
      <c r="B38" s="30" t="n">
        <f aca="false">+'[1]Index Pricing'!B26</f>
        <v>1.535</v>
      </c>
      <c r="C38" s="85" t="n">
        <f aca="false">+B38+$J$13</f>
        <v>1.1235</v>
      </c>
      <c r="D38" s="86" t="n">
        <f aca="false">+K38+J38-F38-H38</f>
        <v>2734</v>
      </c>
      <c r="E38" s="87" t="n">
        <f aca="false">+'[1]Index Pricing'!$B$4+$J$14</f>
        <v>2.384</v>
      </c>
      <c r="F38" s="88" t="n">
        <f aca="false">ROUND(IF(((K38+J38)*0.8)&gt;=10000,10000,((K38+J38)*0.8)),0)</f>
        <v>10000</v>
      </c>
      <c r="G38" s="87" t="n">
        <f aca="false">+'[1]Index Pricing'!$B$3+$J$15</f>
        <v>2.1216</v>
      </c>
      <c r="H38" s="89" t="n">
        <f aca="false">ROUND(+IF(((K38+J38)*0.8)&gt;=10000,((K38+J38)*0.8)-10000,0),0)</f>
        <v>936</v>
      </c>
      <c r="I38" s="20"/>
      <c r="J38" s="32" t="n">
        <f aca="false">'[2]Enron Detail'!M33</f>
        <v>-636</v>
      </c>
      <c r="K38" s="32" t="n">
        <f aca="false">'[2]Enron Detail'!L33</f>
        <v>14306</v>
      </c>
      <c r="L38" s="83" t="n">
        <f aca="false">+C38*D38</f>
        <v>3071.649</v>
      </c>
      <c r="M38" s="35" t="n">
        <f aca="false">+E38*F38</f>
        <v>23840</v>
      </c>
      <c r="N38" s="84" t="n">
        <f aca="false">+G38*H38</f>
        <v>1985.8176</v>
      </c>
      <c r="O38" s="35" t="n">
        <f aca="false">+C38*D38+E38*F38+G38*H38</f>
        <v>28897.4666</v>
      </c>
    </row>
    <row r="39" customFormat="false" ht="12.75" hidden="false" customHeight="false" outlineLevel="0" collapsed="false">
      <c r="A39" s="77" t="n">
        <f aca="false">+'[1]Index Pricing'!A27</f>
        <v>37216</v>
      </c>
      <c r="B39" s="30" t="n">
        <f aca="false">+'[1]Index Pricing'!B27</f>
        <v>2.205</v>
      </c>
      <c r="C39" s="85" t="n">
        <f aca="false">+B39+$J$13</f>
        <v>1.7935</v>
      </c>
      <c r="D39" s="86" t="n">
        <f aca="false">+K39+J39-F39-H39</f>
        <v>2793</v>
      </c>
      <c r="E39" s="87" t="n">
        <f aca="false">+'[1]Index Pricing'!$B$4+$J$14</f>
        <v>2.384</v>
      </c>
      <c r="F39" s="88" t="n">
        <f aca="false">ROUND(IF(((K39+J39)*0.8)&gt;=10000,10000,((K39+J39)*0.8)),0)</f>
        <v>10000</v>
      </c>
      <c r="G39" s="87" t="n">
        <f aca="false">+'[1]Index Pricing'!$B$3+$J$15</f>
        <v>2.1216</v>
      </c>
      <c r="H39" s="89" t="n">
        <f aca="false">ROUND(+IF(((K39+J39)*0.8)&gt;=10000,((K39+J39)*0.8)-10000,0),0)</f>
        <v>1172</v>
      </c>
      <c r="I39" s="20"/>
      <c r="J39" s="32" t="n">
        <f aca="false">'[2]Enron Detail'!M34</f>
        <v>-659</v>
      </c>
      <c r="K39" s="32" t="n">
        <f aca="false">'[2]Enron Detail'!L34</f>
        <v>14624</v>
      </c>
      <c r="L39" s="83" t="n">
        <f aca="false">+C39*D39</f>
        <v>5009.2455</v>
      </c>
      <c r="M39" s="35" t="n">
        <f aca="false">+E39*F39</f>
        <v>23840</v>
      </c>
      <c r="N39" s="84" t="n">
        <f aca="false">+G39*H39</f>
        <v>2486.5152</v>
      </c>
      <c r="O39" s="35" t="n">
        <f aca="false">+C39*D39+E39*F39+G39*H39</f>
        <v>31335.7607</v>
      </c>
    </row>
    <row r="40" customFormat="false" ht="12.75" hidden="false" customHeight="false" outlineLevel="0" collapsed="false">
      <c r="A40" s="77" t="n">
        <f aca="false">+'[1]Index Pricing'!A28</f>
        <v>37217</v>
      </c>
      <c r="B40" s="30" t="n">
        <f aca="false">+'[1]Index Pricing'!B28</f>
        <v>1.43</v>
      </c>
      <c r="C40" s="85" t="n">
        <f aca="false">+B40+$J$13</f>
        <v>1.0185</v>
      </c>
      <c r="D40" s="86" t="n">
        <f aca="false">+K40+J40-F40-H40</f>
        <v>2803</v>
      </c>
      <c r="E40" s="87" t="n">
        <f aca="false">+'[1]Index Pricing'!$B$4+$J$14</f>
        <v>2.384</v>
      </c>
      <c r="F40" s="88" t="n">
        <f aca="false">ROUND(IF(((K40+J40)*0.8)&gt;=10000,10000,((K40+J40)*0.8)),0)</f>
        <v>10000</v>
      </c>
      <c r="G40" s="87" t="n">
        <f aca="false">+'[1]Index Pricing'!$B$3+$J$15</f>
        <v>2.1216</v>
      </c>
      <c r="H40" s="89" t="n">
        <f aca="false">ROUND(+IF(((K40+J40)*0.8)&gt;=10000,((K40+J40)*0.8)-10000,0),0)</f>
        <v>1213</v>
      </c>
      <c r="I40" s="20"/>
      <c r="J40" s="32" t="n">
        <f aca="false">'[2]Enron Detail'!M35</f>
        <v>-656</v>
      </c>
      <c r="K40" s="32" t="n">
        <f aca="false">'[2]Enron Detail'!L35</f>
        <v>14672</v>
      </c>
      <c r="L40" s="83" t="n">
        <f aca="false">+C40*D40</f>
        <v>2854.8555</v>
      </c>
      <c r="M40" s="35" t="n">
        <f aca="false">+E40*F40</f>
        <v>23840</v>
      </c>
      <c r="N40" s="84" t="n">
        <f aca="false">+G40*H40</f>
        <v>2573.5008</v>
      </c>
      <c r="O40" s="35" t="n">
        <f aca="false">+C40*D40+E40*F40+G40*H40</f>
        <v>29268.3563</v>
      </c>
    </row>
    <row r="41" customFormat="false" ht="12.75" hidden="false" customHeight="false" outlineLevel="0" collapsed="false">
      <c r="A41" s="77" t="n">
        <f aca="false">+'[1]Index Pricing'!A29</f>
        <v>37218</v>
      </c>
      <c r="B41" s="30" t="n">
        <f aca="false">+'[1]Index Pricing'!B29</f>
        <v>1.43</v>
      </c>
      <c r="C41" s="85" t="n">
        <f aca="false">+B41+$J$13</f>
        <v>1.0185</v>
      </c>
      <c r="D41" s="86" t="n">
        <f aca="false">+K41+J41-F41-H41</f>
        <v>2789</v>
      </c>
      <c r="E41" s="87" t="n">
        <f aca="false">+'[1]Index Pricing'!$B$4+$J$14</f>
        <v>2.384</v>
      </c>
      <c r="F41" s="88" t="n">
        <f aca="false">ROUND(IF(((K41+J41)*0.8)&gt;=10000,10000,((K41+J41)*0.8)),0)</f>
        <v>10000</v>
      </c>
      <c r="G41" s="87" t="n">
        <f aca="false">+'[1]Index Pricing'!$B$3+$J$15</f>
        <v>2.1216</v>
      </c>
      <c r="H41" s="89" t="n">
        <f aca="false">ROUND(+IF(((K41+J41)*0.8)&gt;=10000,((K41+J41)*0.8)-10000,0),0)</f>
        <v>1155</v>
      </c>
      <c r="I41" s="20"/>
      <c r="J41" s="32" t="n">
        <f aca="false">'[2]Enron Detail'!M36</f>
        <v>-657</v>
      </c>
      <c r="K41" s="32" t="n">
        <f aca="false">'[2]Enron Detail'!L36</f>
        <v>14601</v>
      </c>
      <c r="L41" s="83" t="n">
        <f aca="false">+C41*D41</f>
        <v>2840.5965</v>
      </c>
      <c r="M41" s="35" t="n">
        <f aca="false">+E41*F41</f>
        <v>23840</v>
      </c>
      <c r="N41" s="84" t="n">
        <f aca="false">+G41*H41</f>
        <v>2450.448</v>
      </c>
      <c r="O41" s="35" t="n">
        <f aca="false">+C41*D41+E41*F41+G41*H41</f>
        <v>29131.0445</v>
      </c>
    </row>
    <row r="42" customFormat="false" ht="12.75" hidden="false" customHeight="false" outlineLevel="0" collapsed="false">
      <c r="A42" s="77" t="n">
        <f aca="false">+'[1]Index Pricing'!A30</f>
        <v>37219</v>
      </c>
      <c r="B42" s="30" t="n">
        <f aca="false">+'[1]Index Pricing'!B30</f>
        <v>1.43</v>
      </c>
      <c r="C42" s="85" t="n">
        <f aca="false">+B42+$J$13</f>
        <v>1.0185</v>
      </c>
      <c r="D42" s="86" t="n">
        <f aca="false">+K42+J42-F42-H42</f>
        <v>2776</v>
      </c>
      <c r="E42" s="87" t="n">
        <f aca="false">+'[1]Index Pricing'!$B$4+$J$14</f>
        <v>2.384</v>
      </c>
      <c r="F42" s="88" t="n">
        <f aca="false">ROUND(IF(((K42+J42)*0.8)&gt;=10000,10000,((K42+J42)*0.8)),0)</f>
        <v>10000</v>
      </c>
      <c r="G42" s="87" t="n">
        <f aca="false">+'[1]Index Pricing'!$B$3+$J$15</f>
        <v>2.1216</v>
      </c>
      <c r="H42" s="89" t="n">
        <f aca="false">ROUND(+IF(((K42+J42)*0.8)&gt;=10000,((K42+J42)*0.8)-10000,0),0)</f>
        <v>1103</v>
      </c>
      <c r="I42" s="20"/>
      <c r="J42" s="32" t="n">
        <f aca="false">'[2]Enron Detail'!M37</f>
        <v>-656</v>
      </c>
      <c r="K42" s="32" t="n">
        <f aca="false">'[2]Enron Detail'!L37</f>
        <v>14535</v>
      </c>
      <c r="L42" s="83" t="n">
        <f aca="false">+C42*D42</f>
        <v>2827.356</v>
      </c>
      <c r="M42" s="35" t="n">
        <f aca="false">+E42*F42</f>
        <v>23840</v>
      </c>
      <c r="N42" s="84" t="n">
        <f aca="false">+G42*H42</f>
        <v>2340.1248</v>
      </c>
      <c r="O42" s="35" t="n">
        <f aca="false">+C42*D42+E42*F42+G42*H42</f>
        <v>29007.4808</v>
      </c>
    </row>
    <row r="43" customFormat="false" ht="12.75" hidden="false" customHeight="false" outlineLevel="0" collapsed="false">
      <c r="A43" s="77" t="n">
        <f aca="false">+'[1]Index Pricing'!A31</f>
        <v>37220</v>
      </c>
      <c r="B43" s="30" t="n">
        <f aca="false">+'[1]Index Pricing'!B31</f>
        <v>1.43</v>
      </c>
      <c r="C43" s="85" t="n">
        <f aca="false">+B43+$J$13</f>
        <v>1.0185</v>
      </c>
      <c r="D43" s="86" t="n">
        <f aca="false">+K43+J43-F43-H43</f>
        <v>2760</v>
      </c>
      <c r="E43" s="87" t="n">
        <f aca="false">+'[1]Index Pricing'!$B$4+$J$14</f>
        <v>2.384</v>
      </c>
      <c r="F43" s="88" t="n">
        <f aca="false">ROUND(IF(((K43+J43)*0.8)&gt;=10000,10000,((K43+J43)*0.8)),0)</f>
        <v>10000</v>
      </c>
      <c r="G43" s="87" t="n">
        <f aca="false">+'[1]Index Pricing'!$B$3+$J$15</f>
        <v>2.1216</v>
      </c>
      <c r="H43" s="89" t="n">
        <f aca="false">ROUND(+IF(((K43+J43)*0.8)&gt;=10000,((K43+J43)*0.8)-10000,0),0)</f>
        <v>1042</v>
      </c>
      <c r="I43" s="20"/>
      <c r="J43" s="32" t="n">
        <f aca="false">'[2]Enron Detail'!M38</f>
        <v>-650</v>
      </c>
      <c r="K43" s="32" t="n">
        <f aca="false">'[2]Enron Detail'!L38</f>
        <v>14452</v>
      </c>
      <c r="L43" s="83" t="n">
        <f aca="false">+C43*D43</f>
        <v>2811.06</v>
      </c>
      <c r="M43" s="35" t="n">
        <f aca="false">+E43*F43</f>
        <v>23840</v>
      </c>
      <c r="N43" s="84" t="n">
        <f aca="false">+G43*H43</f>
        <v>2210.7072</v>
      </c>
      <c r="O43" s="35" t="n">
        <f aca="false">+C43*D43+E43*F43+G43*H43</f>
        <v>28861.7672</v>
      </c>
    </row>
    <row r="44" customFormat="false" ht="12.75" hidden="false" customHeight="false" outlineLevel="0" collapsed="false">
      <c r="A44" s="77" t="n">
        <f aca="false">+'[1]Index Pricing'!A32</f>
        <v>37221</v>
      </c>
      <c r="B44" s="30" t="n">
        <f aca="false">+'[1]Index Pricing'!B32</f>
        <v>1.43</v>
      </c>
      <c r="C44" s="85" t="n">
        <f aca="false">+B44+$J$13</f>
        <v>1.0185</v>
      </c>
      <c r="D44" s="86" t="n">
        <f aca="false">+K44+J44-F44-H44</f>
        <v>2720</v>
      </c>
      <c r="E44" s="87" t="n">
        <f aca="false">+'[1]Index Pricing'!$B$4+$J$14</f>
        <v>2.384</v>
      </c>
      <c r="F44" s="88" t="n">
        <f aca="false">ROUND(IF(((K44+J44)*0.8)&gt;=10000,10000,((K44+J44)*0.8)),0)</f>
        <v>10000</v>
      </c>
      <c r="G44" s="87" t="n">
        <f aca="false">+'[1]Index Pricing'!$B$3+$J$15</f>
        <v>2.1216</v>
      </c>
      <c r="H44" s="89" t="n">
        <f aca="false">ROUND(+IF(((K44+J44)*0.8)&gt;=10000,((K44+J44)*0.8)-10000,0),0)</f>
        <v>882</v>
      </c>
      <c r="I44" s="20"/>
      <c r="J44" s="32" t="n">
        <f aca="false">'[2]Enron Detail'!M39</f>
        <v>-667</v>
      </c>
      <c r="K44" s="32" t="n">
        <f aca="false">'[2]Enron Detail'!L39</f>
        <v>14269</v>
      </c>
      <c r="L44" s="83" t="n">
        <f aca="false">+C44*D44</f>
        <v>2770.32</v>
      </c>
      <c r="M44" s="35" t="n">
        <f aca="false">+E44*F44</f>
        <v>23840</v>
      </c>
      <c r="N44" s="84" t="n">
        <f aca="false">+G44*H44</f>
        <v>1871.2512</v>
      </c>
      <c r="O44" s="35" t="n">
        <f aca="false">+C44*D44+E44*F44+G44*H44</f>
        <v>28481.5712</v>
      </c>
    </row>
    <row r="45" customFormat="false" ht="12.75" hidden="false" customHeight="false" outlineLevel="0" collapsed="false">
      <c r="A45" s="77" t="n">
        <f aca="false">+'[1]Index Pricing'!A33</f>
        <v>37222</v>
      </c>
      <c r="B45" s="30" t="n">
        <f aca="false">+'[1]Index Pricing'!B33</f>
        <v>1.88</v>
      </c>
      <c r="C45" s="85" t="n">
        <f aca="false">+B45+$J$13</f>
        <v>1.4685</v>
      </c>
      <c r="D45" s="86" t="n">
        <f aca="false">+K45+J45-F45-H45</f>
        <v>2652</v>
      </c>
      <c r="E45" s="87" t="n">
        <f aca="false">+'[1]Index Pricing'!$B$4+$J$14</f>
        <v>2.384</v>
      </c>
      <c r="F45" s="88" t="n">
        <f aca="false">ROUND(IF(((K45+J45)*0.8)&gt;=10000,10000,((K45+J45)*0.8)),0)</f>
        <v>10000</v>
      </c>
      <c r="G45" s="87" t="n">
        <f aca="false">+'[1]Index Pricing'!$B$3+$J$15</f>
        <v>2.1216</v>
      </c>
      <c r="H45" s="89" t="n">
        <f aca="false">ROUND(+IF(((K45+J45)*0.8)&gt;=10000,((K45+J45)*0.8)-10000,0),0)</f>
        <v>609</v>
      </c>
      <c r="I45" s="20"/>
      <c r="J45" s="32" t="n">
        <f aca="false">'[2]Enron Detail'!M40</f>
        <v>-654</v>
      </c>
      <c r="K45" s="32" t="n">
        <f aca="false">'[2]Enron Detail'!L40</f>
        <v>13915</v>
      </c>
      <c r="L45" s="83" t="n">
        <f aca="false">+C45*D45</f>
        <v>3894.462</v>
      </c>
      <c r="M45" s="35" t="n">
        <f aca="false">+E45*F45</f>
        <v>23840</v>
      </c>
      <c r="N45" s="84" t="n">
        <f aca="false">+G45*H45</f>
        <v>1292.0544</v>
      </c>
      <c r="O45" s="35" t="n">
        <f aca="false">+C45*D45+E45*F45+G45*H45</f>
        <v>29026.5164</v>
      </c>
    </row>
    <row r="46" customFormat="false" ht="12.75" hidden="false" customHeight="false" outlineLevel="0" collapsed="false">
      <c r="A46" s="77" t="n">
        <f aca="false">+'[1]Index Pricing'!A34</f>
        <v>37223</v>
      </c>
      <c r="B46" s="30" t="n">
        <f aca="false">+'[1]Index Pricing'!B34</f>
        <v>2.16</v>
      </c>
      <c r="C46" s="85" t="n">
        <f aca="false">+B46+$J$13</f>
        <v>1.7485</v>
      </c>
      <c r="D46" s="86" t="n">
        <f aca="false">+K46+J46-F46-H46</f>
        <v>2443</v>
      </c>
      <c r="E46" s="87" t="n">
        <f aca="false">+'[1]Index Pricing'!$B$4+$J$14</f>
        <v>2.384</v>
      </c>
      <c r="F46" s="88" t="n">
        <f aca="false">ROUND(IF(((K46+J46)*0.8)&gt;=10000,10000,((K46+J46)*0.8)),0)</f>
        <v>9771</v>
      </c>
      <c r="G46" s="87" t="n">
        <f aca="false">+'[1]Index Pricing'!$B$3+$J$15</f>
        <v>2.1216</v>
      </c>
      <c r="H46" s="89" t="n">
        <f aca="false">ROUND(+IF(((K46+J46)*0.8)&gt;=10000,((K46+J46)*0.8)-10000,0),0)</f>
        <v>0</v>
      </c>
      <c r="I46" s="20"/>
      <c r="J46" s="32" t="n">
        <f aca="false">'[2]Enron Detail'!M41</f>
        <v>-658</v>
      </c>
      <c r="K46" s="32" t="n">
        <f aca="false">'[2]Enron Detail'!L41</f>
        <v>12872</v>
      </c>
      <c r="L46" s="83" t="n">
        <f aca="false">+C46*D46</f>
        <v>4271.5855</v>
      </c>
      <c r="M46" s="35" t="n">
        <f aca="false">+E46*F46</f>
        <v>23294.064</v>
      </c>
      <c r="N46" s="84" t="n">
        <f aca="false">+G46*H46</f>
        <v>0</v>
      </c>
      <c r="O46" s="35" t="n">
        <f aca="false">+C46*D46+E46*F46+G46*H46</f>
        <v>27565.6495</v>
      </c>
    </row>
    <row r="47" customFormat="false" ht="12.75" hidden="false" customHeight="false" outlineLevel="0" collapsed="false">
      <c r="A47" s="77" t="n">
        <f aca="false">+'[1]Index Pricing'!A35</f>
        <v>37224</v>
      </c>
      <c r="B47" s="30" t="n">
        <f aca="false">+'[1]Index Pricing'!B35</f>
        <v>2.38</v>
      </c>
      <c r="C47" s="85" t="n">
        <f aca="false">+B47+$J$13</f>
        <v>1.9685</v>
      </c>
      <c r="D47" s="86" t="n">
        <f aca="false">+K47+J47-F47-H47</f>
        <v>0</v>
      </c>
      <c r="E47" s="87" t="n">
        <f aca="false">+'[1]Index Pricing'!$B$4+$J$14</f>
        <v>2.384</v>
      </c>
      <c r="F47" s="88" t="n">
        <f aca="false">ROUND(IF(((K47+J47)*0.8)&gt;=10000,10000,((K47+J47)*0.8)),0)</f>
        <v>0</v>
      </c>
      <c r="G47" s="87" t="n">
        <f aca="false">+'[1]Index Pricing'!$B$3+$J$15</f>
        <v>2.1216</v>
      </c>
      <c r="H47" s="89" t="n">
        <f aca="false">ROUND(+IF(((K47+J47)*0.8)&gt;=10000,((K47+J47)*0.8)-10000,0),0)</f>
        <v>0</v>
      </c>
      <c r="I47" s="20"/>
      <c r="J47" s="32" t="n">
        <f aca="false">'[2]Enron Detail'!M42</f>
        <v>0</v>
      </c>
      <c r="K47" s="32" t="n">
        <f aca="false">'[2]Enron Detail'!L42</f>
        <v>0</v>
      </c>
      <c r="L47" s="83" t="n">
        <f aca="false">+C47*D47</f>
        <v>0</v>
      </c>
      <c r="M47" s="35" t="n">
        <f aca="false">+E47*F47</f>
        <v>0</v>
      </c>
      <c r="N47" s="84" t="n">
        <f aca="false">+G47*H47</f>
        <v>0</v>
      </c>
      <c r="O47" s="35" t="n">
        <f aca="false">+C47*D47+E47*F47+G47*H47</f>
        <v>0</v>
      </c>
    </row>
    <row r="48" customFormat="false" ht="12.75" hidden="false" customHeight="false" outlineLevel="0" collapsed="false">
      <c r="A48" s="77" t="n">
        <f aca="false">+'[1]Index Pricing'!A36</f>
        <v>37225</v>
      </c>
      <c r="B48" s="30" t="n">
        <f aca="false">+'[1]Index Pricing'!B36</f>
        <v>2.025</v>
      </c>
      <c r="C48" s="85" t="n">
        <f aca="false">+B48+$J$13</f>
        <v>1.6135</v>
      </c>
      <c r="D48" s="86" t="n">
        <f aca="false">+K48+J48-F48-H48</f>
        <v>0</v>
      </c>
      <c r="E48" s="87" t="n">
        <f aca="false">+'[1]Index Pricing'!$B$4+$J$14</f>
        <v>2.384</v>
      </c>
      <c r="F48" s="88" t="n">
        <f aca="false">ROUND(IF(((K48+J48)*0.8)&gt;=10000,10000,((K48+J48)*0.8)),0)</f>
        <v>0</v>
      </c>
      <c r="G48" s="87" t="n">
        <f aca="false">+'[1]Index Pricing'!$B$3+$J$15</f>
        <v>2.1216</v>
      </c>
      <c r="H48" s="89" t="n">
        <f aca="false">ROUND(+IF(((K48+J48)*0.8)&gt;=10000,((K48+J48)*0.8)-10000,0),0)</f>
        <v>0</v>
      </c>
      <c r="I48" s="20"/>
      <c r="J48" s="32" t="n">
        <f aca="false">'[2]Enron Detail'!M43</f>
        <v>0</v>
      </c>
      <c r="K48" s="32" t="n">
        <f aca="false">'[2]Enron Detail'!L43</f>
        <v>0</v>
      </c>
      <c r="L48" s="83" t="n">
        <f aca="false">+C48*D48</f>
        <v>0</v>
      </c>
      <c r="M48" s="35" t="n">
        <f aca="false">+E48*F48</f>
        <v>0</v>
      </c>
      <c r="N48" s="84" t="n">
        <f aca="false">+G48*H48</f>
        <v>0</v>
      </c>
      <c r="O48" s="35" t="n">
        <f aca="false">+C48*D48+E48*F48+G48*H48</f>
        <v>0</v>
      </c>
    </row>
    <row r="49" customFormat="false" ht="12.75" hidden="false" customHeight="false" outlineLevel="0" collapsed="false">
      <c r="A49" s="77"/>
      <c r="B49" s="30" t="n">
        <f aca="false">+'[1]Index Pricing'!B37</f>
        <v>0</v>
      </c>
      <c r="C49" s="85" t="n">
        <f aca="false">+B49+$J$13</f>
        <v>-0.4115</v>
      </c>
      <c r="D49" s="86" t="n">
        <f aca="false">+K49+J49-F49-H49</f>
        <v>0</v>
      </c>
      <c r="E49" s="87" t="n">
        <f aca="false">+'[1]Index Pricing'!$B$4+$J$14</f>
        <v>2.384</v>
      </c>
      <c r="F49" s="88" t="n">
        <f aca="false">ROUND(IF(((K49+J49)*0.8)&gt;=10000,10000,((K49+J49)*0.8)),0)</f>
        <v>0</v>
      </c>
      <c r="G49" s="87" t="n">
        <f aca="false">+'[1]Index Pricing'!$B$3+$J$15</f>
        <v>2.1216</v>
      </c>
      <c r="H49" s="89" t="n">
        <f aca="false">ROUND(+IF(((K49+J49)*0.8)&gt;=10000,((K49+J49)*0.8)-10000,0),0)</f>
        <v>0</v>
      </c>
      <c r="I49" s="20"/>
      <c r="J49" s="32" t="n">
        <f aca="false">'[2]Enron Detail'!M44</f>
        <v>0</v>
      </c>
      <c r="K49" s="32" t="n">
        <f aca="false">'[2]Enron Detail'!L44</f>
        <v>0</v>
      </c>
      <c r="L49" s="83" t="n">
        <f aca="false">+C49*D49</f>
        <v>-0</v>
      </c>
      <c r="M49" s="35" t="n">
        <f aca="false">+E49*F49</f>
        <v>0</v>
      </c>
      <c r="N49" s="84" t="n">
        <f aca="false">+G49*H49</f>
        <v>0</v>
      </c>
      <c r="O49" s="35" t="n">
        <f aca="false">+C49*D49+E49*F49+G49*H49</f>
        <v>0</v>
      </c>
    </row>
    <row r="50" customFormat="false" ht="13.5" hidden="false" customHeight="false" outlineLevel="0" collapsed="false">
      <c r="A50" s="77"/>
      <c r="B50" s="30"/>
      <c r="C50" s="90"/>
      <c r="D50" s="91"/>
      <c r="E50" s="92"/>
      <c r="F50" s="93"/>
      <c r="G50" s="92"/>
      <c r="H50" s="94"/>
      <c r="I50" s="20"/>
      <c r="J50" s="32"/>
      <c r="K50" s="32"/>
      <c r="L50" s="83"/>
      <c r="M50" s="35"/>
      <c r="N50" s="84"/>
      <c r="O50" s="35"/>
    </row>
    <row r="51" customFormat="false" ht="13.5" hidden="false" customHeight="false" outlineLevel="0" collapsed="false">
      <c r="D51" s="32" t="n">
        <f aca="false">SUM(D19:D50)</f>
        <v>73836</v>
      </c>
      <c r="F51" s="32" t="n">
        <f aca="false">SUM(F19:F50)</f>
        <v>279678</v>
      </c>
      <c r="H51" s="32" t="n">
        <f aca="false">SUM(H19:H50)</f>
        <v>15663</v>
      </c>
      <c r="J51" s="32" t="n">
        <f aca="false">SUM(J19:J50)</f>
        <v>-17724</v>
      </c>
      <c r="K51" s="32" t="n">
        <f aca="false">SUM(K19:K50)</f>
        <v>386901</v>
      </c>
      <c r="L51" s="95" t="n">
        <f aca="false">SUM(L19:L50)</f>
        <v>98888.921</v>
      </c>
      <c r="M51" s="96" t="n">
        <f aca="false">SUM(M19:M50)</f>
        <v>666752.352</v>
      </c>
      <c r="N51" s="97" t="n">
        <f aca="false">SUM(N19:N50)</f>
        <v>33230.6208</v>
      </c>
      <c r="O51" s="38" t="n">
        <f aca="false">SUM(O19:O50)</f>
        <v>798871.8938</v>
      </c>
      <c r="Q51" s="98"/>
    </row>
    <row r="52" customFormat="false" ht="12.75" hidden="false" customHeight="false" outlineLevel="0" collapsed="false">
      <c r="I52" s="0" t="s">
        <v>81</v>
      </c>
      <c r="J52" s="99" t="n">
        <f aca="false">+J51/K51</f>
        <v>-0.0458101684927152</v>
      </c>
    </row>
    <row r="53" customFormat="false" ht="12.75" hidden="false" customHeight="false" outlineLevel="0" collapsed="false">
      <c r="K53" s="0" t="s">
        <v>82</v>
      </c>
      <c r="L53" s="30" t="n">
        <f aca="false">+L51/D51</f>
        <v>1.33930495964028</v>
      </c>
      <c r="M53" s="30" t="n">
        <f aca="false">+M51/F51</f>
        <v>2.384</v>
      </c>
      <c r="N53" s="100" t="n">
        <f aca="false">+N51/H51</f>
        <v>2.1216</v>
      </c>
      <c r="O53" s="101" t="n">
        <f aca="false">+O51/(K51+J51)</f>
        <v>2.16392650083835</v>
      </c>
    </row>
    <row r="55" customFormat="false" ht="12.75" hidden="false" customHeight="false" outlineLevel="0" collapsed="false">
      <c r="A55" s="0" t="s">
        <v>83</v>
      </c>
    </row>
    <row r="58" customFormat="false" ht="12.75" hidden="false" customHeight="false" outlineLevel="0" collapsed="false">
      <c r="H58" s="98"/>
      <c r="I58" s="9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2001-12-06T18:48:28Z</dcterms:created>
  <dc:creator>tstaab</dc:creator>
  <dc:description/>
  <dc:language>en-US</dc:language>
  <cp:lastModifiedBy>tstaab</cp:lastModifiedBy>
  <dcterms:modified xsi:type="dcterms:W3CDTF">2001-12-14T15:25:04Z</dcterms:modified>
  <cp:revision>0</cp:revision>
  <dc:subject/>
  <dc:title/>
</cp:coreProperties>
</file>