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$ Only-Bankruptcy" sheetId="1" state="visible" r:id="rId3"/>
    <sheet name="Summary" sheetId="2" state="hidden" r:id="rId4"/>
    <sheet name="Can $ Only" sheetId="3" state="hidden" r:id="rId5"/>
    <sheet name="Int Inc calc after WO" sheetId="4" state="hidden" r:id="rId6"/>
    <sheet name="Interest Inc" sheetId="5" state="hidden" r:id="rId7"/>
    <sheet name="Interest Exp" sheetId="6" state="hidden" r:id="rId8"/>
    <sheet name="Comm fee inc" sheetId="7" state="hidden" r:id="rId9"/>
    <sheet name="Comm fee exp" sheetId="8" state="hidden" r:id="rId10"/>
  </sheets>
  <definedNames>
    <definedName function="false" hidden="false" localSheetId="7" name="_xlnm.Print_Area" vbProcedure="false">'Comm fee exp'!$A$1:$R$40</definedName>
    <definedName function="false" hidden="false" localSheetId="3" name="_xlnm.Print_Area" vbProcedure="false">'Int Inc calc after WO'!$A$1:$U$91</definedName>
    <definedName function="false" hidden="false" localSheetId="4" name="_xlnm.Print_Area" vbProcedure="false">'Interest Inc'!$A$1:$U$88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<sst xmlns="http://schemas.openxmlformats.org/spreadsheetml/2006/main" count="644" uniqueCount="216">
  <si>
    <t xml:space="preserve">ICE DRILLING</t>
  </si>
  <si>
    <t xml:space="preserve">Interest Income Calculation </t>
  </si>
  <si>
    <t xml:space="preserve">Interest on Outstanding</t>
  </si>
  <si>
    <t xml:space="preserve">Principal </t>
  </si>
  <si>
    <t xml:space="preserve">Outstanding Principal </t>
  </si>
  <si>
    <t xml:space="preserve">Rate</t>
  </si>
  <si>
    <t xml:space="preserve">of Rate</t>
  </si>
  <si>
    <t xml:space="preserve">Applicable</t>
  </si>
  <si>
    <t xml:space="preserve">Total</t>
  </si>
  <si>
    <t xml:space="preserve">Principal and </t>
  </si>
  <si>
    <t xml:space="preserve">Addt'l Borrowing</t>
  </si>
  <si>
    <t xml:space="preserve">Cash </t>
  </si>
  <si>
    <t xml:space="preserve">Overdue Interest</t>
  </si>
  <si>
    <t xml:space="preserve">and Overdue Interest</t>
  </si>
  <si>
    <t xml:space="preserve">Outstanding</t>
  </si>
  <si>
    <t xml:space="preserve">Month</t>
  </si>
  <si>
    <t xml:space="preserve">Days </t>
  </si>
  <si>
    <t xml:space="preserve">Type</t>
  </si>
  <si>
    <t xml:space="preserve">Used</t>
  </si>
  <si>
    <t xml:space="preserve">Margin</t>
  </si>
  <si>
    <t xml:space="preserve">Rate*</t>
  </si>
  <si>
    <t xml:space="preserve">Withholding Tax</t>
  </si>
  <si>
    <t xml:space="preserve">Cash Due</t>
  </si>
  <si>
    <t xml:space="preserve">(Repayment)</t>
  </si>
  <si>
    <t xml:space="preserve">Received</t>
  </si>
  <si>
    <t xml:space="preserve">(not capitalized)</t>
  </si>
  <si>
    <t xml:space="preserve"> Principal </t>
  </si>
  <si>
    <t xml:space="preserve">Initial funding 07/02/98</t>
  </si>
  <si>
    <t xml:space="preserve">07/02/98-07/22/98</t>
  </si>
  <si>
    <t xml:space="preserve">ER</t>
  </si>
  <si>
    <t xml:space="preserve">07/23/98-07/31/98</t>
  </si>
  <si>
    <t xml:space="preserve">July interest</t>
  </si>
  <si>
    <t xml:space="preserve">08/01/98-08/11/98</t>
  </si>
  <si>
    <t xml:space="preserve">08/12/98-08/31/98</t>
  </si>
  <si>
    <t xml:space="preserve">August interest</t>
  </si>
  <si>
    <t xml:space="preserve">9/1/98-9/17/98</t>
  </si>
  <si>
    <t xml:space="preserve">9/18/98-9/30/98</t>
  </si>
  <si>
    <t xml:space="preserve">September interest</t>
  </si>
  <si>
    <t xml:space="preserve">10/1/98-10/27/98</t>
  </si>
  <si>
    <t xml:space="preserve">10/28/98-10/31/98</t>
  </si>
  <si>
    <t xml:space="preserve">October interest</t>
  </si>
  <si>
    <t xml:space="preserve">11/1/98-11/30/98</t>
  </si>
  <si>
    <t xml:space="preserve">November interest</t>
  </si>
  <si>
    <t xml:space="preserve"> </t>
  </si>
  <si>
    <t xml:space="preserve">12/1/98-12/3/98</t>
  </si>
  <si>
    <t xml:space="preserve">12/4/98-12/20/98</t>
  </si>
  <si>
    <t xml:space="preserve">12/21/98-12/31/98</t>
  </si>
  <si>
    <t xml:space="preserve">December interest</t>
  </si>
  <si>
    <t xml:space="preserve">1/1/99-1/31/99</t>
  </si>
  <si>
    <t xml:space="preserve">January interest</t>
  </si>
  <si>
    <t xml:space="preserve">2/1/99-2/28/99</t>
  </si>
  <si>
    <t xml:space="preserve">February interest</t>
  </si>
  <si>
    <t xml:space="preserve">3/1/99-3/31/99</t>
  </si>
  <si>
    <t xml:space="preserve">March interest</t>
  </si>
  <si>
    <t xml:space="preserve">4/1/99-4/30/99</t>
  </si>
  <si>
    <t xml:space="preserve">April interest</t>
  </si>
  <si>
    <t xml:space="preserve">5/1/99-5/31/99</t>
  </si>
  <si>
    <t xml:space="preserve">May Interest</t>
  </si>
  <si>
    <t xml:space="preserve">6/1/99-6/30/99</t>
  </si>
  <si>
    <t xml:space="preserve">June Interest</t>
  </si>
  <si>
    <t xml:space="preserve">7/1/99-7/31/99</t>
  </si>
  <si>
    <t xml:space="preserve">8/1/99-8/8/99</t>
  </si>
  <si>
    <t xml:space="preserve">8/9/99 Payment</t>
  </si>
  <si>
    <t xml:space="preserve">8/9/99-8/31/99</t>
  </si>
  <si>
    <t xml:space="preserve">9/1/99-9/21/99</t>
  </si>
  <si>
    <t xml:space="preserve">9/22/99 Payment</t>
  </si>
  <si>
    <t xml:space="preserve">9/22/99-9/30/99</t>
  </si>
  <si>
    <t xml:space="preserve">10/1/99-10/31/99</t>
  </si>
  <si>
    <t xml:space="preserve">11/1/99-11/30/99</t>
  </si>
  <si>
    <t xml:space="preserve">12/1/99-12/31/99</t>
  </si>
  <si>
    <t xml:space="preserve">1/1/00-1/31/00</t>
  </si>
  <si>
    <t xml:space="preserve">2/1/00-2/29/00</t>
  </si>
  <si>
    <t xml:space="preserve">3/1/00-3/31/00</t>
  </si>
  <si>
    <t xml:space="preserve">4/1/00-4/30/00</t>
  </si>
  <si>
    <t xml:space="preserve">5/1/00-5/31/00</t>
  </si>
  <si>
    <t xml:space="preserve">May interest</t>
  </si>
  <si>
    <t xml:space="preserve">6/1/00-6/30/00</t>
  </si>
  <si>
    <t xml:space="preserve">June interest</t>
  </si>
  <si>
    <t xml:space="preserve">7/1/00-7/31/00</t>
  </si>
  <si>
    <t xml:space="preserve">8/1/00-8/31/00</t>
  </si>
  <si>
    <t xml:space="preserve">9/1/00-9/30/00</t>
  </si>
  <si>
    <t xml:space="preserve">10/1/00-10/31/00</t>
  </si>
  <si>
    <t xml:space="preserve">SUMMARY OF AMOUNTS DUE</t>
  </si>
  <si>
    <t xml:space="preserve">As of 10/31/1999</t>
  </si>
  <si>
    <t xml:space="preserve">Per GL</t>
  </si>
  <si>
    <t xml:space="preserve">Owed</t>
  </si>
  <si>
    <t xml:space="preserve">Canadian $</t>
  </si>
  <si>
    <t xml:space="preserve">Exchange </t>
  </si>
  <si>
    <t xml:space="preserve">US $</t>
  </si>
  <si>
    <t xml:space="preserve">Principal</t>
  </si>
  <si>
    <t xml:space="preserve">Principal due at 7/31/99</t>
  </si>
  <si>
    <t xml:space="preserve">Payment received 8/9/99</t>
  </si>
  <si>
    <t xml:space="preserve">Payment received 9/22/99</t>
  </si>
  <si>
    <t xml:space="preserve">Principal due at 10/31/99</t>
  </si>
  <si>
    <t xml:space="preserve">Interest </t>
  </si>
  <si>
    <t xml:space="preserve">Interest due at 7/31/99</t>
  </si>
  <si>
    <t xml:space="preserve">Interest due for 8/1-31/99</t>
  </si>
  <si>
    <t xml:space="preserve">Interest due for 9/1/99-10/31/99</t>
  </si>
  <si>
    <t xml:space="preserve">Interest due at 10/31/99</t>
  </si>
  <si>
    <t xml:space="preserve">TOTAL DUE</t>
  </si>
  <si>
    <t xml:space="preserve">Interest Due</t>
  </si>
  <si>
    <t xml:space="preserve">Interest Income Calculation - Based on Default 2/99</t>
  </si>
  <si>
    <t xml:space="preserve">Advance Date:</t>
  </si>
  <si>
    <r>
      <rPr>
        <b val="true"/>
        <sz val="9"/>
        <rFont val="Times New Roman"/>
        <family val="1"/>
      </rPr>
      <t xml:space="preserve">Initial Funding</t>
    </r>
    <r>
      <rPr>
        <sz val="9"/>
        <rFont val="Times New Roman"/>
        <family val="1"/>
      </rPr>
      <t xml:space="preserve"> (in Canadian $</t>
    </r>
    <r>
      <rPr>
        <b val="true"/>
        <sz val="9"/>
        <rFont val="Times New Roman"/>
        <family val="1"/>
      </rPr>
      <t xml:space="preserve">):</t>
    </r>
  </si>
  <si>
    <t xml:space="preserve">Interest Rate:</t>
  </si>
  <si>
    <t xml:space="preserve">Interest on the Aggregate Principal Amount under the Credit Facility and the Term Loan shall accrue and be calculated daily be payable </t>
  </si>
  <si>
    <t xml:space="preserve">monthly in arrears on the last business day of each month for the immidiately preceding Month. Interest shall</t>
  </si>
  <si>
    <t xml:space="preserve"> be calculated on the basis of the actual number of days in each month divided by 365.</t>
  </si>
  <si>
    <t xml:space="preserve">Structure Fee:</t>
  </si>
  <si>
    <t xml:space="preserve">Wiring Instructions:</t>
  </si>
  <si>
    <t xml:space="preserve">Address for Toronto Dominion:</t>
  </si>
  <si>
    <t xml:space="preserve">ERMS </t>
  </si>
  <si>
    <t xml:space="preserve">Commercial Banking Center</t>
  </si>
  <si>
    <t xml:space="preserve">TORONTO DOMINION</t>
  </si>
  <si>
    <t xml:space="preserve">2 Calgary Place</t>
  </si>
  <si>
    <t xml:space="preserve">Account 08050465650</t>
  </si>
  <si>
    <t xml:space="preserve">340 Fifth Avenue SW</t>
  </si>
  <si>
    <t xml:space="preserve">TRANSIT 80609</t>
  </si>
  <si>
    <t xml:space="preserve">Calgary Alberta, T2P2P6</t>
  </si>
  <si>
    <t xml:space="preserve">BANK NUMBER  004</t>
  </si>
  <si>
    <t xml:space="preserve">SWIFT CODE TDOMCATTCAL</t>
  </si>
  <si>
    <t xml:space="preserve">Date </t>
  </si>
  <si>
    <t xml:space="preserve">US Dollar</t>
  </si>
  <si>
    <t xml:space="preserve">Accrued</t>
  </si>
  <si>
    <t xml:space="preserve">Application</t>
  </si>
  <si>
    <t xml:space="preserve">Addtl Borrowing</t>
  </si>
  <si>
    <t xml:space="preserve">Interest</t>
  </si>
  <si>
    <t xml:space="preserve">/1.47</t>
  </si>
  <si>
    <t xml:space="preserve">Receivable</t>
  </si>
  <si>
    <t xml:space="preserve">(/1.504 for final pay)</t>
  </si>
  <si>
    <t xml:space="preserve">(1.504, 1.4725 final pays)</t>
  </si>
  <si>
    <t xml:space="preserve">REMAINING INVESTMENT BALANCE WRITTEN OFF </t>
  </si>
  <si>
    <t xml:space="preserve">9/22 PRINCIPAL PAYMENT TAKEN TO INCOME</t>
  </si>
  <si>
    <t xml:space="preserve">THE FOLLOWING INTEREST WAS NOT ACCRUED. ANY PAYMENTS RECEIVED WILL BE TAKEN TO DIRECTLY TO GAIN ON SALE.</t>
  </si>
  <si>
    <t xml:space="preserve">Total Interest Income- 1177</t>
  </si>
  <si>
    <t xml:space="preserve">Total Interest Income- 2373</t>
  </si>
  <si>
    <t xml:space="preserve">Total 1999 Interest Income </t>
  </si>
  <si>
    <t xml:space="preserve">Add to AIR @ 90%</t>
  </si>
  <si>
    <t xml:space="preserve">Total Interest Paid 1999</t>
  </si>
  <si>
    <t xml:space="preserve">10% Withholding </t>
  </si>
  <si>
    <t xml:space="preserve">90% Interest</t>
  </si>
  <si>
    <t xml:space="preserve">Tax</t>
  </si>
  <si>
    <t xml:space="preserve">Due</t>
  </si>
  <si>
    <t xml:space="preserve">Remaining AIR and principal balance</t>
  </si>
  <si>
    <t xml:space="preserve">Principal received 9/99.</t>
  </si>
  <si>
    <t xml:space="preserve">Balance written off per gain/loss calc.</t>
  </si>
  <si>
    <t xml:space="preserve">Total Interest Income 1999</t>
  </si>
  <si>
    <t xml:space="preserve">Withhold Tax @ 10%</t>
  </si>
  <si>
    <t xml:space="preserve">For </t>
  </si>
  <si>
    <t xml:space="preserve">Withhold Tax w/o</t>
  </si>
  <si>
    <t xml:space="preserve">Financial</t>
  </si>
  <si>
    <t xml:space="preserve">Int w/o 1177</t>
  </si>
  <si>
    <t xml:space="preserve">Statements</t>
  </si>
  <si>
    <t xml:space="preserve">Int w/o 2373</t>
  </si>
  <si>
    <t xml:space="preserve">ENSERCO, INC- -ICE DRILLING</t>
  </si>
  <si>
    <t xml:space="preserve">Interest Expense from EnSerCo, Inc. to EnSerCo, LLC</t>
  </si>
  <si>
    <t xml:space="preserve">Initial Funding:</t>
  </si>
  <si>
    <t xml:space="preserve">CANADIAN DOLLAR</t>
  </si>
  <si>
    <t xml:space="preserve">Interest on</t>
  </si>
  <si>
    <t xml:space="preserve">Total Interest</t>
  </si>
  <si>
    <t xml:space="preserve">Final Interest</t>
  </si>
  <si>
    <t xml:space="preserve">Reported</t>
  </si>
  <si>
    <t xml:space="preserve">Due On</t>
  </si>
  <si>
    <t xml:space="preserve">Paid</t>
  </si>
  <si>
    <t xml:space="preserve">Payment Date</t>
  </si>
  <si>
    <t xml:space="preserve">prin &amp; int</t>
  </si>
  <si>
    <t xml:space="preserve">8/1/99-8/12/99</t>
  </si>
  <si>
    <t xml:space="preserve">Payment on 8/13/99</t>
  </si>
  <si>
    <t xml:space="preserve">8/13/99-8/31/99</t>
  </si>
  <si>
    <t xml:space="preserve">ICE SOLD 8/13/99.  O/S BAL WRITTEN OFF 8/31/99.</t>
  </si>
  <si>
    <t xml:space="preserve">Total Interest Expense</t>
  </si>
  <si>
    <t xml:space="preserve">Enserco Inc.</t>
  </si>
  <si>
    <t xml:space="preserve">ICE Drilling</t>
  </si>
  <si>
    <t xml:space="preserve">Calculation of Commitment Fees</t>
  </si>
  <si>
    <t xml:space="preserve">Per section 9.2 (a) of the Credit Agreement,  the Borrower agrees to pay EnSerCo LLC. a commitment fee on the average daily unused amount of the commitment.</t>
  </si>
  <si>
    <t xml:space="preserve">The fee is .50% per year, based on a 360 day year. It is payable in arrears on the last day of September 30,1998 and December 31, 1998</t>
  </si>
  <si>
    <t xml:space="preserve">Commitment is defined in the Revolving Credit Agreement as "the Loan Commitment and the Letter of Credit Commitment, each as in effect at the time to which such reference relates."</t>
  </si>
  <si>
    <t xml:space="preserve">Original loan commitment:</t>
  </si>
  <si>
    <t xml:space="preserve">(Can $)</t>
  </si>
  <si>
    <t xml:space="preserve">Total funded:</t>
  </si>
  <si>
    <t xml:space="preserve">Unused Portion </t>
  </si>
  <si>
    <t xml:space="preserve">Total </t>
  </si>
  <si>
    <t xml:space="preserve">(Cad $)</t>
  </si>
  <si>
    <t xml:space="preserve">US Dollar </t>
  </si>
  <si>
    <t xml:space="preserve">Period</t>
  </si>
  <si>
    <t xml:space="preserve">Borrowings</t>
  </si>
  <si>
    <t xml:space="preserve">Repayments</t>
  </si>
  <si>
    <t xml:space="preserve">of Commitment</t>
  </si>
  <si>
    <t xml:space="preserve">DAYS</t>
  </si>
  <si>
    <t xml:space="preserve">Fees Due</t>
  </si>
  <si>
    <t xml:space="preserve">Fees Paid</t>
  </si>
  <si>
    <t xml:space="preserve">Fees</t>
  </si>
  <si>
    <t xml:space="preserve">Total July Com fee</t>
  </si>
  <si>
    <t xml:space="preserve">Total Aug Com fee</t>
  </si>
  <si>
    <t xml:space="preserve">Total Sept Com fee</t>
  </si>
  <si>
    <t xml:space="preserve">     Less 10% withholding</t>
  </si>
  <si>
    <t xml:space="preserve">     Net amt. paid 9/30/98</t>
  </si>
  <si>
    <t xml:space="preserve">Total Oct Com fee</t>
  </si>
  <si>
    <t xml:space="preserve">Total Nov Com fee</t>
  </si>
  <si>
    <t xml:space="preserve">Total Dec Com fee</t>
  </si>
  <si>
    <t xml:space="preserve">     Net amt. paid 12/31/98</t>
  </si>
  <si>
    <t xml:space="preserve">TOTAL COMMITMENT FEE INCOME</t>
  </si>
  <si>
    <t xml:space="preserve">NO FURTHER COMMITMENT FEES DUE</t>
  </si>
  <si>
    <t xml:space="preserve">Per promissory note of the Loan Agreement the Borrower agrees to pay EnSerCo LLC. a commitment fee on the average daily unused amount of the commitment at the rate of .36% per annum, payable in</t>
  </si>
  <si>
    <t xml:space="preserve">arrears on the last day of September 30,1998 and December 31, 1998</t>
  </si>
  <si>
    <t xml:space="preserve">*  based on a 360 day year</t>
  </si>
  <si>
    <t xml:space="preserve">Loan Commitment</t>
  </si>
  <si>
    <t xml:space="preserve">US dollar </t>
  </si>
  <si>
    <t xml:space="preserve">Loan</t>
  </si>
  <si>
    <t xml:space="preserve">application</t>
  </si>
  <si>
    <t xml:space="preserve">Amount of</t>
  </si>
  <si>
    <t xml:space="preserve">Commitment</t>
  </si>
  <si>
    <t xml:space="preserve">Payment</t>
  </si>
  <si>
    <t xml:space="preserve">Fee*</t>
  </si>
  <si>
    <t xml:space="preserve">Date</t>
  </si>
  <si>
    <t xml:space="preserve">NO MORE COMMITMENT FEES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</si>
</sst>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[$-409]#,##0_);[RED]\(#,##0\)"/>
    <numFmt numFmtId="166" formatCode="[$-409]#,##0.00_);[RED]\(#,##0.00\)"/>
    <numFmt numFmtId="167" formatCode="0"/>
    <numFmt numFmtId="168" formatCode="0.000000%"/>
    <numFmt numFmtId="169" formatCode="0%"/>
    <numFmt numFmtId="170" formatCode="[$-409]#,##0_);\(#,##0\)"/>
    <numFmt numFmtId="171" formatCode="[$-409]d\-mmm"/>
    <numFmt numFmtId="172" formatCode="0.00000"/>
    <numFmt numFmtId="173" formatCode="[$-409]m/d/yyyy"/>
    <numFmt numFmtId="174" formatCode="0.000%"/>
    <numFmt numFmtId="175" formatCode="_(* #,##0.00_);_(* \(#,##0.00\);_(* \-??_);_(@_)"/>
    <numFmt numFmtId="176" formatCode="0.0000"/>
    <numFmt numFmtId="177" formatCode="[$-409]#,##0.00_);\(#,##0.00\)"/>
    <numFmt numFmtId="178" formatCode="_(\$* #,##0.00_);_(\$* \(#,##0.00\);_(\$* \-??_);_(@_)"/>
    <numFmt numFmtId="179" formatCode="\$#,##0.00"/>
    <numFmt numFmtId="180" formatCode="0.0000%"/>
    <numFmt numFmtId="181" formatCode="0.00%"/>
    <numFmt numFmtId="182" formatCode="#,##0.0000_);[RED]\(#,##0.0000\)"/>
    <numFmt numFmtId="183" formatCode="#,##0.00"/>
    <numFmt numFmtId="184" formatCode="[$-409]0.00%"/>
    <numFmt numFmtId="185" formatCode="_(\$* #,##0_);_(\$* \(#,##0\);_(\$* \-_);_(@_)"/>
    <numFmt numFmtId="186" formatCode="[$-409]#,##0.00"/>
    <numFmt numFmtId="187" formatCode="#,##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i val="true"/>
      <sz val="9"/>
      <name val="Times New Roman"/>
      <family val="1"/>
    </font>
    <font>
      <b val="true"/>
      <sz val="10"/>
      <name val="Times New Roman"/>
      <family val="1"/>
    </font>
    <font>
      <sz val="9"/>
      <name val="Arial"/>
      <family val="0"/>
    </font>
    <font>
      <b val="true"/>
      <i val="true"/>
      <sz val="9"/>
      <name val="Times New Roman"/>
      <family val="1"/>
    </font>
    <font>
      <sz val="9"/>
      <name val="Times New Roman"/>
      <family val="0"/>
    </font>
    <font>
      <b val="true"/>
      <sz val="9"/>
      <name val="Arial"/>
      <family val="0"/>
    </font>
    <font>
      <sz val="8"/>
      <name val="Times New Roman"/>
      <family val="1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8"/>
      <name val="Times New Roman"/>
      <family val="1"/>
    </font>
    <font>
      <b val="true"/>
      <sz val="9"/>
      <color rgb="FFFF0000"/>
      <name val="Times New Roman"/>
      <family val="1"/>
    </font>
    <font>
      <i val="true"/>
      <sz val="9"/>
      <name val="Times New Roman"/>
      <family val="0"/>
    </font>
    <font>
      <b val="true"/>
      <i val="true"/>
      <sz val="9"/>
      <name val="Times New Roman"/>
      <family val="0"/>
    </font>
    <font>
      <b val="true"/>
      <sz val="9"/>
      <name val="Times New Roman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sz val="8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1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1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2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1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2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2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1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1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ommitment fee 96" xfId="20"/>
    <cellStyle name="Comma_commitment fee 9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2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9" min="9" style="1" width="16.42"/>
    <col collapsed="false" customWidth="true" hidden="false" outlineLevel="0" max="10" min="10" style="6" width="16.42"/>
    <col collapsed="false" customWidth="true" hidden="false" outlineLevel="0" max="11" min="11" style="1" width="14.41"/>
    <col collapsed="false" customWidth="true" hidden="false" outlineLevel="0" max="12" min="12" style="0" width="17.28"/>
    <col collapsed="false" customWidth="true" hidden="false" outlineLevel="0" max="13" min="13" style="1" width="13.7"/>
    <col collapsed="false" customWidth="true" hidden="false" outlineLevel="0" max="15" min="14" style="1" width="17.56"/>
    <col collapsed="false" customWidth="true" hidden="false" outlineLevel="0" max="16" min="16" style="1" width="2.99"/>
    <col collapsed="false" customWidth="true" hidden="false" outlineLevel="0" max="17" min="17" style="1" width="15.13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10"/>
      <c r="N1" s="9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7" t="s">
        <v>1</v>
      </c>
      <c r="G2" s="11"/>
      <c r="H2" s="3"/>
      <c r="I2" s="3"/>
      <c r="J2" s="12"/>
      <c r="K2" s="3"/>
      <c r="L2" s="9"/>
      <c r="M2" s="10"/>
      <c r="N2" s="9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3"/>
      <c r="G3" s="11"/>
      <c r="H3" s="3"/>
      <c r="I3" s="3"/>
      <c r="J3" s="12"/>
      <c r="K3" s="3"/>
      <c r="L3" s="13"/>
      <c r="N3" s="13"/>
      <c r="O3" s="13"/>
    </row>
    <row r="4" customFormat="false" ht="12.75" hidden="false" customHeight="false" outlineLevel="0" collapsed="false">
      <c r="A4" s="3"/>
      <c r="G4" s="11"/>
      <c r="H4" s="3"/>
      <c r="I4" s="3"/>
      <c r="J4" s="12"/>
      <c r="K4" s="3"/>
      <c r="L4" s="13"/>
      <c r="N4" s="13"/>
      <c r="O4" s="13"/>
    </row>
    <row r="5" customFormat="false" ht="12.75" hidden="false" customHeight="false" outlineLevel="0" collapsed="false">
      <c r="L5" s="13"/>
      <c r="N5" s="13"/>
      <c r="O5" s="13"/>
    </row>
    <row r="6" customFormat="false" ht="14.25" hidden="false" customHeight="true" outlineLevel="0" collapsed="false">
      <c r="A6" s="14"/>
      <c r="D6" s="8"/>
      <c r="J6" s="1"/>
      <c r="L6" s="13"/>
    </row>
    <row r="7" customFormat="false" ht="14.25" hidden="false" customHeight="true" outlineLevel="0" collapsed="false">
      <c r="A7" s="14"/>
      <c r="D7" s="8"/>
      <c r="H7" s="8" t="s">
        <v>2</v>
      </c>
      <c r="K7" s="8" t="s">
        <v>3</v>
      </c>
      <c r="N7" s="15" t="s">
        <v>4</v>
      </c>
      <c r="O7" s="15"/>
    </row>
    <row r="8" customFormat="false" ht="12.75" hidden="false" customHeight="false" outlineLevel="0" collapsed="false">
      <c r="C8" s="16" t="s">
        <v>5</v>
      </c>
      <c r="D8" s="8" t="s">
        <v>6</v>
      </c>
      <c r="E8" s="16"/>
      <c r="F8" s="8" t="s">
        <v>7</v>
      </c>
      <c r="G8" s="17" t="s">
        <v>8</v>
      </c>
      <c r="H8" s="18" t="s">
        <v>9</v>
      </c>
      <c r="I8" s="19" t="n">
        <v>0.1</v>
      </c>
      <c r="J8" s="20" t="n">
        <v>0.9</v>
      </c>
      <c r="K8" s="21" t="s">
        <v>10</v>
      </c>
      <c r="L8" s="22" t="s">
        <v>11</v>
      </c>
      <c r="M8" s="8" t="s">
        <v>12</v>
      </c>
      <c r="N8" s="15" t="s">
        <v>13</v>
      </c>
      <c r="O8" s="15" t="s">
        <v>14</v>
      </c>
    </row>
    <row r="9" customFormat="false" ht="12.75" hidden="false" customHeight="false" outlineLevel="0" collapsed="false">
      <c r="A9" s="18" t="s">
        <v>15</v>
      </c>
      <c r="B9" s="23" t="s">
        <v>16</v>
      </c>
      <c r="C9" s="23" t="s">
        <v>17</v>
      </c>
      <c r="D9" s="18" t="s">
        <v>18</v>
      </c>
      <c r="E9" s="16" t="s">
        <v>5</v>
      </c>
      <c r="F9" s="8" t="s">
        <v>19</v>
      </c>
      <c r="G9" s="17" t="s">
        <v>20</v>
      </c>
      <c r="H9" s="8" t="s">
        <v>12</v>
      </c>
      <c r="I9" s="8" t="s">
        <v>21</v>
      </c>
      <c r="J9" s="24" t="s">
        <v>22</v>
      </c>
      <c r="K9" s="21" t="s">
        <v>23</v>
      </c>
      <c r="L9" s="22" t="s">
        <v>24</v>
      </c>
      <c r="M9" s="21" t="s">
        <v>23</v>
      </c>
      <c r="N9" s="21" t="s">
        <v>25</v>
      </c>
      <c r="O9" s="15" t="s">
        <v>26</v>
      </c>
    </row>
    <row r="10" customFormat="false" ht="6.75" hidden="false" customHeight="true" outlineLevel="0" collapsed="false">
      <c r="A10" s="25"/>
      <c r="B10" s="26"/>
      <c r="C10" s="26"/>
      <c r="D10" s="25"/>
      <c r="E10" s="27"/>
      <c r="F10" s="26"/>
      <c r="G10" s="28"/>
      <c r="H10" s="25"/>
      <c r="I10" s="29"/>
      <c r="J10" s="30"/>
      <c r="K10" s="29"/>
      <c r="L10" s="31"/>
      <c r="M10" s="29"/>
      <c r="N10" s="32"/>
      <c r="O10" s="32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customFormat="false" ht="12.75" hidden="false" customHeight="false" outlineLevel="0" collapsed="false">
      <c r="A11" s="34" t="s">
        <v>27</v>
      </c>
      <c r="B11" s="35"/>
      <c r="C11" s="35"/>
      <c r="D11" s="36"/>
      <c r="E11" s="37"/>
      <c r="F11" s="38"/>
      <c r="H11" s="39"/>
      <c r="I11" s="40"/>
      <c r="J11" s="41"/>
      <c r="K11" s="40" t="n">
        <v>6321000</v>
      </c>
      <c r="L11" s="1"/>
      <c r="M11" s="42"/>
      <c r="N11" s="43" t="n">
        <f aca="false">K11</f>
        <v>6321000</v>
      </c>
      <c r="O11" s="44" t="n">
        <v>6321000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2.75" hidden="false" customHeight="false" outlineLevel="0" collapsed="false">
      <c r="A12" s="46" t="s">
        <v>28</v>
      </c>
      <c r="B12" s="35" t="n">
        <v>21</v>
      </c>
      <c r="C12" s="35" t="s">
        <v>29</v>
      </c>
      <c r="D12" s="47" t="n">
        <v>35873</v>
      </c>
      <c r="E12" s="37" t="n">
        <v>0.099</v>
      </c>
      <c r="F12" s="48" t="n">
        <v>0.0625</v>
      </c>
      <c r="G12" s="11" t="n">
        <f aca="false">E12+F12</f>
        <v>0.1615</v>
      </c>
      <c r="H12" s="49" t="n">
        <f aca="false">N12*E12*B12/365</f>
        <v>36003.7232876712</v>
      </c>
      <c r="I12" s="50"/>
      <c r="J12" s="51"/>
      <c r="K12" s="52"/>
      <c r="L12" s="13"/>
      <c r="M12" s="50"/>
      <c r="N12" s="40" t="n">
        <f aca="false">N11+K12+M12</f>
        <v>6321000</v>
      </c>
      <c r="O12" s="53" t="n">
        <f aca="false">O11+K12</f>
        <v>6321000</v>
      </c>
    </row>
    <row r="13" customFormat="false" ht="12.75" hidden="false" customHeight="false" outlineLevel="0" collapsed="false">
      <c r="A13" s="46" t="s">
        <v>30</v>
      </c>
      <c r="B13" s="35" t="n">
        <v>9</v>
      </c>
      <c r="C13" s="35"/>
      <c r="D13" s="47"/>
      <c r="E13" s="37" t="n">
        <v>0.099</v>
      </c>
      <c r="F13" s="48"/>
      <c r="G13" s="11"/>
      <c r="H13" s="49" t="n">
        <f aca="false">N13*E13*B13/365</f>
        <v>17871.2630136986</v>
      </c>
      <c r="I13" s="54"/>
      <c r="J13" s="55"/>
      <c r="K13" s="52" t="n">
        <v>1000000</v>
      </c>
      <c r="L13" s="56"/>
      <c r="M13" s="50"/>
      <c r="N13" s="40" t="n">
        <f aca="false">N12+K13+M13</f>
        <v>7321000</v>
      </c>
      <c r="O13" s="53" t="n">
        <f aca="false">O12+K13</f>
        <v>7321000</v>
      </c>
    </row>
    <row r="14" customFormat="false" ht="12" hidden="false" customHeight="false" outlineLevel="0" collapsed="false">
      <c r="A14" s="57" t="s">
        <v>31</v>
      </c>
      <c r="B14" s="58" t="n">
        <f aca="false">SUM(B12:B13)</f>
        <v>30</v>
      </c>
      <c r="C14" s="58"/>
      <c r="D14" s="59"/>
      <c r="E14" s="60"/>
      <c r="F14" s="61"/>
      <c r="G14" s="17"/>
      <c r="H14" s="62" t="n">
        <f aca="false">SUM(H12:H13)</f>
        <v>53874.9863013699</v>
      </c>
      <c r="I14" s="54" t="n">
        <f aca="false">10%*H14</f>
        <v>5387.49863013699</v>
      </c>
      <c r="J14" s="55" t="n">
        <f aca="false">H14-I14</f>
        <v>48487.4876712329</v>
      </c>
      <c r="K14" s="54"/>
      <c r="L14" s="40" t="n">
        <f aca="false">-J14</f>
        <v>-48487.4876712329</v>
      </c>
      <c r="M14" s="40" t="n">
        <f aca="false">J14+L14</f>
        <v>0</v>
      </c>
      <c r="N14" s="40" t="n">
        <f aca="false">N13+K14+M14</f>
        <v>7321000</v>
      </c>
      <c r="O14" s="53" t="n">
        <f aca="false">O13+K14</f>
        <v>7321000</v>
      </c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2" hidden="false" customHeight="false" outlineLevel="0" collapsed="false">
      <c r="A15" s="46" t="s">
        <v>32</v>
      </c>
      <c r="B15" s="35" t="n">
        <v>11</v>
      </c>
      <c r="C15" s="35"/>
      <c r="D15" s="47"/>
      <c r="E15" s="37" t="n">
        <v>0.099</v>
      </c>
      <c r="F15" s="48"/>
      <c r="G15" s="11"/>
      <c r="H15" s="49" t="n">
        <f aca="false">N15*E15*B15/365</f>
        <v>21842.6547945206</v>
      </c>
      <c r="I15" s="50"/>
      <c r="J15" s="51"/>
      <c r="K15" s="52"/>
      <c r="L15" s="50"/>
      <c r="M15" s="50"/>
      <c r="N15" s="40" t="n">
        <f aca="false">N14+K15+M15</f>
        <v>7321000</v>
      </c>
      <c r="O15" s="53" t="n">
        <f aca="false">O14+K15</f>
        <v>7321000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" hidden="false" customHeight="false" outlineLevel="0" collapsed="false">
      <c r="A16" s="46" t="s">
        <v>33</v>
      </c>
      <c r="B16" s="35" t="n">
        <v>20</v>
      </c>
      <c r="C16" s="35"/>
      <c r="D16" s="47"/>
      <c r="E16" s="37" t="n">
        <v>0.099</v>
      </c>
      <c r="F16" s="48"/>
      <c r="G16" s="11"/>
      <c r="H16" s="49" t="n">
        <f aca="false">N16*E16*B16/365</f>
        <v>45138.5753424658</v>
      </c>
      <c r="I16" s="54"/>
      <c r="J16" s="55"/>
      <c r="K16" s="52" t="n">
        <v>1000000</v>
      </c>
      <c r="L16" s="50"/>
      <c r="M16" s="50"/>
      <c r="N16" s="40" t="n">
        <f aca="false">N15+K16+M16</f>
        <v>8321000</v>
      </c>
      <c r="O16" s="53" t="n">
        <f aca="false">O15+K16</f>
        <v>8321000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2" hidden="false" customHeight="false" outlineLevel="0" collapsed="false">
      <c r="A17" s="66" t="s">
        <v>34</v>
      </c>
      <c r="B17" s="58" t="n">
        <f aca="false">SUM(B15:B16)</f>
        <v>31</v>
      </c>
      <c r="C17" s="35"/>
      <c r="D17" s="47"/>
      <c r="E17" s="37"/>
      <c r="F17" s="48"/>
      <c r="G17" s="11"/>
      <c r="H17" s="62" t="n">
        <f aca="false">SUM(H15:H16)</f>
        <v>66981.2301369863</v>
      </c>
      <c r="I17" s="54" t="n">
        <f aca="false">10%*H17</f>
        <v>6698.12301369863</v>
      </c>
      <c r="J17" s="55" t="n">
        <f aca="false">H17-I17</f>
        <v>60283.1071232877</v>
      </c>
      <c r="K17" s="52"/>
      <c r="L17" s="40" t="n">
        <f aca="false">-J17</f>
        <v>-60283.1071232877</v>
      </c>
      <c r="M17" s="40" t="n">
        <f aca="false">J17+L17</f>
        <v>0</v>
      </c>
      <c r="N17" s="40" t="n">
        <f aca="false">N16+K17+M17</f>
        <v>8321000</v>
      </c>
      <c r="O17" s="53" t="n">
        <f aca="false">O16+K17</f>
        <v>8321000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customFormat="false" ht="12" hidden="false" customHeight="false" outlineLevel="0" collapsed="false">
      <c r="A18" s="46" t="s">
        <v>35</v>
      </c>
      <c r="B18" s="35" t="n">
        <v>17</v>
      </c>
      <c r="C18" s="35"/>
      <c r="D18" s="47"/>
      <c r="E18" s="37" t="n">
        <v>0.099</v>
      </c>
      <c r="F18" s="48"/>
      <c r="G18" s="11"/>
      <c r="H18" s="49" t="n">
        <f aca="false">N18*E18*B18/365</f>
        <v>38367.7890410959</v>
      </c>
      <c r="I18" s="54"/>
      <c r="J18" s="55"/>
      <c r="K18" s="52"/>
      <c r="L18" s="50"/>
      <c r="M18" s="50"/>
      <c r="N18" s="40" t="n">
        <f aca="false">N17+K18+M18</f>
        <v>8321000</v>
      </c>
      <c r="O18" s="53" t="n">
        <f aca="false">O17+K18</f>
        <v>8321000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2" hidden="false" customHeight="false" outlineLevel="0" collapsed="false">
      <c r="A19" s="46" t="s">
        <v>36</v>
      </c>
      <c r="B19" s="35" t="n">
        <v>13</v>
      </c>
      <c r="C19" s="35"/>
      <c r="D19" s="47"/>
      <c r="E19" s="37" t="n">
        <v>0.099</v>
      </c>
      <c r="F19" s="48"/>
      <c r="G19" s="11"/>
      <c r="H19" s="49" t="n">
        <f aca="false">N19*E19*B19/365</f>
        <v>38680.5205479452</v>
      </c>
      <c r="I19" s="54"/>
      <c r="J19" s="55"/>
      <c r="K19" s="52" t="n">
        <v>2649000</v>
      </c>
      <c r="L19" s="50"/>
      <c r="M19" s="50"/>
      <c r="N19" s="40" t="n">
        <f aca="false">N18+K19+M19</f>
        <v>10970000</v>
      </c>
      <c r="O19" s="53" t="n">
        <f aca="false">O18+K19</f>
        <v>10970000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</row>
    <row r="20" customFormat="false" ht="12" hidden="false" customHeight="false" outlineLevel="0" collapsed="false">
      <c r="A20" s="66" t="s">
        <v>37</v>
      </c>
      <c r="B20" s="58" t="n">
        <f aca="false">SUM(B18:B19)</f>
        <v>30</v>
      </c>
      <c r="C20" s="35"/>
      <c r="D20" s="47"/>
      <c r="E20" s="37"/>
      <c r="F20" s="48"/>
      <c r="G20" s="11"/>
      <c r="H20" s="62" t="n">
        <f aca="false">SUM(H18:H19)</f>
        <v>77048.3095890411</v>
      </c>
      <c r="I20" s="54" t="n">
        <f aca="false">10%*H20</f>
        <v>7704.83095890411</v>
      </c>
      <c r="J20" s="55" t="n">
        <f aca="false">H20-I20</f>
        <v>69343.478630137</v>
      </c>
      <c r="K20" s="52"/>
      <c r="L20" s="40" t="n">
        <f aca="false">-J20</f>
        <v>-69343.478630137</v>
      </c>
      <c r="M20" s="40" t="n">
        <f aca="false">J20+L20</f>
        <v>0</v>
      </c>
      <c r="N20" s="40" t="n">
        <f aca="false">N19+K20+M20</f>
        <v>10970000</v>
      </c>
      <c r="O20" s="53" t="n">
        <f aca="false">O19+K20</f>
        <v>10970000</v>
      </c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" hidden="false" customHeight="false" outlineLevel="0" collapsed="false">
      <c r="A21" s="46" t="s">
        <v>38</v>
      </c>
      <c r="B21" s="35" t="n">
        <v>27</v>
      </c>
      <c r="C21" s="35"/>
      <c r="D21" s="47"/>
      <c r="E21" s="37" t="n">
        <v>0.099</v>
      </c>
      <c r="F21" s="48"/>
      <c r="G21" s="11"/>
      <c r="H21" s="49" t="n">
        <f aca="false">N21*E21*B21/365</f>
        <v>80336.4657534247</v>
      </c>
      <c r="I21" s="54"/>
      <c r="J21" s="55"/>
      <c r="K21" s="52"/>
      <c r="L21" s="50"/>
      <c r="M21" s="50"/>
      <c r="N21" s="40" t="n">
        <f aca="false">N20+K21+M21</f>
        <v>10970000</v>
      </c>
      <c r="O21" s="53" t="n">
        <f aca="false">O20+K21</f>
        <v>10970000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" hidden="false" customHeight="false" outlineLevel="0" collapsed="false">
      <c r="A22" s="67" t="s">
        <v>39</v>
      </c>
      <c r="B22" s="35" t="n">
        <v>4</v>
      </c>
      <c r="C22" s="58"/>
      <c r="D22" s="59"/>
      <c r="E22" s="37" t="n">
        <v>0.099</v>
      </c>
      <c r="F22" s="48"/>
      <c r="G22" s="11"/>
      <c r="H22" s="49" t="n">
        <f aca="false">N22*E22*B22/365</f>
        <v>12986.6301369863</v>
      </c>
      <c r="I22" s="54"/>
      <c r="J22" s="55"/>
      <c r="K22" s="40" t="n">
        <v>1000000</v>
      </c>
      <c r="L22" s="50"/>
      <c r="M22" s="50"/>
      <c r="N22" s="40" t="n">
        <f aca="false">N21+K22+M22</f>
        <v>11970000</v>
      </c>
      <c r="O22" s="53" t="n">
        <f aca="false">O21+K22</f>
        <v>11970000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" hidden="false" customHeight="false" outlineLevel="0" collapsed="false">
      <c r="A23" s="57" t="s">
        <v>40</v>
      </c>
      <c r="B23" s="58" t="n">
        <f aca="false">SUM(B21:B22)</f>
        <v>31</v>
      </c>
      <c r="C23" s="58"/>
      <c r="D23" s="59"/>
      <c r="E23" s="60"/>
      <c r="F23" s="61"/>
      <c r="G23" s="17"/>
      <c r="H23" s="62" t="n">
        <f aca="false">SUM(H21:H22)</f>
        <v>93323.095890411</v>
      </c>
      <c r="I23" s="54" t="n">
        <f aca="false">10%*H23</f>
        <v>9332.3095890411</v>
      </c>
      <c r="J23" s="55" t="n">
        <f aca="false">H23-I23</f>
        <v>83990.7863013699</v>
      </c>
      <c r="K23" s="54"/>
      <c r="L23" s="40" t="n">
        <f aca="false">-J23</f>
        <v>-83990.7863013699</v>
      </c>
      <c r="M23" s="40" t="n">
        <f aca="false">J23+L23</f>
        <v>0</v>
      </c>
      <c r="N23" s="40" t="n">
        <f aca="false">N22+K23+M23</f>
        <v>11970000</v>
      </c>
      <c r="O23" s="53" t="n">
        <f aca="false">O22+K23</f>
        <v>11970000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</row>
    <row r="24" customFormat="false" ht="12" hidden="false" customHeight="false" outlineLevel="0" collapsed="false">
      <c r="A24" s="67" t="s">
        <v>41</v>
      </c>
      <c r="B24" s="35" t="n">
        <v>30</v>
      </c>
      <c r="C24" s="58"/>
      <c r="D24" s="59"/>
      <c r="E24" s="37" t="n">
        <v>0.099</v>
      </c>
      <c r="F24" s="61"/>
      <c r="G24" s="17"/>
      <c r="H24" s="49" t="n">
        <f aca="false">N24*E24*B24/365</f>
        <v>97399.7260273973</v>
      </c>
      <c r="I24" s="54"/>
      <c r="J24" s="55"/>
      <c r="K24" s="54"/>
      <c r="L24" s="50"/>
      <c r="M24" s="50"/>
      <c r="N24" s="40" t="n">
        <f aca="false">N23+K24+M24</f>
        <v>11970000</v>
      </c>
      <c r="O24" s="53" t="n">
        <f aca="false">O23+K24</f>
        <v>11970000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</row>
    <row r="25" customFormat="false" ht="12" hidden="false" customHeight="false" outlineLevel="0" collapsed="false">
      <c r="A25" s="57" t="s">
        <v>42</v>
      </c>
      <c r="B25" s="58" t="n">
        <v>30</v>
      </c>
      <c r="C25" s="58"/>
      <c r="D25" s="59"/>
      <c r="E25" s="37" t="s">
        <v>43</v>
      </c>
      <c r="F25" s="61"/>
      <c r="G25" s="17"/>
      <c r="H25" s="62" t="n">
        <f aca="false">SUM(H24)</f>
        <v>97399.7260273973</v>
      </c>
      <c r="I25" s="54" t="n">
        <f aca="false">10%*H25</f>
        <v>9739.97260273973</v>
      </c>
      <c r="J25" s="55" t="n">
        <f aca="false">H25-I25</f>
        <v>87659.7534246575</v>
      </c>
      <c r="K25" s="54"/>
      <c r="L25" s="40" t="n">
        <f aca="false">-J25</f>
        <v>-87659.7534246575</v>
      </c>
      <c r="M25" s="40" t="n">
        <f aca="false">J25+L25</f>
        <v>0</v>
      </c>
      <c r="N25" s="40" t="n">
        <f aca="false">N24+K25+M25</f>
        <v>11970000</v>
      </c>
      <c r="O25" s="53" t="n">
        <f aca="false">O24+K25</f>
        <v>11970000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</row>
    <row r="26" customFormat="false" ht="12" hidden="false" customHeight="false" outlineLevel="0" collapsed="false">
      <c r="A26" s="67" t="s">
        <v>44</v>
      </c>
      <c r="B26" s="35" t="n">
        <v>3</v>
      </c>
      <c r="C26" s="58"/>
      <c r="D26" s="59"/>
      <c r="E26" s="37" t="n">
        <v>0.099</v>
      </c>
      <c r="F26" s="61"/>
      <c r="G26" s="17"/>
      <c r="H26" s="49" t="n">
        <f aca="false">N26*E26*B26/365</f>
        <v>9739.97260273973</v>
      </c>
      <c r="I26" s="54"/>
      <c r="J26" s="55"/>
      <c r="K26" s="54"/>
      <c r="L26" s="50"/>
      <c r="M26" s="50"/>
      <c r="N26" s="40" t="n">
        <f aca="false">N25+K26+M26</f>
        <v>11970000</v>
      </c>
      <c r="O26" s="53" t="n">
        <f aca="false">O25+K26</f>
        <v>11970000</v>
      </c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12" hidden="false" customHeight="false" outlineLevel="0" collapsed="false">
      <c r="A27" s="67" t="s">
        <v>45</v>
      </c>
      <c r="B27" s="35" t="n">
        <v>17</v>
      </c>
      <c r="C27" s="58"/>
      <c r="D27" s="59"/>
      <c r="E27" s="37" t="n">
        <v>0.099</v>
      </c>
      <c r="F27" s="61"/>
      <c r="G27" s="17"/>
      <c r="H27" s="49" t="n">
        <f aca="false">N27*E27*B27/365</f>
        <v>63031.8082191781</v>
      </c>
      <c r="I27" s="54"/>
      <c r="J27" s="55"/>
      <c r="K27" s="40" t="n">
        <v>1700000</v>
      </c>
      <c r="L27" s="50"/>
      <c r="M27" s="50"/>
      <c r="N27" s="40" t="n">
        <f aca="false">N26+K27+M27</f>
        <v>13670000</v>
      </c>
      <c r="O27" s="53" t="n">
        <f aca="false">O26+K27</f>
        <v>13670000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</row>
    <row r="28" customFormat="false" ht="12" hidden="false" customHeight="false" outlineLevel="0" collapsed="false">
      <c r="A28" s="67" t="s">
        <v>46</v>
      </c>
      <c r="B28" s="35" t="n">
        <v>11</v>
      </c>
      <c r="C28" s="58"/>
      <c r="D28" s="59"/>
      <c r="E28" s="37" t="n">
        <v>0.099</v>
      </c>
      <c r="F28" s="61"/>
      <c r="G28" s="17"/>
      <c r="H28" s="49" t="n">
        <f aca="false">N28*E28*B28/365</f>
        <v>43768.8493150685</v>
      </c>
      <c r="I28" s="54"/>
      <c r="J28" s="55"/>
      <c r="K28" s="40" t="n">
        <v>1000000</v>
      </c>
      <c r="L28" s="50"/>
      <c r="M28" s="50"/>
      <c r="N28" s="40" t="n">
        <f aca="false">N27+K28+M28</f>
        <v>14670000</v>
      </c>
      <c r="O28" s="53" t="n">
        <f aca="false">O27+K28</f>
        <v>14670000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</row>
    <row r="29" customFormat="false" ht="12" hidden="false" customHeight="false" outlineLevel="0" collapsed="false">
      <c r="A29" s="57" t="s">
        <v>47</v>
      </c>
      <c r="B29" s="58" t="n">
        <f aca="false">SUM(B26:B28)</f>
        <v>31</v>
      </c>
      <c r="C29" s="58"/>
      <c r="D29" s="59"/>
      <c r="E29" s="37"/>
      <c r="F29" s="61"/>
      <c r="G29" s="17"/>
      <c r="H29" s="62" t="n">
        <f aca="false">SUM(H26:H28)</f>
        <v>116540.630136986</v>
      </c>
      <c r="I29" s="54" t="n">
        <f aca="false">10%*H29</f>
        <v>11654.0630136986</v>
      </c>
      <c r="J29" s="55" t="n">
        <f aca="false">H29-I29</f>
        <v>104886.567123288</v>
      </c>
      <c r="K29" s="40"/>
      <c r="L29" s="40" t="n">
        <f aca="false">-J29</f>
        <v>-104886.567123288</v>
      </c>
      <c r="M29" s="40" t="n">
        <f aca="false">J29+L29</f>
        <v>0</v>
      </c>
      <c r="N29" s="40" t="n">
        <f aca="false">N28+K29+M29</f>
        <v>14670000</v>
      </c>
      <c r="O29" s="53" t="n">
        <f aca="false">O28+K29</f>
        <v>14670000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</row>
    <row r="30" customFormat="false" ht="12" hidden="false" customHeight="false" outlineLevel="0" collapsed="false">
      <c r="A30" s="67" t="s">
        <v>48</v>
      </c>
      <c r="B30" s="35" t="n">
        <v>31</v>
      </c>
      <c r="C30" s="58"/>
      <c r="D30" s="59"/>
      <c r="E30" s="37" t="n">
        <v>0.099</v>
      </c>
      <c r="F30" s="61"/>
      <c r="G30" s="17"/>
      <c r="H30" s="49" t="n">
        <f aca="false">N30*E30*B30/365</f>
        <v>123348.575342466</v>
      </c>
      <c r="I30" s="54"/>
      <c r="J30" s="55"/>
      <c r="K30" s="40"/>
      <c r="L30" s="50"/>
      <c r="M30" s="50"/>
      <c r="N30" s="40" t="n">
        <f aca="false">N29+K30+M30</f>
        <v>14670000</v>
      </c>
      <c r="O30" s="53" t="n">
        <f aca="false">O29+K30</f>
        <v>14670000</v>
      </c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</row>
    <row r="31" customFormat="false" ht="12" hidden="false" customHeight="false" outlineLevel="0" collapsed="false">
      <c r="A31" s="57" t="s">
        <v>49</v>
      </c>
      <c r="B31" s="58" t="n">
        <f aca="false">B30</f>
        <v>31</v>
      </c>
      <c r="C31" s="58"/>
      <c r="D31" s="59"/>
      <c r="E31" s="37"/>
      <c r="F31" s="61"/>
      <c r="G31" s="17"/>
      <c r="H31" s="62" t="n">
        <f aca="false">SUM(H30)</f>
        <v>123348.575342466</v>
      </c>
      <c r="I31" s="54" t="n">
        <f aca="false">10%*H31</f>
        <v>12334.8575342466</v>
      </c>
      <c r="J31" s="55" t="n">
        <f aca="false">H31-I31</f>
        <v>111013.717808219</v>
      </c>
      <c r="K31" s="40"/>
      <c r="L31" s="40" t="n">
        <f aca="false">-J31</f>
        <v>-111013.717808219</v>
      </c>
      <c r="M31" s="40" t="n">
        <f aca="false">J31+L31</f>
        <v>0</v>
      </c>
      <c r="N31" s="40" t="n">
        <f aca="false">N30+K31+M31</f>
        <v>14670000</v>
      </c>
      <c r="O31" s="53" t="n">
        <f aca="false">O30+K31</f>
        <v>14670000</v>
      </c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</row>
    <row r="32" customFormat="false" ht="12.75" hidden="false" customHeight="false" outlineLevel="0" collapsed="false">
      <c r="A32" s="67" t="s">
        <v>50</v>
      </c>
      <c r="B32" s="35" t="n">
        <v>28</v>
      </c>
      <c r="C32" s="58"/>
      <c r="D32" s="59"/>
      <c r="E32" s="37" t="n">
        <v>0.099</v>
      </c>
      <c r="F32" s="61"/>
      <c r="G32" s="17"/>
      <c r="H32" s="49" t="n">
        <f aca="false">N32*E32*B32/365</f>
        <v>111411.616438356</v>
      </c>
      <c r="I32" s="54"/>
      <c r="J32" s="55"/>
      <c r="K32" s="40"/>
      <c r="L32" s="50"/>
      <c r="M32" s="56"/>
      <c r="N32" s="40" t="n">
        <f aca="false">N31+K32+M32</f>
        <v>14670000</v>
      </c>
      <c r="O32" s="53" t="n">
        <f aca="false">O31+K32</f>
        <v>14670000</v>
      </c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</row>
    <row r="33" customFormat="false" ht="12" hidden="false" customHeight="false" outlineLevel="0" collapsed="false">
      <c r="A33" s="57" t="s">
        <v>51</v>
      </c>
      <c r="B33" s="58" t="n">
        <f aca="false">B32</f>
        <v>28</v>
      </c>
      <c r="C33" s="58"/>
      <c r="D33" s="59"/>
      <c r="E33" s="37"/>
      <c r="F33" s="61"/>
      <c r="G33" s="17"/>
      <c r="H33" s="62" t="n">
        <f aca="false">SUM(H32)</f>
        <v>111411.616438356</v>
      </c>
      <c r="I33" s="54" t="n">
        <f aca="false">10%*H33</f>
        <v>11141.1616438356</v>
      </c>
      <c r="J33" s="55" t="n">
        <f aca="false">H33-I33</f>
        <v>100270.454794521</v>
      </c>
      <c r="K33" s="65"/>
      <c r="L33" s="68" t="n">
        <v>0</v>
      </c>
      <c r="M33" s="40" t="n">
        <f aca="false">H33</f>
        <v>111411.616438356</v>
      </c>
      <c r="N33" s="40" t="n">
        <f aca="false">N32+K33+M33</f>
        <v>14781411.6164384</v>
      </c>
      <c r="O33" s="53" t="n">
        <f aca="false">O32+K33</f>
        <v>14670000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" hidden="false" customHeight="false" outlineLevel="0" collapsed="false">
      <c r="A34" s="67" t="s">
        <v>52</v>
      </c>
      <c r="B34" s="35" t="n">
        <v>31</v>
      </c>
      <c r="C34" s="58"/>
      <c r="D34" s="59"/>
      <c r="E34" s="37" t="n">
        <v>0.099</v>
      </c>
      <c r="F34" s="61"/>
      <c r="G34" s="17"/>
      <c r="H34" s="49" t="n">
        <f aca="false">N34*E34*B34/365</f>
        <v>124285.348632464</v>
      </c>
      <c r="I34" s="54"/>
      <c r="J34" s="55"/>
      <c r="K34" s="65"/>
      <c r="L34" s="68"/>
      <c r="M34" s="40"/>
      <c r="N34" s="40" t="n">
        <f aca="false">N33+K34+M34</f>
        <v>14781411.6164384</v>
      </c>
      <c r="O34" s="53" t="n">
        <f aca="false">O33+K34</f>
        <v>14670000</v>
      </c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" hidden="false" customHeight="false" outlineLevel="0" collapsed="false">
      <c r="A35" s="57" t="s">
        <v>53</v>
      </c>
      <c r="B35" s="58" t="n">
        <f aca="false">B34</f>
        <v>31</v>
      </c>
      <c r="C35" s="58"/>
      <c r="D35" s="59"/>
      <c r="E35" s="37"/>
      <c r="F35" s="61"/>
      <c r="G35" s="17"/>
      <c r="H35" s="62" t="n">
        <f aca="false">H34</f>
        <v>124285.348632464</v>
      </c>
      <c r="I35" s="54" t="n">
        <f aca="false">10%*H35</f>
        <v>12428.5348632464</v>
      </c>
      <c r="J35" s="55" t="n">
        <f aca="false">H35-I35</f>
        <v>111856.813769218</v>
      </c>
      <c r="K35" s="65"/>
      <c r="L35" s="68" t="n">
        <v>0</v>
      </c>
      <c r="M35" s="40" t="n">
        <f aca="false">H35</f>
        <v>124285.348632464</v>
      </c>
      <c r="N35" s="40" t="n">
        <f aca="false">N34+K35+M35</f>
        <v>14905696.9650708</v>
      </c>
      <c r="O35" s="53" t="n">
        <f aca="false">O34+K35</f>
        <v>14670000</v>
      </c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" hidden="false" customHeight="false" outlineLevel="0" collapsed="false">
      <c r="A36" s="67" t="s">
        <v>54</v>
      </c>
      <c r="B36" s="35" t="n">
        <v>30</v>
      </c>
      <c r="C36" s="58"/>
      <c r="D36" s="59"/>
      <c r="E36" s="37" t="n">
        <v>0.099</v>
      </c>
      <c r="F36" s="61"/>
      <c r="G36" s="17"/>
      <c r="H36" s="49" t="n">
        <f aca="false">N36*E36*B36/365</f>
        <v>121287.452017152</v>
      </c>
      <c r="I36" s="54"/>
      <c r="J36" s="55"/>
      <c r="K36" s="65"/>
      <c r="L36" s="68"/>
      <c r="M36" s="40"/>
      <c r="N36" s="40" t="n">
        <f aca="false">N35+K36+M36</f>
        <v>14905696.9650708</v>
      </c>
      <c r="O36" s="53" t="n">
        <f aca="false">O35+K36</f>
        <v>14670000</v>
      </c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" hidden="false" customHeight="false" outlineLevel="0" collapsed="false">
      <c r="A37" s="57" t="s">
        <v>55</v>
      </c>
      <c r="B37" s="58" t="n">
        <f aca="false">B36</f>
        <v>30</v>
      </c>
      <c r="C37" s="58"/>
      <c r="D37" s="59"/>
      <c r="E37" s="37"/>
      <c r="F37" s="61"/>
      <c r="G37" s="17"/>
      <c r="H37" s="62" t="n">
        <f aca="false">H36</f>
        <v>121287.452017152</v>
      </c>
      <c r="I37" s="54" t="n">
        <f aca="false">10%*H37</f>
        <v>12128.7452017152</v>
      </c>
      <c r="J37" s="55" t="n">
        <f aca="false">H37-I37</f>
        <v>109158.706815436</v>
      </c>
      <c r="K37" s="65"/>
      <c r="L37" s="68" t="n">
        <v>0</v>
      </c>
      <c r="M37" s="40" t="n">
        <f aca="false">H37</f>
        <v>121287.452017152</v>
      </c>
      <c r="N37" s="40" t="n">
        <f aca="false">N36+K37+M37</f>
        <v>15026984.417088</v>
      </c>
      <c r="O37" s="53" t="n">
        <f aca="false">O36+K37</f>
        <v>14670000</v>
      </c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" hidden="false" customHeight="false" outlineLevel="0" collapsed="false">
      <c r="A38" s="67" t="s">
        <v>56</v>
      </c>
      <c r="B38" s="35" t="n">
        <v>31</v>
      </c>
      <c r="C38" s="58"/>
      <c r="D38" s="59"/>
      <c r="E38" s="37" t="n">
        <v>0.099</v>
      </c>
      <c r="F38" s="61"/>
      <c r="G38" s="17"/>
      <c r="H38" s="49" t="n">
        <f aca="false">N38*E38*B38/365</f>
        <v>126350.178564501</v>
      </c>
      <c r="I38" s="40"/>
      <c r="J38" s="41"/>
      <c r="K38" s="65"/>
      <c r="L38" s="68"/>
      <c r="M38" s="41"/>
      <c r="N38" s="40" t="n">
        <f aca="false">N37+K38+M38</f>
        <v>15026984.417088</v>
      </c>
      <c r="O38" s="53" t="n">
        <f aca="false">O37+K38</f>
        <v>14670000</v>
      </c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" hidden="false" customHeight="false" outlineLevel="0" collapsed="false">
      <c r="A39" s="57" t="s">
        <v>57</v>
      </c>
      <c r="B39" s="58" t="n">
        <v>31</v>
      </c>
      <c r="C39" s="58"/>
      <c r="D39" s="59"/>
      <c r="E39" s="37"/>
      <c r="F39" s="61"/>
      <c r="G39" s="17"/>
      <c r="H39" s="62" t="n">
        <f aca="false">H38</f>
        <v>126350.178564501</v>
      </c>
      <c r="I39" s="54" t="n">
        <f aca="false">10%*H39</f>
        <v>12635.0178564501</v>
      </c>
      <c r="J39" s="55" t="n">
        <f aca="false">H39-I39</f>
        <v>113715.160708051</v>
      </c>
      <c r="K39" s="65"/>
      <c r="L39" s="68" t="n">
        <v>0</v>
      </c>
      <c r="M39" s="40" t="n">
        <f aca="false">H39</f>
        <v>126350.178564501</v>
      </c>
      <c r="N39" s="40" t="n">
        <f aca="false">N38+K39+M39</f>
        <v>15153334.5956525</v>
      </c>
      <c r="O39" s="53" t="n">
        <f aca="false">O38+K39</f>
        <v>14670000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" hidden="false" customHeight="false" outlineLevel="0" collapsed="false">
      <c r="A40" s="67" t="s">
        <v>58</v>
      </c>
      <c r="B40" s="35" t="n">
        <v>30</v>
      </c>
      <c r="C40" s="35"/>
      <c r="D40" s="69"/>
      <c r="E40" s="37" t="n">
        <v>0.099</v>
      </c>
      <c r="F40" s="61"/>
      <c r="G40" s="17"/>
      <c r="H40" s="49" t="n">
        <f aca="false">N40*E40*B40/365</f>
        <v>123302.476024898</v>
      </c>
      <c r="I40" s="40"/>
      <c r="J40" s="41"/>
      <c r="K40" s="65"/>
      <c r="L40" s="68"/>
      <c r="M40" s="41"/>
      <c r="N40" s="40" t="n">
        <f aca="false">N39+K40+M40</f>
        <v>15153334.5956525</v>
      </c>
      <c r="O40" s="53" t="n">
        <f aca="false">O39+K40</f>
        <v>14670000</v>
      </c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" hidden="false" customHeight="false" outlineLevel="0" collapsed="false">
      <c r="A41" s="57" t="s">
        <v>59</v>
      </c>
      <c r="B41" s="58" t="n">
        <f aca="false">B40</f>
        <v>30</v>
      </c>
      <c r="C41" s="58"/>
      <c r="D41" s="59"/>
      <c r="E41" s="37"/>
      <c r="F41" s="61"/>
      <c r="G41" s="17"/>
      <c r="H41" s="62" t="n">
        <f aca="false">H40</f>
        <v>123302.476024898</v>
      </c>
      <c r="I41" s="54" t="n">
        <f aca="false">10%*H41</f>
        <v>12330.2476024898</v>
      </c>
      <c r="J41" s="55" t="n">
        <f aca="false">H41-I41</f>
        <v>110972.228422408</v>
      </c>
      <c r="K41" s="65"/>
      <c r="L41" s="68" t="n">
        <v>0</v>
      </c>
      <c r="M41" s="40" t="n">
        <f aca="false">H41</f>
        <v>123302.476024898</v>
      </c>
      <c r="N41" s="40" t="n">
        <f aca="false">N40+K41+M41</f>
        <v>15276637.0716774</v>
      </c>
      <c r="O41" s="53" t="n">
        <f aca="false">O40+K41</f>
        <v>14670000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.75" hidden="false" customHeight="false" outlineLevel="0" collapsed="false">
      <c r="A42" s="67" t="s">
        <v>60</v>
      </c>
      <c r="B42" s="35" t="n">
        <v>31</v>
      </c>
      <c r="C42" s="35"/>
      <c r="D42" s="69"/>
      <c r="E42" s="37" t="n">
        <v>0.099</v>
      </c>
      <c r="F42" s="61"/>
      <c r="G42" s="17"/>
      <c r="H42" s="49" t="n">
        <f aca="false">N42*E42*B42/365</f>
        <v>128449.312802679</v>
      </c>
      <c r="I42" s="54"/>
      <c r="J42" s="55"/>
      <c r="K42" s="41"/>
      <c r="L42" s="68"/>
      <c r="M42" s="56"/>
      <c r="N42" s="40" t="n">
        <f aca="false">N41+K42+M42</f>
        <v>15276637.0716774</v>
      </c>
      <c r="O42" s="53" t="n">
        <f aca="false">O41+K42</f>
        <v>14670000</v>
      </c>
      <c r="P42" s="63"/>
      <c r="Q42" s="0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.75" hidden="false" customHeight="false" outlineLevel="0" collapsed="false">
      <c r="A43" s="57" t="s">
        <v>31</v>
      </c>
      <c r="B43" s="58" t="n">
        <v>31</v>
      </c>
      <c r="C43" s="58"/>
      <c r="D43" s="59"/>
      <c r="E43" s="37"/>
      <c r="F43" s="61"/>
      <c r="G43" s="17"/>
      <c r="H43" s="62" t="n">
        <f aca="false">H42</f>
        <v>128449.312802679</v>
      </c>
      <c r="I43" s="54" t="n">
        <f aca="false">10%*H43</f>
        <v>12844.9312802679</v>
      </c>
      <c r="J43" s="55" t="n">
        <f aca="false">H43-I43</f>
        <v>115604.381522411</v>
      </c>
      <c r="K43" s="41"/>
      <c r="L43" s="68" t="n">
        <v>0</v>
      </c>
      <c r="M43" s="40" t="n">
        <f aca="false">H43</f>
        <v>128449.312802679</v>
      </c>
      <c r="N43" s="40" t="n">
        <f aca="false">N42+K43+M43</f>
        <v>15405086.3844801</v>
      </c>
      <c r="O43" s="53" t="n">
        <f aca="false">O42+K43</f>
        <v>14670000</v>
      </c>
      <c r="P43" s="63"/>
      <c r="Q43" s="0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" hidden="false" customHeight="false" outlineLevel="0" collapsed="false">
      <c r="A44" s="67" t="s">
        <v>61</v>
      </c>
      <c r="B44" s="35" t="n">
        <v>8</v>
      </c>
      <c r="C44" s="35"/>
      <c r="D44" s="69"/>
      <c r="E44" s="37" t="n">
        <v>0.099</v>
      </c>
      <c r="F44" s="61"/>
      <c r="G44" s="17"/>
      <c r="H44" s="49" t="n">
        <f aca="false">N44*E44*B44/365</f>
        <v>33426.9271685156</v>
      </c>
      <c r="I44" s="40"/>
      <c r="J44" s="41"/>
      <c r="K44" s="41"/>
      <c r="L44" s="50"/>
      <c r="M44" s="40"/>
      <c r="N44" s="40" t="n">
        <f aca="false">N43+K44+M44</f>
        <v>15405086.3844801</v>
      </c>
      <c r="O44" s="53" t="n">
        <f aca="false">O43+K44</f>
        <v>14670000</v>
      </c>
      <c r="P44" s="63"/>
      <c r="Q44" s="40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.75" hidden="false" customHeight="false" outlineLevel="0" collapsed="false">
      <c r="A45" s="67" t="s">
        <v>62</v>
      </c>
      <c r="B45" s="58"/>
      <c r="C45" s="58"/>
      <c r="D45" s="59"/>
      <c r="E45" s="37"/>
      <c r="F45" s="61"/>
      <c r="G45" s="17"/>
      <c r="H45" s="62"/>
      <c r="I45" s="54"/>
      <c r="J45" s="55"/>
      <c r="K45" s="41" t="n">
        <v>-14005547.11</v>
      </c>
      <c r="L45" s="40" t="n">
        <v>0</v>
      </c>
      <c r="M45" s="40" t="n">
        <f aca="false">J45+L45</f>
        <v>0</v>
      </c>
      <c r="N45" s="40" t="n">
        <f aca="false">N44+K45+M45</f>
        <v>1399539.27448005</v>
      </c>
      <c r="O45" s="53" t="n">
        <f aca="false">O44+K45</f>
        <v>664452.890000001</v>
      </c>
      <c r="P45" s="63"/>
      <c r="Q45" s="0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.75" hidden="false" customHeight="false" outlineLevel="0" collapsed="false">
      <c r="A46" s="67" t="s">
        <v>63</v>
      </c>
      <c r="B46" s="35" t="n">
        <v>23</v>
      </c>
      <c r="C46" s="58"/>
      <c r="D46" s="59"/>
      <c r="E46" s="37" t="n">
        <v>0.099</v>
      </c>
      <c r="F46" s="61"/>
      <c r="G46" s="17"/>
      <c r="H46" s="49" t="n">
        <f aca="false">N46*E46*B46/365</f>
        <v>8730.82446024952</v>
      </c>
      <c r="I46" s="54"/>
      <c r="J46" s="55"/>
      <c r="K46" s="41"/>
      <c r="L46" s="40"/>
      <c r="M46" s="40"/>
      <c r="N46" s="40" t="n">
        <f aca="false">N45+K46+M46</f>
        <v>1399539.27448005</v>
      </c>
      <c r="O46" s="53" t="n">
        <f aca="false">O45+K46</f>
        <v>664452.890000001</v>
      </c>
      <c r="P46" s="63"/>
      <c r="Q46" s="0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.75" hidden="false" customHeight="false" outlineLevel="0" collapsed="false">
      <c r="A47" s="57" t="s">
        <v>34</v>
      </c>
      <c r="B47" s="58" t="n">
        <f aca="false">SUM(B44:B46)</f>
        <v>31</v>
      </c>
      <c r="C47" s="58"/>
      <c r="D47" s="59"/>
      <c r="E47" s="37"/>
      <c r="F47" s="61"/>
      <c r="G47" s="17"/>
      <c r="H47" s="62" t="n">
        <f aca="false">SUM(H44:H46)</f>
        <v>42157.7516287651</v>
      </c>
      <c r="I47" s="54" t="n">
        <f aca="false">10%*H47</f>
        <v>4215.77516287651</v>
      </c>
      <c r="J47" s="55" t="n">
        <f aca="false">H47-I47</f>
        <v>37941.9764658886</v>
      </c>
      <c r="K47" s="41"/>
      <c r="L47" s="40" t="n">
        <v>0</v>
      </c>
      <c r="M47" s="40" t="n">
        <f aca="false">H47</f>
        <v>42157.7516287651</v>
      </c>
      <c r="N47" s="40" t="n">
        <f aca="false">N46+K47+M47</f>
        <v>1441697.02610882</v>
      </c>
      <c r="O47" s="53" t="n">
        <f aca="false">O46+K47</f>
        <v>664452.890000001</v>
      </c>
      <c r="P47" s="63"/>
      <c r="Q47" s="0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.75" hidden="false" customHeight="false" outlineLevel="0" collapsed="false">
      <c r="A48" s="67" t="s">
        <v>64</v>
      </c>
      <c r="B48" s="35" t="n">
        <v>21</v>
      </c>
      <c r="C48" s="58"/>
      <c r="D48" s="59"/>
      <c r="E48" s="37" t="n">
        <v>0.099</v>
      </c>
      <c r="F48" s="61"/>
      <c r="G48" s="17"/>
      <c r="H48" s="49" t="n">
        <f aca="false">N48*E48*B48/365</f>
        <v>8211.74826652117</v>
      </c>
      <c r="I48" s="54"/>
      <c r="J48" s="55"/>
      <c r="K48" s="41"/>
      <c r="L48" s="40"/>
      <c r="M48" s="40"/>
      <c r="N48" s="40" t="n">
        <f aca="false">N47+K48+M48</f>
        <v>1441697.02610882</v>
      </c>
      <c r="O48" s="53" t="n">
        <f aca="false">O47+K48</f>
        <v>664452.890000001</v>
      </c>
      <c r="P48" s="63"/>
      <c r="Q48" s="0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.75" hidden="false" customHeight="false" outlineLevel="0" collapsed="false">
      <c r="A49" s="67" t="s">
        <v>65</v>
      </c>
      <c r="B49" s="58"/>
      <c r="C49" s="58"/>
      <c r="D49" s="59"/>
      <c r="E49" s="37"/>
      <c r="F49" s="61"/>
      <c r="G49" s="17"/>
      <c r="H49" s="62"/>
      <c r="I49" s="54"/>
      <c r="J49" s="55"/>
      <c r="K49" s="41" t="n">
        <f aca="false">-400000</f>
        <v>-400000</v>
      </c>
      <c r="L49" s="40" t="n">
        <v>0</v>
      </c>
      <c r="M49" s="40" t="n">
        <f aca="false">J49+L49</f>
        <v>0</v>
      </c>
      <c r="N49" s="40" t="n">
        <f aca="false">N48+K49+M49</f>
        <v>1041697.02610882</v>
      </c>
      <c r="O49" s="53" t="n">
        <f aca="false">O48+K49</f>
        <v>264452.890000001</v>
      </c>
      <c r="P49" s="63"/>
      <c r="Q49" s="0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.75" hidden="false" customHeight="false" outlineLevel="0" collapsed="false">
      <c r="A50" s="67" t="s">
        <v>66</v>
      </c>
      <c r="B50" s="35" t="n">
        <v>9</v>
      </c>
      <c r="C50" s="58"/>
      <c r="D50" s="59"/>
      <c r="E50" s="37" t="n">
        <v>0.099</v>
      </c>
      <c r="F50" s="61"/>
      <c r="G50" s="17"/>
      <c r="H50" s="49" t="n">
        <f aca="false">N50*E50*B50/365</f>
        <v>2542.88232948755</v>
      </c>
      <c r="I50" s="54"/>
      <c r="J50" s="55"/>
      <c r="K50" s="41"/>
      <c r="L50" s="40"/>
      <c r="M50" s="40"/>
      <c r="N50" s="40" t="n">
        <f aca="false">N49+K50+M50</f>
        <v>1041697.02610882</v>
      </c>
      <c r="O50" s="53" t="n">
        <f aca="false">O49+K50</f>
        <v>264452.890000001</v>
      </c>
      <c r="P50" s="63"/>
      <c r="Q50" s="0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.75" hidden="false" customHeight="false" outlineLevel="0" collapsed="false">
      <c r="A51" s="57" t="s">
        <v>37</v>
      </c>
      <c r="B51" s="58" t="n">
        <f aca="false">SUM(B48:B50)</f>
        <v>30</v>
      </c>
      <c r="C51" s="58"/>
      <c r="D51" s="59"/>
      <c r="E51" s="37"/>
      <c r="F51" s="61"/>
      <c r="G51" s="17"/>
      <c r="H51" s="62" t="n">
        <f aca="false">SUM(H48:H50)</f>
        <v>10754.6305960087</v>
      </c>
      <c r="I51" s="54" t="n">
        <f aca="false">10%*H51</f>
        <v>1075.46305960087</v>
      </c>
      <c r="J51" s="55" t="n">
        <f aca="false">H51-I51</f>
        <v>9679.16753640785</v>
      </c>
      <c r="K51" s="41"/>
      <c r="L51" s="40" t="n">
        <v>0</v>
      </c>
      <c r="M51" s="40" t="n">
        <f aca="false">H51</f>
        <v>10754.6305960087</v>
      </c>
      <c r="N51" s="40" t="n">
        <f aca="false">N50+K51+M51</f>
        <v>1052451.65670482</v>
      </c>
      <c r="O51" s="53" t="n">
        <f aca="false">O50+K51</f>
        <v>264452.890000001</v>
      </c>
      <c r="P51" s="63"/>
      <c r="Q51" s="0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.75" hidden="false" customHeight="false" outlineLevel="0" collapsed="false">
      <c r="A52" s="67" t="s">
        <v>67</v>
      </c>
      <c r="B52" s="35" t="n">
        <v>31</v>
      </c>
      <c r="C52" s="58"/>
      <c r="D52" s="59"/>
      <c r="E52" s="37" t="n">
        <v>0.099</v>
      </c>
      <c r="F52" s="61"/>
      <c r="G52" s="17"/>
      <c r="H52" s="49" t="n">
        <f aca="false">N52*E52*B52/365</f>
        <v>8849.24420390988</v>
      </c>
      <c r="I52" s="54"/>
      <c r="J52" s="55"/>
      <c r="K52" s="41"/>
      <c r="L52" s="40"/>
      <c r="M52" s="40"/>
      <c r="N52" s="40" t="n">
        <f aca="false">N51+K52+M52</f>
        <v>1052451.65670482</v>
      </c>
      <c r="O52" s="53" t="n">
        <f aca="false">O51+K52</f>
        <v>264452.890000001</v>
      </c>
      <c r="P52" s="63"/>
      <c r="Q52" s="0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.75" hidden="false" customHeight="false" outlineLevel="0" collapsed="false">
      <c r="A53" s="57" t="s">
        <v>40</v>
      </c>
      <c r="B53" s="58" t="n">
        <f aca="false">SUM(B52)</f>
        <v>31</v>
      </c>
      <c r="C53" s="58"/>
      <c r="D53" s="59"/>
      <c r="E53" s="37"/>
      <c r="F53" s="61"/>
      <c r="G53" s="17"/>
      <c r="H53" s="62" t="n">
        <f aca="false">SUM(H52)</f>
        <v>8849.24420390988</v>
      </c>
      <c r="I53" s="54" t="n">
        <f aca="false">10%*H53</f>
        <v>884.924420390988</v>
      </c>
      <c r="J53" s="55" t="n">
        <f aca="false">H53-I53</f>
        <v>7964.31978351889</v>
      </c>
      <c r="K53" s="41"/>
      <c r="L53" s="40" t="n">
        <v>0</v>
      </c>
      <c r="M53" s="40" t="n">
        <f aca="false">H53</f>
        <v>8849.24420390988</v>
      </c>
      <c r="N53" s="40" t="n">
        <f aca="false">N52+K53+M53</f>
        <v>1061300.90090873</v>
      </c>
      <c r="O53" s="53" t="n">
        <f aca="false">O52+K53</f>
        <v>264452.890000001</v>
      </c>
      <c r="P53" s="63"/>
      <c r="Q53" s="0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.75" hidden="false" customHeight="false" outlineLevel="0" collapsed="false">
      <c r="A54" s="67" t="s">
        <v>68</v>
      </c>
      <c r="B54" s="35" t="n">
        <v>30</v>
      </c>
      <c r="C54" s="58"/>
      <c r="D54" s="59"/>
      <c r="E54" s="37" t="n">
        <v>0.099</v>
      </c>
      <c r="F54" s="61"/>
      <c r="G54" s="17"/>
      <c r="H54" s="49" t="n">
        <f aca="false">N54*E54*B54/365</f>
        <v>8635.79089232586</v>
      </c>
      <c r="I54" s="54"/>
      <c r="J54" s="55"/>
      <c r="K54" s="41"/>
      <c r="L54" s="40"/>
      <c r="M54" s="40"/>
      <c r="N54" s="40" t="n">
        <f aca="false">N53+K54+M54</f>
        <v>1061300.90090873</v>
      </c>
      <c r="O54" s="53" t="n">
        <f aca="false">O53+K54</f>
        <v>264452.890000001</v>
      </c>
      <c r="P54" s="63"/>
      <c r="Q54" s="0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.75" hidden="false" customHeight="false" outlineLevel="0" collapsed="false">
      <c r="A55" s="57" t="s">
        <v>42</v>
      </c>
      <c r="B55" s="58" t="n">
        <f aca="false">SUM(B54)</f>
        <v>30</v>
      </c>
      <c r="C55" s="58"/>
      <c r="D55" s="59"/>
      <c r="E55" s="37"/>
      <c r="F55" s="61"/>
      <c r="G55" s="17"/>
      <c r="H55" s="62" t="n">
        <f aca="false">SUM(H54)</f>
        <v>8635.79089232586</v>
      </c>
      <c r="I55" s="54" t="n">
        <f aca="false">10%*H55</f>
        <v>863.579089232586</v>
      </c>
      <c r="J55" s="55" t="n">
        <f aca="false">H55-I55</f>
        <v>7772.21180309328</v>
      </c>
      <c r="K55" s="41"/>
      <c r="L55" s="40" t="n">
        <v>0</v>
      </c>
      <c r="M55" s="40" t="n">
        <f aca="false">H55</f>
        <v>8635.79089232586</v>
      </c>
      <c r="N55" s="40" t="n">
        <f aca="false">N54+K55+M55</f>
        <v>1069936.69180106</v>
      </c>
      <c r="O55" s="53" t="n">
        <f aca="false">O54+K55</f>
        <v>264452.890000001</v>
      </c>
      <c r="P55" s="63"/>
      <c r="Q55" s="0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.75" hidden="false" customHeight="false" outlineLevel="0" collapsed="false">
      <c r="A56" s="67" t="s">
        <v>69</v>
      </c>
      <c r="B56" s="35" t="n">
        <v>31</v>
      </c>
      <c r="C56" s="58"/>
      <c r="D56" s="59"/>
      <c r="E56" s="37" t="n">
        <v>0.099</v>
      </c>
      <c r="F56" s="61"/>
      <c r="G56" s="17"/>
      <c r="H56" s="49" t="n">
        <f aca="false">N56*E56*B56/365</f>
        <v>8996.26221133549</v>
      </c>
      <c r="I56" s="54"/>
      <c r="J56" s="55"/>
      <c r="K56" s="41"/>
      <c r="L56" s="40"/>
      <c r="M56" s="40"/>
      <c r="N56" s="40" t="n">
        <f aca="false">N55+K56+M56</f>
        <v>1069936.69180106</v>
      </c>
      <c r="O56" s="53" t="n">
        <f aca="false">O55+K56</f>
        <v>264452.890000001</v>
      </c>
      <c r="P56" s="63"/>
      <c r="Q56" s="0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.75" hidden="false" customHeight="false" outlineLevel="0" collapsed="false">
      <c r="A57" s="57" t="s">
        <v>47</v>
      </c>
      <c r="B57" s="58" t="n">
        <f aca="false">SUM(B56)</f>
        <v>31</v>
      </c>
      <c r="C57" s="58"/>
      <c r="D57" s="59"/>
      <c r="E57" s="37"/>
      <c r="F57" s="61"/>
      <c r="G57" s="17"/>
      <c r="H57" s="62" t="n">
        <f aca="false">SUM(H56)</f>
        <v>8996.26221133549</v>
      </c>
      <c r="I57" s="54" t="n">
        <f aca="false">10%*H57</f>
        <v>899.626221133549</v>
      </c>
      <c r="J57" s="55" t="n">
        <f aca="false">H57-I57</f>
        <v>8096.63599020194</v>
      </c>
      <c r="K57" s="41"/>
      <c r="L57" s="40" t="n">
        <v>0</v>
      </c>
      <c r="M57" s="40" t="n">
        <f aca="false">H57</f>
        <v>8996.26221133549</v>
      </c>
      <c r="N57" s="40" t="n">
        <f aca="false">N56+K57+M57</f>
        <v>1078932.9540124</v>
      </c>
      <c r="O57" s="53" t="n">
        <f aca="false">O56+K57</f>
        <v>264452.890000001</v>
      </c>
      <c r="P57" s="63"/>
      <c r="Q57" s="0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.75" hidden="false" customHeight="false" outlineLevel="0" collapsed="false">
      <c r="A58" s="67" t="s">
        <v>70</v>
      </c>
      <c r="B58" s="35" t="n">
        <v>31</v>
      </c>
      <c r="C58" s="58"/>
      <c r="D58" s="59"/>
      <c r="E58" s="37" t="n">
        <v>0.099</v>
      </c>
      <c r="F58" s="61"/>
      <c r="G58" s="17"/>
      <c r="H58" s="49" t="n">
        <f aca="false">N58*E58*B58/365</f>
        <v>9071.9047557919</v>
      </c>
      <c r="I58" s="54"/>
      <c r="J58" s="55"/>
      <c r="K58" s="41"/>
      <c r="L58" s="40"/>
      <c r="M58" s="40"/>
      <c r="N58" s="40" t="n">
        <f aca="false">N57+K58+M58</f>
        <v>1078932.9540124</v>
      </c>
      <c r="O58" s="53" t="n">
        <f aca="false">O57+K58</f>
        <v>264452.890000001</v>
      </c>
      <c r="P58" s="63"/>
      <c r="Q58" s="0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.75" hidden="false" customHeight="false" outlineLevel="0" collapsed="false">
      <c r="A59" s="57" t="s">
        <v>49</v>
      </c>
      <c r="B59" s="58" t="n">
        <f aca="false">SUM(B58)</f>
        <v>31</v>
      </c>
      <c r="C59" s="58"/>
      <c r="D59" s="59"/>
      <c r="E59" s="37"/>
      <c r="F59" s="61"/>
      <c r="G59" s="17"/>
      <c r="H59" s="62" t="n">
        <f aca="false">SUM(H58)</f>
        <v>9071.9047557919</v>
      </c>
      <c r="I59" s="54" t="n">
        <f aca="false">10%*H59</f>
        <v>907.19047557919</v>
      </c>
      <c r="J59" s="55" t="n">
        <f aca="false">H59-I59</f>
        <v>8164.71428021271</v>
      </c>
      <c r="K59" s="41"/>
      <c r="L59" s="40" t="n">
        <v>0</v>
      </c>
      <c r="M59" s="40" t="n">
        <f aca="false">H59</f>
        <v>9071.9047557919</v>
      </c>
      <c r="N59" s="40" t="n">
        <f aca="false">N58+K59+M59</f>
        <v>1088004.85876819</v>
      </c>
      <c r="O59" s="53" t="n">
        <f aca="false">O58+K59</f>
        <v>264452.890000001</v>
      </c>
      <c r="P59" s="63"/>
      <c r="Q59" s="0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.75" hidden="false" customHeight="false" outlineLevel="0" collapsed="false">
      <c r="A60" s="67" t="s">
        <v>71</v>
      </c>
      <c r="B60" s="35" t="n">
        <v>29</v>
      </c>
      <c r="C60" s="58"/>
      <c r="D60" s="59"/>
      <c r="E60" s="37" t="n">
        <v>0.099</v>
      </c>
      <c r="F60" s="61"/>
      <c r="G60" s="17"/>
      <c r="H60" s="49" t="n">
        <f aca="false">N60*E60*B60/365</f>
        <v>8557.97794389991</v>
      </c>
      <c r="I60" s="54"/>
      <c r="J60" s="55"/>
      <c r="K60" s="41"/>
      <c r="L60" s="40"/>
      <c r="M60" s="40"/>
      <c r="N60" s="40" t="n">
        <f aca="false">N59+K60+M60</f>
        <v>1088004.85876819</v>
      </c>
      <c r="O60" s="53" t="n">
        <f aca="false">O59+K60</f>
        <v>264452.890000001</v>
      </c>
      <c r="P60" s="63"/>
      <c r="Q60" s="0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</row>
    <row r="61" customFormat="false" ht="12.75" hidden="false" customHeight="false" outlineLevel="0" collapsed="false">
      <c r="A61" s="57" t="s">
        <v>51</v>
      </c>
      <c r="B61" s="58" t="n">
        <f aca="false">SUM(B60)</f>
        <v>29</v>
      </c>
      <c r="C61" s="58"/>
      <c r="D61" s="59"/>
      <c r="E61" s="37"/>
      <c r="F61" s="61"/>
      <c r="G61" s="17"/>
      <c r="H61" s="62" t="n">
        <f aca="false">SUM(H60)</f>
        <v>8557.97794389991</v>
      </c>
      <c r="I61" s="54" t="n">
        <f aca="false">10%*H61</f>
        <v>855.797794389991</v>
      </c>
      <c r="J61" s="55" t="n">
        <f aca="false">H61-I61</f>
        <v>7702.18014950992</v>
      </c>
      <c r="K61" s="41"/>
      <c r="L61" s="40" t="n">
        <v>0</v>
      </c>
      <c r="M61" s="40" t="n">
        <f aca="false">H61</f>
        <v>8557.97794389991</v>
      </c>
      <c r="N61" s="40" t="n">
        <f aca="false">N60+K61+M61</f>
        <v>1096562.83671209</v>
      </c>
      <c r="O61" s="53" t="n">
        <f aca="false">O60+K61</f>
        <v>264452.890000001</v>
      </c>
      <c r="P61" s="63"/>
      <c r="Q61" s="0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</row>
    <row r="62" customFormat="false" ht="12.75" hidden="false" customHeight="false" outlineLevel="0" collapsed="false">
      <c r="A62" s="67" t="s">
        <v>72</v>
      </c>
      <c r="B62" s="35" t="n">
        <v>31</v>
      </c>
      <c r="C62" s="58"/>
      <c r="D62" s="59"/>
      <c r="E62" s="37" t="n">
        <v>0.099</v>
      </c>
      <c r="F62" s="61"/>
      <c r="G62" s="17"/>
      <c r="H62" s="49" t="n">
        <f aca="false">N62*E62*B62/365</f>
        <v>9220.14067361478</v>
      </c>
      <c r="I62" s="54"/>
      <c r="J62" s="55"/>
      <c r="K62" s="41"/>
      <c r="L62" s="40"/>
      <c r="M62" s="40"/>
      <c r="N62" s="40" t="n">
        <f aca="false">N61+K62+M62</f>
        <v>1096562.83671209</v>
      </c>
      <c r="O62" s="53" t="n">
        <f aca="false">O61+K62</f>
        <v>264452.890000001</v>
      </c>
      <c r="P62" s="63"/>
      <c r="Q62" s="0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customFormat="false" ht="12.75" hidden="false" customHeight="false" outlineLevel="0" collapsed="false">
      <c r="A63" s="57" t="s">
        <v>53</v>
      </c>
      <c r="B63" s="58" t="n">
        <f aca="false">SUM(B62)</f>
        <v>31</v>
      </c>
      <c r="C63" s="58"/>
      <c r="D63" s="59"/>
      <c r="E63" s="37"/>
      <c r="F63" s="61"/>
      <c r="G63" s="17"/>
      <c r="H63" s="62" t="n">
        <f aca="false">SUM(H62)</f>
        <v>9220.14067361478</v>
      </c>
      <c r="I63" s="54" t="n">
        <f aca="false">10%*H63</f>
        <v>922.014067361478</v>
      </c>
      <c r="J63" s="55" t="n">
        <f aca="false">H63-I63</f>
        <v>8298.1266062533</v>
      </c>
      <c r="K63" s="41"/>
      <c r="L63" s="40" t="n">
        <v>0</v>
      </c>
      <c r="M63" s="40" t="n">
        <f aca="false">H63</f>
        <v>9220.14067361478</v>
      </c>
      <c r="N63" s="40" t="n">
        <f aca="false">N62+K63+M63</f>
        <v>1105782.9773857</v>
      </c>
      <c r="O63" s="53" t="n">
        <f aca="false">O62+K63</f>
        <v>264452.890000001</v>
      </c>
      <c r="P63" s="63"/>
      <c r="Q63" s="0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</row>
    <row r="64" customFormat="false" ht="12.75" hidden="false" customHeight="false" outlineLevel="0" collapsed="false">
      <c r="A64" s="67" t="s">
        <v>73</v>
      </c>
      <c r="B64" s="35" t="n">
        <v>30</v>
      </c>
      <c r="C64" s="58"/>
      <c r="D64" s="59"/>
      <c r="E64" s="37" t="n">
        <v>0.099</v>
      </c>
      <c r="F64" s="61"/>
      <c r="G64" s="17"/>
      <c r="H64" s="49" t="n">
        <f aca="false">N64*E64*B64/365</f>
        <v>8997.74093927544</v>
      </c>
      <c r="I64" s="54"/>
      <c r="J64" s="55"/>
      <c r="K64" s="41"/>
      <c r="L64" s="40"/>
      <c r="M64" s="40"/>
      <c r="N64" s="40" t="n">
        <f aca="false">N63+K64+M64</f>
        <v>1105782.9773857</v>
      </c>
      <c r="O64" s="53" t="n">
        <f aca="false">O63+K64</f>
        <v>264452.890000001</v>
      </c>
      <c r="P64" s="63"/>
      <c r="Q64" s="0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</row>
    <row r="65" customFormat="false" ht="12.75" hidden="false" customHeight="false" outlineLevel="0" collapsed="false">
      <c r="A65" s="57" t="s">
        <v>55</v>
      </c>
      <c r="B65" s="58" t="n">
        <f aca="false">SUM(B64)</f>
        <v>30</v>
      </c>
      <c r="C65" s="58"/>
      <c r="D65" s="59"/>
      <c r="E65" s="37"/>
      <c r="F65" s="61"/>
      <c r="G65" s="17"/>
      <c r="H65" s="62" t="n">
        <f aca="false">SUM(H64)</f>
        <v>8997.74093927544</v>
      </c>
      <c r="I65" s="54" t="n">
        <f aca="false">10%*H65</f>
        <v>899.774093927544</v>
      </c>
      <c r="J65" s="55" t="n">
        <f aca="false">H65-I65</f>
        <v>8097.96684534789</v>
      </c>
      <c r="K65" s="41"/>
      <c r="L65" s="40" t="n">
        <v>0</v>
      </c>
      <c r="M65" s="40" t="n">
        <f aca="false">H65</f>
        <v>8997.74093927544</v>
      </c>
      <c r="N65" s="40" t="n">
        <f aca="false">N64+K65+M65</f>
        <v>1114780.71832498</v>
      </c>
      <c r="O65" s="53" t="n">
        <f aca="false">O64+K65</f>
        <v>264452.890000001</v>
      </c>
      <c r="P65" s="63"/>
      <c r="Q65" s="0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</row>
    <row r="66" customFormat="false" ht="12.75" hidden="false" customHeight="false" outlineLevel="0" collapsed="false">
      <c r="A66" s="67" t="s">
        <v>74</v>
      </c>
      <c r="B66" s="35" t="n">
        <v>31</v>
      </c>
      <c r="C66" s="58"/>
      <c r="D66" s="59"/>
      <c r="E66" s="37" t="n">
        <v>0.099</v>
      </c>
      <c r="F66" s="61"/>
      <c r="G66" s="17"/>
      <c r="H66" s="49" t="n">
        <f aca="false">N66*E66*B66/365</f>
        <v>9373.32061517632</v>
      </c>
      <c r="I66" s="54"/>
      <c r="J66" s="55"/>
      <c r="K66" s="41"/>
      <c r="L66" s="40"/>
      <c r="M66" s="40"/>
      <c r="N66" s="40" t="n">
        <f aca="false">N65+K66+M66</f>
        <v>1114780.71832498</v>
      </c>
      <c r="O66" s="53" t="n">
        <f aca="false">O65+K66</f>
        <v>264452.890000001</v>
      </c>
      <c r="P66" s="63"/>
      <c r="Q66" s="0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</row>
    <row r="67" customFormat="false" ht="12.75" hidden="false" customHeight="false" outlineLevel="0" collapsed="false">
      <c r="A67" s="57" t="s">
        <v>75</v>
      </c>
      <c r="B67" s="58" t="n">
        <f aca="false">SUM(B66)</f>
        <v>31</v>
      </c>
      <c r="C67" s="58"/>
      <c r="D67" s="59"/>
      <c r="E67" s="37"/>
      <c r="F67" s="61"/>
      <c r="G67" s="17"/>
      <c r="H67" s="62" t="n">
        <f aca="false">SUM(H66)</f>
        <v>9373.32061517632</v>
      </c>
      <c r="I67" s="54" t="n">
        <f aca="false">10%*H67</f>
        <v>937.332061517632</v>
      </c>
      <c r="J67" s="55" t="n">
        <f aca="false">H67-I67</f>
        <v>8435.98855365868</v>
      </c>
      <c r="K67" s="41"/>
      <c r="L67" s="40" t="n">
        <v>0</v>
      </c>
      <c r="M67" s="40" t="n">
        <f aca="false">H67</f>
        <v>9373.32061517632</v>
      </c>
      <c r="N67" s="40" t="n">
        <f aca="false">N66+K67+M67</f>
        <v>1124154.03894015</v>
      </c>
      <c r="O67" s="53" t="n">
        <f aca="false">O66+K67</f>
        <v>264452.890000001</v>
      </c>
      <c r="P67" s="63"/>
      <c r="Q67" s="0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  <c r="IW67" s="65"/>
    </row>
    <row r="68" customFormat="false" ht="12.75" hidden="false" customHeight="false" outlineLevel="0" collapsed="false">
      <c r="A68" s="67" t="s">
        <v>76</v>
      </c>
      <c r="B68" s="35" t="n">
        <v>30</v>
      </c>
      <c r="C68" s="58"/>
      <c r="D68" s="59"/>
      <c r="E68" s="37" t="n">
        <v>0.099</v>
      </c>
      <c r="F68" s="61"/>
      <c r="G68" s="17"/>
      <c r="H68" s="49" t="n">
        <f aca="false">N68*E68*B68/365</f>
        <v>9147.22601548563</v>
      </c>
      <c r="I68" s="54"/>
      <c r="J68" s="55"/>
      <c r="K68" s="41"/>
      <c r="L68" s="40"/>
      <c r="M68" s="40"/>
      <c r="N68" s="40" t="n">
        <f aca="false">N67+K68+M68</f>
        <v>1124154.03894015</v>
      </c>
      <c r="O68" s="53" t="n">
        <f aca="false">O67+K68</f>
        <v>264452.890000001</v>
      </c>
      <c r="P68" s="63"/>
      <c r="Q68" s="0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</row>
    <row r="69" customFormat="false" ht="12.75" hidden="false" customHeight="false" outlineLevel="0" collapsed="false">
      <c r="A69" s="57" t="s">
        <v>77</v>
      </c>
      <c r="B69" s="58" t="n">
        <f aca="false">SUM(B68)</f>
        <v>30</v>
      </c>
      <c r="C69" s="58"/>
      <c r="D69" s="59"/>
      <c r="E69" s="37"/>
      <c r="F69" s="61"/>
      <c r="G69" s="17"/>
      <c r="H69" s="62" t="n">
        <f aca="false">SUM(H68)</f>
        <v>9147.22601548563</v>
      </c>
      <c r="I69" s="54" t="n">
        <f aca="false">10%*H69</f>
        <v>914.722601548563</v>
      </c>
      <c r="J69" s="55" t="n">
        <f aca="false">H69-I69</f>
        <v>8232.50341393707</v>
      </c>
      <c r="K69" s="41"/>
      <c r="L69" s="40" t="n">
        <v>0</v>
      </c>
      <c r="M69" s="40" t="n">
        <f aca="false">H69</f>
        <v>9147.22601548563</v>
      </c>
      <c r="N69" s="40" t="n">
        <f aca="false">N68+K69+M69</f>
        <v>1133301.26495564</v>
      </c>
      <c r="O69" s="53" t="n">
        <f aca="false">O68+K69</f>
        <v>264452.890000001</v>
      </c>
      <c r="P69" s="63"/>
      <c r="Q69" s="0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</row>
    <row r="70" customFormat="false" ht="12.75" hidden="false" customHeight="false" outlineLevel="0" collapsed="false">
      <c r="A70" s="67" t="s">
        <v>78</v>
      </c>
      <c r="B70" s="35" t="n">
        <v>31</v>
      </c>
      <c r="C70" s="58"/>
      <c r="D70" s="59"/>
      <c r="E70" s="37" t="n">
        <v>0.099</v>
      </c>
      <c r="F70" s="61"/>
      <c r="G70" s="17"/>
      <c r="H70" s="49" t="n">
        <f aca="false">N70*E70*B70/365</f>
        <v>9529.04543054481</v>
      </c>
      <c r="I70" s="54"/>
      <c r="J70" s="55"/>
      <c r="K70" s="41"/>
      <c r="L70" s="40"/>
      <c r="M70" s="40"/>
      <c r="N70" s="40" t="n">
        <f aca="false">N69+K70+M70</f>
        <v>1133301.26495564</v>
      </c>
      <c r="O70" s="53" t="n">
        <f aca="false">O69+K70</f>
        <v>264452.890000001</v>
      </c>
      <c r="P70" s="63"/>
      <c r="Q70" s="0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</row>
    <row r="71" customFormat="false" ht="12.75" hidden="false" customHeight="false" outlineLevel="0" collapsed="false">
      <c r="A71" s="57" t="s">
        <v>31</v>
      </c>
      <c r="B71" s="58" t="n">
        <f aca="false">SUM(B70)</f>
        <v>31</v>
      </c>
      <c r="C71" s="58"/>
      <c r="D71" s="59"/>
      <c r="E71" s="37"/>
      <c r="F71" s="61"/>
      <c r="G71" s="17"/>
      <c r="H71" s="62" t="n">
        <f aca="false">SUM(H70)</f>
        <v>9529.04543054481</v>
      </c>
      <c r="I71" s="54" t="n">
        <f aca="false">10%*H71</f>
        <v>952.904543054481</v>
      </c>
      <c r="J71" s="55" t="n">
        <f aca="false">H71-I71</f>
        <v>8576.14088749033</v>
      </c>
      <c r="K71" s="41"/>
      <c r="L71" s="40" t="n">
        <v>0</v>
      </c>
      <c r="M71" s="40" t="n">
        <f aca="false">H71</f>
        <v>9529.04543054481</v>
      </c>
      <c r="N71" s="40" t="n">
        <f aca="false">N70+K71+M71</f>
        <v>1142830.31038618</v>
      </c>
      <c r="O71" s="53" t="n">
        <f aca="false">O70+K71</f>
        <v>264452.890000001</v>
      </c>
      <c r="P71" s="63"/>
      <c r="Q71" s="0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</row>
    <row r="72" customFormat="false" ht="12.75" hidden="false" customHeight="false" outlineLevel="0" collapsed="false">
      <c r="A72" s="67" t="s">
        <v>79</v>
      </c>
      <c r="B72" s="35" t="n">
        <v>31</v>
      </c>
      <c r="C72" s="58"/>
      <c r="D72" s="59"/>
      <c r="E72" s="37" t="n">
        <v>0.099</v>
      </c>
      <c r="F72" s="61"/>
      <c r="G72" s="17"/>
      <c r="H72" s="49" t="n">
        <f aca="false">N72*E72*B72/365</f>
        <v>9609.16773308274</v>
      </c>
      <c r="I72" s="54"/>
      <c r="J72" s="55"/>
      <c r="K72" s="41"/>
      <c r="L72" s="40"/>
      <c r="M72" s="40"/>
      <c r="N72" s="40" t="n">
        <f aca="false">N71+K72+M72</f>
        <v>1142830.31038618</v>
      </c>
      <c r="O72" s="53" t="n">
        <f aca="false">O71+K72</f>
        <v>264452.890000001</v>
      </c>
      <c r="P72" s="63"/>
      <c r="Q72" s="0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</row>
    <row r="73" customFormat="false" ht="12.75" hidden="false" customHeight="false" outlineLevel="0" collapsed="false">
      <c r="A73" s="57" t="s">
        <v>34</v>
      </c>
      <c r="B73" s="58" t="n">
        <f aca="false">SUM(B72)</f>
        <v>31</v>
      </c>
      <c r="C73" s="58"/>
      <c r="D73" s="59"/>
      <c r="E73" s="37"/>
      <c r="F73" s="61"/>
      <c r="G73" s="17"/>
      <c r="H73" s="62" t="n">
        <f aca="false">SUM(H72)</f>
        <v>9609.16773308274</v>
      </c>
      <c r="I73" s="54" t="n">
        <f aca="false">10%*H73</f>
        <v>960.916773308274</v>
      </c>
      <c r="J73" s="55" t="n">
        <f aca="false">H73-I73</f>
        <v>8648.25095977446</v>
      </c>
      <c r="K73" s="41"/>
      <c r="L73" s="40" t="n">
        <v>0</v>
      </c>
      <c r="M73" s="40" t="n">
        <f aca="false">H73</f>
        <v>9609.16773308274</v>
      </c>
      <c r="N73" s="40" t="n">
        <f aca="false">N72+K73+M73</f>
        <v>1152439.47811927</v>
      </c>
      <c r="O73" s="53" t="n">
        <f aca="false">O72+K73</f>
        <v>264452.890000001</v>
      </c>
      <c r="P73" s="63"/>
      <c r="Q73" s="0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</row>
    <row r="74" customFormat="false" ht="12.75" hidden="false" customHeight="false" outlineLevel="0" collapsed="false">
      <c r="A74" s="67" t="s">
        <v>80</v>
      </c>
      <c r="B74" s="35" t="n">
        <v>30</v>
      </c>
      <c r="C74" s="58"/>
      <c r="D74" s="59"/>
      <c r="E74" s="37" t="n">
        <v>0.099</v>
      </c>
      <c r="F74" s="61"/>
      <c r="G74" s="17"/>
      <c r="H74" s="49" t="n">
        <f aca="false">N74*E74*B74/365</f>
        <v>9377.38424661431</v>
      </c>
      <c r="I74" s="54"/>
      <c r="J74" s="55"/>
      <c r="K74" s="41"/>
      <c r="L74" s="40"/>
      <c r="M74" s="40"/>
      <c r="N74" s="40" t="n">
        <f aca="false">N73+K74+M74</f>
        <v>1152439.47811927</v>
      </c>
      <c r="O74" s="53" t="n">
        <f aca="false">O73+K74</f>
        <v>264452.890000001</v>
      </c>
      <c r="P74" s="63"/>
      <c r="Q74" s="0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</row>
    <row r="75" customFormat="false" ht="12.75" hidden="false" customHeight="false" outlineLevel="0" collapsed="false">
      <c r="A75" s="57" t="s">
        <v>37</v>
      </c>
      <c r="B75" s="58" t="n">
        <f aca="false">SUM(B74)</f>
        <v>30</v>
      </c>
      <c r="C75" s="58"/>
      <c r="D75" s="59"/>
      <c r="E75" s="37"/>
      <c r="F75" s="61"/>
      <c r="G75" s="17"/>
      <c r="H75" s="62" t="n">
        <f aca="false">SUM(H74)</f>
        <v>9377.38424661431</v>
      </c>
      <c r="I75" s="54" t="n">
        <f aca="false">10%*H75</f>
        <v>937.738424661431</v>
      </c>
      <c r="J75" s="55" t="n">
        <f aca="false">H75-I75</f>
        <v>8439.64582195288</v>
      </c>
      <c r="K75" s="41"/>
      <c r="L75" s="40" t="n">
        <v>0</v>
      </c>
      <c r="M75" s="40" t="n">
        <f aca="false">H75</f>
        <v>9377.38424661431</v>
      </c>
      <c r="N75" s="40" t="n">
        <f aca="false">N74+K75+M75</f>
        <v>1161816.86236588</v>
      </c>
      <c r="O75" s="53" t="n">
        <f aca="false">O74+K75</f>
        <v>264452.890000001</v>
      </c>
      <c r="P75" s="63"/>
      <c r="Q75" s="0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</row>
    <row r="76" customFormat="false" ht="12.75" hidden="false" customHeight="false" outlineLevel="0" collapsed="false">
      <c r="A76" s="67" t="s">
        <v>81</v>
      </c>
      <c r="B76" s="35" t="n">
        <v>31</v>
      </c>
      <c r="C76" s="58"/>
      <c r="D76" s="59"/>
      <c r="E76" s="37" t="n">
        <v>0.099</v>
      </c>
      <c r="F76" s="61"/>
      <c r="G76" s="17"/>
      <c r="H76" s="49" t="n">
        <f aca="false">N76*E76*B76/365</f>
        <v>9768.81082356408</v>
      </c>
      <c r="I76" s="54"/>
      <c r="J76" s="55"/>
      <c r="K76" s="41"/>
      <c r="L76" s="40"/>
      <c r="M76" s="40"/>
      <c r="N76" s="40" t="n">
        <f aca="false">N75+K76+M76</f>
        <v>1161816.86236588</v>
      </c>
      <c r="O76" s="53" t="n">
        <f aca="false">O75+K76</f>
        <v>264452.890000001</v>
      </c>
      <c r="P76" s="63"/>
      <c r="Q76" s="0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</row>
    <row r="77" customFormat="false" ht="12.75" hidden="false" customHeight="false" outlineLevel="0" collapsed="false">
      <c r="A77" s="57" t="s">
        <v>40</v>
      </c>
      <c r="B77" s="58" t="n">
        <f aca="false">SUM(B76)</f>
        <v>31</v>
      </c>
      <c r="C77" s="58"/>
      <c r="D77" s="59"/>
      <c r="E77" s="37"/>
      <c r="F77" s="61"/>
      <c r="G77" s="17"/>
      <c r="H77" s="62" t="n">
        <f aca="false">SUM(H76)</f>
        <v>9768.81082356408</v>
      </c>
      <c r="I77" s="54" t="n">
        <f aca="false">10%*H77</f>
        <v>976.881082356408</v>
      </c>
      <c r="J77" s="55" t="n">
        <f aca="false">H77-I77</f>
        <v>8791.92974120767</v>
      </c>
      <c r="K77" s="41"/>
      <c r="L77" s="40" t="n">
        <v>0</v>
      </c>
      <c r="M77" s="40" t="n">
        <f aca="false">H77</f>
        <v>9768.81082356408</v>
      </c>
      <c r="N77" s="40" t="n">
        <f aca="false">N76+K77+M77</f>
        <v>1171585.67318945</v>
      </c>
      <c r="O77" s="53" t="n">
        <f aca="false">O76+K77</f>
        <v>264452.890000001</v>
      </c>
      <c r="P77" s="63"/>
      <c r="Q77" s="0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</row>
    <row r="78" customFormat="false" ht="12" hidden="false" customHeight="true" outlineLevel="0" collapsed="false">
      <c r="A78" s="70"/>
      <c r="B78" s="35"/>
      <c r="C78" s="35"/>
      <c r="D78" s="47"/>
      <c r="E78" s="37"/>
      <c r="F78" s="48"/>
      <c r="G78" s="11"/>
      <c r="H78" s="40"/>
      <c r="I78" s="55"/>
      <c r="J78" s="55"/>
      <c r="K78" s="65"/>
      <c r="M78" s="5"/>
      <c r="N78" s="40"/>
      <c r="O78" s="40"/>
      <c r="P78" s="63"/>
      <c r="Q78" s="0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</row>
    <row r="79" customFormat="false" ht="12.75" hidden="false" customHeight="false" outlineLevel="0" collapsed="false">
      <c r="A79" s="70" t="str">
        <f aca="true">CELL("FILENAME")</f>
        <v>'file:///mnt/12tb/@roms/datasets/enron/EDRM Enron Email Data Set v2 XML/filtered-attachments/xls/Ice_Drilling_Default_Int.xls'#$Can $ Only-Bankruptcy</v>
      </c>
      <c r="B79" s="13"/>
      <c r="C79" s="13"/>
      <c r="D79" s="13"/>
      <c r="E79" s="13"/>
      <c r="F79" s="13"/>
      <c r="G79" s="13"/>
      <c r="H79" s="13"/>
      <c r="I79" s="54"/>
      <c r="J79" s="55"/>
      <c r="K79" s="71"/>
      <c r="M79" s="5"/>
      <c r="N79" s="54"/>
      <c r="O79" s="54"/>
      <c r="P79" s="63"/>
      <c r="Q79" s="0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13"/>
      <c r="G80" s="13"/>
      <c r="H80" s="13"/>
      <c r="I80" s="54"/>
      <c r="J80" s="72"/>
      <c r="K80" s="73"/>
      <c r="M80" s="5"/>
      <c r="N80" s="54"/>
      <c r="O80" s="54"/>
      <c r="P80" s="63"/>
      <c r="Q80" s="0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13"/>
      <c r="G81" s="13"/>
      <c r="H81" s="13"/>
      <c r="I81" s="55"/>
      <c r="J81" s="55"/>
      <c r="K81" s="73"/>
      <c r="M81" s="5"/>
      <c r="N81" s="54"/>
      <c r="O81" s="54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13"/>
      <c r="G82" s="13"/>
      <c r="H82" s="13"/>
      <c r="I82" s="55"/>
      <c r="J82" s="55"/>
      <c r="K82" s="52"/>
      <c r="M82" s="5"/>
      <c r="N82" s="40"/>
      <c r="O82" s="40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13"/>
      <c r="G83" s="13"/>
      <c r="H83" s="13"/>
      <c r="I83" s="50"/>
      <c r="J83" s="51"/>
      <c r="K83" s="52"/>
      <c r="M83" s="5"/>
      <c r="N83" s="40"/>
      <c r="O83" s="40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54"/>
      <c r="J84" s="55"/>
      <c r="K84" s="74"/>
      <c r="M84" s="5"/>
      <c r="N84" s="75"/>
      <c r="O84" s="75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65"/>
      <c r="HB84" s="65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65"/>
      <c r="IC84" s="65"/>
      <c r="ID84" s="65"/>
      <c r="IE84" s="65"/>
      <c r="IF84" s="65"/>
      <c r="IG84" s="65"/>
      <c r="IH84" s="65"/>
      <c r="II84" s="65"/>
      <c r="IJ84" s="65"/>
      <c r="IK84" s="65"/>
      <c r="IL84" s="65"/>
      <c r="IM84" s="65"/>
      <c r="IN84" s="65"/>
      <c r="IO84" s="65"/>
      <c r="IP84" s="65"/>
      <c r="IQ84" s="65"/>
      <c r="IR84" s="65"/>
      <c r="IS84" s="65"/>
      <c r="IT84" s="65"/>
      <c r="IU84" s="65"/>
      <c r="IV84" s="65"/>
      <c r="IW84" s="65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48"/>
      <c r="G85" s="11"/>
      <c r="H85" s="54"/>
      <c r="I85" s="54"/>
      <c r="J85" s="55"/>
      <c r="K85" s="74"/>
      <c r="M85" s="5"/>
      <c r="N85" s="75"/>
      <c r="O85" s="75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76"/>
      <c r="G86" s="11"/>
      <c r="H86" s="40"/>
      <c r="I86" s="47"/>
      <c r="J86" s="77"/>
      <c r="K86" s="37"/>
      <c r="M86" s="11"/>
      <c r="N86" s="40"/>
      <c r="O86" s="40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  <c r="IW86" s="5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76"/>
      <c r="G87" s="11"/>
      <c r="H87" s="40"/>
      <c r="I87" s="54"/>
      <c r="J87" s="55"/>
      <c r="K87" s="40"/>
      <c r="M87" s="40"/>
      <c r="N87" s="63"/>
      <c r="O87" s="6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  <c r="IW87" s="50"/>
    </row>
    <row r="88" customFormat="false" ht="12.75" hidden="false" customHeight="false" outlineLevel="0" collapsed="false">
      <c r="N88" s="63"/>
      <c r="O88" s="63"/>
    </row>
    <row r="89" customFormat="false" ht="12.75" hidden="false" customHeight="false" outlineLevel="0" collapsed="false">
      <c r="N89" s="63"/>
      <c r="O89" s="63"/>
    </row>
    <row r="90" customFormat="false" ht="12.75" hidden="false" customHeight="false" outlineLevel="0" collapsed="false">
      <c r="N90" s="33"/>
      <c r="O90" s="33"/>
    </row>
    <row r="91" customFormat="false" ht="12.75" hidden="false" customHeight="false" outlineLevel="0" collapsed="false">
      <c r="N91" s="33"/>
      <c r="O91" s="33"/>
    </row>
    <row r="92" customFormat="false" ht="12.75" hidden="false" customHeight="false" outlineLevel="0" collapsed="false">
      <c r="N92" s="33"/>
      <c r="O92" s="33"/>
    </row>
    <row r="93" customFormat="false" ht="12.75" hidden="false" customHeight="false" outlineLevel="0" collapsed="false">
      <c r="N93" s="33"/>
      <c r="O93" s="33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4" customFormat="false" ht="12.75" hidden="false" customHeight="false" outlineLevel="0" collapsed="false">
      <c r="I104" s="68"/>
      <c r="J104" s="78"/>
      <c r="K104" s="68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  <c r="IW104" s="79"/>
    </row>
    <row r="105" customFormat="false" ht="12.75" hidden="false" customHeight="false" outlineLevel="0" collapsed="false">
      <c r="I105" s="68"/>
      <c r="J105" s="78"/>
      <c r="K105" s="68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  <c r="IW105" s="79"/>
    </row>
    <row r="106" customFormat="false" ht="12.75" hidden="false" customHeight="false" outlineLevel="0" collapsed="false">
      <c r="I106" s="68"/>
      <c r="J106" s="78"/>
      <c r="K106" s="68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  <c r="GI106" s="79"/>
      <c r="GJ106" s="79"/>
      <c r="GK106" s="79"/>
      <c r="GL106" s="79"/>
      <c r="GM106" s="79"/>
      <c r="GN106" s="79"/>
      <c r="GO106" s="79"/>
      <c r="GP106" s="79"/>
      <c r="GQ106" s="79"/>
      <c r="GR106" s="79"/>
      <c r="GS106" s="79"/>
      <c r="GT106" s="79"/>
      <c r="GU106" s="79"/>
      <c r="GV106" s="79"/>
      <c r="GW106" s="79"/>
      <c r="GX106" s="79"/>
      <c r="GY106" s="79"/>
      <c r="GZ106" s="79"/>
      <c r="HA106" s="79"/>
      <c r="HB106" s="79"/>
      <c r="HC106" s="79"/>
      <c r="HD106" s="79"/>
      <c r="HE106" s="79"/>
      <c r="HF106" s="79"/>
      <c r="HG106" s="79"/>
      <c r="HH106" s="79"/>
      <c r="HI106" s="79"/>
      <c r="HJ106" s="79"/>
      <c r="HK106" s="79"/>
      <c r="HL106" s="79"/>
      <c r="HM106" s="79"/>
      <c r="HN106" s="79"/>
      <c r="HO106" s="79"/>
      <c r="HP106" s="79"/>
      <c r="HQ106" s="79"/>
      <c r="HR106" s="79"/>
      <c r="HS106" s="79"/>
      <c r="HT106" s="79"/>
      <c r="HU106" s="79"/>
      <c r="HV106" s="79"/>
      <c r="HW106" s="79"/>
      <c r="HX106" s="79"/>
      <c r="HY106" s="79"/>
      <c r="HZ106" s="79"/>
      <c r="IA106" s="79"/>
      <c r="IB106" s="79"/>
      <c r="IC106" s="79"/>
      <c r="ID106" s="79"/>
      <c r="IE106" s="79"/>
      <c r="IF106" s="79"/>
      <c r="IG106" s="79"/>
      <c r="IH106" s="79"/>
      <c r="II106" s="79"/>
      <c r="IJ106" s="79"/>
      <c r="IK106" s="79"/>
      <c r="IL106" s="79"/>
      <c r="IM106" s="79"/>
      <c r="IN106" s="79"/>
      <c r="IO106" s="79"/>
      <c r="IP106" s="79"/>
      <c r="IQ106" s="79"/>
      <c r="IR106" s="79"/>
      <c r="IS106" s="79"/>
      <c r="IT106" s="79"/>
      <c r="IU106" s="79"/>
      <c r="IV106" s="79"/>
      <c r="IW106" s="79"/>
    </row>
    <row r="107" customFormat="false" ht="12.75" hidden="false" customHeight="false" outlineLevel="0" collapsed="false">
      <c r="I107" s="68"/>
      <c r="J107" s="78"/>
      <c r="K107" s="68"/>
    </row>
    <row r="108" customFormat="false" ht="12.75" hidden="false" customHeight="false" outlineLevel="0" collapsed="false">
      <c r="I108" s="68"/>
      <c r="J108" s="78"/>
      <c r="K108" s="68"/>
    </row>
    <row r="109" customFormat="false" ht="12.75" hidden="false" customHeight="false" outlineLevel="0" collapsed="false">
      <c r="I109" s="68"/>
      <c r="J109" s="78"/>
      <c r="K109" s="68"/>
    </row>
    <row r="110" customFormat="false" ht="12.75" hidden="false" customHeight="false" outlineLevel="0" collapsed="false">
      <c r="I110" s="68"/>
      <c r="J110" s="78"/>
      <c r="K110" s="68"/>
    </row>
    <row r="111" customFormat="false" ht="12.75" hidden="false" customHeight="false" outlineLevel="0" collapsed="false">
      <c r="I111" s="68"/>
      <c r="J111" s="78"/>
      <c r="K111" s="68"/>
    </row>
    <row r="112" customFormat="false" ht="12.75" hidden="false" customHeight="false" outlineLevel="0" collapsed="false">
      <c r="I112" s="68"/>
      <c r="J112" s="78"/>
      <c r="K112" s="68"/>
    </row>
    <row r="113" customFormat="false" ht="12.75" hidden="false" customHeight="false" outlineLevel="0" collapsed="false">
      <c r="I113" s="68"/>
      <c r="J113" s="78"/>
      <c r="K113" s="68"/>
    </row>
    <row r="114" customFormat="false" ht="12.75" hidden="false" customHeight="false" outlineLevel="0" collapsed="false">
      <c r="I114" s="68"/>
      <c r="J114" s="78"/>
      <c r="K114" s="68"/>
    </row>
    <row r="115" customFormat="false" ht="12.75" hidden="false" customHeight="false" outlineLevel="0" collapsed="false">
      <c r="I115" s="68"/>
      <c r="J115" s="78"/>
      <c r="K115" s="68"/>
    </row>
    <row r="116" customFormat="false" ht="12.75" hidden="false" customHeight="false" outlineLevel="0" collapsed="false">
      <c r="I116" s="68"/>
      <c r="J116" s="78"/>
      <c r="K116" s="68"/>
    </row>
    <row r="117" customFormat="false" ht="12.75" hidden="false" customHeight="false" outlineLevel="0" collapsed="false">
      <c r="I117" s="68"/>
      <c r="J117" s="78"/>
      <c r="K117" s="68"/>
    </row>
    <row r="118" customFormat="false" ht="12.75" hidden="false" customHeight="false" outlineLevel="0" collapsed="false">
      <c r="I118" s="68"/>
      <c r="J118" s="78"/>
      <c r="K118" s="68"/>
    </row>
    <row r="119" customFormat="false" ht="12.75" hidden="false" customHeight="false" outlineLevel="0" collapsed="false">
      <c r="I119" s="68"/>
      <c r="J119" s="78"/>
      <c r="K119" s="68"/>
    </row>
    <row r="120" customFormat="false" ht="12.75" hidden="false" customHeight="false" outlineLevel="0" collapsed="false">
      <c r="I120" s="68"/>
      <c r="J120" s="78"/>
      <c r="K120" s="68"/>
    </row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.99"/>
    <col collapsed="false" customWidth="true" hidden="false" outlineLevel="0" max="3" min="3" style="0" width="46.28"/>
    <col collapsed="false" customWidth="true" hidden="false" outlineLevel="0" max="4" min="4" style="0" width="14.7"/>
    <col collapsed="false" customWidth="true" hidden="false" outlineLevel="0" max="5" min="5" style="0" width="3.28"/>
    <col collapsed="false" customWidth="true" hidden="false" outlineLevel="0" max="6" min="6" style="0" width="17.7"/>
    <col collapsed="false" customWidth="true" hidden="false" outlineLevel="0" max="7" min="7" style="0" width="3.28"/>
    <col collapsed="false" customWidth="true" hidden="true" outlineLevel="0" max="8" min="8" style="0" width="14.7"/>
    <col collapsed="false" customWidth="true" hidden="true" outlineLevel="0" max="9" min="9" style="0" width="3.28"/>
    <col collapsed="false" customWidth="true" hidden="true" outlineLevel="0" max="10" min="10" style="0" width="11.13"/>
    <col collapsed="false" customWidth="true" hidden="false" outlineLevel="0" max="11" min="11" style="0" width="14.7"/>
    <col collapsed="false" customWidth="true" hidden="false" outlineLevel="0" max="12" min="12" style="0" width="13.85"/>
    <col collapsed="false" customWidth="true" hidden="false" outlineLevel="0" max="13" min="13" style="0" width="11.28"/>
  </cols>
  <sheetData>
    <row r="1" customFormat="false" ht="12.75" hidden="false" customHeight="false" outlineLevel="0" collapsed="false">
      <c r="A1" s="80" t="s">
        <v>0</v>
      </c>
      <c r="B1" s="80"/>
      <c r="C1" s="80"/>
    </row>
    <row r="2" customFormat="false" ht="12.75" hidden="false" customHeight="false" outlineLevel="0" collapsed="false">
      <c r="A2" s="80" t="s">
        <v>82</v>
      </c>
      <c r="B2" s="80"/>
      <c r="C2" s="80"/>
    </row>
    <row r="3" customFormat="false" ht="12.75" hidden="false" customHeight="false" outlineLevel="0" collapsed="false">
      <c r="A3" s="81" t="s">
        <v>83</v>
      </c>
      <c r="B3" s="81"/>
      <c r="C3" s="81"/>
    </row>
    <row r="4" customFormat="false" ht="12.75" hidden="false" customHeight="false" outlineLevel="0" collapsed="false">
      <c r="A4" s="81"/>
      <c r="B4" s="81"/>
      <c r="C4" s="81"/>
      <c r="D4" s="82" t="s">
        <v>84</v>
      </c>
      <c r="F4" s="82" t="s">
        <v>85</v>
      </c>
    </row>
    <row r="5" customFormat="false" ht="12.75" hidden="false" customHeight="false" outlineLevel="0" collapsed="false">
      <c r="A5" s="81"/>
      <c r="B5" s="81"/>
      <c r="C5" s="81"/>
    </row>
    <row r="6" customFormat="false" ht="12.75" hidden="false" customHeight="false" outlineLevel="0" collapsed="false">
      <c r="A6" s="83"/>
      <c r="B6" s="83"/>
      <c r="C6" s="83"/>
      <c r="D6" s="84" t="s">
        <v>86</v>
      </c>
      <c r="E6" s="80"/>
      <c r="F6" s="84" t="s">
        <v>86</v>
      </c>
      <c r="G6" s="80"/>
      <c r="H6" s="80"/>
      <c r="I6" s="80"/>
      <c r="J6" s="80" t="s">
        <v>87</v>
      </c>
      <c r="K6" s="80"/>
      <c r="L6" s="80"/>
      <c r="M6" s="83"/>
    </row>
    <row r="7" customFormat="false" ht="12.75" hidden="false" customHeight="false" outlineLevel="0" collapsed="false">
      <c r="A7" s="83"/>
      <c r="B7" s="83"/>
      <c r="C7" s="83"/>
      <c r="D7" s="85"/>
      <c r="E7" s="80"/>
      <c r="F7" s="85"/>
      <c r="G7" s="80"/>
      <c r="H7" s="85" t="s">
        <v>88</v>
      </c>
      <c r="I7" s="80"/>
      <c r="J7" s="86" t="s">
        <v>5</v>
      </c>
      <c r="K7" s="80"/>
      <c r="L7" s="80"/>
      <c r="M7" s="83"/>
    </row>
    <row r="9" customFormat="false" ht="12.75" hidden="false" customHeight="false" outlineLevel="0" collapsed="false">
      <c r="A9" s="80" t="s">
        <v>89</v>
      </c>
      <c r="B9" s="80"/>
      <c r="C9" s="80"/>
      <c r="D9" s="87"/>
      <c r="F9" s="87"/>
    </row>
    <row r="10" customFormat="false" ht="12.75" hidden="false" customHeight="false" outlineLevel="0" collapsed="false">
      <c r="B10" s="0" t="s">
        <v>90</v>
      </c>
      <c r="D10" s="88" t="n">
        <f aca="false">'Int Inc calc after WO'!U61</f>
        <v>14670000</v>
      </c>
      <c r="F10" s="88" t="n">
        <f aca="false">'Can $ Only'!O44</f>
        <v>14670000</v>
      </c>
      <c r="H10" s="88" t="n">
        <f aca="false">D10/J10</f>
        <v>9979591.83673469</v>
      </c>
      <c r="J10" s="89" t="n">
        <v>1.47</v>
      </c>
    </row>
    <row r="11" customFormat="false" ht="12.75" hidden="false" customHeight="false" outlineLevel="0" collapsed="false">
      <c r="B11" s="0" t="s">
        <v>91</v>
      </c>
      <c r="D11" s="88" t="n">
        <f aca="false">'Int Inc calc after WO'!N63</f>
        <v>-14005547.11</v>
      </c>
      <c r="F11" s="88" t="n">
        <f aca="false">'Int Inc calc after WO'!N63</f>
        <v>-14005547.11</v>
      </c>
      <c r="H11" s="88" t="n">
        <f aca="false">D11/J11</f>
        <v>-9312198.87632979</v>
      </c>
      <c r="J11" s="89" t="n">
        <v>1.504</v>
      </c>
    </row>
    <row r="12" customFormat="false" ht="12.75" hidden="false" customHeight="false" outlineLevel="0" collapsed="false">
      <c r="B12" s="0" t="s">
        <v>92</v>
      </c>
      <c r="D12" s="88" t="n">
        <v>-400000</v>
      </c>
      <c r="F12" s="88" t="n">
        <v>-400000</v>
      </c>
      <c r="H12" s="88" t="n">
        <f aca="false">D12/J12</f>
        <v>-265957.446808511</v>
      </c>
      <c r="J12" s="89" t="n">
        <v>1.504</v>
      </c>
    </row>
    <row r="13" customFormat="false" ht="12.75" hidden="false" customHeight="false" outlineLevel="0" collapsed="false">
      <c r="B13" s="80" t="s">
        <v>93</v>
      </c>
      <c r="C13" s="80"/>
      <c r="D13" s="90" t="n">
        <f aca="false">SUM(D10:D12)</f>
        <v>264452.890000001</v>
      </c>
      <c r="F13" s="90" t="n">
        <f aca="false">SUM(F10:F12)</f>
        <v>264452.890000001</v>
      </c>
      <c r="H13" s="90" t="n">
        <f aca="false">SUM(H10:H11)</f>
        <v>667392.960404906</v>
      </c>
      <c r="J13" s="89"/>
    </row>
    <row r="14" customFormat="false" ht="12.75" hidden="false" customHeight="false" outlineLevel="0" collapsed="false">
      <c r="D14" s="87"/>
      <c r="F14" s="87"/>
      <c r="J14" s="89"/>
    </row>
    <row r="15" customFormat="false" ht="12.75" hidden="false" customHeight="false" outlineLevel="0" collapsed="false">
      <c r="D15" s="87"/>
      <c r="F15" s="87"/>
      <c r="J15" s="89"/>
    </row>
    <row r="16" customFormat="false" ht="12.75" hidden="false" customHeight="false" outlineLevel="0" collapsed="false">
      <c r="A16" s="80" t="s">
        <v>94</v>
      </c>
      <c r="B16" s="80"/>
      <c r="C16" s="80"/>
      <c r="D16" s="87"/>
      <c r="F16" s="87"/>
      <c r="J16" s="89"/>
    </row>
    <row r="17" customFormat="false" ht="12.75" hidden="false" customHeight="false" outlineLevel="0" collapsed="false">
      <c r="B17" s="0" t="s">
        <v>95</v>
      </c>
      <c r="D17" s="88" t="n">
        <f aca="false">'Int Inc calc after WO'!H51+'Int Inc calc after WO'!H53+'Int Inc calc after WO'!H55+'Int Inc calc after WO'!H57+'Int Inc calc after WO'!H59+'Int Inc calc after WO'!H61</f>
        <v>733582.775067116</v>
      </c>
      <c r="F17" s="88" t="n">
        <f aca="false">'Can $ Only'!H33+'Can $ Only'!H35+'Can $ Only'!H37+'Can $ Only'!H39+'Can $ Only'!H41+'Can $ Only'!H43</f>
        <v>735086.38448005</v>
      </c>
      <c r="H17" s="88" t="n">
        <f aca="false">D17/J17</f>
        <v>499035.901406201</v>
      </c>
      <c r="J17" s="89" t="n">
        <v>1.47</v>
      </c>
    </row>
    <row r="18" customFormat="false" ht="12.75" hidden="false" customHeight="false" outlineLevel="0" collapsed="false">
      <c r="B18" s="0" t="s">
        <v>96</v>
      </c>
      <c r="D18" s="88" t="n">
        <f aca="false">'Int Inc calc after WO'!H65</f>
        <v>41528.2964754599</v>
      </c>
      <c r="F18" s="88" t="n">
        <f aca="false">'Can $ Only'!H47</f>
        <v>42157.7516287651</v>
      </c>
      <c r="H18" s="88" t="n">
        <f aca="false">D18/J18</f>
        <v>28250.5418200408</v>
      </c>
      <c r="J18" s="89" t="n">
        <v>1.47</v>
      </c>
    </row>
    <row r="19" customFormat="false" ht="12.75" hidden="false" customHeight="false" outlineLevel="0" collapsed="false">
      <c r="B19" s="0" t="s">
        <v>97</v>
      </c>
      <c r="D19" s="88" t="n">
        <f aca="false">'Int Inc calc after WO'!H74+'Int Inc calc after WO'!H76</f>
        <v>18272.1987302254</v>
      </c>
      <c r="F19" s="88" t="n">
        <f aca="false">'Can $ Only'!H51+'Can $ Only'!H53</f>
        <v>20450.9187389688</v>
      </c>
      <c r="H19" s="88" t="n">
        <f aca="false">D19/J19</f>
        <v>12430.0671634186</v>
      </c>
      <c r="J19" s="89" t="n">
        <v>1.47</v>
      </c>
    </row>
    <row r="20" customFormat="false" ht="12.75" hidden="false" customHeight="false" outlineLevel="0" collapsed="false">
      <c r="B20" s="80" t="s">
        <v>98</v>
      </c>
      <c r="C20" s="80"/>
      <c r="D20" s="90" t="n">
        <f aca="false">SUM(D17:D19)</f>
        <v>793383.270272801</v>
      </c>
      <c r="F20" s="90" t="n">
        <f aca="false">SUM(F17:F19)</f>
        <v>797695.054847784</v>
      </c>
      <c r="H20" s="90" t="n">
        <f aca="false">SUM(H17:H19)</f>
        <v>539716.510389661</v>
      </c>
      <c r="J20" s="89"/>
      <c r="K20" s="87"/>
      <c r="M20" s="91"/>
    </row>
    <row r="21" customFormat="false" ht="12.75" hidden="false" customHeight="false" outlineLevel="0" collapsed="false">
      <c r="D21" s="91"/>
      <c r="F21" s="91"/>
      <c r="J21" s="89"/>
    </row>
    <row r="22" customFormat="false" ht="12.75" hidden="false" customHeight="false" outlineLevel="0" collapsed="false">
      <c r="D22" s="91"/>
      <c r="F22" s="91"/>
      <c r="J22" s="89"/>
    </row>
    <row r="23" customFormat="false" ht="12.75" hidden="false" customHeight="false" outlineLevel="0" collapsed="false">
      <c r="A23" s="92" t="s">
        <v>99</v>
      </c>
      <c r="D23" s="93" t="n">
        <f aca="false">D13+D20</f>
        <v>1057836.1602728</v>
      </c>
      <c r="F23" s="93" t="n">
        <f aca="false">F13+F20</f>
        <v>1062147.94484778</v>
      </c>
      <c r="H23" s="93" t="n">
        <f aca="false">H13+H20</f>
        <v>1207109.47079457</v>
      </c>
      <c r="J23" s="89"/>
    </row>
    <row r="24" customFormat="false" ht="12.75" hidden="false" customHeight="false" outlineLevel="0" collapsed="false">
      <c r="D24" s="91"/>
      <c r="F24" s="91"/>
    </row>
    <row r="25" customFormat="false" ht="12.75" hidden="false" customHeight="false" outlineLevel="0" collapsed="false">
      <c r="D25" s="91"/>
    </row>
    <row r="26" customFormat="false" ht="12.75" hidden="false" customHeight="false" outlineLevel="0" collapsed="false">
      <c r="D26" s="91"/>
    </row>
    <row r="27" customFormat="false" ht="12.75" hidden="false" customHeight="false" outlineLevel="0" collapsed="false">
      <c r="D27" s="91"/>
    </row>
    <row r="30" customFormat="false" ht="12.75" hidden="false" customHeight="false" outlineLevel="0" collapsed="false">
      <c r="D30" s="91"/>
    </row>
    <row r="31" customFormat="false" ht="12.75" hidden="false" customHeight="false" outlineLevel="0" collapsed="false">
      <c r="D31" s="91"/>
    </row>
    <row r="32" customFormat="false" ht="12.75" hidden="false" customHeight="false" outlineLevel="0" collapsed="false">
      <c r="D32" s="91"/>
    </row>
    <row r="33" customFormat="false" ht="12.75" hidden="false" customHeight="false" outlineLevel="0" collapsed="false">
      <c r="D33" s="91"/>
    </row>
    <row r="34" customFormat="false" ht="12.75" hidden="false" customHeight="false" outlineLevel="0" collapsed="false">
      <c r="D34" s="91"/>
    </row>
    <row r="35" customFormat="false" ht="12.75" hidden="false" customHeight="false" outlineLevel="0" collapsed="false">
      <c r="C35" s="80"/>
      <c r="D35" s="91"/>
    </row>
    <row r="36" customFormat="false" ht="12.75" hidden="false" customHeight="false" outlineLevel="0" collapsed="false">
      <c r="D36" s="91"/>
    </row>
    <row r="37" customFormat="false" ht="12.75" hidden="false" customHeight="false" outlineLevel="0" collapsed="false">
      <c r="D37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J26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2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9" min="9" style="1" width="16.42"/>
    <col collapsed="false" customWidth="true" hidden="false" outlineLevel="0" max="10" min="10" style="6" width="16.42"/>
    <col collapsed="false" customWidth="true" hidden="false" outlineLevel="0" max="11" min="11" style="1" width="14.41"/>
    <col collapsed="false" customWidth="true" hidden="false" outlineLevel="0" max="12" min="12" style="0" width="17.28"/>
    <col collapsed="false" customWidth="true" hidden="false" outlineLevel="0" max="13" min="13" style="1" width="13.7"/>
    <col collapsed="false" customWidth="true" hidden="false" outlineLevel="0" max="15" min="14" style="1" width="17.56"/>
    <col collapsed="false" customWidth="true" hidden="false" outlineLevel="0" max="16" min="16" style="1" width="2.99"/>
    <col collapsed="false" customWidth="true" hidden="false" outlineLevel="0" max="17" min="17" style="1" width="15.13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10"/>
      <c r="N1" s="9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7" t="s">
        <v>1</v>
      </c>
      <c r="G2" s="11"/>
      <c r="H2" s="3"/>
      <c r="I2" s="3"/>
      <c r="J2" s="12"/>
      <c r="K2" s="3"/>
      <c r="L2" s="9"/>
      <c r="M2" s="10"/>
      <c r="N2" s="9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3"/>
      <c r="G3" s="11"/>
      <c r="H3" s="3"/>
      <c r="I3" s="3"/>
      <c r="J3" s="12"/>
      <c r="K3" s="3"/>
      <c r="L3" s="13"/>
      <c r="N3" s="13"/>
      <c r="O3" s="13"/>
    </row>
    <row r="4" customFormat="false" ht="12.75" hidden="false" customHeight="false" outlineLevel="0" collapsed="false">
      <c r="A4" s="3"/>
      <c r="G4" s="11"/>
      <c r="H4" s="3"/>
      <c r="I4" s="3"/>
      <c r="J4" s="12"/>
      <c r="K4" s="3"/>
      <c r="L4" s="13"/>
      <c r="N4" s="13"/>
      <c r="O4" s="13"/>
    </row>
    <row r="5" customFormat="false" ht="12.75" hidden="false" customHeight="false" outlineLevel="0" collapsed="false">
      <c r="L5" s="13"/>
      <c r="N5" s="13"/>
      <c r="O5" s="13"/>
    </row>
    <row r="6" customFormat="false" ht="14.25" hidden="false" customHeight="true" outlineLevel="0" collapsed="false">
      <c r="A6" s="14"/>
      <c r="D6" s="8"/>
      <c r="J6" s="1"/>
      <c r="L6" s="13"/>
    </row>
    <row r="7" customFormat="false" ht="14.25" hidden="false" customHeight="true" outlineLevel="0" collapsed="false">
      <c r="A7" s="14"/>
      <c r="D7" s="8"/>
      <c r="H7" s="8" t="s">
        <v>2</v>
      </c>
      <c r="K7" s="8" t="s">
        <v>3</v>
      </c>
      <c r="N7" s="15" t="s">
        <v>4</v>
      </c>
      <c r="O7" s="15"/>
    </row>
    <row r="8" customFormat="false" ht="12.75" hidden="false" customHeight="false" outlineLevel="0" collapsed="false">
      <c r="C8" s="16" t="s">
        <v>5</v>
      </c>
      <c r="D8" s="8" t="s">
        <v>6</v>
      </c>
      <c r="E8" s="16"/>
      <c r="F8" s="8" t="s">
        <v>7</v>
      </c>
      <c r="G8" s="17" t="s">
        <v>8</v>
      </c>
      <c r="H8" s="18" t="s">
        <v>9</v>
      </c>
      <c r="I8" s="19" t="n">
        <v>0.1</v>
      </c>
      <c r="J8" s="20" t="n">
        <v>0.9</v>
      </c>
      <c r="K8" s="21" t="s">
        <v>10</v>
      </c>
      <c r="L8" s="22" t="s">
        <v>11</v>
      </c>
      <c r="M8" s="8" t="s">
        <v>12</v>
      </c>
      <c r="N8" s="15" t="s">
        <v>13</v>
      </c>
      <c r="O8" s="15" t="s">
        <v>14</v>
      </c>
    </row>
    <row r="9" customFormat="false" ht="12.75" hidden="false" customHeight="false" outlineLevel="0" collapsed="false">
      <c r="A9" s="18" t="s">
        <v>15</v>
      </c>
      <c r="B9" s="23" t="s">
        <v>16</v>
      </c>
      <c r="C9" s="23" t="s">
        <v>17</v>
      </c>
      <c r="D9" s="18" t="s">
        <v>18</v>
      </c>
      <c r="E9" s="16" t="s">
        <v>5</v>
      </c>
      <c r="F9" s="8" t="s">
        <v>19</v>
      </c>
      <c r="G9" s="17" t="s">
        <v>20</v>
      </c>
      <c r="H9" s="8" t="s">
        <v>12</v>
      </c>
      <c r="I9" s="8" t="s">
        <v>21</v>
      </c>
      <c r="J9" s="24" t="s">
        <v>22</v>
      </c>
      <c r="K9" s="21" t="s">
        <v>23</v>
      </c>
      <c r="L9" s="22" t="s">
        <v>24</v>
      </c>
      <c r="M9" s="21" t="s">
        <v>23</v>
      </c>
      <c r="N9" s="21" t="s">
        <v>25</v>
      </c>
      <c r="O9" s="15" t="s">
        <v>26</v>
      </c>
    </row>
    <row r="10" customFormat="false" ht="6.75" hidden="false" customHeight="true" outlineLevel="0" collapsed="false">
      <c r="A10" s="25"/>
      <c r="B10" s="26"/>
      <c r="C10" s="26"/>
      <c r="D10" s="25"/>
      <c r="E10" s="27"/>
      <c r="F10" s="26"/>
      <c r="G10" s="28"/>
      <c r="H10" s="25"/>
      <c r="I10" s="29"/>
      <c r="J10" s="30"/>
      <c r="K10" s="29"/>
      <c r="L10" s="31"/>
      <c r="M10" s="29"/>
      <c r="N10" s="32"/>
      <c r="O10" s="32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customFormat="false" ht="12.75" hidden="false" customHeight="false" outlineLevel="0" collapsed="false">
      <c r="A11" s="34" t="s">
        <v>27</v>
      </c>
      <c r="B11" s="35"/>
      <c r="C11" s="35"/>
      <c r="D11" s="36"/>
      <c r="E11" s="37"/>
      <c r="F11" s="38"/>
      <c r="H11" s="39"/>
      <c r="I11" s="40"/>
      <c r="J11" s="41"/>
      <c r="K11" s="40" t="n">
        <v>6321000</v>
      </c>
      <c r="L11" s="1"/>
      <c r="M11" s="42"/>
      <c r="N11" s="43" t="n">
        <f aca="false">K11</f>
        <v>6321000</v>
      </c>
      <c r="O11" s="44" t="n">
        <v>6321000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2.75" hidden="false" customHeight="false" outlineLevel="0" collapsed="false">
      <c r="A12" s="46" t="s">
        <v>28</v>
      </c>
      <c r="B12" s="35" t="n">
        <v>21</v>
      </c>
      <c r="C12" s="35" t="s">
        <v>29</v>
      </c>
      <c r="D12" s="47" t="n">
        <v>35873</v>
      </c>
      <c r="E12" s="37" t="n">
        <v>0.099</v>
      </c>
      <c r="F12" s="48" t="n">
        <v>0.0625</v>
      </c>
      <c r="G12" s="11" t="n">
        <f aca="false">E12+F12</f>
        <v>0.1615</v>
      </c>
      <c r="H12" s="49" t="n">
        <f aca="false">N12*E12*B12/365</f>
        <v>36003.7232876712</v>
      </c>
      <c r="I12" s="50"/>
      <c r="J12" s="51"/>
      <c r="K12" s="52"/>
      <c r="L12" s="13"/>
      <c r="M12" s="50"/>
      <c r="N12" s="40" t="n">
        <f aca="false">N11+K12+M12</f>
        <v>6321000</v>
      </c>
      <c r="O12" s="53" t="n">
        <f aca="false">O11+K12</f>
        <v>6321000</v>
      </c>
    </row>
    <row r="13" customFormat="false" ht="12.75" hidden="false" customHeight="false" outlineLevel="0" collapsed="false">
      <c r="A13" s="46" t="s">
        <v>30</v>
      </c>
      <c r="B13" s="35" t="n">
        <v>9</v>
      </c>
      <c r="C13" s="35"/>
      <c r="D13" s="47"/>
      <c r="E13" s="37" t="n">
        <v>0.099</v>
      </c>
      <c r="F13" s="48"/>
      <c r="G13" s="11"/>
      <c r="H13" s="49" t="n">
        <f aca="false">N13*E13*B13/365</f>
        <v>17871.2630136986</v>
      </c>
      <c r="I13" s="54"/>
      <c r="J13" s="55"/>
      <c r="K13" s="52" t="n">
        <v>1000000</v>
      </c>
      <c r="L13" s="56"/>
      <c r="M13" s="50"/>
      <c r="N13" s="40" t="n">
        <f aca="false">N12+K13+M13</f>
        <v>7321000</v>
      </c>
      <c r="O13" s="53" t="n">
        <f aca="false">O12+K13</f>
        <v>7321000</v>
      </c>
    </row>
    <row r="14" customFormat="false" ht="12" hidden="false" customHeight="false" outlineLevel="0" collapsed="false">
      <c r="A14" s="57" t="s">
        <v>31</v>
      </c>
      <c r="B14" s="58" t="n">
        <f aca="false">SUM(B12:B13)</f>
        <v>30</v>
      </c>
      <c r="C14" s="58"/>
      <c r="D14" s="59"/>
      <c r="E14" s="60"/>
      <c r="F14" s="61"/>
      <c r="G14" s="17"/>
      <c r="H14" s="62" t="n">
        <f aca="false">SUM(H12:H13)</f>
        <v>53874.9863013699</v>
      </c>
      <c r="I14" s="54" t="n">
        <f aca="false">10%*H14</f>
        <v>5387.49863013699</v>
      </c>
      <c r="J14" s="55" t="n">
        <f aca="false">H14-I14</f>
        <v>48487.4876712329</v>
      </c>
      <c r="K14" s="54"/>
      <c r="L14" s="40" t="n">
        <f aca="false">-J14</f>
        <v>-48487.4876712329</v>
      </c>
      <c r="M14" s="40" t="n">
        <f aca="false">J14+L14</f>
        <v>0</v>
      </c>
      <c r="N14" s="40" t="n">
        <f aca="false">N13+K14+M14</f>
        <v>7321000</v>
      </c>
      <c r="O14" s="53" t="n">
        <f aca="false">O13+K14</f>
        <v>7321000</v>
      </c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2" hidden="false" customHeight="false" outlineLevel="0" collapsed="false">
      <c r="A15" s="46" t="s">
        <v>32</v>
      </c>
      <c r="B15" s="35" t="n">
        <v>11</v>
      </c>
      <c r="C15" s="35"/>
      <c r="D15" s="47"/>
      <c r="E15" s="37" t="n">
        <v>0.099</v>
      </c>
      <c r="F15" s="48"/>
      <c r="G15" s="11"/>
      <c r="H15" s="49" t="n">
        <f aca="false">N15*E15*B15/365</f>
        <v>21842.6547945206</v>
      </c>
      <c r="I15" s="50"/>
      <c r="J15" s="51"/>
      <c r="K15" s="52"/>
      <c r="L15" s="50"/>
      <c r="M15" s="50"/>
      <c r="N15" s="40" t="n">
        <f aca="false">N14+K15+M15</f>
        <v>7321000</v>
      </c>
      <c r="O15" s="53" t="n">
        <f aca="false">O14+K15</f>
        <v>7321000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" hidden="false" customHeight="false" outlineLevel="0" collapsed="false">
      <c r="A16" s="46" t="s">
        <v>33</v>
      </c>
      <c r="B16" s="35" t="n">
        <v>20</v>
      </c>
      <c r="C16" s="35"/>
      <c r="D16" s="47"/>
      <c r="E16" s="37" t="n">
        <v>0.099</v>
      </c>
      <c r="F16" s="48"/>
      <c r="G16" s="11"/>
      <c r="H16" s="49" t="n">
        <f aca="false">N16*E16*B16/365</f>
        <v>45138.5753424658</v>
      </c>
      <c r="I16" s="54"/>
      <c r="J16" s="55"/>
      <c r="K16" s="52" t="n">
        <v>1000000</v>
      </c>
      <c r="L16" s="50"/>
      <c r="M16" s="50"/>
      <c r="N16" s="40" t="n">
        <f aca="false">N15+K16+M16</f>
        <v>8321000</v>
      </c>
      <c r="O16" s="53" t="n">
        <f aca="false">O15+K16</f>
        <v>8321000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2" hidden="false" customHeight="false" outlineLevel="0" collapsed="false">
      <c r="A17" s="66" t="s">
        <v>34</v>
      </c>
      <c r="B17" s="58" t="n">
        <f aca="false">SUM(B15:B16)</f>
        <v>31</v>
      </c>
      <c r="C17" s="35"/>
      <c r="D17" s="47"/>
      <c r="E17" s="37"/>
      <c r="F17" s="48"/>
      <c r="G17" s="11"/>
      <c r="H17" s="62" t="n">
        <f aca="false">SUM(H15:H16)</f>
        <v>66981.2301369863</v>
      </c>
      <c r="I17" s="54" t="n">
        <f aca="false">10%*H17</f>
        <v>6698.12301369863</v>
      </c>
      <c r="J17" s="55" t="n">
        <f aca="false">H17-I17</f>
        <v>60283.1071232877</v>
      </c>
      <c r="K17" s="52"/>
      <c r="L17" s="40" t="n">
        <f aca="false">-J17</f>
        <v>-60283.1071232877</v>
      </c>
      <c r="M17" s="40" t="n">
        <f aca="false">J17+L17</f>
        <v>0</v>
      </c>
      <c r="N17" s="40" t="n">
        <f aca="false">N16+K17+M17</f>
        <v>8321000</v>
      </c>
      <c r="O17" s="53" t="n">
        <f aca="false">O16+K17</f>
        <v>8321000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customFormat="false" ht="12" hidden="false" customHeight="false" outlineLevel="0" collapsed="false">
      <c r="A18" s="46" t="s">
        <v>35</v>
      </c>
      <c r="B18" s="35" t="n">
        <v>17</v>
      </c>
      <c r="C18" s="35"/>
      <c r="D18" s="47"/>
      <c r="E18" s="37" t="n">
        <v>0.099</v>
      </c>
      <c r="F18" s="48"/>
      <c r="G18" s="11"/>
      <c r="H18" s="49" t="n">
        <f aca="false">N18*E18*B18/365</f>
        <v>38367.7890410959</v>
      </c>
      <c r="I18" s="54"/>
      <c r="J18" s="55"/>
      <c r="K18" s="52"/>
      <c r="L18" s="50"/>
      <c r="M18" s="50"/>
      <c r="N18" s="40" t="n">
        <f aca="false">N17+K18+M18</f>
        <v>8321000</v>
      </c>
      <c r="O18" s="53" t="n">
        <f aca="false">O17+K18</f>
        <v>8321000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2" hidden="false" customHeight="false" outlineLevel="0" collapsed="false">
      <c r="A19" s="46" t="s">
        <v>36</v>
      </c>
      <c r="B19" s="35" t="n">
        <v>13</v>
      </c>
      <c r="C19" s="35"/>
      <c r="D19" s="47"/>
      <c r="E19" s="37" t="n">
        <v>0.099</v>
      </c>
      <c r="F19" s="48"/>
      <c r="G19" s="11"/>
      <c r="H19" s="49" t="n">
        <f aca="false">N19*E19*B19/365</f>
        <v>38680.5205479452</v>
      </c>
      <c r="I19" s="54"/>
      <c r="J19" s="55"/>
      <c r="K19" s="52" t="n">
        <v>2649000</v>
      </c>
      <c r="L19" s="50"/>
      <c r="M19" s="50"/>
      <c r="N19" s="40" t="n">
        <f aca="false">N18+K19+M19</f>
        <v>10970000</v>
      </c>
      <c r="O19" s="53" t="n">
        <f aca="false">O18+K19</f>
        <v>10970000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</row>
    <row r="20" customFormat="false" ht="12" hidden="false" customHeight="false" outlineLevel="0" collapsed="false">
      <c r="A20" s="66" t="s">
        <v>37</v>
      </c>
      <c r="B20" s="58" t="n">
        <f aca="false">SUM(B18:B19)</f>
        <v>30</v>
      </c>
      <c r="C20" s="35"/>
      <c r="D20" s="47"/>
      <c r="E20" s="37"/>
      <c r="F20" s="48"/>
      <c r="G20" s="11"/>
      <c r="H20" s="62" t="n">
        <f aca="false">SUM(H18:H19)</f>
        <v>77048.3095890411</v>
      </c>
      <c r="I20" s="54" t="n">
        <f aca="false">10%*H20</f>
        <v>7704.83095890411</v>
      </c>
      <c r="J20" s="55" t="n">
        <f aca="false">H20-I20</f>
        <v>69343.478630137</v>
      </c>
      <c r="K20" s="52"/>
      <c r="L20" s="40" t="n">
        <f aca="false">-J20</f>
        <v>-69343.478630137</v>
      </c>
      <c r="M20" s="40" t="n">
        <f aca="false">J20+L20</f>
        <v>0</v>
      </c>
      <c r="N20" s="40" t="n">
        <f aca="false">N19+K20+M20</f>
        <v>10970000</v>
      </c>
      <c r="O20" s="53" t="n">
        <f aca="false">O19+K20</f>
        <v>10970000</v>
      </c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" hidden="false" customHeight="false" outlineLevel="0" collapsed="false">
      <c r="A21" s="46" t="s">
        <v>38</v>
      </c>
      <c r="B21" s="35" t="n">
        <v>27</v>
      </c>
      <c r="C21" s="35"/>
      <c r="D21" s="47"/>
      <c r="E21" s="37" t="n">
        <v>0.099</v>
      </c>
      <c r="F21" s="48"/>
      <c r="G21" s="11"/>
      <c r="H21" s="49" t="n">
        <f aca="false">N21*E21*B21/365</f>
        <v>80336.4657534247</v>
      </c>
      <c r="I21" s="54"/>
      <c r="J21" s="55"/>
      <c r="K21" s="52"/>
      <c r="L21" s="50"/>
      <c r="M21" s="50"/>
      <c r="N21" s="40" t="n">
        <f aca="false">N20+K21+M21</f>
        <v>10970000</v>
      </c>
      <c r="O21" s="53" t="n">
        <f aca="false">O20+K21</f>
        <v>10970000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" hidden="false" customHeight="false" outlineLevel="0" collapsed="false">
      <c r="A22" s="67" t="s">
        <v>39</v>
      </c>
      <c r="B22" s="35" t="n">
        <v>4</v>
      </c>
      <c r="C22" s="58"/>
      <c r="D22" s="59"/>
      <c r="E22" s="37" t="n">
        <v>0.099</v>
      </c>
      <c r="F22" s="48"/>
      <c r="G22" s="11"/>
      <c r="H22" s="49" t="n">
        <f aca="false">N22*E22*B22/365</f>
        <v>12986.6301369863</v>
      </c>
      <c r="I22" s="54"/>
      <c r="J22" s="55"/>
      <c r="K22" s="40" t="n">
        <v>1000000</v>
      </c>
      <c r="L22" s="50"/>
      <c r="M22" s="50"/>
      <c r="N22" s="40" t="n">
        <f aca="false">N21+K22+M22</f>
        <v>11970000</v>
      </c>
      <c r="O22" s="53" t="n">
        <f aca="false">O21+K22</f>
        <v>11970000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" hidden="false" customHeight="false" outlineLevel="0" collapsed="false">
      <c r="A23" s="57" t="s">
        <v>40</v>
      </c>
      <c r="B23" s="58" t="n">
        <f aca="false">SUM(B21:B22)</f>
        <v>31</v>
      </c>
      <c r="C23" s="58"/>
      <c r="D23" s="59"/>
      <c r="E23" s="60"/>
      <c r="F23" s="61"/>
      <c r="G23" s="17"/>
      <c r="H23" s="62" t="n">
        <f aca="false">SUM(H21:H22)</f>
        <v>93323.095890411</v>
      </c>
      <c r="I23" s="54" t="n">
        <f aca="false">10%*H23</f>
        <v>9332.3095890411</v>
      </c>
      <c r="J23" s="55" t="n">
        <f aca="false">H23-I23</f>
        <v>83990.7863013699</v>
      </c>
      <c r="K23" s="54"/>
      <c r="L23" s="40" t="n">
        <f aca="false">-J23</f>
        <v>-83990.7863013699</v>
      </c>
      <c r="M23" s="40" t="n">
        <f aca="false">J23+L23</f>
        <v>0</v>
      </c>
      <c r="N23" s="40" t="n">
        <f aca="false">N22+K23+M23</f>
        <v>11970000</v>
      </c>
      <c r="O23" s="53" t="n">
        <f aca="false">O22+K23</f>
        <v>11970000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</row>
    <row r="24" customFormat="false" ht="12" hidden="false" customHeight="false" outlineLevel="0" collapsed="false">
      <c r="A24" s="67" t="s">
        <v>41</v>
      </c>
      <c r="B24" s="35" t="n">
        <v>30</v>
      </c>
      <c r="C24" s="58"/>
      <c r="D24" s="59"/>
      <c r="E24" s="37" t="n">
        <v>0.099</v>
      </c>
      <c r="F24" s="61"/>
      <c r="G24" s="17"/>
      <c r="H24" s="49" t="n">
        <f aca="false">N24*E24*B24/365</f>
        <v>97399.7260273973</v>
      </c>
      <c r="I24" s="54"/>
      <c r="J24" s="55"/>
      <c r="K24" s="54"/>
      <c r="L24" s="50"/>
      <c r="M24" s="50"/>
      <c r="N24" s="40" t="n">
        <f aca="false">N23+K24+M24</f>
        <v>11970000</v>
      </c>
      <c r="O24" s="53" t="n">
        <f aca="false">O23+K24</f>
        <v>11970000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</row>
    <row r="25" customFormat="false" ht="12" hidden="false" customHeight="false" outlineLevel="0" collapsed="false">
      <c r="A25" s="57" t="s">
        <v>42</v>
      </c>
      <c r="B25" s="58" t="n">
        <v>30</v>
      </c>
      <c r="C25" s="58"/>
      <c r="D25" s="59"/>
      <c r="E25" s="37" t="s">
        <v>43</v>
      </c>
      <c r="F25" s="61"/>
      <c r="G25" s="17"/>
      <c r="H25" s="62" t="n">
        <f aca="false">SUM(H24)</f>
        <v>97399.7260273973</v>
      </c>
      <c r="I25" s="54" t="n">
        <f aca="false">10%*H25</f>
        <v>9739.97260273973</v>
      </c>
      <c r="J25" s="55" t="n">
        <f aca="false">H25-I25</f>
        <v>87659.7534246575</v>
      </c>
      <c r="K25" s="54"/>
      <c r="L25" s="40" t="n">
        <f aca="false">-J25</f>
        <v>-87659.7534246575</v>
      </c>
      <c r="M25" s="40" t="n">
        <f aca="false">J25+L25</f>
        <v>0</v>
      </c>
      <c r="N25" s="40" t="n">
        <f aca="false">N24+K25+M25</f>
        <v>11970000</v>
      </c>
      <c r="O25" s="53" t="n">
        <f aca="false">O24+K25</f>
        <v>11970000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</row>
    <row r="26" customFormat="false" ht="12" hidden="false" customHeight="false" outlineLevel="0" collapsed="false">
      <c r="A26" s="67" t="s">
        <v>44</v>
      </c>
      <c r="B26" s="35" t="n">
        <v>3</v>
      </c>
      <c r="C26" s="58"/>
      <c r="D26" s="59"/>
      <c r="E26" s="37" t="n">
        <v>0.099</v>
      </c>
      <c r="F26" s="61"/>
      <c r="G26" s="17"/>
      <c r="H26" s="49" t="n">
        <f aca="false">N26*E26*B26/365</f>
        <v>9739.97260273973</v>
      </c>
      <c r="I26" s="54"/>
      <c r="J26" s="55"/>
      <c r="K26" s="54"/>
      <c r="L26" s="50"/>
      <c r="M26" s="50"/>
      <c r="N26" s="40" t="n">
        <f aca="false">N25+K26+M26</f>
        <v>11970000</v>
      </c>
      <c r="O26" s="53" t="n">
        <f aca="false">O25+K26</f>
        <v>11970000</v>
      </c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12" hidden="false" customHeight="false" outlineLevel="0" collapsed="false">
      <c r="A27" s="67" t="s">
        <v>45</v>
      </c>
      <c r="B27" s="35" t="n">
        <v>17</v>
      </c>
      <c r="C27" s="58"/>
      <c r="D27" s="59"/>
      <c r="E27" s="37" t="n">
        <v>0.099</v>
      </c>
      <c r="F27" s="61"/>
      <c r="G27" s="17"/>
      <c r="H27" s="49" t="n">
        <f aca="false">N27*E27*B27/365</f>
        <v>63031.8082191781</v>
      </c>
      <c r="I27" s="54"/>
      <c r="J27" s="55"/>
      <c r="K27" s="40" t="n">
        <v>1700000</v>
      </c>
      <c r="L27" s="50"/>
      <c r="M27" s="50"/>
      <c r="N27" s="40" t="n">
        <f aca="false">N26+K27+M27</f>
        <v>13670000</v>
      </c>
      <c r="O27" s="53" t="n">
        <f aca="false">O26+K27</f>
        <v>13670000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</row>
    <row r="28" customFormat="false" ht="12" hidden="false" customHeight="false" outlineLevel="0" collapsed="false">
      <c r="A28" s="67" t="s">
        <v>46</v>
      </c>
      <c r="B28" s="35" t="n">
        <v>11</v>
      </c>
      <c r="C28" s="58"/>
      <c r="D28" s="59"/>
      <c r="E28" s="37" t="n">
        <v>0.099</v>
      </c>
      <c r="F28" s="61"/>
      <c r="G28" s="17"/>
      <c r="H28" s="49" t="n">
        <f aca="false">N28*E28*B28/365</f>
        <v>43768.8493150685</v>
      </c>
      <c r="I28" s="54"/>
      <c r="J28" s="55"/>
      <c r="K28" s="40" t="n">
        <v>1000000</v>
      </c>
      <c r="L28" s="50"/>
      <c r="M28" s="50"/>
      <c r="N28" s="40" t="n">
        <f aca="false">N27+K28+M28</f>
        <v>14670000</v>
      </c>
      <c r="O28" s="53" t="n">
        <f aca="false">O27+K28</f>
        <v>14670000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</row>
    <row r="29" customFormat="false" ht="12" hidden="false" customHeight="false" outlineLevel="0" collapsed="false">
      <c r="A29" s="57" t="s">
        <v>47</v>
      </c>
      <c r="B29" s="58" t="n">
        <f aca="false">SUM(B26:B28)</f>
        <v>31</v>
      </c>
      <c r="C29" s="58"/>
      <c r="D29" s="59"/>
      <c r="E29" s="37"/>
      <c r="F29" s="61"/>
      <c r="G29" s="17"/>
      <c r="H29" s="62" t="n">
        <f aca="false">SUM(H26:H28)</f>
        <v>116540.630136986</v>
      </c>
      <c r="I29" s="54" t="n">
        <f aca="false">10%*H29</f>
        <v>11654.0630136986</v>
      </c>
      <c r="J29" s="55" t="n">
        <f aca="false">H29-I29</f>
        <v>104886.567123288</v>
      </c>
      <c r="K29" s="40"/>
      <c r="L29" s="40" t="n">
        <f aca="false">-J29</f>
        <v>-104886.567123288</v>
      </c>
      <c r="M29" s="40" t="n">
        <f aca="false">J29+L29</f>
        <v>0</v>
      </c>
      <c r="N29" s="40" t="n">
        <f aca="false">N28+K29+M29</f>
        <v>14670000</v>
      </c>
      <c r="O29" s="53" t="n">
        <f aca="false">O28+K29</f>
        <v>14670000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</row>
    <row r="30" customFormat="false" ht="12" hidden="false" customHeight="false" outlineLevel="0" collapsed="false">
      <c r="A30" s="67" t="s">
        <v>48</v>
      </c>
      <c r="B30" s="35" t="n">
        <v>31</v>
      </c>
      <c r="C30" s="58"/>
      <c r="D30" s="59"/>
      <c r="E30" s="37" t="n">
        <v>0.099</v>
      </c>
      <c r="F30" s="61"/>
      <c r="G30" s="17"/>
      <c r="H30" s="49" t="n">
        <f aca="false">N30*E30*B30/365</f>
        <v>123348.575342466</v>
      </c>
      <c r="I30" s="54"/>
      <c r="J30" s="55"/>
      <c r="K30" s="40"/>
      <c r="L30" s="50"/>
      <c r="M30" s="50"/>
      <c r="N30" s="40" t="n">
        <f aca="false">N29+K30+M30</f>
        <v>14670000</v>
      </c>
      <c r="O30" s="53" t="n">
        <f aca="false">O29+K30</f>
        <v>14670000</v>
      </c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</row>
    <row r="31" customFormat="false" ht="12" hidden="false" customHeight="false" outlineLevel="0" collapsed="false">
      <c r="A31" s="57" t="s">
        <v>49</v>
      </c>
      <c r="B31" s="58" t="n">
        <f aca="false">B30</f>
        <v>31</v>
      </c>
      <c r="C31" s="58"/>
      <c r="D31" s="59"/>
      <c r="E31" s="37"/>
      <c r="F31" s="61"/>
      <c r="G31" s="17"/>
      <c r="H31" s="62" t="n">
        <f aca="false">SUM(H30)</f>
        <v>123348.575342466</v>
      </c>
      <c r="I31" s="54" t="n">
        <f aca="false">10%*H31</f>
        <v>12334.8575342466</v>
      </c>
      <c r="J31" s="55" t="n">
        <f aca="false">H31-I31</f>
        <v>111013.717808219</v>
      </c>
      <c r="K31" s="40"/>
      <c r="L31" s="40" t="n">
        <f aca="false">-J31</f>
        <v>-111013.717808219</v>
      </c>
      <c r="M31" s="40" t="n">
        <f aca="false">J31+L31</f>
        <v>0</v>
      </c>
      <c r="N31" s="40" t="n">
        <f aca="false">N30+K31+M31</f>
        <v>14670000</v>
      </c>
      <c r="O31" s="53" t="n">
        <f aca="false">O30+K31</f>
        <v>14670000</v>
      </c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</row>
    <row r="32" customFormat="false" ht="12.75" hidden="false" customHeight="false" outlineLevel="0" collapsed="false">
      <c r="A32" s="67" t="s">
        <v>50</v>
      </c>
      <c r="B32" s="35" t="n">
        <v>28</v>
      </c>
      <c r="C32" s="58"/>
      <c r="D32" s="59"/>
      <c r="E32" s="37" t="n">
        <v>0.099</v>
      </c>
      <c r="F32" s="61"/>
      <c r="G32" s="17"/>
      <c r="H32" s="49" t="n">
        <f aca="false">N32*E32*B32/365</f>
        <v>111411.616438356</v>
      </c>
      <c r="I32" s="54"/>
      <c r="J32" s="55"/>
      <c r="K32" s="40"/>
      <c r="L32" s="50"/>
      <c r="M32" s="56"/>
      <c r="N32" s="40" t="n">
        <f aca="false">N31+K32+M32</f>
        <v>14670000</v>
      </c>
      <c r="O32" s="53" t="n">
        <f aca="false">O31+K32</f>
        <v>14670000</v>
      </c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</row>
    <row r="33" customFormat="false" ht="12" hidden="false" customHeight="false" outlineLevel="0" collapsed="false">
      <c r="A33" s="57" t="s">
        <v>51</v>
      </c>
      <c r="B33" s="58" t="n">
        <f aca="false">B32</f>
        <v>28</v>
      </c>
      <c r="C33" s="58"/>
      <c r="D33" s="59"/>
      <c r="E33" s="37"/>
      <c r="F33" s="61"/>
      <c r="G33" s="17"/>
      <c r="H33" s="62" t="n">
        <f aca="false">SUM(H32)</f>
        <v>111411.616438356</v>
      </c>
      <c r="I33" s="54" t="n">
        <f aca="false">10%*H33</f>
        <v>11141.1616438356</v>
      </c>
      <c r="J33" s="55" t="n">
        <f aca="false">H33-I33</f>
        <v>100270.454794521</v>
      </c>
      <c r="K33" s="65"/>
      <c r="L33" s="68" t="n">
        <v>0</v>
      </c>
      <c r="M33" s="40" t="n">
        <f aca="false">H33</f>
        <v>111411.616438356</v>
      </c>
      <c r="N33" s="40" t="n">
        <f aca="false">N32+K33+M33</f>
        <v>14781411.6164384</v>
      </c>
      <c r="O33" s="53" t="n">
        <f aca="false">O32+K33</f>
        <v>14670000</v>
      </c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" hidden="false" customHeight="false" outlineLevel="0" collapsed="false">
      <c r="A34" s="67" t="s">
        <v>52</v>
      </c>
      <c r="B34" s="35" t="n">
        <v>31</v>
      </c>
      <c r="C34" s="58"/>
      <c r="D34" s="59"/>
      <c r="E34" s="37" t="n">
        <v>0.099</v>
      </c>
      <c r="F34" s="61"/>
      <c r="G34" s="17"/>
      <c r="H34" s="49" t="n">
        <f aca="false">N34*E34*B34/365</f>
        <v>124285.348632464</v>
      </c>
      <c r="I34" s="54"/>
      <c r="J34" s="55"/>
      <c r="K34" s="65"/>
      <c r="L34" s="68"/>
      <c r="M34" s="40"/>
      <c r="N34" s="40" t="n">
        <f aca="false">N33+K34+M34</f>
        <v>14781411.6164384</v>
      </c>
      <c r="O34" s="53" t="n">
        <f aca="false">O33+K34</f>
        <v>14670000</v>
      </c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" hidden="false" customHeight="false" outlineLevel="0" collapsed="false">
      <c r="A35" s="57" t="s">
        <v>53</v>
      </c>
      <c r="B35" s="58" t="n">
        <f aca="false">B34</f>
        <v>31</v>
      </c>
      <c r="C35" s="58"/>
      <c r="D35" s="59"/>
      <c r="E35" s="37"/>
      <c r="F35" s="61"/>
      <c r="G35" s="17"/>
      <c r="H35" s="62" t="n">
        <f aca="false">H34</f>
        <v>124285.348632464</v>
      </c>
      <c r="I35" s="54" t="n">
        <f aca="false">10%*H35</f>
        <v>12428.5348632464</v>
      </c>
      <c r="J35" s="55" t="n">
        <f aca="false">H35-I35</f>
        <v>111856.813769218</v>
      </c>
      <c r="K35" s="65"/>
      <c r="L35" s="68" t="n">
        <v>0</v>
      </c>
      <c r="M35" s="40" t="n">
        <f aca="false">H35</f>
        <v>124285.348632464</v>
      </c>
      <c r="N35" s="40" t="n">
        <f aca="false">N34+K35+M35</f>
        <v>14905696.9650708</v>
      </c>
      <c r="O35" s="53" t="n">
        <f aca="false">O34+K35</f>
        <v>14670000</v>
      </c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" hidden="false" customHeight="false" outlineLevel="0" collapsed="false">
      <c r="A36" s="67" t="s">
        <v>54</v>
      </c>
      <c r="B36" s="35" t="n">
        <v>30</v>
      </c>
      <c r="C36" s="58"/>
      <c r="D36" s="59"/>
      <c r="E36" s="37" t="n">
        <v>0.099</v>
      </c>
      <c r="F36" s="61"/>
      <c r="G36" s="17"/>
      <c r="H36" s="49" t="n">
        <f aca="false">N36*E36*B36/365</f>
        <v>121287.452017152</v>
      </c>
      <c r="I36" s="54"/>
      <c r="J36" s="55"/>
      <c r="K36" s="65"/>
      <c r="L36" s="68"/>
      <c r="M36" s="40"/>
      <c r="N36" s="40" t="n">
        <f aca="false">N35+K36+M36</f>
        <v>14905696.9650708</v>
      </c>
      <c r="O36" s="53" t="n">
        <f aca="false">O35+K36</f>
        <v>14670000</v>
      </c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" hidden="false" customHeight="false" outlineLevel="0" collapsed="false">
      <c r="A37" s="57" t="s">
        <v>55</v>
      </c>
      <c r="B37" s="58" t="n">
        <f aca="false">B36</f>
        <v>30</v>
      </c>
      <c r="C37" s="58"/>
      <c r="D37" s="59"/>
      <c r="E37" s="37"/>
      <c r="F37" s="61"/>
      <c r="G37" s="17"/>
      <c r="H37" s="62" t="n">
        <f aca="false">H36</f>
        <v>121287.452017152</v>
      </c>
      <c r="I37" s="54" t="n">
        <f aca="false">10%*H37</f>
        <v>12128.7452017152</v>
      </c>
      <c r="J37" s="55" t="n">
        <f aca="false">H37-I37</f>
        <v>109158.706815436</v>
      </c>
      <c r="K37" s="65"/>
      <c r="L37" s="68" t="n">
        <v>0</v>
      </c>
      <c r="M37" s="40" t="n">
        <f aca="false">H37</f>
        <v>121287.452017152</v>
      </c>
      <c r="N37" s="40" t="n">
        <f aca="false">N36+K37+M37</f>
        <v>15026984.417088</v>
      </c>
      <c r="O37" s="53" t="n">
        <f aca="false">O36+K37</f>
        <v>14670000</v>
      </c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" hidden="false" customHeight="false" outlineLevel="0" collapsed="false">
      <c r="A38" s="67" t="s">
        <v>56</v>
      </c>
      <c r="B38" s="35" t="n">
        <v>31</v>
      </c>
      <c r="C38" s="58"/>
      <c r="D38" s="59"/>
      <c r="E38" s="37" t="n">
        <v>0.099</v>
      </c>
      <c r="F38" s="61"/>
      <c r="G38" s="17"/>
      <c r="H38" s="49" t="n">
        <f aca="false">N38*E38*B38/365</f>
        <v>126350.178564501</v>
      </c>
      <c r="I38" s="40"/>
      <c r="J38" s="41"/>
      <c r="K38" s="65"/>
      <c r="L38" s="68"/>
      <c r="M38" s="41"/>
      <c r="N38" s="40" t="n">
        <f aca="false">N37+K38+M38</f>
        <v>15026984.417088</v>
      </c>
      <c r="O38" s="53" t="n">
        <f aca="false">O37+K38</f>
        <v>14670000</v>
      </c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" hidden="false" customHeight="false" outlineLevel="0" collapsed="false">
      <c r="A39" s="57" t="s">
        <v>57</v>
      </c>
      <c r="B39" s="58" t="n">
        <v>31</v>
      </c>
      <c r="C39" s="58"/>
      <c r="D39" s="59"/>
      <c r="E39" s="37"/>
      <c r="F39" s="61"/>
      <c r="G39" s="17"/>
      <c r="H39" s="62" t="n">
        <f aca="false">H38</f>
        <v>126350.178564501</v>
      </c>
      <c r="I39" s="54" t="n">
        <f aca="false">10%*H39</f>
        <v>12635.0178564501</v>
      </c>
      <c r="J39" s="55" t="n">
        <f aca="false">H39-I39</f>
        <v>113715.160708051</v>
      </c>
      <c r="K39" s="65"/>
      <c r="L39" s="68" t="n">
        <v>0</v>
      </c>
      <c r="M39" s="40" t="n">
        <f aca="false">H39</f>
        <v>126350.178564501</v>
      </c>
      <c r="N39" s="40" t="n">
        <f aca="false">N38+K39+M39</f>
        <v>15153334.5956525</v>
      </c>
      <c r="O39" s="53" t="n">
        <f aca="false">O38+K39</f>
        <v>14670000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" hidden="false" customHeight="false" outlineLevel="0" collapsed="false">
      <c r="A40" s="67" t="s">
        <v>58</v>
      </c>
      <c r="B40" s="35" t="n">
        <v>30</v>
      </c>
      <c r="C40" s="35"/>
      <c r="D40" s="69"/>
      <c r="E40" s="37" t="n">
        <v>0.099</v>
      </c>
      <c r="F40" s="61"/>
      <c r="G40" s="17"/>
      <c r="H40" s="49" t="n">
        <f aca="false">N40*E40*B40/365</f>
        <v>123302.476024898</v>
      </c>
      <c r="I40" s="40"/>
      <c r="J40" s="41"/>
      <c r="K40" s="65"/>
      <c r="L40" s="68"/>
      <c r="M40" s="41"/>
      <c r="N40" s="40" t="n">
        <f aca="false">N39+K40+M40</f>
        <v>15153334.5956525</v>
      </c>
      <c r="O40" s="53" t="n">
        <f aca="false">O39+K40</f>
        <v>14670000</v>
      </c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" hidden="false" customHeight="false" outlineLevel="0" collapsed="false">
      <c r="A41" s="57" t="s">
        <v>59</v>
      </c>
      <c r="B41" s="58" t="n">
        <f aca="false">B40</f>
        <v>30</v>
      </c>
      <c r="C41" s="58"/>
      <c r="D41" s="59"/>
      <c r="E41" s="37"/>
      <c r="F41" s="61"/>
      <c r="G41" s="17"/>
      <c r="H41" s="62" t="n">
        <f aca="false">H40</f>
        <v>123302.476024898</v>
      </c>
      <c r="I41" s="54" t="n">
        <f aca="false">10%*H41</f>
        <v>12330.2476024898</v>
      </c>
      <c r="J41" s="55" t="n">
        <f aca="false">H41-I41</f>
        <v>110972.228422408</v>
      </c>
      <c r="K41" s="65"/>
      <c r="L41" s="68" t="n">
        <v>0</v>
      </c>
      <c r="M41" s="40" t="n">
        <f aca="false">H41</f>
        <v>123302.476024898</v>
      </c>
      <c r="N41" s="40" t="n">
        <f aca="false">N40+K41+M41</f>
        <v>15276637.0716774</v>
      </c>
      <c r="O41" s="53" t="n">
        <f aca="false">O40+K41</f>
        <v>14670000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.75" hidden="false" customHeight="false" outlineLevel="0" collapsed="false">
      <c r="A42" s="67" t="s">
        <v>60</v>
      </c>
      <c r="B42" s="35" t="n">
        <v>31</v>
      </c>
      <c r="C42" s="35"/>
      <c r="D42" s="69"/>
      <c r="E42" s="37" t="n">
        <v>0.099</v>
      </c>
      <c r="F42" s="61"/>
      <c r="G42" s="17"/>
      <c r="H42" s="49" t="n">
        <f aca="false">N42*E42*B42/365</f>
        <v>128449.312802679</v>
      </c>
      <c r="I42" s="54"/>
      <c r="J42" s="55"/>
      <c r="K42" s="41"/>
      <c r="L42" s="68"/>
      <c r="M42" s="56"/>
      <c r="N42" s="40" t="n">
        <f aca="false">N41+K42+M42</f>
        <v>15276637.0716774</v>
      </c>
      <c r="O42" s="53" t="n">
        <f aca="false">O41+K42</f>
        <v>14670000</v>
      </c>
      <c r="P42" s="63"/>
      <c r="Q42" s="0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.75" hidden="false" customHeight="false" outlineLevel="0" collapsed="false">
      <c r="A43" s="57" t="s">
        <v>31</v>
      </c>
      <c r="B43" s="58" t="n">
        <v>31</v>
      </c>
      <c r="C43" s="58"/>
      <c r="D43" s="59"/>
      <c r="E43" s="37"/>
      <c r="F43" s="61"/>
      <c r="G43" s="17"/>
      <c r="H43" s="62" t="n">
        <f aca="false">H42</f>
        <v>128449.312802679</v>
      </c>
      <c r="I43" s="54" t="n">
        <f aca="false">10%*H43</f>
        <v>12844.9312802679</v>
      </c>
      <c r="J43" s="55" t="n">
        <f aca="false">H43-I43</f>
        <v>115604.381522411</v>
      </c>
      <c r="K43" s="41"/>
      <c r="L43" s="68" t="n">
        <v>0</v>
      </c>
      <c r="M43" s="40" t="n">
        <f aca="false">H43</f>
        <v>128449.312802679</v>
      </c>
      <c r="N43" s="40" t="n">
        <f aca="false">N42+K43+M43</f>
        <v>15405086.3844801</v>
      </c>
      <c r="O43" s="53" t="n">
        <f aca="false">O42+K43</f>
        <v>14670000</v>
      </c>
      <c r="P43" s="63"/>
      <c r="Q43" s="0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" hidden="false" customHeight="false" outlineLevel="0" collapsed="false">
      <c r="A44" s="67" t="s">
        <v>61</v>
      </c>
      <c r="B44" s="35" t="n">
        <v>8</v>
      </c>
      <c r="C44" s="35"/>
      <c r="D44" s="69"/>
      <c r="E44" s="37" t="n">
        <v>0.099</v>
      </c>
      <c r="F44" s="61"/>
      <c r="G44" s="17"/>
      <c r="H44" s="49" t="n">
        <f aca="false">N44*E44*B44/365</f>
        <v>33426.9271685156</v>
      </c>
      <c r="I44" s="40"/>
      <c r="J44" s="41"/>
      <c r="K44" s="41"/>
      <c r="L44" s="50"/>
      <c r="M44" s="40"/>
      <c r="N44" s="40" t="n">
        <f aca="false">N43+K44+M44</f>
        <v>15405086.3844801</v>
      </c>
      <c r="O44" s="53" t="n">
        <f aca="false">O43+K44</f>
        <v>14670000</v>
      </c>
      <c r="P44" s="63"/>
      <c r="Q44" s="40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.75" hidden="false" customHeight="false" outlineLevel="0" collapsed="false">
      <c r="A45" s="67" t="s">
        <v>62</v>
      </c>
      <c r="B45" s="58"/>
      <c r="C45" s="58"/>
      <c r="D45" s="59"/>
      <c r="E45" s="37"/>
      <c r="F45" s="61"/>
      <c r="G45" s="17"/>
      <c r="H45" s="62"/>
      <c r="I45" s="54"/>
      <c r="J45" s="55"/>
      <c r="K45" s="41" t="n">
        <v>-14005547.11</v>
      </c>
      <c r="L45" s="40" t="n">
        <v>0</v>
      </c>
      <c r="M45" s="40" t="n">
        <f aca="false">J45+L45</f>
        <v>0</v>
      </c>
      <c r="N45" s="40" t="n">
        <f aca="false">N44+K45+M45</f>
        <v>1399539.27448005</v>
      </c>
      <c r="O45" s="53" t="n">
        <f aca="false">O44+K45</f>
        <v>664452.890000001</v>
      </c>
      <c r="P45" s="63"/>
      <c r="Q45" s="0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.75" hidden="false" customHeight="false" outlineLevel="0" collapsed="false">
      <c r="A46" s="67" t="s">
        <v>63</v>
      </c>
      <c r="B46" s="35" t="n">
        <v>23</v>
      </c>
      <c r="C46" s="58"/>
      <c r="D46" s="59"/>
      <c r="E46" s="37" t="n">
        <v>0.099</v>
      </c>
      <c r="F46" s="61"/>
      <c r="G46" s="17"/>
      <c r="H46" s="49" t="n">
        <f aca="false">N46*E46*B46/365</f>
        <v>8730.82446024952</v>
      </c>
      <c r="I46" s="54"/>
      <c r="J46" s="55"/>
      <c r="K46" s="41"/>
      <c r="L46" s="40"/>
      <c r="M46" s="40"/>
      <c r="N46" s="40" t="n">
        <f aca="false">N45+K46+M46</f>
        <v>1399539.27448005</v>
      </c>
      <c r="O46" s="53" t="n">
        <f aca="false">O45+K46</f>
        <v>664452.890000001</v>
      </c>
      <c r="P46" s="63"/>
      <c r="Q46" s="0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.75" hidden="false" customHeight="false" outlineLevel="0" collapsed="false">
      <c r="A47" s="57" t="s">
        <v>34</v>
      </c>
      <c r="B47" s="58" t="n">
        <f aca="false">SUM(B44:B46)</f>
        <v>31</v>
      </c>
      <c r="C47" s="58"/>
      <c r="D47" s="59"/>
      <c r="E47" s="37"/>
      <c r="F47" s="61"/>
      <c r="G47" s="17"/>
      <c r="H47" s="62" t="n">
        <f aca="false">SUM(H44:H46)</f>
        <v>42157.7516287651</v>
      </c>
      <c r="I47" s="54" t="n">
        <f aca="false">10%*H47</f>
        <v>4215.77516287651</v>
      </c>
      <c r="J47" s="55" t="n">
        <f aca="false">H47-I47</f>
        <v>37941.9764658886</v>
      </c>
      <c r="K47" s="41"/>
      <c r="L47" s="40" t="n">
        <v>0</v>
      </c>
      <c r="M47" s="40" t="n">
        <f aca="false">H47</f>
        <v>42157.7516287651</v>
      </c>
      <c r="N47" s="40" t="n">
        <f aca="false">N46+K47+M47</f>
        <v>1441697.02610882</v>
      </c>
      <c r="O47" s="53" t="n">
        <f aca="false">O46+K47</f>
        <v>664452.890000001</v>
      </c>
      <c r="P47" s="63"/>
      <c r="Q47" s="0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.75" hidden="false" customHeight="false" outlineLevel="0" collapsed="false">
      <c r="A48" s="67" t="s">
        <v>64</v>
      </c>
      <c r="B48" s="35" t="n">
        <v>21</v>
      </c>
      <c r="C48" s="58"/>
      <c r="D48" s="59"/>
      <c r="E48" s="37" t="n">
        <v>0.099</v>
      </c>
      <c r="F48" s="61"/>
      <c r="G48" s="17"/>
      <c r="H48" s="49" t="n">
        <f aca="false">N48*E48*B48/365</f>
        <v>8211.74826652117</v>
      </c>
      <c r="I48" s="54"/>
      <c r="J48" s="55"/>
      <c r="K48" s="41"/>
      <c r="L48" s="40"/>
      <c r="M48" s="40"/>
      <c r="N48" s="40" t="n">
        <f aca="false">N47+K48+M48</f>
        <v>1441697.02610882</v>
      </c>
      <c r="O48" s="53" t="n">
        <f aca="false">O47+K48</f>
        <v>664452.890000001</v>
      </c>
      <c r="P48" s="63"/>
      <c r="Q48" s="0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.75" hidden="false" customHeight="false" outlineLevel="0" collapsed="false">
      <c r="A49" s="67" t="s">
        <v>65</v>
      </c>
      <c r="B49" s="58"/>
      <c r="C49" s="58"/>
      <c r="D49" s="59"/>
      <c r="E49" s="37"/>
      <c r="F49" s="61"/>
      <c r="G49" s="17"/>
      <c r="H49" s="62"/>
      <c r="I49" s="54"/>
      <c r="J49" s="55"/>
      <c r="K49" s="41" t="n">
        <f aca="false">-400000+77926.07</f>
        <v>-322073.93</v>
      </c>
      <c r="L49" s="40" t="n">
        <v>0</v>
      </c>
      <c r="M49" s="40" t="n">
        <f aca="false">J49+L49</f>
        <v>0</v>
      </c>
      <c r="N49" s="40" t="n">
        <f aca="false">N48+K49+M49</f>
        <v>1119623.09610882</v>
      </c>
      <c r="O49" s="53" t="n">
        <f aca="false">O48+K49</f>
        <v>342378.960000001</v>
      </c>
      <c r="P49" s="63"/>
      <c r="Q49" s="0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.75" hidden="false" customHeight="false" outlineLevel="0" collapsed="false">
      <c r="A50" s="67" t="s">
        <v>66</v>
      </c>
      <c r="B50" s="35" t="n">
        <v>9</v>
      </c>
      <c r="C50" s="58"/>
      <c r="D50" s="59"/>
      <c r="E50" s="37" t="n">
        <v>0.099</v>
      </c>
      <c r="F50" s="61"/>
      <c r="G50" s="17"/>
      <c r="H50" s="49" t="n">
        <f aca="false">N50*E50*B50/365</f>
        <v>2733.10733872042</v>
      </c>
      <c r="I50" s="54"/>
      <c r="J50" s="55"/>
      <c r="K50" s="41"/>
      <c r="L50" s="40"/>
      <c r="M50" s="40"/>
      <c r="N50" s="40" t="n">
        <f aca="false">N49+K50+M50</f>
        <v>1119623.09610882</v>
      </c>
      <c r="O50" s="53" t="n">
        <f aca="false">O49+K50</f>
        <v>342378.960000001</v>
      </c>
      <c r="P50" s="63"/>
      <c r="Q50" s="0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.75" hidden="false" customHeight="false" outlineLevel="0" collapsed="false">
      <c r="A51" s="57" t="s">
        <v>37</v>
      </c>
      <c r="B51" s="58" t="n">
        <f aca="false">SUM(B48:B50)</f>
        <v>30</v>
      </c>
      <c r="C51" s="58"/>
      <c r="D51" s="59"/>
      <c r="E51" s="37"/>
      <c r="F51" s="61"/>
      <c r="G51" s="17"/>
      <c r="H51" s="62" t="n">
        <f aca="false">SUM(H48:H50)</f>
        <v>10944.8556052416</v>
      </c>
      <c r="I51" s="54" t="n">
        <f aca="false">10%*H51</f>
        <v>1094.48556052416</v>
      </c>
      <c r="J51" s="55" t="n">
        <f aca="false">H51-I51</f>
        <v>9850.37004471744</v>
      </c>
      <c r="K51" s="41"/>
      <c r="L51" s="40" t="n">
        <v>0</v>
      </c>
      <c r="M51" s="40" t="n">
        <f aca="false">H51</f>
        <v>10944.8556052416</v>
      </c>
      <c r="N51" s="40" t="n">
        <f aca="false">N50+K51+M51</f>
        <v>1130567.95171406</v>
      </c>
      <c r="O51" s="53" t="n">
        <f aca="false">O50+K51</f>
        <v>342378.960000001</v>
      </c>
      <c r="P51" s="63"/>
      <c r="Q51" s="0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.75" hidden="false" customHeight="false" outlineLevel="0" collapsed="false">
      <c r="A52" s="67" t="s">
        <v>67</v>
      </c>
      <c r="B52" s="35" t="n">
        <v>31</v>
      </c>
      <c r="C52" s="58"/>
      <c r="D52" s="59"/>
      <c r="E52" s="37" t="n">
        <v>0.099</v>
      </c>
      <c r="F52" s="61"/>
      <c r="G52" s="17"/>
      <c r="H52" s="49" t="n">
        <f aca="false">N52*E52*B52/365</f>
        <v>9506.06313372724</v>
      </c>
      <c r="I52" s="54"/>
      <c r="J52" s="55"/>
      <c r="K52" s="41"/>
      <c r="L52" s="40"/>
      <c r="M52" s="40"/>
      <c r="N52" s="40" t="n">
        <f aca="false">N51+K52+M52</f>
        <v>1130567.95171406</v>
      </c>
      <c r="O52" s="53" t="n">
        <f aca="false">O51+K52</f>
        <v>342378.960000001</v>
      </c>
      <c r="P52" s="63"/>
      <c r="Q52" s="0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.75" hidden="false" customHeight="false" outlineLevel="0" collapsed="false">
      <c r="A53" s="57" t="s">
        <v>40</v>
      </c>
      <c r="B53" s="58" t="n">
        <f aca="false">SUM(B52)</f>
        <v>31</v>
      </c>
      <c r="C53" s="58"/>
      <c r="D53" s="59"/>
      <c r="E53" s="37"/>
      <c r="F53" s="61"/>
      <c r="G53" s="17"/>
      <c r="H53" s="62" t="n">
        <f aca="false">SUM(H52)</f>
        <v>9506.06313372724</v>
      </c>
      <c r="I53" s="54" t="n">
        <f aca="false">10%*H53</f>
        <v>950.606313372724</v>
      </c>
      <c r="J53" s="55" t="n">
        <f aca="false">H53-I53</f>
        <v>8555.45682035452</v>
      </c>
      <c r="K53" s="41"/>
      <c r="L53" s="40" t="n">
        <v>0</v>
      </c>
      <c r="M53" s="40" t="n">
        <f aca="false">H53</f>
        <v>9506.06313372724</v>
      </c>
      <c r="N53" s="40" t="n">
        <f aca="false">N52+K53+M53</f>
        <v>1140074.01484778</v>
      </c>
      <c r="O53" s="53" t="n">
        <f aca="false">O52+K53</f>
        <v>342378.960000001</v>
      </c>
      <c r="P53" s="63"/>
      <c r="Q53" s="0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" hidden="false" customHeight="false" outlineLevel="0" collapsed="false">
      <c r="A54" s="94"/>
      <c r="B54" s="95"/>
      <c r="C54" s="95"/>
      <c r="D54" s="96"/>
      <c r="E54" s="97"/>
      <c r="F54" s="98"/>
      <c r="G54" s="99"/>
      <c r="H54" s="100"/>
      <c r="I54" s="101"/>
      <c r="J54" s="102"/>
      <c r="K54" s="103"/>
      <c r="L54" s="104"/>
      <c r="M54" s="103"/>
      <c r="N54" s="100"/>
      <c r="O54" s="105"/>
      <c r="P54" s="63"/>
      <c r="Q54" s="55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.75" hidden="false" customHeight="false" outlineLevel="0" collapsed="false">
      <c r="A55" s="65"/>
      <c r="B55" s="58"/>
      <c r="C55" s="58"/>
      <c r="D55" s="47"/>
      <c r="E55" s="37"/>
      <c r="F55" s="48"/>
      <c r="G55" s="11"/>
      <c r="H55" s="54"/>
      <c r="I55" s="54"/>
      <c r="J55" s="55"/>
      <c r="K55" s="37"/>
      <c r="L55" s="13"/>
      <c r="M55" s="5"/>
      <c r="N55" s="40"/>
      <c r="O55" s="40"/>
      <c r="P55" s="106"/>
      <c r="Q55" s="0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.75" hidden="false" customHeight="false" outlineLevel="0" collapsed="false">
      <c r="A56" s="65"/>
      <c r="B56" s="35"/>
      <c r="C56" s="35"/>
      <c r="D56" s="47"/>
      <c r="E56" s="37"/>
      <c r="F56" s="48"/>
      <c r="G56" s="11"/>
      <c r="H56" s="40"/>
      <c r="I56" s="50"/>
      <c r="J56" s="51"/>
      <c r="K56" s="107"/>
      <c r="M56" s="108" t="s">
        <v>100</v>
      </c>
      <c r="N56" s="54" t="n">
        <f aca="false">N53-O53</f>
        <v>797695.054847784</v>
      </c>
      <c r="O56" s="40"/>
      <c r="P56" s="106"/>
      <c r="Q56" s="0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.75" hidden="false" customHeight="false" outlineLevel="0" collapsed="false">
      <c r="A57" s="70"/>
      <c r="B57" s="35"/>
      <c r="C57" s="35"/>
      <c r="D57" s="47"/>
      <c r="E57" s="37"/>
      <c r="F57" s="48"/>
      <c r="G57" s="11"/>
      <c r="H57" s="40"/>
      <c r="I57" s="55"/>
      <c r="J57" s="55"/>
      <c r="K57" s="65"/>
      <c r="M57" s="5"/>
      <c r="N57" s="40"/>
      <c r="O57" s="40"/>
      <c r="P57" s="63"/>
      <c r="Q57" s="0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.75" hidden="false" customHeight="false" outlineLevel="0" collapsed="false">
      <c r="A58" s="70" t="str">
        <f aca="true">CELL("FILENAME")</f>
        <v>'file:///mnt/12tb/@roms/datasets/enron/EDRM Enron Email Data Set v2 XML/filtered-attachments/xls/Ice_Drilling_Default_Int.xls'#$Can $ Only</v>
      </c>
      <c r="B58" s="13"/>
      <c r="C58" s="13"/>
      <c r="D58" s="13"/>
      <c r="E58" s="13"/>
      <c r="F58" s="13"/>
      <c r="G58" s="13"/>
      <c r="H58" s="13"/>
      <c r="I58" s="54"/>
      <c r="J58" s="55"/>
      <c r="K58" s="71"/>
      <c r="M58" s="5"/>
      <c r="N58" s="54"/>
      <c r="O58" s="54"/>
      <c r="P58" s="63"/>
      <c r="Q58" s="0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13"/>
      <c r="G59" s="13"/>
      <c r="H59" s="13"/>
      <c r="I59" s="54"/>
      <c r="J59" s="72"/>
      <c r="K59" s="73"/>
      <c r="M59" s="5"/>
      <c r="N59" s="54"/>
      <c r="O59" s="54"/>
      <c r="P59" s="63"/>
      <c r="Q59" s="0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13"/>
      <c r="G60" s="13"/>
      <c r="H60" s="13"/>
      <c r="I60" s="55"/>
      <c r="J60" s="55"/>
      <c r="K60" s="73"/>
      <c r="M60" s="5"/>
      <c r="N60" s="54"/>
      <c r="O60" s="54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13"/>
      <c r="G61" s="13"/>
      <c r="H61" s="13"/>
      <c r="I61" s="55"/>
      <c r="J61" s="55"/>
      <c r="K61" s="52"/>
      <c r="M61" s="5"/>
      <c r="N61" s="40"/>
      <c r="O61" s="40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13"/>
      <c r="G62" s="13"/>
      <c r="H62" s="13"/>
      <c r="I62" s="50"/>
      <c r="J62" s="51"/>
      <c r="K62" s="52"/>
      <c r="M62" s="5"/>
      <c r="N62" s="40"/>
      <c r="O62" s="40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54"/>
      <c r="J63" s="55"/>
      <c r="K63" s="74"/>
      <c r="M63" s="5"/>
      <c r="N63" s="75"/>
      <c r="O63" s="75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48"/>
      <c r="G64" s="11"/>
      <c r="H64" s="54"/>
      <c r="I64" s="54"/>
      <c r="J64" s="55"/>
      <c r="K64" s="74"/>
      <c r="M64" s="5"/>
      <c r="N64" s="75"/>
      <c r="O64" s="75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76"/>
      <c r="G65" s="11"/>
      <c r="H65" s="40"/>
      <c r="I65" s="47"/>
      <c r="J65" s="77"/>
      <c r="K65" s="37"/>
      <c r="M65" s="11"/>
      <c r="N65" s="40"/>
      <c r="O65" s="40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  <c r="IW65" s="5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76"/>
      <c r="G66" s="11"/>
      <c r="H66" s="40"/>
      <c r="I66" s="54"/>
      <c r="J66" s="55"/>
      <c r="K66" s="40"/>
      <c r="M66" s="40"/>
      <c r="N66" s="63"/>
      <c r="O66" s="6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  <c r="IW66" s="50"/>
    </row>
    <row r="67" customFormat="false" ht="12.75" hidden="false" customHeight="false" outlineLevel="0" collapsed="false">
      <c r="N67" s="63"/>
      <c r="O67" s="63"/>
    </row>
    <row r="68" customFormat="false" ht="12.75" hidden="false" customHeight="false" outlineLevel="0" collapsed="false">
      <c r="N68" s="63"/>
      <c r="O68" s="63"/>
    </row>
    <row r="69" customFormat="false" ht="12.75" hidden="false" customHeight="false" outlineLevel="0" collapsed="false">
      <c r="N69" s="33"/>
      <c r="O69" s="33"/>
    </row>
    <row r="70" customFormat="false" ht="12.75" hidden="false" customHeight="false" outlineLevel="0" collapsed="false">
      <c r="N70" s="33"/>
      <c r="O70" s="33"/>
    </row>
    <row r="71" customFormat="false" ht="12.75" hidden="false" customHeight="false" outlineLevel="0" collapsed="false">
      <c r="N71" s="33"/>
      <c r="O71" s="33"/>
    </row>
    <row r="72" customFormat="false" ht="12.75" hidden="false" customHeight="false" outlineLevel="0" collapsed="false">
      <c r="N72" s="33"/>
      <c r="O72" s="33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83" customFormat="false" ht="12.75" hidden="false" customHeight="false" outlineLevel="0" collapsed="false">
      <c r="I83" s="68"/>
      <c r="J83" s="78"/>
      <c r="K83" s="68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</row>
    <row r="84" customFormat="false" ht="12.75" hidden="false" customHeight="false" outlineLevel="0" collapsed="false">
      <c r="I84" s="68"/>
      <c r="J84" s="78"/>
      <c r="K84" s="68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</row>
    <row r="85" customFormat="false" ht="12.75" hidden="false" customHeight="false" outlineLevel="0" collapsed="false">
      <c r="I85" s="68"/>
      <c r="J85" s="78"/>
      <c r="K85" s="68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</row>
    <row r="86" customFormat="false" ht="12.75" hidden="false" customHeight="false" outlineLevel="0" collapsed="false">
      <c r="I86" s="68"/>
      <c r="J86" s="78"/>
      <c r="K86" s="68"/>
    </row>
    <row r="87" customFormat="false" ht="12.75" hidden="false" customHeight="false" outlineLevel="0" collapsed="false">
      <c r="I87" s="68"/>
      <c r="J87" s="78"/>
      <c r="K87" s="68"/>
    </row>
    <row r="88" customFormat="false" ht="12.75" hidden="false" customHeight="false" outlineLevel="0" collapsed="false">
      <c r="I88" s="68"/>
      <c r="J88" s="78"/>
      <c r="K88" s="68"/>
    </row>
    <row r="89" customFormat="false" ht="12.75" hidden="false" customHeight="false" outlineLevel="0" collapsed="false">
      <c r="I89" s="68"/>
      <c r="J89" s="78"/>
      <c r="K89" s="68"/>
    </row>
    <row r="90" customFormat="false" ht="12.75" hidden="false" customHeight="false" outlineLevel="0" collapsed="false">
      <c r="I90" s="68"/>
      <c r="J90" s="78"/>
      <c r="K90" s="68"/>
    </row>
    <row r="91" customFormat="false" ht="12.75" hidden="false" customHeight="false" outlineLevel="0" collapsed="false">
      <c r="I91" s="68"/>
      <c r="J91" s="78"/>
      <c r="K91" s="68"/>
    </row>
    <row r="92" customFormat="false" ht="12.75" hidden="false" customHeight="false" outlineLevel="0" collapsed="false">
      <c r="I92" s="68"/>
      <c r="J92" s="78"/>
      <c r="K92" s="68"/>
    </row>
    <row r="93" customFormat="false" ht="12.75" hidden="false" customHeight="false" outlineLevel="0" collapsed="false">
      <c r="I93" s="68"/>
      <c r="J93" s="78"/>
      <c r="K93" s="68"/>
    </row>
    <row r="94" customFormat="false" ht="12.75" hidden="false" customHeight="false" outlineLevel="0" collapsed="false">
      <c r="I94" s="68"/>
      <c r="J94" s="78"/>
      <c r="K94" s="68"/>
    </row>
    <row r="95" customFormat="false" ht="12.75" hidden="false" customHeight="false" outlineLevel="0" collapsed="false">
      <c r="I95" s="68"/>
      <c r="J95" s="78"/>
      <c r="K95" s="68"/>
    </row>
    <row r="96" customFormat="false" ht="12.75" hidden="false" customHeight="false" outlineLevel="0" collapsed="false">
      <c r="I96" s="68"/>
      <c r="J96" s="78"/>
      <c r="K96" s="68"/>
    </row>
    <row r="97" customFormat="false" ht="12.75" hidden="false" customHeight="false" outlineLevel="0" collapsed="false">
      <c r="I97" s="68"/>
      <c r="J97" s="78"/>
      <c r="K97" s="68"/>
    </row>
    <row r="98" customFormat="false" ht="12.75" hidden="false" customHeight="false" outlineLevel="0" collapsed="false">
      <c r="I98" s="68"/>
      <c r="J98" s="78"/>
      <c r="K98" s="68"/>
    </row>
    <row r="99" customFormat="false" ht="12.75" hidden="false" customHeight="false" outlineLevel="0" collapsed="false">
      <c r="I99" s="68"/>
      <c r="J99" s="78"/>
      <c r="K99" s="68"/>
    </row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0" ySplit="1215" topLeftCell="BM63" activePane="bottomLeft" state="split"/>
      <selection pane="topLeft" activeCell="L1" activeCellId="0" sqref="L1"/>
      <selection pane="bottom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5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11" min="9" style="1" width="16.42"/>
    <col collapsed="false" customWidth="true" hidden="false" outlineLevel="0" max="12" min="12" style="6" width="16.42"/>
    <col collapsed="false" customWidth="true" hidden="false" outlineLevel="0" max="13" min="13" style="1" width="16.42"/>
    <col collapsed="false" customWidth="true" hidden="false" outlineLevel="0" max="14" min="14" style="1" width="14.41"/>
    <col collapsed="false" customWidth="true" hidden="false" outlineLevel="0" max="15" min="15" style="0" width="17.28"/>
    <col collapsed="false" customWidth="true" hidden="false" outlineLevel="0" max="16" min="16" style="1" width="16.42"/>
    <col collapsed="false" customWidth="true" hidden="false" outlineLevel="0" max="18" min="17" style="1" width="12.85"/>
    <col collapsed="false" customWidth="true" hidden="false" outlineLevel="0" max="19" min="19" style="1" width="13.7"/>
    <col collapsed="false" customWidth="true" hidden="false" outlineLevel="0" max="21" min="20" style="1" width="17.56"/>
    <col collapsed="false" customWidth="true" hidden="false" outlineLevel="0" max="22" min="22" style="1" width="20.41"/>
    <col collapsed="false" customWidth="true" hidden="false" outlineLevel="0" max="23" min="23" style="1" width="15.13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3"/>
      <c r="T1" s="13"/>
      <c r="U1" s="13"/>
    </row>
    <row r="2" customFormat="false" ht="12.75" hidden="false" customHeight="false" outlineLevel="0" collapsed="false">
      <c r="A2" s="18" t="s">
        <v>101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3"/>
      <c r="T2" s="13"/>
      <c r="U2" s="13"/>
    </row>
    <row r="3" customFormat="false" ht="12.75" hidden="false" customHeight="false" outlineLevel="0" collapsed="false">
      <c r="A3" s="3"/>
      <c r="G3" s="11"/>
      <c r="H3" s="3"/>
      <c r="I3" s="3"/>
      <c r="J3" s="3"/>
      <c r="K3" s="3"/>
      <c r="L3" s="12"/>
      <c r="M3" s="3"/>
      <c r="N3" s="3"/>
      <c r="O3" s="13"/>
      <c r="T3" s="13"/>
      <c r="U3" s="13"/>
    </row>
    <row r="4" customFormat="false" ht="12.75" hidden="false" customHeight="false" outlineLevel="0" collapsed="false">
      <c r="A4" s="3"/>
      <c r="G4" s="11"/>
      <c r="H4" s="3"/>
      <c r="I4" s="3"/>
      <c r="J4" s="3"/>
      <c r="K4" s="3"/>
      <c r="L4" s="12"/>
      <c r="M4" s="3"/>
      <c r="N4" s="3"/>
      <c r="O4" s="13"/>
      <c r="T4" s="13"/>
      <c r="U4" s="13"/>
    </row>
    <row r="5" customFormat="false" ht="12.75" hidden="false" customHeight="false" outlineLevel="0" collapsed="false">
      <c r="O5" s="13"/>
      <c r="T5" s="13"/>
      <c r="U5" s="13"/>
    </row>
    <row r="6" customFormat="false" ht="12.75" hidden="false" customHeight="false" outlineLevel="0" collapsed="false">
      <c r="A6" s="109" t="s">
        <v>102</v>
      </c>
      <c r="E6" s="110" t="n">
        <v>35978</v>
      </c>
      <c r="H6" s="110"/>
      <c r="I6" s="110"/>
      <c r="J6" s="110"/>
      <c r="K6" s="110"/>
      <c r="L6" s="111"/>
      <c r="M6" s="110"/>
      <c r="N6" s="13"/>
      <c r="O6" s="13"/>
    </row>
    <row r="7" customFormat="false" ht="12.75" hidden="false" customHeight="false" outlineLevel="0" collapsed="false">
      <c r="A7" s="109" t="s">
        <v>103</v>
      </c>
      <c r="E7" s="112" t="n">
        <v>6321000</v>
      </c>
      <c r="H7" s="112"/>
      <c r="I7" s="113"/>
      <c r="J7" s="114"/>
      <c r="K7" s="113"/>
      <c r="L7" s="115"/>
      <c r="M7" s="113"/>
      <c r="O7" s="13"/>
    </row>
    <row r="8" customFormat="false" ht="12.75" hidden="false" customHeight="false" outlineLevel="0" collapsed="false">
      <c r="H8" s="116"/>
      <c r="I8" s="117"/>
      <c r="J8" s="117"/>
      <c r="K8" s="117"/>
      <c r="L8" s="118"/>
      <c r="M8" s="117"/>
      <c r="N8" s="13"/>
      <c r="O8" s="13"/>
    </row>
    <row r="9" customFormat="false" ht="12.75" hidden="false" customHeight="false" outlineLevel="0" collapsed="false">
      <c r="A9" s="109" t="s">
        <v>104</v>
      </c>
      <c r="E9" s="1" t="s">
        <v>105</v>
      </c>
      <c r="H9" s="117"/>
      <c r="I9" s="117"/>
      <c r="J9" s="117"/>
      <c r="K9" s="117"/>
      <c r="L9" s="118"/>
      <c r="M9" s="117"/>
      <c r="N9" s="13"/>
      <c r="O9" s="13"/>
    </row>
    <row r="10" customFormat="false" ht="12.75" hidden="false" customHeight="false" outlineLevel="0" collapsed="false">
      <c r="E10" s="1" t="s">
        <v>106</v>
      </c>
      <c r="H10" s="117"/>
      <c r="I10" s="117"/>
      <c r="J10" s="117"/>
      <c r="K10" s="117"/>
      <c r="L10" s="118"/>
      <c r="M10" s="117"/>
      <c r="N10" s="13"/>
      <c r="O10" s="13"/>
    </row>
    <row r="11" customFormat="false" ht="12.75" hidden="false" customHeight="false" outlineLevel="0" collapsed="false">
      <c r="E11" s="1" t="s">
        <v>107</v>
      </c>
      <c r="H11" s="117"/>
      <c r="I11" s="117"/>
      <c r="J11" s="117"/>
      <c r="K11" s="117"/>
      <c r="L11" s="118"/>
      <c r="M11" s="117"/>
      <c r="N11" s="13"/>
      <c r="O11" s="13"/>
    </row>
    <row r="12" customFormat="false" ht="12.75" hidden="false" customHeight="false" outlineLevel="0" collapsed="false">
      <c r="A12" s="109" t="s">
        <v>108</v>
      </c>
      <c r="E12" s="112" t="n">
        <v>194081.63</v>
      </c>
      <c r="N12" s="13"/>
      <c r="O12" s="13"/>
    </row>
    <row r="13" customFormat="false" ht="12.75" hidden="false" customHeight="false" outlineLevel="0" collapsed="false">
      <c r="E13" s="112"/>
      <c r="N13" s="13"/>
      <c r="O13" s="13"/>
    </row>
    <row r="14" customFormat="false" ht="13.5" hidden="false" customHeight="false" outlineLevel="0" collapsed="false">
      <c r="N14" s="13"/>
      <c r="O14" s="13"/>
    </row>
    <row r="15" customFormat="false" ht="14.25" hidden="false" customHeight="true" outlineLevel="0" collapsed="false">
      <c r="A15" s="119" t="s">
        <v>109</v>
      </c>
      <c r="E15" s="120" t="s">
        <v>110</v>
      </c>
      <c r="F15" s="121"/>
      <c r="G15" s="122"/>
      <c r="H15" s="123"/>
      <c r="N15" s="13"/>
      <c r="O15" s="13"/>
    </row>
    <row r="16" customFormat="false" ht="14.25" hidden="false" customHeight="true" outlineLevel="0" collapsed="false">
      <c r="A16" s="124" t="s">
        <v>111</v>
      </c>
      <c r="E16" s="125" t="s">
        <v>112</v>
      </c>
      <c r="F16" s="35"/>
      <c r="H16" s="126"/>
      <c r="N16" s="13"/>
      <c r="O16" s="13"/>
    </row>
    <row r="17" customFormat="false" ht="14.25" hidden="false" customHeight="true" outlineLevel="0" collapsed="false">
      <c r="A17" s="124" t="s">
        <v>113</v>
      </c>
      <c r="E17" s="125" t="s">
        <v>114</v>
      </c>
      <c r="F17" s="35"/>
      <c r="H17" s="126"/>
      <c r="N17" s="13"/>
      <c r="O17" s="13"/>
    </row>
    <row r="18" customFormat="false" ht="14.25" hidden="false" customHeight="true" outlineLevel="0" collapsed="false">
      <c r="A18" s="124" t="s">
        <v>115</v>
      </c>
      <c r="E18" s="125" t="s">
        <v>116</v>
      </c>
      <c r="F18" s="35"/>
      <c r="H18" s="126"/>
      <c r="N18" s="13"/>
      <c r="O18" s="13"/>
    </row>
    <row r="19" customFormat="false" ht="14.25" hidden="false" customHeight="true" outlineLevel="0" collapsed="false">
      <c r="A19" s="124" t="s">
        <v>117</v>
      </c>
      <c r="E19" s="125" t="s">
        <v>118</v>
      </c>
      <c r="F19" s="35"/>
      <c r="H19" s="126"/>
      <c r="N19" s="13"/>
      <c r="O19" s="13"/>
    </row>
    <row r="20" customFormat="false" ht="14.25" hidden="false" customHeight="true" outlineLevel="0" collapsed="false">
      <c r="A20" s="124" t="s">
        <v>119</v>
      </c>
      <c r="E20" s="127"/>
      <c r="F20" s="128"/>
      <c r="G20" s="129"/>
      <c r="H20" s="130"/>
      <c r="N20" s="13"/>
      <c r="O20" s="13"/>
    </row>
    <row r="21" customFormat="false" ht="14.25" hidden="false" customHeight="true" outlineLevel="0" collapsed="false">
      <c r="A21" s="131" t="s">
        <v>120</v>
      </c>
      <c r="D21" s="8" t="s">
        <v>121</v>
      </c>
      <c r="L21" s="1"/>
      <c r="O21" s="13"/>
    </row>
    <row r="22" customFormat="false" ht="14.25" hidden="false" customHeight="true" outlineLevel="0" collapsed="false">
      <c r="A22" s="14"/>
      <c r="D22" s="8"/>
      <c r="L22" s="1"/>
      <c r="O22" s="13"/>
    </row>
    <row r="23" customFormat="false" ht="14.25" hidden="false" customHeight="true" outlineLevel="0" collapsed="false">
      <c r="A23" s="14"/>
      <c r="D23" s="8"/>
      <c r="L23" s="1"/>
      <c r="O23" s="13"/>
    </row>
    <row r="24" customFormat="false" ht="14.25" hidden="false" customHeight="true" outlineLevel="0" collapsed="false">
      <c r="A24" s="14"/>
      <c r="D24" s="8"/>
      <c r="H24" s="8"/>
      <c r="I24" s="8"/>
      <c r="J24" s="8"/>
      <c r="K24" s="8"/>
      <c r="L24" s="24"/>
      <c r="M24" s="8"/>
      <c r="N24" s="8"/>
      <c r="O24" s="13"/>
      <c r="P24" s="8"/>
      <c r="Q24" s="8"/>
      <c r="R24" s="8"/>
      <c r="S24" s="8"/>
    </row>
    <row r="25" customFormat="false" ht="14.25" hidden="false" customHeight="true" outlineLevel="0" collapsed="false">
      <c r="A25" s="14"/>
      <c r="D25" s="8"/>
      <c r="H25" s="8" t="s">
        <v>2</v>
      </c>
      <c r="I25" s="8" t="s">
        <v>122</v>
      </c>
      <c r="K25" s="8" t="s">
        <v>122</v>
      </c>
      <c r="L25" s="24"/>
      <c r="M25" s="8" t="s">
        <v>122</v>
      </c>
      <c r="N25" s="8" t="s">
        <v>3</v>
      </c>
      <c r="O25" s="22"/>
      <c r="P25" s="8" t="s">
        <v>122</v>
      </c>
      <c r="Q25" s="21" t="s">
        <v>123</v>
      </c>
      <c r="R25" s="8" t="s">
        <v>122</v>
      </c>
      <c r="T25" s="15" t="s">
        <v>4</v>
      </c>
      <c r="U25" s="15"/>
      <c r="V25" s="8" t="s">
        <v>122</v>
      </c>
    </row>
    <row r="26" customFormat="false" ht="12.75" hidden="false" customHeight="false" outlineLevel="0" collapsed="false">
      <c r="C26" s="16" t="s">
        <v>5</v>
      </c>
      <c r="D26" s="8" t="s">
        <v>6</v>
      </c>
      <c r="E26" s="16"/>
      <c r="F26" s="8" t="s">
        <v>7</v>
      </c>
      <c r="G26" s="17" t="s">
        <v>8</v>
      </c>
      <c r="H26" s="18" t="s">
        <v>9</v>
      </c>
      <c r="I26" s="8" t="s">
        <v>124</v>
      </c>
      <c r="J26" s="19" t="n">
        <v>0.1</v>
      </c>
      <c r="K26" s="8" t="s">
        <v>124</v>
      </c>
      <c r="L26" s="20" t="n">
        <v>0.9</v>
      </c>
      <c r="M26" s="8" t="s">
        <v>124</v>
      </c>
      <c r="N26" s="21" t="s">
        <v>125</v>
      </c>
      <c r="O26" s="22" t="s">
        <v>126</v>
      </c>
      <c r="P26" s="8" t="s">
        <v>124</v>
      </c>
      <c r="Q26" s="21" t="s">
        <v>94</v>
      </c>
      <c r="R26" s="8" t="s">
        <v>124</v>
      </c>
      <c r="S26" s="8" t="s">
        <v>12</v>
      </c>
      <c r="T26" s="15" t="s">
        <v>13</v>
      </c>
      <c r="U26" s="15" t="s">
        <v>14</v>
      </c>
      <c r="V26" s="8" t="s">
        <v>124</v>
      </c>
    </row>
    <row r="27" customFormat="false" ht="12.75" hidden="false" customHeight="false" outlineLevel="0" collapsed="false">
      <c r="A27" s="18" t="s">
        <v>15</v>
      </c>
      <c r="B27" s="23" t="s">
        <v>16</v>
      </c>
      <c r="C27" s="23" t="s">
        <v>17</v>
      </c>
      <c r="D27" s="18" t="s">
        <v>18</v>
      </c>
      <c r="E27" s="16" t="s">
        <v>5</v>
      </c>
      <c r="F27" s="8" t="s">
        <v>19</v>
      </c>
      <c r="G27" s="17" t="s">
        <v>20</v>
      </c>
      <c r="H27" s="8" t="s">
        <v>12</v>
      </c>
      <c r="I27" s="21" t="s">
        <v>127</v>
      </c>
      <c r="J27" s="8" t="s">
        <v>21</v>
      </c>
      <c r="K27" s="21" t="s">
        <v>127</v>
      </c>
      <c r="L27" s="24" t="s">
        <v>22</v>
      </c>
      <c r="M27" s="21" t="s">
        <v>127</v>
      </c>
      <c r="N27" s="21" t="s">
        <v>23</v>
      </c>
      <c r="O27" s="22" t="s">
        <v>24</v>
      </c>
      <c r="P27" s="21" t="s">
        <v>127</v>
      </c>
      <c r="Q27" s="21" t="s">
        <v>128</v>
      </c>
      <c r="R27" s="21" t="s">
        <v>127</v>
      </c>
      <c r="S27" s="21" t="s">
        <v>23</v>
      </c>
      <c r="T27" s="21" t="s">
        <v>25</v>
      </c>
      <c r="U27" s="15" t="s">
        <v>26</v>
      </c>
      <c r="V27" s="21" t="s">
        <v>127</v>
      </c>
    </row>
    <row r="28" customFormat="false" ht="12.75" hidden="false" customHeight="false" outlineLevel="0" collapsed="false">
      <c r="A28" s="25"/>
      <c r="B28" s="26"/>
      <c r="C28" s="26"/>
      <c r="D28" s="25"/>
      <c r="E28" s="27"/>
      <c r="F28" s="26"/>
      <c r="G28" s="28"/>
      <c r="H28" s="25"/>
      <c r="I28" s="29"/>
      <c r="J28" s="29"/>
      <c r="K28" s="29"/>
      <c r="L28" s="30"/>
      <c r="M28" s="29"/>
      <c r="N28" s="29"/>
      <c r="O28" s="31"/>
      <c r="P28" s="132" t="s">
        <v>129</v>
      </c>
      <c r="Q28" s="31"/>
      <c r="R28" s="31"/>
      <c r="S28" s="29"/>
      <c r="T28" s="32"/>
      <c r="U28" s="32"/>
      <c r="V28" s="132" t="s">
        <v>130</v>
      </c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customFormat="false" ht="12.75" hidden="true" customHeight="false" outlineLevel="0" collapsed="false">
      <c r="A29" s="34" t="s">
        <v>27</v>
      </c>
      <c r="B29" s="35"/>
      <c r="C29" s="35"/>
      <c r="D29" s="36"/>
      <c r="E29" s="37"/>
      <c r="F29" s="38"/>
      <c r="H29" s="39"/>
      <c r="I29" s="40"/>
      <c r="J29" s="40"/>
      <c r="K29" s="40"/>
      <c r="L29" s="41"/>
      <c r="M29" s="40"/>
      <c r="N29" s="40" t="n">
        <v>6321000</v>
      </c>
      <c r="O29" s="1"/>
      <c r="P29" s="13"/>
      <c r="Q29" s="13"/>
      <c r="R29" s="13"/>
      <c r="S29" s="42"/>
      <c r="T29" s="43" t="n">
        <f aca="false">N29</f>
        <v>6321000</v>
      </c>
      <c r="U29" s="44" t="n">
        <v>6321000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12.75" hidden="true" customHeight="false" outlineLevel="0" collapsed="false">
      <c r="A30" s="46" t="s">
        <v>28</v>
      </c>
      <c r="B30" s="35" t="n">
        <v>21</v>
      </c>
      <c r="C30" s="35" t="s">
        <v>29</v>
      </c>
      <c r="D30" s="47" t="n">
        <v>35873</v>
      </c>
      <c r="E30" s="37" t="n">
        <v>0.099</v>
      </c>
      <c r="F30" s="48" t="n">
        <v>0.0625</v>
      </c>
      <c r="G30" s="11" t="n">
        <f aca="false">E30+F30</f>
        <v>0.1615</v>
      </c>
      <c r="H30" s="39" t="n">
        <f aca="false">T30*E30*B30/365</f>
        <v>36003.7232876712</v>
      </c>
      <c r="I30" s="50"/>
      <c r="J30" s="50"/>
      <c r="K30" s="50"/>
      <c r="L30" s="51"/>
      <c r="M30" s="50"/>
      <c r="N30" s="52"/>
      <c r="O30" s="13"/>
      <c r="P30" s="3"/>
      <c r="Q30" s="8"/>
      <c r="R30" s="3"/>
      <c r="S30" s="50"/>
      <c r="T30" s="40" t="n">
        <f aca="false">T29+N30+S30</f>
        <v>6321000</v>
      </c>
      <c r="U30" s="53" t="n">
        <f aca="false">U29+N30</f>
        <v>6321000</v>
      </c>
    </row>
    <row r="31" customFormat="false" ht="12.75" hidden="true" customHeight="false" outlineLevel="0" collapsed="false">
      <c r="A31" s="46" t="s">
        <v>30</v>
      </c>
      <c r="B31" s="35" t="n">
        <v>9</v>
      </c>
      <c r="C31" s="35"/>
      <c r="D31" s="47"/>
      <c r="E31" s="37" t="n">
        <v>0.099</v>
      </c>
      <c r="F31" s="48"/>
      <c r="G31" s="11"/>
      <c r="H31" s="39" t="n">
        <f aca="false">T31*E31*B31/365</f>
        <v>17871.2630136986</v>
      </c>
      <c r="I31" s="54"/>
      <c r="J31" s="54"/>
      <c r="K31" s="54"/>
      <c r="L31" s="55"/>
      <c r="M31" s="54"/>
      <c r="N31" s="52" t="n">
        <v>1000000</v>
      </c>
      <c r="O31" s="56"/>
      <c r="P31" s="78"/>
      <c r="Q31" s="68"/>
      <c r="R31" s="68"/>
      <c r="S31" s="50"/>
      <c r="T31" s="40" t="n">
        <f aca="false">T30+N31+S31</f>
        <v>7321000</v>
      </c>
      <c r="U31" s="53" t="n">
        <f aca="false">U30+N31</f>
        <v>7321000</v>
      </c>
    </row>
    <row r="32" customFormat="false" ht="12" hidden="true" customHeight="false" outlineLevel="0" collapsed="false">
      <c r="A32" s="57" t="s">
        <v>31</v>
      </c>
      <c r="B32" s="58" t="n">
        <f aca="false">SUM(B30:B31)</f>
        <v>30</v>
      </c>
      <c r="C32" s="58"/>
      <c r="D32" s="59"/>
      <c r="E32" s="60"/>
      <c r="F32" s="61"/>
      <c r="G32" s="17"/>
      <c r="H32" s="21" t="n">
        <f aca="false">SUM(H30:H31)</f>
        <v>53874.9863013699</v>
      </c>
      <c r="I32" s="133" t="n">
        <f aca="false">H32/1.47</f>
        <v>36649.6505451496</v>
      </c>
      <c r="J32" s="54" t="n">
        <f aca="false">10%*H32</f>
        <v>5387.49863013699</v>
      </c>
      <c r="K32" s="133" t="n">
        <f aca="false">J32/1.47</f>
        <v>3664.96505451496</v>
      </c>
      <c r="L32" s="55" t="n">
        <f aca="false">H32-J32</f>
        <v>48487.4876712329</v>
      </c>
      <c r="M32" s="133" t="n">
        <f aca="false">L32/1.47</f>
        <v>32984.6854906346</v>
      </c>
      <c r="N32" s="54"/>
      <c r="O32" s="40" t="n">
        <f aca="false">-L32</f>
        <v>-48487.4876712329</v>
      </c>
      <c r="P32" s="41" t="n">
        <f aca="false">O32/1.47</f>
        <v>-32984.6854906346</v>
      </c>
      <c r="Q32" s="40" t="n">
        <f aca="false">L32</f>
        <v>48487.4876712329</v>
      </c>
      <c r="R32" s="41" t="n">
        <f aca="false">Q32/1.47</f>
        <v>32984.6854906346</v>
      </c>
      <c r="S32" s="40" t="n">
        <f aca="false">L32+O32</f>
        <v>0</v>
      </c>
      <c r="T32" s="40" t="n">
        <f aca="false">T31+N32+S32</f>
        <v>7321000</v>
      </c>
      <c r="U32" s="53" t="n">
        <f aca="false">U31+N32</f>
        <v>7321000</v>
      </c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" hidden="true" customHeight="false" outlineLevel="0" collapsed="false">
      <c r="A33" s="46" t="s">
        <v>32</v>
      </c>
      <c r="B33" s="35" t="n">
        <v>11</v>
      </c>
      <c r="C33" s="35"/>
      <c r="D33" s="47"/>
      <c r="E33" s="37" t="n">
        <v>0.099</v>
      </c>
      <c r="F33" s="48"/>
      <c r="G33" s="11"/>
      <c r="H33" s="39" t="n">
        <f aca="false">T33*E33*B33/365</f>
        <v>21842.6547945206</v>
      </c>
      <c r="I33" s="50"/>
      <c r="J33" s="50"/>
      <c r="K33" s="50"/>
      <c r="L33" s="51"/>
      <c r="M33" s="50"/>
      <c r="N33" s="52"/>
      <c r="O33" s="50"/>
      <c r="P33" s="11"/>
      <c r="Q33" s="11"/>
      <c r="R33" s="11"/>
      <c r="S33" s="50"/>
      <c r="T33" s="40" t="n">
        <f aca="false">T32+N33+S33</f>
        <v>7321000</v>
      </c>
      <c r="U33" s="53" t="n">
        <f aca="false">U32+N33</f>
        <v>7321000</v>
      </c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" hidden="true" customHeight="false" outlineLevel="0" collapsed="false">
      <c r="A34" s="46" t="s">
        <v>33</v>
      </c>
      <c r="B34" s="35" t="n">
        <v>20</v>
      </c>
      <c r="C34" s="35"/>
      <c r="D34" s="47"/>
      <c r="E34" s="37" t="n">
        <v>0.099</v>
      </c>
      <c r="F34" s="48"/>
      <c r="G34" s="11"/>
      <c r="H34" s="39" t="n">
        <f aca="false">T34*E34*B34/365</f>
        <v>45138.5753424658</v>
      </c>
      <c r="I34" s="54"/>
      <c r="J34" s="54"/>
      <c r="K34" s="54"/>
      <c r="L34" s="55"/>
      <c r="M34" s="54"/>
      <c r="N34" s="52" t="n">
        <v>1000000</v>
      </c>
      <c r="O34" s="50"/>
      <c r="P34" s="11"/>
      <c r="Q34" s="11"/>
      <c r="R34" s="11"/>
      <c r="S34" s="50"/>
      <c r="T34" s="40" t="n">
        <f aca="false">T33+N34+S34</f>
        <v>8321000</v>
      </c>
      <c r="U34" s="53" t="n">
        <f aca="false">U33+N34</f>
        <v>8321000</v>
      </c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" hidden="true" customHeight="false" outlineLevel="0" collapsed="false">
      <c r="A35" s="66" t="s">
        <v>34</v>
      </c>
      <c r="B35" s="58" t="n">
        <f aca="false">SUM(B33:B34)</f>
        <v>31</v>
      </c>
      <c r="C35" s="35"/>
      <c r="D35" s="47"/>
      <c r="E35" s="37"/>
      <c r="F35" s="48"/>
      <c r="G35" s="11"/>
      <c r="H35" s="21" t="n">
        <f aca="false">SUM(H33:H34)</f>
        <v>66981.2301369863</v>
      </c>
      <c r="I35" s="133" t="n">
        <f aca="false">H35/1.47</f>
        <v>45565.462678222</v>
      </c>
      <c r="J35" s="54" t="n">
        <f aca="false">10%*H35</f>
        <v>6698.12301369863</v>
      </c>
      <c r="K35" s="133" t="n">
        <f aca="false">J35/1.47</f>
        <v>4556.5462678222</v>
      </c>
      <c r="L35" s="55" t="n">
        <f aca="false">H35-J35</f>
        <v>60283.1071232877</v>
      </c>
      <c r="M35" s="133" t="n">
        <f aca="false">L35/1.47</f>
        <v>41008.9164103998</v>
      </c>
      <c r="N35" s="52"/>
      <c r="O35" s="40" t="n">
        <f aca="false">-L35</f>
        <v>-60283.1071232877</v>
      </c>
      <c r="P35" s="41" t="n">
        <f aca="false">O35/1.47</f>
        <v>-41008.9164103998</v>
      </c>
      <c r="Q35" s="40" t="n">
        <f aca="false">L35</f>
        <v>60283.1071232877</v>
      </c>
      <c r="R35" s="41" t="n">
        <f aca="false">Q35/1.47</f>
        <v>41008.9164103998</v>
      </c>
      <c r="S35" s="40" t="n">
        <f aca="false">L35+O35</f>
        <v>0</v>
      </c>
      <c r="T35" s="40" t="n">
        <f aca="false">T34+N35+S35</f>
        <v>8321000</v>
      </c>
      <c r="U35" s="53" t="n">
        <f aca="false">U34+N35</f>
        <v>8321000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" hidden="true" customHeight="false" outlineLevel="0" collapsed="false">
      <c r="A36" s="46" t="s">
        <v>35</v>
      </c>
      <c r="B36" s="35" t="n">
        <v>17</v>
      </c>
      <c r="C36" s="35"/>
      <c r="D36" s="47"/>
      <c r="E36" s="37" t="n">
        <v>0.099</v>
      </c>
      <c r="F36" s="48"/>
      <c r="G36" s="11"/>
      <c r="H36" s="39" t="n">
        <f aca="false">T36*E36*B36/365</f>
        <v>38367.7890410959</v>
      </c>
      <c r="I36" s="50"/>
      <c r="J36" s="54"/>
      <c r="K36" s="54"/>
      <c r="L36" s="55"/>
      <c r="M36" s="54"/>
      <c r="N36" s="52"/>
      <c r="O36" s="50"/>
      <c r="P36" s="11"/>
      <c r="Q36" s="11"/>
      <c r="R36" s="11"/>
      <c r="S36" s="50"/>
      <c r="T36" s="40" t="n">
        <f aca="false">T35+N36+S36</f>
        <v>8321000</v>
      </c>
      <c r="U36" s="53" t="n">
        <f aca="false">U35+N36</f>
        <v>8321000</v>
      </c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" hidden="true" customHeight="false" outlineLevel="0" collapsed="false">
      <c r="A37" s="46" t="s">
        <v>36</v>
      </c>
      <c r="B37" s="35" t="n">
        <v>13</v>
      </c>
      <c r="C37" s="35"/>
      <c r="D37" s="47"/>
      <c r="E37" s="37" t="n">
        <v>0.099</v>
      </c>
      <c r="F37" s="48"/>
      <c r="G37" s="11"/>
      <c r="H37" s="39" t="n">
        <f aca="false">T37*E37*B37/365</f>
        <v>38680.5205479452</v>
      </c>
      <c r="I37" s="50"/>
      <c r="J37" s="54"/>
      <c r="K37" s="54"/>
      <c r="L37" s="55"/>
      <c r="M37" s="54"/>
      <c r="N37" s="52" t="n">
        <v>2649000</v>
      </c>
      <c r="O37" s="50"/>
      <c r="P37" s="11"/>
      <c r="Q37" s="11"/>
      <c r="R37" s="11"/>
      <c r="S37" s="50"/>
      <c r="T37" s="40" t="n">
        <f aca="false">T36+N37+S37</f>
        <v>10970000</v>
      </c>
      <c r="U37" s="53" t="n">
        <f aca="false">U36+N37</f>
        <v>10970000</v>
      </c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" hidden="true" customHeight="false" outlineLevel="0" collapsed="false">
      <c r="A38" s="66" t="s">
        <v>37</v>
      </c>
      <c r="B38" s="58" t="n">
        <f aca="false">SUM(B36:B37)</f>
        <v>30</v>
      </c>
      <c r="C38" s="35"/>
      <c r="D38" s="47"/>
      <c r="E38" s="37"/>
      <c r="F38" s="48"/>
      <c r="G38" s="11"/>
      <c r="H38" s="21" t="n">
        <f aca="false">SUM(H36:H37)</f>
        <v>77048.3095890411</v>
      </c>
      <c r="I38" s="133" t="n">
        <f aca="false">H38/1.47</f>
        <v>52413.8160469667</v>
      </c>
      <c r="J38" s="54" t="n">
        <f aca="false">10%*H38</f>
        <v>7704.83095890411</v>
      </c>
      <c r="K38" s="133" t="n">
        <f aca="false">J38/1.47</f>
        <v>5241.38160469667</v>
      </c>
      <c r="L38" s="55" t="n">
        <f aca="false">H38-J38</f>
        <v>69343.478630137</v>
      </c>
      <c r="M38" s="133" t="n">
        <f aca="false">L38/1.47</f>
        <v>47172.4344422701</v>
      </c>
      <c r="N38" s="52"/>
      <c r="O38" s="40" t="n">
        <f aca="false">-L38</f>
        <v>-69343.478630137</v>
      </c>
      <c r="P38" s="41" t="n">
        <f aca="false">O38/1.47</f>
        <v>-47172.4344422701</v>
      </c>
      <c r="Q38" s="40" t="n">
        <f aca="false">L38</f>
        <v>69343.478630137</v>
      </c>
      <c r="R38" s="41" t="n">
        <f aca="false">Q38/1.47</f>
        <v>47172.4344422701</v>
      </c>
      <c r="S38" s="40" t="n">
        <f aca="false">L38+O38</f>
        <v>0</v>
      </c>
      <c r="T38" s="40" t="n">
        <f aca="false">T37+N38+S38</f>
        <v>10970000</v>
      </c>
      <c r="U38" s="53" t="n">
        <f aca="false">U37+N38</f>
        <v>10970000</v>
      </c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" hidden="true" customHeight="false" outlineLevel="0" collapsed="false">
      <c r="A39" s="46" t="s">
        <v>38</v>
      </c>
      <c r="B39" s="35" t="n">
        <v>27</v>
      </c>
      <c r="C39" s="35"/>
      <c r="D39" s="47"/>
      <c r="E39" s="37" t="n">
        <v>0.099</v>
      </c>
      <c r="F39" s="48"/>
      <c r="G39" s="11"/>
      <c r="H39" s="39" t="n">
        <f aca="false">T39*E39*B39/365</f>
        <v>80336.4657534247</v>
      </c>
      <c r="I39" s="50"/>
      <c r="J39" s="54"/>
      <c r="K39" s="54"/>
      <c r="L39" s="55"/>
      <c r="M39" s="54"/>
      <c r="N39" s="52"/>
      <c r="O39" s="50"/>
      <c r="P39" s="11"/>
      <c r="Q39" s="11"/>
      <c r="R39" s="11"/>
      <c r="S39" s="50"/>
      <c r="T39" s="40" t="n">
        <f aca="false">T38+N39+S39</f>
        <v>10970000</v>
      </c>
      <c r="U39" s="53" t="n">
        <f aca="false">U38+N39</f>
        <v>10970000</v>
      </c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" hidden="true" customHeight="false" outlineLevel="0" collapsed="false">
      <c r="A40" s="67" t="s">
        <v>39</v>
      </c>
      <c r="B40" s="35" t="n">
        <v>4</v>
      </c>
      <c r="C40" s="58"/>
      <c r="D40" s="59"/>
      <c r="E40" s="37" t="n">
        <v>0.099</v>
      </c>
      <c r="F40" s="48"/>
      <c r="G40" s="11"/>
      <c r="H40" s="39" t="n">
        <f aca="false">T40*E40*B40/365</f>
        <v>12986.6301369863</v>
      </c>
      <c r="I40" s="54"/>
      <c r="J40" s="54"/>
      <c r="K40" s="54"/>
      <c r="L40" s="55"/>
      <c r="M40" s="54"/>
      <c r="N40" s="40" t="n">
        <v>1000000</v>
      </c>
      <c r="O40" s="50"/>
      <c r="P40" s="11"/>
      <c r="Q40" s="11"/>
      <c r="R40" s="11"/>
      <c r="S40" s="50"/>
      <c r="T40" s="40" t="n">
        <f aca="false">T39+N40+S40</f>
        <v>11970000</v>
      </c>
      <c r="U40" s="53" t="n">
        <f aca="false">U39+N40</f>
        <v>11970000</v>
      </c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" hidden="true" customHeight="false" outlineLevel="0" collapsed="false">
      <c r="A41" s="57" t="s">
        <v>40</v>
      </c>
      <c r="B41" s="58" t="n">
        <f aca="false">SUM(B39:B40)</f>
        <v>31</v>
      </c>
      <c r="C41" s="58"/>
      <c r="D41" s="59"/>
      <c r="E41" s="60"/>
      <c r="F41" s="61"/>
      <c r="G41" s="17"/>
      <c r="H41" s="21" t="n">
        <f aca="false">SUM(H39:H40)</f>
        <v>93323.095890411</v>
      </c>
      <c r="I41" s="133" t="n">
        <f aca="false">H41/1.47</f>
        <v>63485.0992451775</v>
      </c>
      <c r="J41" s="54" t="n">
        <f aca="false">10%*H41</f>
        <v>9332.3095890411</v>
      </c>
      <c r="K41" s="133" t="n">
        <f aca="false">J41/1.47</f>
        <v>6348.50992451775</v>
      </c>
      <c r="L41" s="55" t="n">
        <f aca="false">H41-J41</f>
        <v>83990.7863013699</v>
      </c>
      <c r="M41" s="133" t="n">
        <f aca="false">L41/1.47</f>
        <v>57136.5893206598</v>
      </c>
      <c r="N41" s="54"/>
      <c r="O41" s="40" t="n">
        <f aca="false">-L41</f>
        <v>-83990.7863013699</v>
      </c>
      <c r="P41" s="41" t="n">
        <f aca="false">O41/1.47</f>
        <v>-57136.5893206598</v>
      </c>
      <c r="Q41" s="40" t="n">
        <f aca="false">L41</f>
        <v>83990.7863013699</v>
      </c>
      <c r="R41" s="41" t="n">
        <f aca="false">Q41/1.47</f>
        <v>57136.5893206598</v>
      </c>
      <c r="S41" s="40" t="n">
        <f aca="false">L41+O41</f>
        <v>0</v>
      </c>
      <c r="T41" s="40" t="n">
        <f aca="false">T40+N41+S41</f>
        <v>11970000</v>
      </c>
      <c r="U41" s="53" t="n">
        <f aca="false">U40+N41</f>
        <v>11970000</v>
      </c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" hidden="true" customHeight="false" outlineLevel="0" collapsed="false">
      <c r="A42" s="67" t="s">
        <v>41</v>
      </c>
      <c r="B42" s="35" t="n">
        <v>30</v>
      </c>
      <c r="C42" s="58"/>
      <c r="D42" s="59"/>
      <c r="E42" s="37" t="n">
        <v>0.099</v>
      </c>
      <c r="F42" s="61"/>
      <c r="G42" s="17"/>
      <c r="H42" s="39" t="n">
        <f aca="false">T42*E42*B42/365</f>
        <v>97399.7260273973</v>
      </c>
      <c r="I42" s="54"/>
      <c r="J42" s="54"/>
      <c r="K42" s="55"/>
      <c r="L42" s="55"/>
      <c r="M42" s="55"/>
      <c r="N42" s="54"/>
      <c r="O42" s="50"/>
      <c r="P42" s="11"/>
      <c r="Q42" s="11"/>
      <c r="R42" s="11"/>
      <c r="S42" s="50"/>
      <c r="T42" s="40" t="n">
        <f aca="false">T41+N42+S42</f>
        <v>11970000</v>
      </c>
      <c r="U42" s="53" t="n">
        <f aca="false">U41+N42</f>
        <v>11970000</v>
      </c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" hidden="true" customHeight="false" outlineLevel="0" collapsed="false">
      <c r="A43" s="57" t="s">
        <v>42</v>
      </c>
      <c r="B43" s="58" t="n">
        <v>30</v>
      </c>
      <c r="C43" s="58"/>
      <c r="D43" s="59"/>
      <c r="E43" s="37" t="s">
        <v>43</v>
      </c>
      <c r="F43" s="61"/>
      <c r="G43" s="17"/>
      <c r="H43" s="21" t="n">
        <f aca="false">SUM(H42)</f>
        <v>97399.7260273973</v>
      </c>
      <c r="I43" s="133" t="n">
        <f aca="false">H43/1.47</f>
        <v>66258.3170254403</v>
      </c>
      <c r="J43" s="54" t="n">
        <f aca="false">10%*H43</f>
        <v>9739.97260273973</v>
      </c>
      <c r="K43" s="133" t="n">
        <f aca="false">J43/1.47</f>
        <v>6625.83170254403</v>
      </c>
      <c r="L43" s="55" t="n">
        <f aca="false">H43-J43</f>
        <v>87659.7534246575</v>
      </c>
      <c r="M43" s="133" t="n">
        <f aca="false">L43/1.47</f>
        <v>59632.4853228963</v>
      </c>
      <c r="N43" s="54"/>
      <c r="O43" s="40" t="n">
        <f aca="false">-L43</f>
        <v>-87659.7534246575</v>
      </c>
      <c r="P43" s="41" t="n">
        <f aca="false">O43/1.47</f>
        <v>-59632.4853228963</v>
      </c>
      <c r="Q43" s="40" t="n">
        <f aca="false">L43</f>
        <v>87659.7534246575</v>
      </c>
      <c r="R43" s="41" t="n">
        <f aca="false">Q43/1.47</f>
        <v>59632.4853228963</v>
      </c>
      <c r="S43" s="40" t="n">
        <f aca="false">L43+O43</f>
        <v>0</v>
      </c>
      <c r="T43" s="40" t="n">
        <f aca="false">T42+N43+S43</f>
        <v>11970000</v>
      </c>
      <c r="U43" s="53" t="n">
        <f aca="false">U42+N43</f>
        <v>11970000</v>
      </c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" hidden="true" customHeight="false" outlineLevel="0" collapsed="false">
      <c r="A44" s="67" t="s">
        <v>44</v>
      </c>
      <c r="B44" s="35" t="n">
        <v>3</v>
      </c>
      <c r="C44" s="58"/>
      <c r="D44" s="59"/>
      <c r="E44" s="37" t="n">
        <v>0.099</v>
      </c>
      <c r="F44" s="61"/>
      <c r="G44" s="17"/>
      <c r="H44" s="39" t="n">
        <f aca="false">T44*E44*B44/365</f>
        <v>9739.97260273973</v>
      </c>
      <c r="I44" s="54"/>
      <c r="J44" s="54"/>
      <c r="K44" s="54"/>
      <c r="L44" s="55"/>
      <c r="M44" s="54"/>
      <c r="N44" s="54"/>
      <c r="O44" s="50"/>
      <c r="P44" s="11"/>
      <c r="Q44" s="11"/>
      <c r="R44" s="11"/>
      <c r="S44" s="50"/>
      <c r="T44" s="40" t="n">
        <f aca="false">T43+N44+S44</f>
        <v>11970000</v>
      </c>
      <c r="U44" s="53" t="n">
        <f aca="false">U43+N44</f>
        <v>11970000</v>
      </c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" hidden="true" customHeight="false" outlineLevel="0" collapsed="false">
      <c r="A45" s="67" t="s">
        <v>45</v>
      </c>
      <c r="B45" s="35" t="n">
        <v>17</v>
      </c>
      <c r="C45" s="58"/>
      <c r="D45" s="59"/>
      <c r="E45" s="37" t="n">
        <v>0.099</v>
      </c>
      <c r="F45" s="61"/>
      <c r="G45" s="17"/>
      <c r="H45" s="39" t="n">
        <f aca="false">T45*E45*B45/365</f>
        <v>63031.8082191781</v>
      </c>
      <c r="I45" s="54"/>
      <c r="J45" s="54"/>
      <c r="K45" s="54"/>
      <c r="L45" s="55"/>
      <c r="M45" s="54"/>
      <c r="N45" s="40" t="n">
        <v>1700000</v>
      </c>
      <c r="O45" s="50"/>
      <c r="P45" s="11"/>
      <c r="Q45" s="11"/>
      <c r="R45" s="11"/>
      <c r="S45" s="50"/>
      <c r="T45" s="40" t="n">
        <f aca="false">T44+N45+S45</f>
        <v>13670000</v>
      </c>
      <c r="U45" s="53" t="n">
        <f aca="false">U44+N45</f>
        <v>13670000</v>
      </c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" hidden="true" customHeight="false" outlineLevel="0" collapsed="false">
      <c r="A46" s="67" t="s">
        <v>46</v>
      </c>
      <c r="B46" s="35" t="n">
        <v>11</v>
      </c>
      <c r="C46" s="58"/>
      <c r="D46" s="59"/>
      <c r="E46" s="37" t="n">
        <v>0.099</v>
      </c>
      <c r="F46" s="61"/>
      <c r="G46" s="17"/>
      <c r="H46" s="39" t="n">
        <f aca="false">T46*E46*B46/365</f>
        <v>43768.8493150685</v>
      </c>
      <c r="I46" s="54"/>
      <c r="J46" s="54"/>
      <c r="K46" s="54"/>
      <c r="L46" s="55"/>
      <c r="M46" s="54"/>
      <c r="N46" s="40" t="n">
        <v>1000000</v>
      </c>
      <c r="O46" s="50"/>
      <c r="P46" s="11"/>
      <c r="Q46" s="11"/>
      <c r="R46" s="11"/>
      <c r="S46" s="50"/>
      <c r="T46" s="40" t="n">
        <f aca="false">T45+N46+S46</f>
        <v>14670000</v>
      </c>
      <c r="U46" s="53" t="n">
        <f aca="false">U45+N46</f>
        <v>14670000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" hidden="true" customHeight="false" outlineLevel="0" collapsed="false">
      <c r="A47" s="57" t="s">
        <v>47</v>
      </c>
      <c r="B47" s="58" t="n">
        <f aca="false">SUM(B44:B46)</f>
        <v>31</v>
      </c>
      <c r="C47" s="58"/>
      <c r="D47" s="59"/>
      <c r="E47" s="37"/>
      <c r="F47" s="61"/>
      <c r="G47" s="17"/>
      <c r="H47" s="21" t="n">
        <f aca="false">SUM(H44:H46)</f>
        <v>116540.630136986</v>
      </c>
      <c r="I47" s="133" t="n">
        <f aca="false">H47/1.47</f>
        <v>79279.3402292424</v>
      </c>
      <c r="J47" s="54" t="n">
        <f aca="false">10%*H47</f>
        <v>11654.0630136986</v>
      </c>
      <c r="K47" s="133" t="n">
        <f aca="false">J47/1.47</f>
        <v>7927.93402292424</v>
      </c>
      <c r="L47" s="55" t="n">
        <f aca="false">H47-J47</f>
        <v>104886.567123288</v>
      </c>
      <c r="M47" s="133" t="n">
        <f aca="false">L47/1.47</f>
        <v>71351.4062063182</v>
      </c>
      <c r="N47" s="40"/>
      <c r="O47" s="40" t="n">
        <f aca="false">-L47</f>
        <v>-104886.567123288</v>
      </c>
      <c r="P47" s="41" t="n">
        <f aca="false">O47/1.47</f>
        <v>-71351.4062063182</v>
      </c>
      <c r="Q47" s="40" t="n">
        <f aca="false">L47</f>
        <v>104886.567123288</v>
      </c>
      <c r="R47" s="41" t="n">
        <f aca="false">Q47/1.47</f>
        <v>71351.4062063182</v>
      </c>
      <c r="S47" s="40" t="n">
        <f aca="false">L47+O47</f>
        <v>0</v>
      </c>
      <c r="T47" s="40" t="n">
        <f aca="false">T46+N47+S47</f>
        <v>14670000</v>
      </c>
      <c r="U47" s="53" t="n">
        <f aca="false">U46+N47</f>
        <v>14670000</v>
      </c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" hidden="false" customHeight="false" outlineLevel="0" collapsed="false">
      <c r="A48" s="67" t="s">
        <v>48</v>
      </c>
      <c r="B48" s="35" t="n">
        <v>31</v>
      </c>
      <c r="C48" s="58"/>
      <c r="D48" s="59"/>
      <c r="E48" s="37" t="n">
        <v>0.099</v>
      </c>
      <c r="F48" s="61"/>
      <c r="G48" s="17"/>
      <c r="H48" s="39" t="n">
        <f aca="false">T48*E48*B48/365</f>
        <v>123348.575342466</v>
      </c>
      <c r="I48" s="54"/>
      <c r="J48" s="54"/>
      <c r="K48" s="55"/>
      <c r="L48" s="55"/>
      <c r="M48" s="55"/>
      <c r="N48" s="40"/>
      <c r="O48" s="50"/>
      <c r="P48" s="11"/>
      <c r="Q48" s="11"/>
      <c r="R48" s="11"/>
      <c r="S48" s="50"/>
      <c r="T48" s="40" t="n">
        <f aca="false">T47+N48+S48</f>
        <v>14670000</v>
      </c>
      <c r="U48" s="40" t="n">
        <f aca="false">U47+N48</f>
        <v>14670000</v>
      </c>
      <c r="V48" s="53" t="n">
        <f aca="false">U48/1.47</f>
        <v>9979591.83673469</v>
      </c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" hidden="false" customHeight="false" outlineLevel="0" collapsed="false">
      <c r="A49" s="57" t="s">
        <v>49</v>
      </c>
      <c r="B49" s="58" t="n">
        <f aca="false">B48</f>
        <v>31</v>
      </c>
      <c r="C49" s="58"/>
      <c r="D49" s="59"/>
      <c r="E49" s="37"/>
      <c r="F49" s="61"/>
      <c r="G49" s="17"/>
      <c r="H49" s="21" t="n">
        <f aca="false">SUM(H48)</f>
        <v>123348.575342466</v>
      </c>
      <c r="I49" s="133" t="n">
        <f aca="false">H49/1.47</f>
        <v>83910.5954710651</v>
      </c>
      <c r="J49" s="54" t="n">
        <f aca="false">10%*H49</f>
        <v>12334.8575342466</v>
      </c>
      <c r="K49" s="133" t="n">
        <f aca="false">J49/1.47</f>
        <v>8391.05954710652</v>
      </c>
      <c r="L49" s="55" t="n">
        <f aca="false">H49-J49</f>
        <v>111013.717808219</v>
      </c>
      <c r="M49" s="133" t="n">
        <f aca="false">L49/1.47</f>
        <v>75519.5359239586</v>
      </c>
      <c r="N49" s="40"/>
      <c r="O49" s="40" t="n">
        <f aca="false">-L49</f>
        <v>-111013.717808219</v>
      </c>
      <c r="P49" s="41" t="n">
        <f aca="false">O49/1.47</f>
        <v>-75519.5359239586</v>
      </c>
      <c r="Q49" s="40" t="n">
        <f aca="false">L49</f>
        <v>111013.717808219</v>
      </c>
      <c r="R49" s="41" t="n">
        <f aca="false">Q49/1.47</f>
        <v>75519.5359239586</v>
      </c>
      <c r="S49" s="40" t="n">
        <f aca="false">L49+O49</f>
        <v>0</v>
      </c>
      <c r="T49" s="40" t="n">
        <f aca="false">T48+N49+S49</f>
        <v>14670000</v>
      </c>
      <c r="U49" s="40" t="n">
        <f aca="false">U48+N49</f>
        <v>14670000</v>
      </c>
      <c r="V49" s="53" t="n">
        <f aca="false">V48+N49/1.47</f>
        <v>9979591.83673469</v>
      </c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.75" hidden="false" customHeight="false" outlineLevel="0" collapsed="false">
      <c r="A50" s="67" t="s">
        <v>50</v>
      </c>
      <c r="B50" s="35" t="n">
        <v>28</v>
      </c>
      <c r="C50" s="58"/>
      <c r="D50" s="59"/>
      <c r="E50" s="37" t="n">
        <v>0.099</v>
      </c>
      <c r="F50" s="61"/>
      <c r="G50" s="17"/>
      <c r="H50" s="39" t="n">
        <f aca="false">T50*E50*B50/365</f>
        <v>111411.616438356</v>
      </c>
      <c r="I50" s="54"/>
      <c r="J50" s="54"/>
      <c r="K50" s="54"/>
      <c r="L50" s="55"/>
      <c r="M50" s="54"/>
      <c r="N50" s="40"/>
      <c r="O50" s="50"/>
      <c r="P50" s="41"/>
      <c r="Q50" s="40"/>
      <c r="R50" s="40"/>
      <c r="S50" s="56"/>
      <c r="T50" s="40" t="n">
        <f aca="false">T49+N50+S50</f>
        <v>14670000</v>
      </c>
      <c r="U50" s="40" t="n">
        <f aca="false">U49+N50</f>
        <v>14670000</v>
      </c>
      <c r="V50" s="53" t="n">
        <f aca="false">V49+N50/1.47</f>
        <v>9979591.83673469</v>
      </c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" hidden="false" customHeight="false" outlineLevel="0" collapsed="false">
      <c r="A51" s="57" t="s">
        <v>51</v>
      </c>
      <c r="B51" s="58" t="n">
        <f aca="false">B50</f>
        <v>28</v>
      </c>
      <c r="C51" s="58"/>
      <c r="D51" s="59"/>
      <c r="E51" s="37"/>
      <c r="F51" s="61"/>
      <c r="G51" s="17"/>
      <c r="H51" s="21" t="n">
        <f aca="false">SUM(H50)</f>
        <v>111411.616438356</v>
      </c>
      <c r="I51" s="133" t="n">
        <f aca="false">H51/1.47</f>
        <v>75790.2152641879</v>
      </c>
      <c r="J51" s="54" t="n">
        <f aca="false">10%*H51</f>
        <v>11141.1616438356</v>
      </c>
      <c r="K51" s="133" t="n">
        <f aca="false">J51/1.47</f>
        <v>7579.02152641879</v>
      </c>
      <c r="L51" s="55" t="n">
        <f aca="false">H51-J51</f>
        <v>100270.454794521</v>
      </c>
      <c r="M51" s="133" t="n">
        <f aca="false">L51/1.47</f>
        <v>68211.1937377691</v>
      </c>
      <c r="N51" s="65"/>
      <c r="O51" s="68" t="n">
        <v>0</v>
      </c>
      <c r="P51" s="41" t="n">
        <f aca="false">O51/1.47</f>
        <v>0</v>
      </c>
      <c r="Q51" s="40" t="n">
        <f aca="false">L51</f>
        <v>100270.454794521</v>
      </c>
      <c r="R51" s="41" t="n">
        <f aca="false">Q51/1.47</f>
        <v>68211.1937377691</v>
      </c>
      <c r="S51" s="40" t="n">
        <f aca="false">L51+O51</f>
        <v>100270.454794521</v>
      </c>
      <c r="T51" s="40" t="n">
        <f aca="false">T50+N51+S51</f>
        <v>14770270.4547945</v>
      </c>
      <c r="U51" s="40" t="n">
        <f aca="false">U50+N51</f>
        <v>14670000</v>
      </c>
      <c r="V51" s="53" t="n">
        <f aca="false">V50+N51/1.47</f>
        <v>9979591.83673469</v>
      </c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" hidden="false" customHeight="false" outlineLevel="0" collapsed="false">
      <c r="A52" s="67" t="s">
        <v>52</v>
      </c>
      <c r="B52" s="35" t="n">
        <v>31</v>
      </c>
      <c r="C52" s="58"/>
      <c r="D52" s="59"/>
      <c r="E52" s="37" t="n">
        <v>0.099</v>
      </c>
      <c r="F52" s="61"/>
      <c r="G52" s="17"/>
      <c r="H52" s="39" t="n">
        <f aca="false">T52*E52*B52/365</f>
        <v>124191.671303464</v>
      </c>
      <c r="I52" s="54"/>
      <c r="J52" s="54"/>
      <c r="K52" s="54"/>
      <c r="L52" s="55"/>
      <c r="M52" s="54"/>
      <c r="N52" s="65"/>
      <c r="O52" s="68"/>
      <c r="P52" s="41"/>
      <c r="Q52" s="40"/>
      <c r="R52" s="40"/>
      <c r="S52" s="40"/>
      <c r="T52" s="40" t="n">
        <f aca="false">T51+N52+S52</f>
        <v>14770270.4547945</v>
      </c>
      <c r="U52" s="40" t="n">
        <f aca="false">U51+N52</f>
        <v>14670000</v>
      </c>
      <c r="V52" s="53" t="n">
        <f aca="false">V51+N52/1.47</f>
        <v>9979591.83673469</v>
      </c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" hidden="false" customHeight="false" outlineLevel="0" collapsed="false">
      <c r="A53" s="57" t="s">
        <v>53</v>
      </c>
      <c r="B53" s="58" t="n">
        <f aca="false">B52</f>
        <v>31</v>
      </c>
      <c r="C53" s="58"/>
      <c r="D53" s="59"/>
      <c r="E53" s="37"/>
      <c r="F53" s="61"/>
      <c r="G53" s="17"/>
      <c r="H53" s="21" t="n">
        <f aca="false">H52</f>
        <v>124191.671303464</v>
      </c>
      <c r="I53" s="133" t="n">
        <f aca="false">H53/1.47</f>
        <v>84484.1301384109</v>
      </c>
      <c r="J53" s="54" t="n">
        <f aca="false">10%*H53</f>
        <v>12419.1671303464</v>
      </c>
      <c r="K53" s="133" t="n">
        <f aca="false">J53/1.47</f>
        <v>8448.4130138411</v>
      </c>
      <c r="L53" s="55" t="n">
        <f aca="false">H53-J53</f>
        <v>111772.504173118</v>
      </c>
      <c r="M53" s="133" t="n">
        <f aca="false">L53/1.47</f>
        <v>76035.7171245698</v>
      </c>
      <c r="N53" s="65"/>
      <c r="O53" s="68" t="n">
        <v>0</v>
      </c>
      <c r="P53" s="41" t="n">
        <f aca="false">O53/1.47</f>
        <v>0</v>
      </c>
      <c r="Q53" s="40" t="n">
        <f aca="false">Q51+S53</f>
        <v>212042.958967638</v>
      </c>
      <c r="R53" s="41" t="n">
        <f aca="false">Q53/1.47</f>
        <v>144246.910862339</v>
      </c>
      <c r="S53" s="40" t="n">
        <f aca="false">L53+O53</f>
        <v>111772.504173118</v>
      </c>
      <c r="T53" s="40" t="n">
        <f aca="false">T52+N53+S53</f>
        <v>14882042.9589676</v>
      </c>
      <c r="U53" s="40" t="n">
        <f aca="false">U52+N53</f>
        <v>14670000</v>
      </c>
      <c r="V53" s="53" t="n">
        <f aca="false">V52+N53/1.47</f>
        <v>9979591.83673469</v>
      </c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" hidden="false" customHeight="false" outlineLevel="0" collapsed="false">
      <c r="A54" s="67" t="s">
        <v>54</v>
      </c>
      <c r="B54" s="35" t="n">
        <v>30</v>
      </c>
      <c r="C54" s="58"/>
      <c r="D54" s="59"/>
      <c r="E54" s="37" t="n">
        <v>0.099</v>
      </c>
      <c r="F54" s="61"/>
      <c r="G54" s="17"/>
      <c r="H54" s="39" t="n">
        <f aca="false">T54*E54*B54/365</f>
        <v>121094.979693517</v>
      </c>
      <c r="I54" s="54"/>
      <c r="J54" s="54"/>
      <c r="K54" s="54"/>
      <c r="L54" s="55"/>
      <c r="M54" s="54"/>
      <c r="N54" s="65"/>
      <c r="O54" s="68"/>
      <c r="P54" s="11"/>
      <c r="Q54" s="11"/>
      <c r="R54" s="11"/>
      <c r="S54" s="40"/>
      <c r="T54" s="40" t="n">
        <f aca="false">T53+N54+S54</f>
        <v>14882042.9589676</v>
      </c>
      <c r="U54" s="40" t="n">
        <f aca="false">U53+N54</f>
        <v>14670000</v>
      </c>
      <c r="V54" s="53" t="n">
        <f aca="false">V53+N54/1.47</f>
        <v>9979591.83673469</v>
      </c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" hidden="false" customHeight="false" outlineLevel="0" collapsed="false">
      <c r="A55" s="57" t="s">
        <v>55</v>
      </c>
      <c r="B55" s="58" t="n">
        <f aca="false">B54</f>
        <v>30</v>
      </c>
      <c r="C55" s="58"/>
      <c r="D55" s="59"/>
      <c r="E55" s="37"/>
      <c r="F55" s="61"/>
      <c r="G55" s="17"/>
      <c r="H55" s="21" t="n">
        <f aca="false">H54</f>
        <v>121094.979693517</v>
      </c>
      <c r="I55" s="133" t="n">
        <f aca="false">H55/1.47</f>
        <v>82377.5372064745</v>
      </c>
      <c r="J55" s="54" t="n">
        <f aca="false">10%*H55</f>
        <v>12109.4979693517</v>
      </c>
      <c r="K55" s="133" t="n">
        <f aca="false">J55/1.47</f>
        <v>8237.75372064745</v>
      </c>
      <c r="L55" s="55" t="n">
        <f aca="false">H55-J55</f>
        <v>108985.481724166</v>
      </c>
      <c r="M55" s="133" t="n">
        <f aca="false">L55/1.47</f>
        <v>74139.783485827</v>
      </c>
      <c r="N55" s="65"/>
      <c r="O55" s="68" t="n">
        <v>0</v>
      </c>
      <c r="P55" s="41" t="n">
        <f aca="false">O55/1.47</f>
        <v>0</v>
      </c>
      <c r="Q55" s="40" t="n">
        <f aca="false">Q53+S55</f>
        <v>321028.440691804</v>
      </c>
      <c r="R55" s="41" t="n">
        <f aca="false">Q55/1.47</f>
        <v>218386.694348166</v>
      </c>
      <c r="S55" s="40" t="n">
        <f aca="false">L55+O55</f>
        <v>108985.481724166</v>
      </c>
      <c r="T55" s="40" t="n">
        <f aca="false">T54+N55+S55</f>
        <v>14991028.4406918</v>
      </c>
      <c r="U55" s="40" t="n">
        <f aca="false">U54+N55</f>
        <v>14670000</v>
      </c>
      <c r="V55" s="53" t="n">
        <f aca="false">V54+N55/1.47</f>
        <v>9979591.83673469</v>
      </c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" hidden="false" customHeight="false" outlineLevel="0" collapsed="false">
      <c r="A56" s="67" t="s">
        <v>56</v>
      </c>
      <c r="B56" s="35" t="n">
        <v>31</v>
      </c>
      <c r="C56" s="58"/>
      <c r="D56" s="59"/>
      <c r="E56" s="37" t="n">
        <v>0.099</v>
      </c>
      <c r="F56" s="61"/>
      <c r="G56" s="17"/>
      <c r="H56" s="39" t="n">
        <f aca="false">T56*E56*B56/365</f>
        <v>126047.8528342</v>
      </c>
      <c r="I56" s="54"/>
      <c r="J56" s="40"/>
      <c r="K56" s="41"/>
      <c r="L56" s="41"/>
      <c r="M56" s="41"/>
      <c r="N56" s="65"/>
      <c r="O56" s="68"/>
      <c r="P56" s="11"/>
      <c r="Q56" s="11"/>
      <c r="R56" s="11"/>
      <c r="S56" s="41"/>
      <c r="T56" s="40" t="n">
        <f aca="false">T55+N56+S56</f>
        <v>14991028.4406918</v>
      </c>
      <c r="U56" s="40" t="n">
        <f aca="false">U55+N56</f>
        <v>14670000</v>
      </c>
      <c r="V56" s="53" t="n">
        <f aca="false">V55+N56/1.47</f>
        <v>9979591.83673469</v>
      </c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" hidden="false" customHeight="false" outlineLevel="0" collapsed="false">
      <c r="A57" s="57" t="s">
        <v>57</v>
      </c>
      <c r="B57" s="58" t="n">
        <v>31</v>
      </c>
      <c r="C57" s="58"/>
      <c r="D57" s="59"/>
      <c r="E57" s="37"/>
      <c r="F57" s="61"/>
      <c r="G57" s="17"/>
      <c r="H57" s="21" t="n">
        <f aca="false">H56</f>
        <v>126047.8528342</v>
      </c>
      <c r="I57" s="133" t="n">
        <f aca="false">H57/1.47</f>
        <v>85746.8386627214</v>
      </c>
      <c r="J57" s="54" t="n">
        <f aca="false">10%*H57</f>
        <v>12604.78528342</v>
      </c>
      <c r="K57" s="133" t="n">
        <f aca="false">J57/1.47</f>
        <v>8574.68386627214</v>
      </c>
      <c r="L57" s="55" t="n">
        <f aca="false">H57-J57</f>
        <v>113443.06755078</v>
      </c>
      <c r="M57" s="133" t="n">
        <f aca="false">L57/1.47</f>
        <v>77172.1547964492</v>
      </c>
      <c r="N57" s="65"/>
      <c r="O57" s="68" t="n">
        <v>0</v>
      </c>
      <c r="P57" s="41" t="n">
        <f aca="false">O57/1.47</f>
        <v>0</v>
      </c>
      <c r="Q57" s="40" t="n">
        <f aca="false">Q55+S57</f>
        <v>434471.508242584</v>
      </c>
      <c r="R57" s="41" t="n">
        <f aca="false">Q57/1.47</f>
        <v>295558.849144615</v>
      </c>
      <c r="S57" s="40" t="n">
        <f aca="false">L57+O57</f>
        <v>113443.06755078</v>
      </c>
      <c r="T57" s="40" t="n">
        <f aca="false">T56+N57+S57</f>
        <v>15104471.5082426</v>
      </c>
      <c r="U57" s="40" t="n">
        <f aca="false">U56+N57</f>
        <v>14670000</v>
      </c>
      <c r="V57" s="53" t="n">
        <f aca="false">V56+N57/1.47</f>
        <v>9979591.83673469</v>
      </c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" hidden="false" customHeight="false" outlineLevel="0" collapsed="false">
      <c r="A58" s="67" t="s">
        <v>58</v>
      </c>
      <c r="B58" s="35" t="n">
        <v>30</v>
      </c>
      <c r="C58" s="35"/>
      <c r="D58" s="69"/>
      <c r="E58" s="37" t="n">
        <v>0.099</v>
      </c>
      <c r="F58" s="61"/>
      <c r="G58" s="17"/>
      <c r="H58" s="39" t="n">
        <f aca="false">T58*E58*B58/365</f>
        <v>122904.877752001</v>
      </c>
      <c r="I58" s="40"/>
      <c r="J58" s="40"/>
      <c r="K58" s="40"/>
      <c r="L58" s="41"/>
      <c r="M58" s="54"/>
      <c r="N58" s="65"/>
      <c r="O58" s="68"/>
      <c r="P58" s="11"/>
      <c r="Q58" s="11"/>
      <c r="R58" s="11"/>
      <c r="S58" s="41"/>
      <c r="T58" s="40" t="n">
        <f aca="false">T57+N58+S58</f>
        <v>15104471.5082426</v>
      </c>
      <c r="U58" s="40" t="n">
        <f aca="false">U57+N58</f>
        <v>14670000</v>
      </c>
      <c r="V58" s="53" t="n">
        <f aca="false">V57+N58/1.47</f>
        <v>9979591.83673469</v>
      </c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" hidden="false" customHeight="false" outlineLevel="0" collapsed="false">
      <c r="A59" s="57" t="s">
        <v>59</v>
      </c>
      <c r="B59" s="58" t="n">
        <f aca="false">B58</f>
        <v>30</v>
      </c>
      <c r="C59" s="58"/>
      <c r="D59" s="59"/>
      <c r="E59" s="37"/>
      <c r="F59" s="61"/>
      <c r="G59" s="17"/>
      <c r="H59" s="21" t="n">
        <f aca="false">H58</f>
        <v>122904.877752001</v>
      </c>
      <c r="I59" s="133" t="n">
        <f aca="false">H59/1.47</f>
        <v>83608.7603755111</v>
      </c>
      <c r="J59" s="54" t="n">
        <f aca="false">10%*H59</f>
        <v>12290.4877752001</v>
      </c>
      <c r="K59" s="133" t="n">
        <f aca="false">J59/1.47</f>
        <v>8360.87603755111</v>
      </c>
      <c r="L59" s="55" t="n">
        <f aca="false">H59-J59</f>
        <v>110614.389976801</v>
      </c>
      <c r="M59" s="133" t="n">
        <f aca="false">L59/1.47</f>
        <v>75247.88433796</v>
      </c>
      <c r="N59" s="65"/>
      <c r="O59" s="68" t="n">
        <v>0</v>
      </c>
      <c r="P59" s="41" t="n">
        <f aca="false">O59/1.47</f>
        <v>0</v>
      </c>
      <c r="Q59" s="40" t="n">
        <f aca="false">Q57+S59</f>
        <v>545085.898219385</v>
      </c>
      <c r="R59" s="41" t="n">
        <f aca="false">Q59/1.47</f>
        <v>370806.733482575</v>
      </c>
      <c r="S59" s="40" t="n">
        <f aca="false">L59+O59</f>
        <v>110614.389976801</v>
      </c>
      <c r="T59" s="40" t="n">
        <f aca="false">T58+N59+S59</f>
        <v>15215085.8982194</v>
      </c>
      <c r="U59" s="40" t="n">
        <f aca="false">U58+N59</f>
        <v>14670000</v>
      </c>
      <c r="V59" s="53" t="n">
        <f aca="false">V58+N59/1.47</f>
        <v>9979591.83673469</v>
      </c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.75" hidden="false" customHeight="false" outlineLevel="0" collapsed="false">
      <c r="A60" s="67" t="s">
        <v>60</v>
      </c>
      <c r="B60" s="35" t="n">
        <v>31</v>
      </c>
      <c r="C60" s="35"/>
      <c r="D60" s="69"/>
      <c r="E60" s="37" t="n">
        <v>0.099</v>
      </c>
      <c r="F60" s="61"/>
      <c r="G60" s="17"/>
      <c r="H60" s="39" t="n">
        <f aca="false">T60*E60*B60/365</f>
        <v>127931.777045576</v>
      </c>
      <c r="I60" s="54"/>
      <c r="J60" s="54"/>
      <c r="K60" s="54"/>
      <c r="L60" s="55"/>
      <c r="M60" s="54"/>
      <c r="N60" s="41"/>
      <c r="O60" s="68"/>
      <c r="P60" s="41"/>
      <c r="Q60" s="11"/>
      <c r="R60" s="41"/>
      <c r="S60" s="56"/>
      <c r="T60" s="40" t="n">
        <f aca="false">T59+N60+S60</f>
        <v>15215085.8982194</v>
      </c>
      <c r="U60" s="40" t="n">
        <f aca="false">U59+N60</f>
        <v>14670000</v>
      </c>
      <c r="V60" s="53" t="n">
        <f aca="false">V59+N60/1.47</f>
        <v>9979591.83673469</v>
      </c>
      <c r="W60" s="0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</row>
    <row r="61" customFormat="false" ht="12.75" hidden="false" customHeight="false" outlineLevel="0" collapsed="false">
      <c r="A61" s="57" t="s">
        <v>31</v>
      </c>
      <c r="B61" s="58" t="n">
        <v>31</v>
      </c>
      <c r="C61" s="58"/>
      <c r="D61" s="59"/>
      <c r="E61" s="37"/>
      <c r="F61" s="61"/>
      <c r="G61" s="17"/>
      <c r="H61" s="21" t="n">
        <f aca="false">H60</f>
        <v>127931.777045576</v>
      </c>
      <c r="I61" s="133" t="n">
        <f aca="false">H61/1.47</f>
        <v>87028.4197588953</v>
      </c>
      <c r="J61" s="54" t="n">
        <f aca="false">10%*H61</f>
        <v>12793.1777045576</v>
      </c>
      <c r="K61" s="133" t="n">
        <f aca="false">J61/1.47</f>
        <v>8702.84197588953</v>
      </c>
      <c r="L61" s="55" t="n">
        <f aca="false">H61-J61</f>
        <v>115138.599341019</v>
      </c>
      <c r="M61" s="133" t="n">
        <f aca="false">L61/1.47</f>
        <v>78325.5777830058</v>
      </c>
      <c r="N61" s="41"/>
      <c r="O61" s="68" t="n">
        <v>0</v>
      </c>
      <c r="P61" s="41" t="n">
        <f aca="false">O61/1.47</f>
        <v>0</v>
      </c>
      <c r="Q61" s="40" t="n">
        <f aca="false">Q59+S61</f>
        <v>660224.497560404</v>
      </c>
      <c r="R61" s="41" t="n">
        <f aca="false">Q61/1.47</f>
        <v>449132.311265581</v>
      </c>
      <c r="S61" s="40" t="n">
        <f aca="false">L61+O61</f>
        <v>115138.599341019</v>
      </c>
      <c r="T61" s="40" t="n">
        <f aca="false">T60+N61+S61</f>
        <v>15330224.4975604</v>
      </c>
      <c r="U61" s="40" t="n">
        <f aca="false">U60+N61</f>
        <v>14670000</v>
      </c>
      <c r="V61" s="53" t="n">
        <f aca="false">V60+N61/1.47</f>
        <v>9979591.83673469</v>
      </c>
      <c r="W61" s="0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</row>
    <row r="62" customFormat="false" ht="12" hidden="false" customHeight="false" outlineLevel="0" collapsed="false">
      <c r="A62" s="67" t="s">
        <v>61</v>
      </c>
      <c r="B62" s="35" t="n">
        <v>8</v>
      </c>
      <c r="C62" s="35"/>
      <c r="D62" s="69"/>
      <c r="E62" s="37" t="n">
        <v>0.099</v>
      </c>
      <c r="F62" s="61"/>
      <c r="G62" s="17"/>
      <c r="H62" s="39" t="n">
        <f aca="false">T62*E62*B62/365</f>
        <v>33264.487128953</v>
      </c>
      <c r="I62" s="39"/>
      <c r="J62" s="40"/>
      <c r="K62" s="39"/>
      <c r="L62" s="41"/>
      <c r="M62" s="39"/>
      <c r="N62" s="41"/>
      <c r="O62" s="50"/>
      <c r="P62" s="41"/>
      <c r="Q62" s="40"/>
      <c r="R62" s="41"/>
      <c r="S62" s="40"/>
      <c r="T62" s="40" t="n">
        <f aca="false">T61+N62+S62</f>
        <v>15330224.4975604</v>
      </c>
      <c r="U62" s="40" t="n">
        <f aca="false">U61+N62</f>
        <v>14670000</v>
      </c>
      <c r="V62" s="53" t="n">
        <f aca="false">V61+N62/1.47</f>
        <v>9979591.83673469</v>
      </c>
      <c r="W62" s="40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customFormat="false" ht="12.75" hidden="false" customHeight="false" outlineLevel="0" collapsed="false">
      <c r="A63" s="67" t="s">
        <v>62</v>
      </c>
      <c r="B63" s="58"/>
      <c r="C63" s="58"/>
      <c r="D63" s="59"/>
      <c r="E63" s="37"/>
      <c r="F63" s="61"/>
      <c r="G63" s="17"/>
      <c r="H63" s="21"/>
      <c r="I63" s="21"/>
      <c r="J63" s="54"/>
      <c r="K63" s="21"/>
      <c r="L63" s="55"/>
      <c r="M63" s="21"/>
      <c r="N63" s="41" t="n">
        <v>-14005547.11</v>
      </c>
      <c r="O63" s="40" t="n">
        <v>0</v>
      </c>
      <c r="P63" s="41" t="n">
        <f aca="false">O63/1.504</f>
        <v>0</v>
      </c>
      <c r="Q63" s="40" t="n">
        <f aca="false">Q61+S63</f>
        <v>660224.497560404</v>
      </c>
      <c r="R63" s="41" t="n">
        <f aca="false">Q63/1.47</f>
        <v>449132.311265581</v>
      </c>
      <c r="S63" s="40" t="n">
        <f aca="false">L63+O63</f>
        <v>0</v>
      </c>
      <c r="T63" s="40" t="n">
        <f aca="false">T62+N63+S63</f>
        <v>1324677.3875604</v>
      </c>
      <c r="U63" s="40" t="n">
        <f aca="false">U62+N63</f>
        <v>664452.890000001</v>
      </c>
      <c r="V63" s="53" t="n">
        <f aca="false">V62+(N63/1.504)</f>
        <v>667392.960404906</v>
      </c>
      <c r="W63" s="0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</row>
    <row r="64" customFormat="false" ht="12.75" hidden="false" customHeight="false" outlineLevel="0" collapsed="false">
      <c r="A64" s="67" t="s">
        <v>63</v>
      </c>
      <c r="B64" s="35" t="n">
        <v>23</v>
      </c>
      <c r="C64" s="58"/>
      <c r="D64" s="59"/>
      <c r="E64" s="37" t="n">
        <v>0.099</v>
      </c>
      <c r="F64" s="61"/>
      <c r="G64" s="17"/>
      <c r="H64" s="39" t="n">
        <f aca="false">T64*E64*B64/365</f>
        <v>8263.80934650695</v>
      </c>
      <c r="I64" s="21"/>
      <c r="J64" s="54"/>
      <c r="K64" s="21"/>
      <c r="L64" s="55"/>
      <c r="M64" s="21"/>
      <c r="N64" s="41"/>
      <c r="O64" s="40"/>
      <c r="P64" s="41"/>
      <c r="Q64" s="40"/>
      <c r="R64" s="41"/>
      <c r="S64" s="40"/>
      <c r="T64" s="40" t="n">
        <f aca="false">T63+N64+S64</f>
        <v>1324677.3875604</v>
      </c>
      <c r="U64" s="40" t="n">
        <f aca="false">U63+N64</f>
        <v>664452.890000001</v>
      </c>
      <c r="V64" s="53" t="n">
        <f aca="false">V63+(N64/1.504)</f>
        <v>667392.960404906</v>
      </c>
      <c r="W64" s="0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</row>
    <row r="65" customFormat="false" ht="12.75" hidden="false" customHeight="false" outlineLevel="0" collapsed="false">
      <c r="A65" s="57" t="s">
        <v>34</v>
      </c>
      <c r="B65" s="58" t="n">
        <f aca="false">SUM(B62:B64)</f>
        <v>31</v>
      </c>
      <c r="C65" s="58"/>
      <c r="D65" s="59"/>
      <c r="E65" s="37"/>
      <c r="F65" s="61"/>
      <c r="G65" s="17"/>
      <c r="H65" s="21" t="n">
        <f aca="false">SUM(H62:H64)</f>
        <v>41528.2964754599</v>
      </c>
      <c r="I65" s="133" t="n">
        <f aca="false">H65/1.47</f>
        <v>28250.5418200408</v>
      </c>
      <c r="J65" s="54" t="n">
        <f aca="false">10%*H65</f>
        <v>4152.82964754599</v>
      </c>
      <c r="K65" s="133" t="n">
        <f aca="false">J65/1.47</f>
        <v>2825.05418200408</v>
      </c>
      <c r="L65" s="55" t="n">
        <f aca="false">H65-J65</f>
        <v>37375.4668279139</v>
      </c>
      <c r="M65" s="133" t="n">
        <f aca="false">L65/1.47</f>
        <v>25425.4876380367</v>
      </c>
      <c r="N65" s="41"/>
      <c r="O65" s="40" t="n">
        <v>0</v>
      </c>
      <c r="P65" s="41" t="n">
        <f aca="false">O65/1.47</f>
        <v>0</v>
      </c>
      <c r="Q65" s="40" t="n">
        <f aca="false">Q63+S65</f>
        <v>697599.964388318</v>
      </c>
      <c r="R65" s="41" t="n">
        <f aca="false">Q65/1.47</f>
        <v>474557.798903618</v>
      </c>
      <c r="S65" s="40" t="n">
        <f aca="false">L65+O65</f>
        <v>37375.4668279139</v>
      </c>
      <c r="T65" s="40" t="n">
        <f aca="false">T64+N65+S65</f>
        <v>1362052.85438832</v>
      </c>
      <c r="U65" s="40" t="n">
        <f aca="false">U64+N65</f>
        <v>664452.890000001</v>
      </c>
      <c r="V65" s="53" t="n">
        <f aca="false">V64+(N65/1.504)</f>
        <v>667392.960404906</v>
      </c>
      <c r="W65" s="0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</row>
    <row r="66" customFormat="false" ht="12.75" hidden="false" customHeight="false" outlineLevel="0" collapsed="false">
      <c r="A66" s="134" t="s">
        <v>131</v>
      </c>
      <c r="B66" s="58"/>
      <c r="C66" s="58"/>
      <c r="D66" s="59"/>
      <c r="E66" s="37"/>
      <c r="F66" s="61"/>
      <c r="G66" s="17"/>
      <c r="H66" s="135"/>
      <c r="I66" s="55"/>
      <c r="J66" s="55"/>
      <c r="K66" s="55"/>
      <c r="L66" s="55"/>
      <c r="M66" s="55"/>
      <c r="N66" s="41"/>
      <c r="O66" s="41"/>
      <c r="P66" s="41"/>
      <c r="Q66" s="41"/>
      <c r="R66" s="41"/>
      <c r="S66" s="41"/>
      <c r="T66" s="41"/>
      <c r="U66" s="40"/>
      <c r="V66" s="53"/>
      <c r="W66" s="136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72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</row>
    <row r="67" customFormat="false" ht="12.75" hidden="false" customHeight="false" outlineLevel="0" collapsed="false">
      <c r="A67" s="134" t="s">
        <v>132</v>
      </c>
      <c r="B67" s="58"/>
      <c r="C67" s="58"/>
      <c r="D67" s="59"/>
      <c r="E67" s="37"/>
      <c r="F67" s="61"/>
      <c r="G67" s="17"/>
      <c r="H67" s="135"/>
      <c r="I67" s="55"/>
      <c r="J67" s="55"/>
      <c r="K67" s="55"/>
      <c r="L67" s="55"/>
      <c r="M67" s="55"/>
      <c r="N67" s="41"/>
      <c r="O67" s="41"/>
      <c r="P67" s="41"/>
      <c r="Q67" s="41"/>
      <c r="R67" s="41"/>
      <c r="S67" s="41"/>
      <c r="T67" s="41"/>
      <c r="U67" s="41"/>
      <c r="V67" s="138"/>
      <c r="W67" s="136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72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  <c r="IW67" s="65"/>
    </row>
    <row r="68" customFormat="false" ht="12.75" hidden="false" customHeight="false" outlineLevel="0" collapsed="false">
      <c r="A68" s="134"/>
      <c r="B68" s="58"/>
      <c r="C68" s="58"/>
      <c r="D68" s="59"/>
      <c r="E68" s="37"/>
      <c r="F68" s="61"/>
      <c r="G68" s="17"/>
      <c r="H68" s="135"/>
      <c r="I68" s="55"/>
      <c r="J68" s="55"/>
      <c r="K68" s="55"/>
      <c r="L68" s="55"/>
      <c r="M68" s="55"/>
      <c r="N68" s="41"/>
      <c r="O68" s="41"/>
      <c r="P68" s="41"/>
      <c r="Q68" s="41"/>
      <c r="R68" s="41"/>
      <c r="S68" s="41"/>
      <c r="T68" s="41"/>
      <c r="U68" s="0"/>
      <c r="V68" s="139"/>
      <c r="W68" s="0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72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</row>
    <row r="69" customFormat="false" ht="12.75" hidden="false" customHeight="false" outlineLevel="0" collapsed="false">
      <c r="A69" s="134"/>
      <c r="B69" s="58"/>
      <c r="C69" s="58"/>
      <c r="D69" s="59"/>
      <c r="E69" s="37"/>
      <c r="F69" s="61"/>
      <c r="G69" s="17"/>
      <c r="H69" s="135"/>
      <c r="I69" s="55"/>
      <c r="J69" s="55"/>
      <c r="K69" s="55"/>
      <c r="L69" s="55"/>
      <c r="M69" s="55"/>
      <c r="N69" s="41"/>
      <c r="O69" s="41"/>
      <c r="P69" s="41"/>
      <c r="Q69" s="41"/>
      <c r="R69" s="41"/>
      <c r="S69" s="41"/>
      <c r="T69" s="41"/>
      <c r="U69" s="0"/>
      <c r="V69" s="139"/>
      <c r="W69" s="0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72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</row>
    <row r="70" customFormat="false" ht="12.75" hidden="false" customHeight="false" outlineLevel="0" collapsed="false">
      <c r="A70" s="134" t="s">
        <v>133</v>
      </c>
      <c r="B70" s="58"/>
      <c r="C70" s="58"/>
      <c r="D70" s="59"/>
      <c r="E70" s="37"/>
      <c r="F70" s="61"/>
      <c r="G70" s="17"/>
      <c r="H70" s="135"/>
      <c r="I70" s="55"/>
      <c r="J70" s="55"/>
      <c r="K70" s="55"/>
      <c r="L70" s="55"/>
      <c r="M70" s="55"/>
      <c r="N70" s="41"/>
      <c r="O70" s="41"/>
      <c r="P70" s="41"/>
      <c r="Q70" s="41"/>
      <c r="R70" s="41"/>
      <c r="S70" s="41"/>
      <c r="T70" s="41"/>
      <c r="U70" s="0"/>
      <c r="V70" s="139"/>
      <c r="W70" s="0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72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</row>
    <row r="71" customFormat="false" ht="12.75" hidden="false" customHeight="false" outlineLevel="0" collapsed="false">
      <c r="A71" s="67" t="s">
        <v>64</v>
      </c>
      <c r="B71" s="35" t="n">
        <v>21</v>
      </c>
      <c r="C71" s="58"/>
      <c r="D71" s="59"/>
      <c r="E71" s="37" t="n">
        <v>0.099</v>
      </c>
      <c r="F71" s="61"/>
      <c r="G71" s="17"/>
      <c r="H71" s="140" t="n">
        <f aca="false">T71*E71*B71/365</f>
        <v>7758.10379252962</v>
      </c>
      <c r="I71" s="135"/>
      <c r="J71" s="55"/>
      <c r="K71" s="135"/>
      <c r="L71" s="55"/>
      <c r="M71" s="135"/>
      <c r="N71" s="41"/>
      <c r="O71" s="41"/>
      <c r="P71" s="41"/>
      <c r="Q71" s="41"/>
      <c r="R71" s="41"/>
      <c r="S71" s="41"/>
      <c r="T71" s="41" t="n">
        <f aca="false">T65+N71+S71</f>
        <v>1362052.85438832</v>
      </c>
      <c r="U71" s="40" t="n">
        <f aca="false">U65+N71</f>
        <v>664452.890000001</v>
      </c>
      <c r="V71" s="53" t="n">
        <f aca="false">V65+(N71/1.504)</f>
        <v>667392.960404906</v>
      </c>
      <c r="W71" s="0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72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</row>
    <row r="72" customFormat="false" ht="12.75" hidden="false" customHeight="false" outlineLevel="0" collapsed="false">
      <c r="A72" s="67" t="s">
        <v>65</v>
      </c>
      <c r="B72" s="58"/>
      <c r="C72" s="58"/>
      <c r="D72" s="59"/>
      <c r="E72" s="37"/>
      <c r="F72" s="61"/>
      <c r="G72" s="17"/>
      <c r="H72" s="21"/>
      <c r="I72" s="21"/>
      <c r="J72" s="54"/>
      <c r="K72" s="21"/>
      <c r="L72" s="55"/>
      <c r="M72" s="21"/>
      <c r="N72" s="41" t="n">
        <v>-400000</v>
      </c>
      <c r="O72" s="40" t="n">
        <v>0</v>
      </c>
      <c r="P72" s="41" t="n">
        <f aca="false">O72/1.4725</f>
        <v>0</v>
      </c>
      <c r="Q72" s="40" t="n">
        <f aca="false">Q65+S72</f>
        <v>697599.964388318</v>
      </c>
      <c r="R72" s="41" t="n">
        <f aca="false">Q72/1.47</f>
        <v>474557.798903618</v>
      </c>
      <c r="S72" s="40" t="n">
        <f aca="false">L72+O72</f>
        <v>0</v>
      </c>
      <c r="T72" s="40" t="n">
        <f aca="false">T71+N72+S72</f>
        <v>962052.854388317</v>
      </c>
      <c r="U72" s="40" t="n">
        <f aca="false">U71+N72</f>
        <v>264452.890000001</v>
      </c>
      <c r="V72" s="53" t="n">
        <f aca="false">V71+(N72/1.4725)</f>
        <v>395746.101321715</v>
      </c>
      <c r="W72" s="0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</row>
    <row r="73" customFormat="false" ht="12.75" hidden="false" customHeight="false" outlineLevel="0" collapsed="false">
      <c r="A73" s="67" t="s">
        <v>66</v>
      </c>
      <c r="B73" s="35" t="n">
        <v>9</v>
      </c>
      <c r="C73" s="58"/>
      <c r="D73" s="59"/>
      <c r="E73" s="37" t="n">
        <v>0.099</v>
      </c>
      <c r="F73" s="61"/>
      <c r="G73" s="17"/>
      <c r="H73" s="39" t="n">
        <f aca="false">T73*E73*B73/365</f>
        <v>2348.46326920545</v>
      </c>
      <c r="I73" s="21"/>
      <c r="J73" s="54"/>
      <c r="K73" s="21"/>
      <c r="L73" s="55"/>
      <c r="M73" s="21"/>
      <c r="N73" s="41"/>
      <c r="O73" s="40"/>
      <c r="P73" s="41"/>
      <c r="Q73" s="40"/>
      <c r="R73" s="41"/>
      <c r="S73" s="40"/>
      <c r="T73" s="40" t="n">
        <f aca="false">T72+N73+S73</f>
        <v>962052.854388317</v>
      </c>
      <c r="U73" s="40" t="n">
        <f aca="false">U72+N73</f>
        <v>264452.890000001</v>
      </c>
      <c r="V73" s="53" t="n">
        <f aca="false">V72+(N73/1.47)</f>
        <v>395746.101321715</v>
      </c>
      <c r="W73" s="0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</row>
    <row r="74" customFormat="false" ht="12.75" hidden="false" customHeight="false" outlineLevel="0" collapsed="false">
      <c r="A74" s="57" t="s">
        <v>37</v>
      </c>
      <c r="B74" s="58" t="n">
        <f aca="false">SUM(B71:B73)</f>
        <v>30</v>
      </c>
      <c r="C74" s="58"/>
      <c r="D74" s="59"/>
      <c r="E74" s="37"/>
      <c r="F74" s="61"/>
      <c r="G74" s="17"/>
      <c r="H74" s="21" t="n">
        <f aca="false">SUM(H71:H73)</f>
        <v>10106.5670617351</v>
      </c>
      <c r="I74" s="133" t="n">
        <f aca="false">H74/1.47</f>
        <v>6875.21568825515</v>
      </c>
      <c r="J74" s="54" t="n">
        <f aca="false">10%*H74</f>
        <v>1010.65670617351</v>
      </c>
      <c r="K74" s="133" t="n">
        <f aca="false">J74/1.47</f>
        <v>687.521568825515</v>
      </c>
      <c r="L74" s="55" t="n">
        <f aca="false">H74-J74</f>
        <v>9095.91035556157</v>
      </c>
      <c r="M74" s="133" t="n">
        <f aca="false">L74/1.47</f>
        <v>6187.69411942964</v>
      </c>
      <c r="N74" s="41"/>
      <c r="O74" s="40" t="n">
        <v>0</v>
      </c>
      <c r="P74" s="41" t="n">
        <f aca="false">O74/1.47</f>
        <v>0</v>
      </c>
      <c r="Q74" s="40" t="n">
        <f aca="false">Q72+S74</f>
        <v>706695.874743879</v>
      </c>
      <c r="R74" s="41" t="n">
        <f aca="false">Q74/1.47</f>
        <v>480745.493023047</v>
      </c>
      <c r="S74" s="40" t="n">
        <f aca="false">L74+O74</f>
        <v>9095.91035556157</v>
      </c>
      <c r="T74" s="40" t="n">
        <f aca="false">T73+N74+S74</f>
        <v>971148.764743878</v>
      </c>
      <c r="U74" s="40" t="n">
        <f aca="false">U73+N74</f>
        <v>264452.890000001</v>
      </c>
      <c r="V74" s="53" t="n">
        <f aca="false">V73+(N74/1.47)</f>
        <v>395746.101321715</v>
      </c>
      <c r="W74" s="0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</row>
    <row r="75" customFormat="false" ht="12.75" hidden="false" customHeight="false" outlineLevel="0" collapsed="false">
      <c r="A75" s="67" t="s">
        <v>67</v>
      </c>
      <c r="B75" s="35" t="n">
        <v>31</v>
      </c>
      <c r="C75" s="58"/>
      <c r="D75" s="59"/>
      <c r="E75" s="37" t="n">
        <v>0.099</v>
      </c>
      <c r="F75" s="61"/>
      <c r="G75" s="17"/>
      <c r="H75" s="39" t="n">
        <f aca="false">T75*E75*B75/365</f>
        <v>8165.63166849031</v>
      </c>
      <c r="I75" s="21"/>
      <c r="J75" s="54"/>
      <c r="K75" s="21"/>
      <c r="L75" s="55"/>
      <c r="M75" s="21"/>
      <c r="N75" s="41"/>
      <c r="O75" s="40"/>
      <c r="P75" s="41"/>
      <c r="Q75" s="40"/>
      <c r="R75" s="41"/>
      <c r="S75" s="40"/>
      <c r="T75" s="40" t="n">
        <f aca="false">T74+N75+S75</f>
        <v>971148.764743878</v>
      </c>
      <c r="U75" s="40" t="n">
        <f aca="false">U74+N75</f>
        <v>264452.890000001</v>
      </c>
      <c r="V75" s="53" t="n">
        <f aca="false">V74+(N75/1.47)</f>
        <v>395746.101321715</v>
      </c>
      <c r="W75" s="0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</row>
    <row r="76" customFormat="false" ht="12.75" hidden="false" customHeight="false" outlineLevel="0" collapsed="false">
      <c r="A76" s="57" t="s">
        <v>40</v>
      </c>
      <c r="B76" s="58" t="n">
        <f aca="false">SUM(B75)</f>
        <v>31</v>
      </c>
      <c r="C76" s="58"/>
      <c r="D76" s="59"/>
      <c r="E76" s="37"/>
      <c r="F76" s="61"/>
      <c r="G76" s="17"/>
      <c r="H76" s="21" t="n">
        <f aca="false">SUM(H75)</f>
        <v>8165.63166849031</v>
      </c>
      <c r="I76" s="133" t="n">
        <f aca="false">H76/1.47</f>
        <v>5554.85147516348</v>
      </c>
      <c r="J76" s="54" t="n">
        <f aca="false">10%*H76</f>
        <v>816.563166849031</v>
      </c>
      <c r="K76" s="133" t="n">
        <f aca="false">J76/1.47</f>
        <v>555.485147516348</v>
      </c>
      <c r="L76" s="55" t="n">
        <f aca="false">H76-J76</f>
        <v>7349.06850164128</v>
      </c>
      <c r="M76" s="133" t="n">
        <f aca="false">L76/1.47</f>
        <v>4999.36632764713</v>
      </c>
      <c r="N76" s="41"/>
      <c r="O76" s="40" t="n">
        <v>0</v>
      </c>
      <c r="P76" s="41" t="n">
        <f aca="false">O76/1.47</f>
        <v>0</v>
      </c>
      <c r="Q76" s="40" t="n">
        <f aca="false">Q74+S76</f>
        <v>714044.943245521</v>
      </c>
      <c r="R76" s="41" t="n">
        <f aca="false">Q76/1.47</f>
        <v>485744.859350694</v>
      </c>
      <c r="S76" s="40" t="n">
        <f aca="false">L76+O76</f>
        <v>7349.06850164128</v>
      </c>
      <c r="T76" s="40" t="n">
        <f aca="false">T75+N76+S76</f>
        <v>978497.83324552</v>
      </c>
      <c r="U76" s="40" t="n">
        <f aca="false">U75+N76</f>
        <v>264452.890000001</v>
      </c>
      <c r="V76" s="53" t="n">
        <f aca="false">V75+(N76/1.47)</f>
        <v>395746.101321715</v>
      </c>
      <c r="W76" s="0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</row>
    <row r="77" customFormat="false" ht="12.75" hidden="false" customHeight="false" outlineLevel="0" collapsed="false">
      <c r="A77" s="57"/>
      <c r="B77" s="58"/>
      <c r="C77" s="58"/>
      <c r="D77" s="59"/>
      <c r="E77" s="37"/>
      <c r="F77" s="61"/>
      <c r="G77" s="17"/>
      <c r="H77" s="21"/>
      <c r="I77" s="55"/>
      <c r="J77" s="55"/>
      <c r="K77" s="55"/>
      <c r="L77" s="55"/>
      <c r="M77" s="55"/>
      <c r="N77" s="55"/>
      <c r="O77" s="55"/>
      <c r="P77" s="55"/>
      <c r="Q77" s="55"/>
      <c r="R77" s="41"/>
      <c r="S77" s="40"/>
      <c r="T77" s="40"/>
      <c r="U77" s="40"/>
      <c r="V77" s="139"/>
      <c r="W77" s="0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</row>
    <row r="78" customFormat="false" ht="12.75" hidden="false" customHeight="false" outlineLevel="0" collapsed="false">
      <c r="A78" s="141"/>
      <c r="B78" s="142"/>
      <c r="C78" s="142"/>
      <c r="D78" s="143"/>
      <c r="E78" s="144"/>
      <c r="F78" s="145"/>
      <c r="G78" s="17"/>
      <c r="H78" s="135"/>
      <c r="I78" s="55"/>
      <c r="J78" s="55"/>
      <c r="K78" s="55"/>
      <c r="L78" s="55"/>
      <c r="M78" s="55"/>
      <c r="N78" s="55"/>
      <c r="O78" s="55"/>
      <c r="P78" s="55"/>
      <c r="Q78" s="55"/>
      <c r="R78" s="41"/>
      <c r="S78" s="41"/>
      <c r="T78" s="41"/>
      <c r="U78" s="40"/>
      <c r="V78" s="139"/>
      <c r="W78" s="136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  <c r="IT78" s="72"/>
      <c r="IU78" s="72"/>
      <c r="IV78" s="72"/>
      <c r="IW78" s="72"/>
    </row>
    <row r="79" customFormat="false" ht="12.75" hidden="false" customHeight="false" outlineLevel="0" collapsed="false">
      <c r="A79" s="94"/>
      <c r="B79" s="95"/>
      <c r="C79" s="95"/>
      <c r="D79" s="96"/>
      <c r="E79" s="97"/>
      <c r="F79" s="98"/>
      <c r="G79" s="99"/>
      <c r="H79" s="100"/>
      <c r="I79" s="101"/>
      <c r="J79" s="101"/>
      <c r="K79" s="101"/>
      <c r="L79" s="102"/>
      <c r="M79" s="101"/>
      <c r="N79" s="103"/>
      <c r="O79" s="104"/>
      <c r="P79" s="99"/>
      <c r="Q79" s="99"/>
      <c r="R79" s="99"/>
      <c r="S79" s="103"/>
      <c r="T79" s="100"/>
      <c r="U79" s="146"/>
      <c r="V79" s="147"/>
      <c r="W79" s="55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</row>
    <row r="80" customFormat="false" ht="12.75" hidden="false" customHeight="false" outlineLevel="0" collapsed="false">
      <c r="A80" s="70"/>
      <c r="B80" s="35"/>
      <c r="C80" s="35"/>
      <c r="D80" s="47"/>
      <c r="E80" s="37"/>
      <c r="F80" s="48"/>
      <c r="G80" s="11"/>
      <c r="H80" s="40"/>
      <c r="I80" s="50"/>
      <c r="J80" s="50"/>
      <c r="K80" s="50"/>
      <c r="L80" s="51"/>
      <c r="M80" s="50"/>
      <c r="N80" s="52"/>
      <c r="O80" s="65"/>
      <c r="P80" s="11"/>
      <c r="Q80" s="11"/>
      <c r="R80" s="11"/>
      <c r="S80" s="52"/>
      <c r="T80" s="40"/>
      <c r="U80" s="54"/>
      <c r="V80" s="0"/>
      <c r="W80" s="55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false" outlineLevel="0" collapsed="false">
      <c r="A81" s="65"/>
      <c r="B81" s="58"/>
      <c r="C81" s="58"/>
      <c r="D81" s="47"/>
      <c r="E81" s="37"/>
      <c r="F81" s="48"/>
      <c r="G81" s="11"/>
      <c r="H81" s="54"/>
      <c r="I81" s="54"/>
      <c r="J81" s="54"/>
      <c r="K81" s="54"/>
      <c r="L81" s="55"/>
      <c r="M81" s="54"/>
      <c r="N81" s="37"/>
      <c r="O81" s="13"/>
      <c r="P81" s="5"/>
      <c r="Q81" s="5"/>
      <c r="R81" s="5"/>
      <c r="S81" s="5"/>
      <c r="T81" s="40"/>
      <c r="U81" s="148"/>
      <c r="V81" s="63"/>
      <c r="W81" s="0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false" outlineLevel="0" collapsed="false">
      <c r="A82" s="65"/>
      <c r="B82" s="5"/>
      <c r="C82" s="41" t="n">
        <f aca="false">U57+U59+U61+U63</f>
        <v>44674452.89</v>
      </c>
      <c r="D82" s="40"/>
      <c r="E82" s="65"/>
      <c r="F82" s="48"/>
      <c r="G82" s="11"/>
      <c r="H82" s="41" t="s">
        <v>134</v>
      </c>
      <c r="I82" s="40" t="n">
        <f aca="false">I49+I51+I53+I55</f>
        <v>326562.478080138</v>
      </c>
      <c r="J82" s="65"/>
      <c r="K82" s="65"/>
      <c r="L82" s="65"/>
      <c r="M82" s="54"/>
      <c r="N82" s="37"/>
      <c r="O82" s="13"/>
      <c r="P82" s="5"/>
      <c r="Q82" s="5"/>
      <c r="R82" s="5"/>
      <c r="S82" s="5"/>
      <c r="T82" s="21"/>
      <c r="U82" s="40"/>
      <c r="V82" s="63"/>
      <c r="W82" s="0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false" outlineLevel="0" collapsed="false">
      <c r="A83" s="65"/>
      <c r="B83" s="5"/>
      <c r="C83" s="41"/>
      <c r="D83" s="40"/>
      <c r="E83" s="65"/>
      <c r="F83" s="48"/>
      <c r="G83" s="11"/>
      <c r="H83" s="5" t="s">
        <v>135</v>
      </c>
      <c r="I83" s="149" t="n">
        <f aca="false">I57+I59+I61+I65</f>
        <v>284634.560617169</v>
      </c>
      <c r="J83" s="65"/>
      <c r="K83" s="65"/>
      <c r="L83" s="65"/>
      <c r="M83" s="54"/>
      <c r="N83" s="37"/>
      <c r="O83" s="13"/>
      <c r="P83" s="5"/>
      <c r="Q83" s="5"/>
      <c r="R83" s="5"/>
      <c r="S83" s="5"/>
      <c r="T83" s="21"/>
      <c r="U83" s="40"/>
      <c r="V83" s="63"/>
      <c r="W83" s="0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</row>
    <row r="84" customFormat="false" ht="12.75" hidden="false" customHeight="false" outlineLevel="0" collapsed="false">
      <c r="A84" s="65"/>
      <c r="B84" s="5"/>
      <c r="C84" s="41"/>
      <c r="D84" s="40"/>
      <c r="E84" s="65"/>
      <c r="F84" s="48"/>
      <c r="G84" s="11"/>
      <c r="H84" s="108" t="s">
        <v>136</v>
      </c>
      <c r="I84" s="55" t="n">
        <f aca="false">SUM(I82:I83)</f>
        <v>611197.038697307</v>
      </c>
      <c r="J84" s="65"/>
      <c r="K84" s="65"/>
      <c r="L84" s="65"/>
      <c r="M84" s="54"/>
      <c r="N84" s="37"/>
      <c r="O84" s="13"/>
      <c r="P84" s="5"/>
      <c r="Q84" s="5"/>
      <c r="R84" s="5"/>
      <c r="S84" s="5"/>
      <c r="T84" s="21"/>
      <c r="U84" s="40"/>
      <c r="V84" s="63"/>
      <c r="W84" s="0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65"/>
      <c r="HB84" s="65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65"/>
      <c r="IC84" s="65"/>
      <c r="ID84" s="65"/>
      <c r="IE84" s="65"/>
      <c r="IF84" s="65"/>
      <c r="IG84" s="65"/>
      <c r="IH84" s="65"/>
      <c r="II84" s="65"/>
      <c r="IJ84" s="65"/>
      <c r="IK84" s="65"/>
      <c r="IL84" s="65"/>
      <c r="IM84" s="65"/>
      <c r="IN84" s="65"/>
      <c r="IO84" s="65"/>
      <c r="IP84" s="65"/>
      <c r="IQ84" s="65"/>
      <c r="IR84" s="65"/>
      <c r="IS84" s="65"/>
      <c r="IT84" s="65"/>
      <c r="IU84" s="65"/>
      <c r="IV84" s="65"/>
      <c r="IW84" s="65"/>
    </row>
    <row r="85" customFormat="false" ht="12.75" hidden="false" customHeight="false" outlineLevel="0" collapsed="false">
      <c r="A85" s="65"/>
      <c r="B85" s="5"/>
      <c r="C85" s="41"/>
      <c r="D85" s="40"/>
      <c r="E85" s="65"/>
      <c r="F85" s="48"/>
      <c r="G85" s="11"/>
      <c r="H85" s="108" t="s">
        <v>137</v>
      </c>
      <c r="I85" s="150" t="n">
        <f aca="false">I84*0.9</f>
        <v>550077.334827576</v>
      </c>
      <c r="J85" s="65"/>
      <c r="K85" s="65"/>
      <c r="L85" s="65"/>
      <c r="M85" s="54"/>
      <c r="N85" s="37"/>
      <c r="O85" s="13"/>
      <c r="P85" s="5"/>
      <c r="Q85" s="5"/>
      <c r="R85" s="5"/>
      <c r="S85" s="5"/>
      <c r="T85" s="21"/>
      <c r="U85" s="40"/>
      <c r="V85" s="63"/>
      <c r="W85" s="0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2.75" hidden="false" customHeight="false" outlineLevel="0" collapsed="false">
      <c r="A86" s="65"/>
      <c r="B86" s="5"/>
      <c r="C86" s="41"/>
      <c r="D86" s="40"/>
      <c r="E86" s="65"/>
      <c r="F86" s="48"/>
      <c r="G86" s="11"/>
      <c r="H86" s="5"/>
      <c r="I86" s="41"/>
      <c r="J86" s="65"/>
      <c r="K86" s="65"/>
      <c r="L86" s="0"/>
      <c r="M86" s="54"/>
      <c r="N86" s="37"/>
      <c r="O86" s="13"/>
      <c r="P86" s="5"/>
      <c r="Q86" s="5"/>
      <c r="R86" s="5"/>
      <c r="S86" s="5"/>
      <c r="T86" s="21"/>
      <c r="U86" s="40"/>
      <c r="V86" s="63"/>
      <c r="W86" s="0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</row>
    <row r="87" customFormat="false" ht="13.5" hidden="false" customHeight="false" outlineLevel="0" collapsed="false">
      <c r="A87" s="65"/>
      <c r="B87" s="35"/>
      <c r="C87" s="35"/>
      <c r="D87" s="47"/>
      <c r="E87" s="37"/>
      <c r="F87" s="48"/>
      <c r="G87" s="11"/>
      <c r="H87" s="65" t="s">
        <v>138</v>
      </c>
      <c r="I87" s="151" t="n">
        <f aca="false">P49</f>
        <v>-75519.5359239586</v>
      </c>
      <c r="J87" s="13"/>
      <c r="K87" s="13"/>
      <c r="L87" s="0"/>
      <c r="M87" s="50"/>
      <c r="N87" s="107"/>
      <c r="P87" s="41"/>
      <c r="Q87" s="5"/>
      <c r="R87" s="5"/>
      <c r="S87" s="108"/>
      <c r="T87" s="54"/>
      <c r="U87" s="40"/>
      <c r="V87" s="63"/>
      <c r="W87" s="0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</row>
    <row r="88" customFormat="false" ht="13.5" hidden="false" customHeight="false" outlineLevel="0" collapsed="false">
      <c r="A88" s="70"/>
      <c r="B88" s="35"/>
      <c r="C88" s="35"/>
      <c r="D88" s="47"/>
      <c r="E88" s="37"/>
      <c r="F88" s="48"/>
      <c r="G88" s="11"/>
      <c r="H88" s="40"/>
      <c r="I88" s="55"/>
      <c r="J88" s="55"/>
      <c r="K88" s="55"/>
      <c r="L88" s="0"/>
      <c r="M88" s="65"/>
      <c r="N88" s="65"/>
      <c r="P88" s="5"/>
      <c r="Q88" s="5"/>
      <c r="R88" s="5"/>
      <c r="S88" s="5"/>
      <c r="T88" s="40"/>
      <c r="U88" s="40"/>
      <c r="V88" s="63"/>
      <c r="W88" s="0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</row>
    <row r="89" customFormat="false" ht="12.75" hidden="false" customHeight="false" outlineLevel="0" collapsed="false">
      <c r="A89" s="65"/>
      <c r="B89" s="13"/>
      <c r="C89" s="13"/>
      <c r="D89" s="13"/>
      <c r="E89" s="13"/>
      <c r="F89" s="13"/>
      <c r="G89" s="13"/>
      <c r="H89" s="13"/>
      <c r="I89" s="13"/>
      <c r="J89" s="54"/>
      <c r="K89" s="54"/>
      <c r="L89" s="55"/>
      <c r="M89" s="152"/>
      <c r="N89" s="71"/>
      <c r="P89" s="5"/>
      <c r="Q89" s="5"/>
      <c r="R89" s="5"/>
      <c r="S89" s="5"/>
      <c r="T89" s="54"/>
      <c r="U89" s="75"/>
      <c r="V89" s="63"/>
      <c r="W89" s="0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13"/>
      <c r="G90" s="13"/>
      <c r="H90" s="13"/>
      <c r="I90" s="13"/>
      <c r="J90" s="54"/>
      <c r="K90" s="65"/>
      <c r="L90" s="72"/>
      <c r="M90" s="153"/>
      <c r="N90" s="73"/>
      <c r="P90" s="5"/>
      <c r="Q90" s="5"/>
      <c r="R90" s="5"/>
      <c r="S90" s="5"/>
      <c r="T90" s="54"/>
      <c r="U90" s="75"/>
      <c r="V90" s="63"/>
      <c r="W90" s="0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</row>
    <row r="91" customFormat="false" ht="12.75" hidden="false" customHeight="false" outlineLevel="0" collapsed="false">
      <c r="A91" s="70" t="str">
        <f aca="true">CELL("FILENAME")</f>
        <v>'file:///mnt/12tb/@roms/datasets/enron/EDRM Enron Email Data Set v2 XML/filtered-attachments/xls/Ice_Drilling_Default_Int.xls'#$Int Inc calc after WO</v>
      </c>
      <c r="B91" s="0"/>
      <c r="C91" s="0"/>
      <c r="D91" s="0"/>
      <c r="E91" s="0"/>
      <c r="F91" s="13"/>
      <c r="G91" s="13"/>
      <c r="H91" s="13"/>
      <c r="I91" s="13"/>
      <c r="J91" s="55"/>
      <c r="K91" s="55"/>
      <c r="L91" s="55"/>
      <c r="M91" s="154"/>
      <c r="N91" s="73"/>
      <c r="P91" s="5"/>
      <c r="Q91" s="5"/>
      <c r="R91" s="5"/>
      <c r="S91" s="5"/>
      <c r="T91" s="54"/>
      <c r="U91" s="40"/>
      <c r="V91" s="3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  <c r="EE91" s="65"/>
      <c r="EF91" s="65"/>
      <c r="EG91" s="65"/>
      <c r="EH91" s="65"/>
      <c r="EI91" s="65"/>
      <c r="EJ91" s="65"/>
      <c r="EK91" s="65"/>
      <c r="EL91" s="65"/>
      <c r="EM91" s="65"/>
      <c r="EN91" s="65"/>
      <c r="EO91" s="65"/>
      <c r="EP91" s="65"/>
      <c r="EQ91" s="65"/>
      <c r="ER91" s="65"/>
      <c r="ES91" s="65"/>
      <c r="ET91" s="65"/>
      <c r="EU91" s="65"/>
      <c r="EV91" s="65"/>
      <c r="EW91" s="65"/>
      <c r="EX91" s="65"/>
      <c r="EY91" s="65"/>
      <c r="EZ91" s="65"/>
      <c r="FA91" s="65"/>
      <c r="FB91" s="65"/>
      <c r="FC91" s="65"/>
      <c r="FD91" s="65"/>
      <c r="FE91" s="65"/>
      <c r="FF91" s="65"/>
      <c r="FG91" s="65"/>
      <c r="FH91" s="65"/>
      <c r="FI91" s="65"/>
      <c r="FJ91" s="65"/>
      <c r="FK91" s="65"/>
      <c r="FL91" s="65"/>
      <c r="FM91" s="65"/>
      <c r="FN91" s="65"/>
      <c r="FO91" s="65"/>
      <c r="FP91" s="65"/>
      <c r="FQ91" s="65"/>
      <c r="FR91" s="65"/>
      <c r="FS91" s="65"/>
      <c r="FT91" s="65"/>
      <c r="FU91" s="65"/>
      <c r="FV91" s="65"/>
      <c r="FW91" s="65"/>
      <c r="FX91" s="65"/>
      <c r="FY91" s="65"/>
      <c r="FZ91" s="65"/>
      <c r="GA91" s="65"/>
      <c r="GB91" s="65"/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13"/>
      <c r="G92" s="13"/>
      <c r="H92" s="13"/>
      <c r="I92" s="13"/>
      <c r="J92" s="55"/>
      <c r="K92" s="55"/>
      <c r="L92" s="55"/>
      <c r="M92" s="55"/>
      <c r="N92" s="52"/>
      <c r="P92" s="5"/>
      <c r="Q92" s="5"/>
      <c r="R92" s="5"/>
      <c r="S92" s="5"/>
      <c r="T92" s="40"/>
      <c r="U92" s="63"/>
      <c r="V92" s="3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13"/>
      <c r="G93" s="13"/>
      <c r="H93" s="13"/>
      <c r="I93" s="13"/>
      <c r="J93" s="50"/>
      <c r="K93" s="50"/>
      <c r="L93" s="51"/>
      <c r="M93" s="50"/>
      <c r="N93" s="52"/>
      <c r="P93" s="5"/>
      <c r="Q93" s="5"/>
      <c r="R93" s="5"/>
      <c r="S93" s="5"/>
      <c r="T93" s="40"/>
      <c r="U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54"/>
      <c r="K94" s="54"/>
      <c r="L94" s="55"/>
      <c r="M94" s="54"/>
      <c r="N94" s="74"/>
      <c r="P94" s="5"/>
      <c r="Q94" s="5"/>
      <c r="R94" s="5"/>
      <c r="S94" s="5"/>
      <c r="T94" s="75"/>
      <c r="U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48"/>
      <c r="G95" s="11"/>
      <c r="H95" s="54"/>
      <c r="I95" s="54"/>
      <c r="J95" s="54"/>
      <c r="K95" s="54"/>
      <c r="L95" s="55"/>
      <c r="M95" s="54"/>
      <c r="N95" s="74"/>
      <c r="P95" s="5"/>
      <c r="Q95" s="5"/>
      <c r="R95" s="5"/>
      <c r="S95" s="5"/>
      <c r="T95" s="75"/>
      <c r="U95" s="3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76"/>
      <c r="G96" s="11"/>
      <c r="H96" s="40"/>
      <c r="I96" s="47"/>
      <c r="J96" s="47"/>
      <c r="K96" s="47"/>
      <c r="L96" s="77"/>
      <c r="M96" s="47"/>
      <c r="N96" s="37"/>
      <c r="P96" s="11"/>
      <c r="Q96" s="11"/>
      <c r="R96" s="11"/>
      <c r="S96" s="11"/>
      <c r="T96" s="40"/>
      <c r="U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  <c r="IW96" s="5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76"/>
      <c r="G97" s="11"/>
      <c r="H97" s="40"/>
      <c r="I97" s="54"/>
      <c r="J97" s="54"/>
      <c r="K97" s="54"/>
      <c r="L97" s="55"/>
      <c r="M97" s="54"/>
      <c r="N97" s="40"/>
      <c r="P97" s="40"/>
      <c r="Q97" s="40"/>
      <c r="R97" s="40"/>
      <c r="S97" s="40"/>
      <c r="T97" s="63"/>
      <c r="U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  <c r="IW97" s="50"/>
    </row>
    <row r="98" customFormat="false" ht="12.75" hidden="false" customHeight="false" outlineLevel="0" collapsed="false">
      <c r="T98" s="63"/>
      <c r="U98" s="33"/>
    </row>
    <row r="99" customFormat="false" ht="12.75" hidden="false" customHeight="false" outlineLevel="0" collapsed="false">
      <c r="T99" s="63"/>
    </row>
    <row r="100" customFormat="false" ht="12.75" hidden="false" customHeight="false" outlineLevel="0" collapsed="false">
      <c r="T100" s="33"/>
    </row>
    <row r="101" customFormat="false" ht="12.75" hidden="false" customHeight="false" outlineLevel="0" collapsed="false">
      <c r="T101" s="33"/>
    </row>
    <row r="102" customFormat="false" ht="12.75" hidden="false" customHeight="false" outlineLevel="0" collapsed="false">
      <c r="T102" s="33"/>
    </row>
    <row r="103" customFormat="false" ht="12.75" hidden="false" customHeight="false" outlineLevel="0" collapsed="false">
      <c r="T103" s="33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  <c r="V109" s="79"/>
    </row>
    <row r="110" customFormat="false" ht="12.75" hidden="false" customHeight="false" outlineLevel="0" collapsed="false">
      <c r="V110" s="79"/>
    </row>
    <row r="111" customFormat="false" ht="12.75" hidden="false" customHeight="false" outlineLevel="0" collapsed="false">
      <c r="V111" s="79"/>
    </row>
    <row r="114" customFormat="false" ht="12.75" hidden="false" customHeight="false" outlineLevel="0" collapsed="false">
      <c r="I114" s="68"/>
      <c r="J114" s="68"/>
      <c r="K114" s="68"/>
      <c r="L114" s="78"/>
      <c r="M114" s="68"/>
      <c r="N114" s="68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  <c r="GI114" s="79"/>
      <c r="GJ114" s="79"/>
      <c r="GK114" s="79"/>
      <c r="GL114" s="79"/>
      <c r="GM114" s="79"/>
      <c r="GN114" s="79"/>
      <c r="GO114" s="79"/>
      <c r="GP114" s="79"/>
      <c r="GQ114" s="79"/>
      <c r="GR114" s="79"/>
      <c r="GS114" s="79"/>
      <c r="GT114" s="79"/>
      <c r="GU114" s="79"/>
      <c r="GV114" s="79"/>
      <c r="GW114" s="79"/>
      <c r="GX114" s="79"/>
      <c r="GY114" s="79"/>
      <c r="GZ114" s="79"/>
      <c r="HA114" s="79"/>
      <c r="HB114" s="79"/>
      <c r="HC114" s="79"/>
      <c r="HD114" s="79"/>
      <c r="HE114" s="79"/>
      <c r="HF114" s="79"/>
      <c r="HG114" s="79"/>
      <c r="HH114" s="79"/>
      <c r="HI114" s="79"/>
      <c r="HJ114" s="79"/>
      <c r="HK114" s="79"/>
      <c r="HL114" s="79"/>
      <c r="HM114" s="79"/>
      <c r="HN114" s="79"/>
      <c r="HO114" s="79"/>
      <c r="HP114" s="79"/>
      <c r="HQ114" s="79"/>
      <c r="HR114" s="79"/>
      <c r="HS114" s="79"/>
      <c r="HT114" s="79"/>
      <c r="HU114" s="79"/>
      <c r="HV114" s="79"/>
      <c r="HW114" s="79"/>
      <c r="HX114" s="79"/>
      <c r="HY114" s="79"/>
      <c r="HZ114" s="79"/>
      <c r="IA114" s="79"/>
      <c r="IB114" s="79"/>
      <c r="IC114" s="79"/>
      <c r="ID114" s="79"/>
      <c r="IE114" s="79"/>
      <c r="IF114" s="79"/>
      <c r="IG114" s="79"/>
      <c r="IH114" s="79"/>
      <c r="II114" s="79"/>
      <c r="IJ114" s="79"/>
      <c r="IK114" s="79"/>
      <c r="IL114" s="79"/>
      <c r="IM114" s="79"/>
      <c r="IN114" s="79"/>
      <c r="IO114" s="79"/>
      <c r="IP114" s="79"/>
      <c r="IQ114" s="79"/>
      <c r="IR114" s="79"/>
      <c r="IS114" s="79"/>
      <c r="IT114" s="79"/>
      <c r="IU114" s="79"/>
      <c r="IV114" s="79"/>
      <c r="IW114" s="79"/>
    </row>
    <row r="115" customFormat="false" ht="12.75" hidden="false" customHeight="false" outlineLevel="0" collapsed="false">
      <c r="I115" s="68"/>
      <c r="J115" s="68"/>
      <c r="K115" s="68"/>
      <c r="L115" s="78"/>
      <c r="M115" s="68"/>
      <c r="N115" s="68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  <c r="EE115" s="79"/>
      <c r="EF115" s="79"/>
      <c r="EG115" s="79"/>
      <c r="EH115" s="79"/>
      <c r="EI115" s="79"/>
      <c r="EJ115" s="79"/>
      <c r="EK115" s="79"/>
      <c r="EL115" s="79"/>
      <c r="EM115" s="79"/>
      <c r="EN115" s="79"/>
      <c r="EO115" s="79"/>
      <c r="EP115" s="79"/>
      <c r="EQ115" s="79"/>
      <c r="ER115" s="79"/>
      <c r="ES115" s="79"/>
      <c r="ET115" s="79"/>
      <c r="EU115" s="79"/>
      <c r="EV115" s="79"/>
      <c r="EW115" s="79"/>
      <c r="EX115" s="79"/>
      <c r="EY115" s="79"/>
      <c r="EZ115" s="79"/>
      <c r="FA115" s="79"/>
      <c r="FB115" s="79"/>
      <c r="FC115" s="79"/>
      <c r="FD115" s="79"/>
      <c r="FE115" s="79"/>
      <c r="FF115" s="79"/>
      <c r="FG115" s="79"/>
      <c r="FH115" s="79"/>
      <c r="FI115" s="79"/>
      <c r="FJ115" s="79"/>
      <c r="FK115" s="79"/>
      <c r="FL115" s="79"/>
      <c r="FM115" s="79"/>
      <c r="FN115" s="79"/>
      <c r="FO115" s="79"/>
      <c r="FP115" s="79"/>
      <c r="FQ115" s="79"/>
      <c r="FR115" s="79"/>
      <c r="FS115" s="79"/>
      <c r="FT115" s="79"/>
      <c r="FU115" s="79"/>
      <c r="FV115" s="79"/>
      <c r="FW115" s="79"/>
      <c r="FX115" s="79"/>
      <c r="FY115" s="79"/>
      <c r="FZ115" s="79"/>
      <c r="GA115" s="79"/>
      <c r="GB115" s="79"/>
      <c r="GC115" s="79"/>
      <c r="GD115" s="79"/>
      <c r="GE115" s="79"/>
      <c r="GF115" s="79"/>
      <c r="GG115" s="79"/>
      <c r="GH115" s="79"/>
      <c r="GI115" s="79"/>
      <c r="GJ115" s="79"/>
      <c r="GK115" s="79"/>
      <c r="GL115" s="79"/>
      <c r="GM115" s="79"/>
      <c r="GN115" s="79"/>
      <c r="GO115" s="79"/>
      <c r="GP115" s="79"/>
      <c r="GQ115" s="79"/>
      <c r="GR115" s="79"/>
      <c r="GS115" s="79"/>
      <c r="GT115" s="79"/>
      <c r="GU115" s="79"/>
      <c r="GV115" s="79"/>
      <c r="GW115" s="79"/>
      <c r="GX115" s="79"/>
      <c r="GY115" s="79"/>
      <c r="GZ115" s="79"/>
      <c r="HA115" s="79"/>
      <c r="HB115" s="79"/>
      <c r="HC115" s="79"/>
      <c r="HD115" s="79"/>
      <c r="HE115" s="79"/>
      <c r="HF115" s="79"/>
      <c r="HG115" s="79"/>
      <c r="HH115" s="79"/>
      <c r="HI115" s="79"/>
      <c r="HJ115" s="79"/>
      <c r="HK115" s="79"/>
      <c r="HL115" s="79"/>
      <c r="HM115" s="79"/>
      <c r="HN115" s="79"/>
      <c r="HO115" s="79"/>
      <c r="HP115" s="79"/>
      <c r="HQ115" s="79"/>
      <c r="HR115" s="79"/>
      <c r="HS115" s="79"/>
      <c r="HT115" s="79"/>
      <c r="HU115" s="79"/>
      <c r="HV115" s="79"/>
      <c r="HW115" s="79"/>
      <c r="HX115" s="79"/>
      <c r="HY115" s="79"/>
      <c r="HZ115" s="79"/>
      <c r="IA115" s="79"/>
      <c r="IB115" s="79"/>
      <c r="IC115" s="79"/>
      <c r="ID115" s="79"/>
      <c r="IE115" s="79"/>
      <c r="IF115" s="79"/>
      <c r="IG115" s="79"/>
      <c r="IH115" s="79"/>
      <c r="II115" s="79"/>
      <c r="IJ115" s="79"/>
      <c r="IK115" s="79"/>
      <c r="IL115" s="79"/>
      <c r="IM115" s="79"/>
      <c r="IN115" s="79"/>
      <c r="IO115" s="79"/>
      <c r="IP115" s="79"/>
      <c r="IQ115" s="79"/>
      <c r="IR115" s="79"/>
      <c r="IS115" s="79"/>
      <c r="IT115" s="79"/>
      <c r="IU115" s="79"/>
      <c r="IV115" s="79"/>
      <c r="IW115" s="79"/>
    </row>
    <row r="116" customFormat="false" ht="12.75" hidden="false" customHeight="false" outlineLevel="0" collapsed="false">
      <c r="I116" s="68"/>
      <c r="J116" s="68"/>
      <c r="K116" s="68"/>
      <c r="L116" s="78"/>
      <c r="M116" s="68"/>
      <c r="N116" s="68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79"/>
      <c r="EF116" s="79"/>
      <c r="EG116" s="79"/>
      <c r="EH116" s="79"/>
      <c r="EI116" s="79"/>
      <c r="EJ116" s="79"/>
      <c r="EK116" s="79"/>
      <c r="EL116" s="79"/>
      <c r="EM116" s="79"/>
      <c r="EN116" s="79"/>
      <c r="EO116" s="79"/>
      <c r="EP116" s="79"/>
      <c r="EQ116" s="79"/>
      <c r="ER116" s="79"/>
      <c r="ES116" s="79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79"/>
      <c r="FF116" s="79"/>
      <c r="FG116" s="79"/>
      <c r="FH116" s="79"/>
      <c r="FI116" s="79"/>
      <c r="FJ116" s="79"/>
      <c r="FK116" s="79"/>
      <c r="FL116" s="79"/>
      <c r="FM116" s="79"/>
      <c r="FN116" s="79"/>
      <c r="FO116" s="79"/>
      <c r="FP116" s="79"/>
      <c r="FQ116" s="79"/>
      <c r="FR116" s="79"/>
      <c r="FS116" s="79"/>
      <c r="FT116" s="79"/>
      <c r="FU116" s="79"/>
      <c r="FV116" s="79"/>
      <c r="FW116" s="79"/>
      <c r="FX116" s="79"/>
      <c r="FY116" s="79"/>
      <c r="FZ116" s="79"/>
      <c r="GA116" s="79"/>
      <c r="GB116" s="79"/>
      <c r="GC116" s="79"/>
      <c r="GD116" s="79"/>
      <c r="GE116" s="79"/>
      <c r="GF116" s="79"/>
      <c r="GG116" s="79"/>
      <c r="GH116" s="79"/>
      <c r="GI116" s="79"/>
      <c r="GJ116" s="79"/>
      <c r="GK116" s="79"/>
      <c r="GL116" s="79"/>
      <c r="GM116" s="79"/>
      <c r="GN116" s="79"/>
      <c r="GO116" s="79"/>
      <c r="GP116" s="79"/>
      <c r="GQ116" s="79"/>
      <c r="GR116" s="79"/>
      <c r="GS116" s="79"/>
      <c r="GT116" s="79"/>
      <c r="GU116" s="79"/>
      <c r="GV116" s="79"/>
      <c r="GW116" s="79"/>
      <c r="GX116" s="79"/>
      <c r="GY116" s="79"/>
      <c r="GZ116" s="79"/>
      <c r="HA116" s="79"/>
      <c r="HB116" s="79"/>
      <c r="HC116" s="79"/>
      <c r="HD116" s="79"/>
      <c r="HE116" s="79"/>
      <c r="HF116" s="79"/>
      <c r="HG116" s="79"/>
      <c r="HH116" s="79"/>
      <c r="HI116" s="79"/>
      <c r="HJ116" s="79"/>
      <c r="HK116" s="79"/>
      <c r="HL116" s="79"/>
      <c r="HM116" s="79"/>
      <c r="HN116" s="79"/>
      <c r="HO116" s="79"/>
      <c r="HP116" s="79"/>
      <c r="HQ116" s="79"/>
      <c r="HR116" s="79"/>
      <c r="HS116" s="79"/>
      <c r="HT116" s="79"/>
      <c r="HU116" s="79"/>
      <c r="HV116" s="79"/>
      <c r="HW116" s="79"/>
      <c r="HX116" s="79"/>
      <c r="HY116" s="79"/>
      <c r="HZ116" s="79"/>
      <c r="IA116" s="79"/>
      <c r="IB116" s="79"/>
      <c r="IC116" s="79"/>
      <c r="ID116" s="79"/>
      <c r="IE116" s="79"/>
      <c r="IF116" s="79"/>
      <c r="IG116" s="79"/>
      <c r="IH116" s="79"/>
      <c r="II116" s="79"/>
      <c r="IJ116" s="79"/>
      <c r="IK116" s="79"/>
      <c r="IL116" s="79"/>
      <c r="IM116" s="79"/>
      <c r="IN116" s="79"/>
      <c r="IO116" s="79"/>
      <c r="IP116" s="79"/>
      <c r="IQ116" s="79"/>
      <c r="IR116" s="79"/>
      <c r="IS116" s="79"/>
      <c r="IT116" s="79"/>
      <c r="IU116" s="79"/>
      <c r="IV116" s="79"/>
      <c r="IW116" s="79"/>
    </row>
    <row r="117" customFormat="false" ht="12.75" hidden="false" customHeight="false" outlineLevel="0" collapsed="false">
      <c r="I117" s="68"/>
      <c r="J117" s="68"/>
      <c r="K117" s="68"/>
      <c r="L117" s="78"/>
      <c r="M117" s="68"/>
      <c r="N117" s="68"/>
    </row>
    <row r="118" customFormat="false" ht="12.75" hidden="false" customHeight="false" outlineLevel="0" collapsed="false">
      <c r="I118" s="68"/>
      <c r="J118" s="68"/>
      <c r="K118" s="68"/>
      <c r="L118" s="78"/>
      <c r="M118" s="68"/>
      <c r="N118" s="68"/>
    </row>
    <row r="119" customFormat="false" ht="12.75" hidden="false" customHeight="false" outlineLevel="0" collapsed="false">
      <c r="I119" s="68"/>
      <c r="J119" s="68"/>
      <c r="K119" s="68"/>
      <c r="L119" s="78"/>
      <c r="M119" s="68"/>
      <c r="N119" s="68"/>
    </row>
    <row r="120" customFormat="false" ht="12.75" hidden="false" customHeight="false" outlineLevel="0" collapsed="false">
      <c r="I120" s="68"/>
      <c r="J120" s="68"/>
      <c r="K120" s="68"/>
      <c r="L120" s="78"/>
      <c r="M120" s="68"/>
      <c r="N120" s="68"/>
    </row>
    <row r="121" customFormat="false" ht="12.75" hidden="false" customHeight="false" outlineLevel="0" collapsed="false">
      <c r="I121" s="68"/>
      <c r="J121" s="68"/>
      <c r="K121" s="68"/>
      <c r="L121" s="78"/>
      <c r="M121" s="68"/>
      <c r="N121" s="68"/>
    </row>
    <row r="122" customFormat="false" ht="12.75" hidden="false" customHeight="false" outlineLevel="0" collapsed="false">
      <c r="I122" s="68"/>
      <c r="J122" s="68"/>
      <c r="K122" s="68"/>
      <c r="L122" s="78"/>
      <c r="M122" s="68"/>
      <c r="N122" s="68"/>
    </row>
    <row r="123" customFormat="false" ht="12.75" hidden="false" customHeight="false" outlineLevel="0" collapsed="false">
      <c r="I123" s="68"/>
      <c r="J123" s="68"/>
      <c r="K123" s="68"/>
      <c r="L123" s="78"/>
      <c r="M123" s="68"/>
      <c r="N123" s="68"/>
    </row>
    <row r="124" customFormat="false" ht="12.75" hidden="false" customHeight="false" outlineLevel="0" collapsed="false">
      <c r="I124" s="68"/>
      <c r="J124" s="68"/>
      <c r="K124" s="68"/>
      <c r="L124" s="78"/>
      <c r="M124" s="68"/>
      <c r="N124" s="68"/>
    </row>
    <row r="125" customFormat="false" ht="12.75" hidden="false" customHeight="false" outlineLevel="0" collapsed="false">
      <c r="I125" s="68"/>
      <c r="J125" s="68"/>
      <c r="K125" s="68"/>
      <c r="L125" s="78"/>
      <c r="M125" s="68"/>
      <c r="N125" s="68"/>
    </row>
    <row r="126" customFormat="false" ht="12.75" hidden="false" customHeight="false" outlineLevel="0" collapsed="false">
      <c r="I126" s="68"/>
      <c r="J126" s="68"/>
      <c r="K126" s="68"/>
      <c r="L126" s="78"/>
      <c r="M126" s="68"/>
      <c r="N126" s="68"/>
    </row>
    <row r="127" customFormat="false" ht="12.75" hidden="false" customHeight="false" outlineLevel="0" collapsed="false">
      <c r="I127" s="68"/>
      <c r="J127" s="68"/>
      <c r="K127" s="68"/>
      <c r="L127" s="78"/>
      <c r="M127" s="68"/>
      <c r="N127" s="68"/>
    </row>
    <row r="128" customFormat="false" ht="12.75" hidden="false" customHeight="false" outlineLevel="0" collapsed="false">
      <c r="I128" s="68"/>
      <c r="J128" s="68"/>
      <c r="K128" s="68"/>
      <c r="L128" s="78"/>
      <c r="M128" s="68"/>
      <c r="N128" s="68"/>
    </row>
    <row r="129" customFormat="false" ht="12.75" hidden="false" customHeight="false" outlineLevel="0" collapsed="false">
      <c r="I129" s="68"/>
      <c r="J129" s="68"/>
      <c r="K129" s="68"/>
      <c r="L129" s="78"/>
      <c r="M129" s="68"/>
      <c r="N129" s="68"/>
    </row>
    <row r="130" customFormat="false" ht="12.75" hidden="false" customHeight="false" outlineLevel="0" collapsed="false">
      <c r="I130" s="68"/>
      <c r="J130" s="68"/>
      <c r="K130" s="68"/>
      <c r="L130" s="78"/>
      <c r="M130" s="68"/>
      <c r="N130" s="68"/>
    </row>
  </sheetData>
  <mergeCells count="2">
    <mergeCell ref="A1:N1"/>
    <mergeCell ref="A2:N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5"/>
  <sheetViews>
    <sheetView showFormulas="false" showGridLines="true" showRowColHeaders="true" showZeros="true" rightToLeft="false" tabSelected="false" showOutlineSymbols="true" defaultGridColor="true" view="normal" topLeftCell="O52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41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5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11" min="9" style="1" width="16.42"/>
    <col collapsed="false" customWidth="true" hidden="false" outlineLevel="0" max="12" min="12" style="6" width="16.42"/>
    <col collapsed="false" customWidth="true" hidden="false" outlineLevel="0" max="13" min="13" style="1" width="16.42"/>
    <col collapsed="false" customWidth="true" hidden="false" outlineLevel="0" max="14" min="14" style="1" width="14.41"/>
    <col collapsed="false" customWidth="true" hidden="false" outlineLevel="0" max="15" min="15" style="0" width="17.28"/>
    <col collapsed="false" customWidth="true" hidden="false" outlineLevel="0" max="16" min="16" style="1" width="16.42"/>
    <col collapsed="false" customWidth="true" hidden="false" outlineLevel="0" max="17" min="17" style="1" width="12.85"/>
    <col collapsed="false" customWidth="true" hidden="false" outlineLevel="0" max="18" min="18" style="1" width="14.41"/>
    <col collapsed="false" customWidth="true" hidden="false" outlineLevel="0" max="19" min="19" style="1" width="13.7"/>
    <col collapsed="false" customWidth="true" hidden="false" outlineLevel="0" max="21" min="20" style="1" width="17.56"/>
    <col collapsed="false" customWidth="true" hidden="false" outlineLevel="0" max="22" min="22" style="1" width="16.7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3"/>
      <c r="T1" s="13"/>
      <c r="U1" s="13"/>
    </row>
    <row r="2" customFormat="false" ht="12.75" hidden="false" customHeight="false" outlineLevel="0" collapsed="false">
      <c r="A2" s="18" t="s">
        <v>101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3"/>
      <c r="T2" s="13"/>
      <c r="U2" s="13"/>
    </row>
    <row r="3" customFormat="false" ht="12.75" hidden="false" customHeight="false" outlineLevel="0" collapsed="false">
      <c r="A3" s="3"/>
      <c r="G3" s="11"/>
      <c r="H3" s="3"/>
      <c r="I3" s="3"/>
      <c r="J3" s="3"/>
      <c r="K3" s="3"/>
      <c r="L3" s="12"/>
      <c r="M3" s="3"/>
      <c r="N3" s="3"/>
      <c r="O3" s="13"/>
      <c r="T3" s="13"/>
      <c r="U3" s="13"/>
    </row>
    <row r="4" customFormat="false" ht="12.75" hidden="false" customHeight="false" outlineLevel="0" collapsed="false">
      <c r="A4" s="3"/>
      <c r="G4" s="11"/>
      <c r="H4" s="3"/>
      <c r="I4" s="3"/>
      <c r="J4" s="3"/>
      <c r="K4" s="3"/>
      <c r="L4" s="12"/>
      <c r="M4" s="3"/>
      <c r="N4" s="3"/>
      <c r="O4" s="13"/>
      <c r="T4" s="13"/>
      <c r="U4" s="13"/>
    </row>
    <row r="5" customFormat="false" ht="12.75" hidden="false" customHeight="false" outlineLevel="0" collapsed="false">
      <c r="O5" s="13"/>
      <c r="T5" s="13"/>
      <c r="U5" s="13"/>
    </row>
    <row r="6" customFormat="false" ht="12.75" hidden="false" customHeight="false" outlineLevel="0" collapsed="false">
      <c r="A6" s="109" t="s">
        <v>102</v>
      </c>
      <c r="E6" s="110" t="n">
        <v>35978</v>
      </c>
      <c r="H6" s="110"/>
      <c r="I6" s="110"/>
      <c r="J6" s="110"/>
      <c r="K6" s="110"/>
      <c r="L6" s="111"/>
      <c r="M6" s="110"/>
      <c r="N6" s="13"/>
      <c r="O6" s="13"/>
    </row>
    <row r="7" customFormat="false" ht="12.75" hidden="false" customHeight="false" outlineLevel="0" collapsed="false">
      <c r="A7" s="109" t="s">
        <v>103</v>
      </c>
      <c r="E7" s="112" t="n">
        <v>6321000</v>
      </c>
      <c r="H7" s="112"/>
      <c r="I7" s="113"/>
      <c r="J7" s="114"/>
      <c r="K7" s="113"/>
      <c r="L7" s="115"/>
      <c r="M7" s="113"/>
      <c r="O7" s="13"/>
    </row>
    <row r="8" customFormat="false" ht="12.75" hidden="false" customHeight="false" outlineLevel="0" collapsed="false">
      <c r="H8" s="116"/>
      <c r="I8" s="117"/>
      <c r="J8" s="117"/>
      <c r="K8" s="117"/>
      <c r="L8" s="118"/>
      <c r="M8" s="117"/>
      <c r="N8" s="13"/>
      <c r="O8" s="13"/>
    </row>
    <row r="9" customFormat="false" ht="12.75" hidden="false" customHeight="false" outlineLevel="0" collapsed="false">
      <c r="A9" s="109" t="s">
        <v>104</v>
      </c>
      <c r="E9" s="1" t="s">
        <v>105</v>
      </c>
      <c r="H9" s="117"/>
      <c r="I9" s="117"/>
      <c r="J9" s="117"/>
      <c r="K9" s="117"/>
      <c r="L9" s="118"/>
      <c r="M9" s="117"/>
      <c r="N9" s="13"/>
      <c r="O9" s="13"/>
    </row>
    <row r="10" customFormat="false" ht="12.75" hidden="false" customHeight="false" outlineLevel="0" collapsed="false">
      <c r="E10" s="1" t="s">
        <v>106</v>
      </c>
      <c r="H10" s="117"/>
      <c r="I10" s="117"/>
      <c r="J10" s="117"/>
      <c r="K10" s="117"/>
      <c r="L10" s="118"/>
      <c r="M10" s="117"/>
      <c r="N10" s="13"/>
      <c r="O10" s="13"/>
    </row>
    <row r="11" customFormat="false" ht="12.75" hidden="false" customHeight="false" outlineLevel="0" collapsed="false">
      <c r="E11" s="1" t="s">
        <v>107</v>
      </c>
      <c r="H11" s="117"/>
      <c r="I11" s="117"/>
      <c r="J11" s="117"/>
      <c r="K11" s="117"/>
      <c r="L11" s="118"/>
      <c r="M11" s="117"/>
      <c r="N11" s="13"/>
      <c r="O11" s="13"/>
    </row>
    <row r="12" customFormat="false" ht="12.75" hidden="false" customHeight="false" outlineLevel="0" collapsed="false">
      <c r="A12" s="109" t="s">
        <v>108</v>
      </c>
      <c r="E12" s="112" t="n">
        <v>194081.63</v>
      </c>
      <c r="N12" s="13"/>
      <c r="O12" s="13"/>
    </row>
    <row r="13" customFormat="false" ht="12.75" hidden="false" customHeight="false" outlineLevel="0" collapsed="false">
      <c r="E13" s="112"/>
      <c r="N13" s="13"/>
      <c r="O13" s="13"/>
    </row>
    <row r="14" customFormat="false" ht="13.5" hidden="false" customHeight="false" outlineLevel="0" collapsed="false">
      <c r="N14" s="13"/>
      <c r="O14" s="13"/>
    </row>
    <row r="15" customFormat="false" ht="14.25" hidden="false" customHeight="true" outlineLevel="0" collapsed="false">
      <c r="A15" s="119" t="s">
        <v>109</v>
      </c>
      <c r="E15" s="120" t="s">
        <v>110</v>
      </c>
      <c r="F15" s="121"/>
      <c r="G15" s="122"/>
      <c r="H15" s="123"/>
      <c r="N15" s="13"/>
      <c r="O15" s="13"/>
    </row>
    <row r="16" customFormat="false" ht="14.25" hidden="false" customHeight="true" outlineLevel="0" collapsed="false">
      <c r="A16" s="124" t="s">
        <v>111</v>
      </c>
      <c r="E16" s="125" t="s">
        <v>112</v>
      </c>
      <c r="F16" s="35"/>
      <c r="H16" s="126"/>
      <c r="N16" s="13"/>
      <c r="O16" s="13"/>
    </row>
    <row r="17" customFormat="false" ht="14.25" hidden="false" customHeight="true" outlineLevel="0" collapsed="false">
      <c r="A17" s="124" t="s">
        <v>113</v>
      </c>
      <c r="E17" s="125" t="s">
        <v>114</v>
      </c>
      <c r="F17" s="35"/>
      <c r="H17" s="126"/>
      <c r="N17" s="13"/>
      <c r="O17" s="13"/>
    </row>
    <row r="18" customFormat="false" ht="14.25" hidden="false" customHeight="true" outlineLevel="0" collapsed="false">
      <c r="A18" s="124" t="s">
        <v>115</v>
      </c>
      <c r="E18" s="125" t="s">
        <v>116</v>
      </c>
      <c r="F18" s="35"/>
      <c r="H18" s="126"/>
      <c r="N18" s="13"/>
      <c r="O18" s="13"/>
    </row>
    <row r="19" customFormat="false" ht="14.25" hidden="false" customHeight="true" outlineLevel="0" collapsed="false">
      <c r="A19" s="124" t="s">
        <v>117</v>
      </c>
      <c r="E19" s="125" t="s">
        <v>118</v>
      </c>
      <c r="F19" s="35"/>
      <c r="H19" s="126"/>
      <c r="N19" s="13"/>
      <c r="O19" s="13"/>
    </row>
    <row r="20" customFormat="false" ht="14.25" hidden="false" customHeight="true" outlineLevel="0" collapsed="false">
      <c r="A20" s="124" t="s">
        <v>119</v>
      </c>
      <c r="E20" s="127"/>
      <c r="F20" s="128"/>
      <c r="G20" s="129"/>
      <c r="H20" s="130"/>
      <c r="N20" s="13"/>
      <c r="O20" s="13"/>
    </row>
    <row r="21" customFormat="false" ht="14.25" hidden="false" customHeight="true" outlineLevel="0" collapsed="false">
      <c r="A21" s="131" t="s">
        <v>120</v>
      </c>
      <c r="D21" s="8" t="s">
        <v>121</v>
      </c>
      <c r="L21" s="1"/>
      <c r="O21" s="13"/>
    </row>
    <row r="22" customFormat="false" ht="14.25" hidden="false" customHeight="true" outlineLevel="0" collapsed="false">
      <c r="A22" s="14"/>
      <c r="D22" s="8"/>
      <c r="L22" s="1"/>
      <c r="O22" s="13"/>
    </row>
    <row r="23" customFormat="false" ht="14.25" hidden="false" customHeight="true" outlineLevel="0" collapsed="false">
      <c r="A23" s="14"/>
      <c r="D23" s="8"/>
      <c r="L23" s="1"/>
      <c r="O23" s="13"/>
    </row>
    <row r="24" customFormat="false" ht="14.25" hidden="false" customHeight="true" outlineLevel="0" collapsed="false">
      <c r="A24" s="14"/>
      <c r="D24" s="8"/>
      <c r="H24" s="8"/>
      <c r="I24" s="8"/>
      <c r="J24" s="8"/>
      <c r="K24" s="8"/>
      <c r="L24" s="24"/>
      <c r="M24" s="8"/>
      <c r="N24" s="8"/>
      <c r="O24" s="13"/>
      <c r="P24" s="8"/>
      <c r="Q24" s="8"/>
      <c r="R24" s="8"/>
      <c r="S24" s="8"/>
    </row>
    <row r="25" customFormat="false" ht="14.25" hidden="false" customHeight="true" outlineLevel="0" collapsed="false">
      <c r="A25" s="14"/>
      <c r="D25" s="8"/>
      <c r="H25" s="8" t="s">
        <v>2</v>
      </c>
      <c r="I25" s="8" t="s">
        <v>122</v>
      </c>
      <c r="J25" s="8" t="s">
        <v>139</v>
      </c>
      <c r="K25" s="8" t="s">
        <v>122</v>
      </c>
      <c r="L25" s="24" t="s">
        <v>140</v>
      </c>
      <c r="M25" s="8" t="s">
        <v>122</v>
      </c>
      <c r="N25" s="8" t="s">
        <v>3</v>
      </c>
      <c r="O25" s="22" t="s">
        <v>94</v>
      </c>
      <c r="P25" s="8" t="s">
        <v>122</v>
      </c>
      <c r="Q25" s="21" t="s">
        <v>123</v>
      </c>
      <c r="R25" s="8" t="s">
        <v>122</v>
      </c>
      <c r="S25" s="8" t="s">
        <v>12</v>
      </c>
      <c r="T25" s="15" t="s">
        <v>4</v>
      </c>
      <c r="U25" s="15"/>
      <c r="V25" s="8" t="s">
        <v>122</v>
      </c>
    </row>
    <row r="26" customFormat="false" ht="12.75" hidden="false" customHeight="false" outlineLevel="0" collapsed="false">
      <c r="C26" s="16" t="s">
        <v>5</v>
      </c>
      <c r="D26" s="8" t="s">
        <v>6</v>
      </c>
      <c r="E26" s="16"/>
      <c r="F26" s="8" t="s">
        <v>7</v>
      </c>
      <c r="G26" s="17" t="s">
        <v>8</v>
      </c>
      <c r="H26" s="18" t="s">
        <v>9</v>
      </c>
      <c r="I26" s="8" t="s">
        <v>124</v>
      </c>
      <c r="J26" s="8" t="s">
        <v>141</v>
      </c>
      <c r="K26" s="8" t="s">
        <v>124</v>
      </c>
      <c r="L26" s="24" t="s">
        <v>142</v>
      </c>
      <c r="M26" s="8" t="s">
        <v>124</v>
      </c>
      <c r="N26" s="21" t="s">
        <v>125</v>
      </c>
      <c r="O26" s="22" t="s">
        <v>24</v>
      </c>
      <c r="P26" s="8" t="s">
        <v>124</v>
      </c>
      <c r="Q26" s="21" t="s">
        <v>94</v>
      </c>
      <c r="R26" s="8" t="s">
        <v>124</v>
      </c>
      <c r="S26" s="21" t="s">
        <v>23</v>
      </c>
      <c r="T26" s="15" t="s">
        <v>13</v>
      </c>
      <c r="U26" s="15" t="s">
        <v>14</v>
      </c>
      <c r="V26" s="8" t="s">
        <v>124</v>
      </c>
    </row>
    <row r="27" customFormat="false" ht="12.75" hidden="false" customHeight="false" outlineLevel="0" collapsed="false">
      <c r="A27" s="18" t="s">
        <v>15</v>
      </c>
      <c r="B27" s="23" t="s">
        <v>16</v>
      </c>
      <c r="C27" s="23" t="s">
        <v>17</v>
      </c>
      <c r="D27" s="18" t="s">
        <v>18</v>
      </c>
      <c r="E27" s="16" t="s">
        <v>5</v>
      </c>
      <c r="F27" s="8" t="s">
        <v>19</v>
      </c>
      <c r="G27" s="17" t="s">
        <v>20</v>
      </c>
      <c r="H27" s="8" t="s">
        <v>12</v>
      </c>
      <c r="I27" s="21" t="s">
        <v>127</v>
      </c>
      <c r="J27" s="21"/>
      <c r="K27" s="21" t="s">
        <v>127</v>
      </c>
      <c r="L27" s="135"/>
      <c r="M27" s="21" t="s">
        <v>127</v>
      </c>
      <c r="N27" s="21" t="s">
        <v>23</v>
      </c>
      <c r="P27" s="21" t="s">
        <v>127</v>
      </c>
      <c r="Q27" s="21" t="s">
        <v>128</v>
      </c>
      <c r="R27" s="21" t="s">
        <v>127</v>
      </c>
      <c r="T27" s="21" t="s">
        <v>25</v>
      </c>
      <c r="U27" s="15" t="s">
        <v>26</v>
      </c>
      <c r="V27" s="21" t="s">
        <v>127</v>
      </c>
    </row>
    <row r="28" customFormat="false" ht="12.75" hidden="false" customHeight="false" outlineLevel="0" collapsed="false">
      <c r="A28" s="25"/>
      <c r="B28" s="26"/>
      <c r="C28" s="26"/>
      <c r="D28" s="25"/>
      <c r="E28" s="27"/>
      <c r="F28" s="26"/>
      <c r="G28" s="28"/>
      <c r="H28" s="25"/>
      <c r="I28" s="29"/>
      <c r="J28" s="29"/>
      <c r="K28" s="29"/>
      <c r="L28" s="30"/>
      <c r="M28" s="29"/>
      <c r="N28" s="29"/>
      <c r="O28" s="31"/>
      <c r="P28" s="132" t="s">
        <v>129</v>
      </c>
      <c r="Q28" s="31"/>
      <c r="R28" s="31"/>
      <c r="S28" s="29"/>
      <c r="T28" s="32"/>
      <c r="U28" s="32"/>
      <c r="V28" s="132" t="s">
        <v>129</v>
      </c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customFormat="false" ht="12.75" hidden="true" customHeight="false" outlineLevel="0" collapsed="false">
      <c r="A29" s="34" t="s">
        <v>27</v>
      </c>
      <c r="B29" s="35"/>
      <c r="C29" s="35"/>
      <c r="D29" s="36"/>
      <c r="E29" s="37"/>
      <c r="F29" s="38"/>
      <c r="H29" s="39"/>
      <c r="I29" s="40"/>
      <c r="J29" s="40"/>
      <c r="K29" s="40"/>
      <c r="L29" s="41"/>
      <c r="M29" s="40"/>
      <c r="N29" s="40" t="n">
        <v>6321000</v>
      </c>
      <c r="O29" s="1"/>
      <c r="P29" s="13"/>
      <c r="Q29" s="13"/>
      <c r="R29" s="13"/>
      <c r="S29" s="42"/>
      <c r="T29" s="43" t="n">
        <f aca="false">N29</f>
        <v>6321000</v>
      </c>
      <c r="U29" s="44" t="n">
        <v>6321000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12.75" hidden="true" customHeight="false" outlineLevel="0" collapsed="false">
      <c r="A30" s="46" t="s">
        <v>28</v>
      </c>
      <c r="B30" s="35" t="n">
        <v>21</v>
      </c>
      <c r="C30" s="35" t="s">
        <v>29</v>
      </c>
      <c r="D30" s="47" t="n">
        <v>35873</v>
      </c>
      <c r="E30" s="37" t="n">
        <v>0.099</v>
      </c>
      <c r="F30" s="48" t="n">
        <v>0.0625</v>
      </c>
      <c r="G30" s="11" t="n">
        <f aca="false">E30+F30</f>
        <v>0.1615</v>
      </c>
      <c r="H30" s="39" t="n">
        <f aca="false">T30*E30*B30/365</f>
        <v>36003.7232876712</v>
      </c>
      <c r="I30" s="50"/>
      <c r="J30" s="50"/>
      <c r="K30" s="50"/>
      <c r="L30" s="51"/>
      <c r="M30" s="50"/>
      <c r="N30" s="52"/>
      <c r="O30" s="13"/>
      <c r="P30" s="3"/>
      <c r="Q30" s="8"/>
      <c r="R30" s="3"/>
      <c r="S30" s="50"/>
      <c r="T30" s="40" t="n">
        <f aca="false">T29+N30+S30</f>
        <v>6321000</v>
      </c>
      <c r="U30" s="53" t="n">
        <f aca="false">U29+N30</f>
        <v>6321000</v>
      </c>
    </row>
    <row r="31" customFormat="false" ht="12.75" hidden="true" customHeight="false" outlineLevel="0" collapsed="false">
      <c r="A31" s="46" t="s">
        <v>30</v>
      </c>
      <c r="B31" s="35" t="n">
        <v>9</v>
      </c>
      <c r="C31" s="35"/>
      <c r="D31" s="47"/>
      <c r="E31" s="37" t="n">
        <v>0.099</v>
      </c>
      <c r="F31" s="48"/>
      <c r="G31" s="11"/>
      <c r="H31" s="39" t="n">
        <f aca="false">T31*E31*B31/365</f>
        <v>17871.2630136986</v>
      </c>
      <c r="I31" s="54"/>
      <c r="J31" s="54"/>
      <c r="K31" s="54"/>
      <c r="L31" s="55"/>
      <c r="M31" s="54"/>
      <c r="N31" s="52" t="n">
        <v>1000000</v>
      </c>
      <c r="O31" s="56"/>
      <c r="P31" s="78"/>
      <c r="Q31" s="68"/>
      <c r="R31" s="68"/>
      <c r="S31" s="50"/>
      <c r="T31" s="40" t="n">
        <f aca="false">T30+N31+S31</f>
        <v>7321000</v>
      </c>
      <c r="U31" s="53" t="n">
        <f aca="false">U30+N31</f>
        <v>7321000</v>
      </c>
    </row>
    <row r="32" customFormat="false" ht="12" hidden="true" customHeight="false" outlineLevel="0" collapsed="false">
      <c r="A32" s="57" t="s">
        <v>31</v>
      </c>
      <c r="B32" s="58" t="n">
        <f aca="false">SUM(B30:B31)</f>
        <v>30</v>
      </c>
      <c r="C32" s="58"/>
      <c r="D32" s="59"/>
      <c r="E32" s="60"/>
      <c r="F32" s="61"/>
      <c r="G32" s="17"/>
      <c r="H32" s="21" t="n">
        <f aca="false">SUM(H30:H31)</f>
        <v>53874.9863013699</v>
      </c>
      <c r="I32" s="133" t="n">
        <f aca="false">H32/1.47</f>
        <v>36649.6505451496</v>
      </c>
      <c r="J32" s="54" t="n">
        <f aca="false">10%*H32</f>
        <v>5387.49863013699</v>
      </c>
      <c r="K32" s="133" t="n">
        <f aca="false">J32/1.47</f>
        <v>3664.96505451496</v>
      </c>
      <c r="L32" s="55" t="n">
        <f aca="false">H32-J32</f>
        <v>48487.4876712329</v>
      </c>
      <c r="M32" s="133" t="n">
        <f aca="false">L32/1.47</f>
        <v>32984.6854906346</v>
      </c>
      <c r="N32" s="54"/>
      <c r="O32" s="40" t="n">
        <f aca="false">-L32</f>
        <v>-48487.4876712329</v>
      </c>
      <c r="P32" s="41" t="n">
        <f aca="false">O32/1.47</f>
        <v>-32984.6854906346</v>
      </c>
      <c r="Q32" s="40" t="n">
        <f aca="false">L32</f>
        <v>48487.4876712329</v>
      </c>
      <c r="R32" s="41" t="n">
        <f aca="false">Q32/1.47</f>
        <v>32984.6854906346</v>
      </c>
      <c r="S32" s="40" t="n">
        <f aca="false">L32+O32</f>
        <v>0</v>
      </c>
      <c r="T32" s="40" t="n">
        <f aca="false">T31+N32+S32</f>
        <v>7321000</v>
      </c>
      <c r="U32" s="53" t="n">
        <f aca="false">U31+N32</f>
        <v>7321000</v>
      </c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" hidden="true" customHeight="false" outlineLevel="0" collapsed="false">
      <c r="A33" s="46" t="s">
        <v>32</v>
      </c>
      <c r="B33" s="35" t="n">
        <v>11</v>
      </c>
      <c r="C33" s="35"/>
      <c r="D33" s="47"/>
      <c r="E33" s="37" t="n">
        <v>0.099</v>
      </c>
      <c r="F33" s="48"/>
      <c r="G33" s="11"/>
      <c r="H33" s="39" t="n">
        <f aca="false">T33*E33*B33/365</f>
        <v>21842.6547945206</v>
      </c>
      <c r="I33" s="50"/>
      <c r="J33" s="50"/>
      <c r="K33" s="50"/>
      <c r="L33" s="51"/>
      <c r="M33" s="50"/>
      <c r="N33" s="52"/>
      <c r="O33" s="50"/>
      <c r="P33" s="11"/>
      <c r="Q33" s="11"/>
      <c r="R33" s="11"/>
      <c r="S33" s="50"/>
      <c r="T33" s="40" t="n">
        <f aca="false">T32+N33+S33</f>
        <v>7321000</v>
      </c>
      <c r="U33" s="53" t="n">
        <f aca="false">U32+N33</f>
        <v>7321000</v>
      </c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" hidden="true" customHeight="false" outlineLevel="0" collapsed="false">
      <c r="A34" s="46" t="s">
        <v>33</v>
      </c>
      <c r="B34" s="35" t="n">
        <v>20</v>
      </c>
      <c r="C34" s="35"/>
      <c r="D34" s="47"/>
      <c r="E34" s="37" t="n">
        <v>0.099</v>
      </c>
      <c r="F34" s="48"/>
      <c r="G34" s="11"/>
      <c r="H34" s="39" t="n">
        <f aca="false">T34*E34*B34/365</f>
        <v>45138.5753424658</v>
      </c>
      <c r="I34" s="54"/>
      <c r="J34" s="54"/>
      <c r="K34" s="54"/>
      <c r="L34" s="55"/>
      <c r="M34" s="54"/>
      <c r="N34" s="52" t="n">
        <v>1000000</v>
      </c>
      <c r="O34" s="50"/>
      <c r="P34" s="11"/>
      <c r="Q34" s="11"/>
      <c r="R34" s="11"/>
      <c r="S34" s="50"/>
      <c r="T34" s="40" t="n">
        <f aca="false">T33+N34+S34</f>
        <v>8321000</v>
      </c>
      <c r="U34" s="53" t="n">
        <f aca="false">U33+N34</f>
        <v>8321000</v>
      </c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" hidden="true" customHeight="false" outlineLevel="0" collapsed="false">
      <c r="A35" s="66" t="s">
        <v>34</v>
      </c>
      <c r="B35" s="58" t="n">
        <f aca="false">SUM(B33:B34)</f>
        <v>31</v>
      </c>
      <c r="C35" s="35"/>
      <c r="D35" s="47"/>
      <c r="E35" s="37"/>
      <c r="F35" s="48"/>
      <c r="G35" s="11"/>
      <c r="H35" s="21" t="n">
        <f aca="false">SUM(H33:H34)</f>
        <v>66981.2301369863</v>
      </c>
      <c r="I35" s="133" t="n">
        <f aca="false">H35/1.47</f>
        <v>45565.462678222</v>
      </c>
      <c r="J35" s="54" t="n">
        <f aca="false">10%*H35</f>
        <v>6698.12301369863</v>
      </c>
      <c r="K35" s="133" t="n">
        <f aca="false">J35/1.47</f>
        <v>4556.5462678222</v>
      </c>
      <c r="L35" s="55" t="n">
        <f aca="false">H35-J35</f>
        <v>60283.1071232877</v>
      </c>
      <c r="M35" s="133" t="n">
        <f aca="false">L35/1.47</f>
        <v>41008.9164103998</v>
      </c>
      <c r="N35" s="52"/>
      <c r="O35" s="40" t="n">
        <f aca="false">-L35</f>
        <v>-60283.1071232877</v>
      </c>
      <c r="P35" s="41" t="n">
        <f aca="false">O35/1.47</f>
        <v>-41008.9164103998</v>
      </c>
      <c r="Q35" s="40" t="n">
        <f aca="false">L35</f>
        <v>60283.1071232877</v>
      </c>
      <c r="R35" s="41" t="n">
        <f aca="false">Q35/1.47</f>
        <v>41008.9164103998</v>
      </c>
      <c r="S35" s="40" t="n">
        <f aca="false">L35+O35</f>
        <v>0</v>
      </c>
      <c r="T35" s="40" t="n">
        <f aca="false">T34+N35+S35</f>
        <v>8321000</v>
      </c>
      <c r="U35" s="53" t="n">
        <f aca="false">U34+N35</f>
        <v>8321000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" hidden="true" customHeight="false" outlineLevel="0" collapsed="false">
      <c r="A36" s="46" t="s">
        <v>35</v>
      </c>
      <c r="B36" s="35" t="n">
        <v>17</v>
      </c>
      <c r="C36" s="35"/>
      <c r="D36" s="47"/>
      <c r="E36" s="37" t="n">
        <v>0.099</v>
      </c>
      <c r="F36" s="48"/>
      <c r="G36" s="11"/>
      <c r="H36" s="39" t="n">
        <f aca="false">T36*E36*B36/365</f>
        <v>38367.7890410959</v>
      </c>
      <c r="I36" s="50"/>
      <c r="J36" s="54"/>
      <c r="K36" s="54"/>
      <c r="L36" s="55"/>
      <c r="M36" s="54"/>
      <c r="N36" s="52"/>
      <c r="O36" s="50"/>
      <c r="P36" s="11"/>
      <c r="Q36" s="11"/>
      <c r="R36" s="11"/>
      <c r="S36" s="50"/>
      <c r="T36" s="40" t="n">
        <f aca="false">T35+N36+S36</f>
        <v>8321000</v>
      </c>
      <c r="U36" s="53" t="n">
        <f aca="false">U35+N36</f>
        <v>8321000</v>
      </c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" hidden="true" customHeight="false" outlineLevel="0" collapsed="false">
      <c r="A37" s="46" t="s">
        <v>36</v>
      </c>
      <c r="B37" s="35" t="n">
        <v>13</v>
      </c>
      <c r="C37" s="35"/>
      <c r="D37" s="47"/>
      <c r="E37" s="37" t="n">
        <v>0.099</v>
      </c>
      <c r="F37" s="48"/>
      <c r="G37" s="11"/>
      <c r="H37" s="39" t="n">
        <f aca="false">T37*E37*B37/365</f>
        <v>38680.5205479452</v>
      </c>
      <c r="I37" s="50"/>
      <c r="J37" s="54"/>
      <c r="K37" s="54"/>
      <c r="L37" s="55"/>
      <c r="M37" s="54"/>
      <c r="N37" s="52" t="n">
        <v>2649000</v>
      </c>
      <c r="O37" s="50"/>
      <c r="P37" s="11"/>
      <c r="Q37" s="11"/>
      <c r="R37" s="11"/>
      <c r="S37" s="50"/>
      <c r="T37" s="40" t="n">
        <f aca="false">T36+N37+S37</f>
        <v>10970000</v>
      </c>
      <c r="U37" s="53" t="n">
        <f aca="false">U36+N37</f>
        <v>10970000</v>
      </c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" hidden="true" customHeight="false" outlineLevel="0" collapsed="false">
      <c r="A38" s="66" t="s">
        <v>37</v>
      </c>
      <c r="B38" s="58" t="n">
        <f aca="false">SUM(B36:B37)</f>
        <v>30</v>
      </c>
      <c r="C38" s="35"/>
      <c r="D38" s="47"/>
      <c r="E38" s="37"/>
      <c r="F38" s="48"/>
      <c r="G38" s="11"/>
      <c r="H38" s="21" t="n">
        <f aca="false">SUM(H36:H37)</f>
        <v>77048.3095890411</v>
      </c>
      <c r="I38" s="133" t="n">
        <f aca="false">H38/1.47</f>
        <v>52413.8160469667</v>
      </c>
      <c r="J38" s="54" t="n">
        <f aca="false">10%*H38</f>
        <v>7704.83095890411</v>
      </c>
      <c r="K38" s="133" t="n">
        <f aca="false">J38/1.47</f>
        <v>5241.38160469667</v>
      </c>
      <c r="L38" s="55" t="n">
        <f aca="false">H38-J38</f>
        <v>69343.478630137</v>
      </c>
      <c r="M38" s="133" t="n">
        <f aca="false">L38/1.47</f>
        <v>47172.4344422701</v>
      </c>
      <c r="N38" s="52"/>
      <c r="O38" s="40" t="n">
        <f aca="false">-L38</f>
        <v>-69343.478630137</v>
      </c>
      <c r="P38" s="41" t="n">
        <f aca="false">O38/1.47</f>
        <v>-47172.4344422701</v>
      </c>
      <c r="Q38" s="40" t="n">
        <f aca="false">L38</f>
        <v>69343.478630137</v>
      </c>
      <c r="R38" s="41" t="n">
        <f aca="false">Q38/1.47</f>
        <v>47172.4344422701</v>
      </c>
      <c r="S38" s="40" t="n">
        <f aca="false">L38+O38</f>
        <v>0</v>
      </c>
      <c r="T38" s="40" t="n">
        <f aca="false">T37+N38+S38</f>
        <v>10970000</v>
      </c>
      <c r="U38" s="53" t="n">
        <f aca="false">U37+N38</f>
        <v>10970000</v>
      </c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" hidden="true" customHeight="false" outlineLevel="0" collapsed="false">
      <c r="A39" s="46" t="s">
        <v>38</v>
      </c>
      <c r="B39" s="35" t="n">
        <v>27</v>
      </c>
      <c r="C39" s="35"/>
      <c r="D39" s="47"/>
      <c r="E39" s="37" t="n">
        <v>0.099</v>
      </c>
      <c r="F39" s="48"/>
      <c r="G39" s="11"/>
      <c r="H39" s="39" t="n">
        <f aca="false">T39*E39*B39/365</f>
        <v>80336.4657534247</v>
      </c>
      <c r="I39" s="50"/>
      <c r="J39" s="54"/>
      <c r="K39" s="54"/>
      <c r="L39" s="55"/>
      <c r="M39" s="54"/>
      <c r="N39" s="52"/>
      <c r="O39" s="50"/>
      <c r="P39" s="11"/>
      <c r="Q39" s="11"/>
      <c r="R39" s="11"/>
      <c r="S39" s="50"/>
      <c r="T39" s="40" t="n">
        <f aca="false">T38+N39+S39</f>
        <v>10970000</v>
      </c>
      <c r="U39" s="53" t="n">
        <f aca="false">U38+N39</f>
        <v>10970000</v>
      </c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" hidden="true" customHeight="false" outlineLevel="0" collapsed="false">
      <c r="A40" s="67" t="s">
        <v>39</v>
      </c>
      <c r="B40" s="35" t="n">
        <v>4</v>
      </c>
      <c r="C40" s="58"/>
      <c r="D40" s="59"/>
      <c r="E40" s="37" t="n">
        <v>0.099</v>
      </c>
      <c r="F40" s="48"/>
      <c r="G40" s="11"/>
      <c r="H40" s="39" t="n">
        <f aca="false">T40*E40*B40/365</f>
        <v>12986.6301369863</v>
      </c>
      <c r="I40" s="54"/>
      <c r="J40" s="54"/>
      <c r="K40" s="54"/>
      <c r="L40" s="55"/>
      <c r="M40" s="54"/>
      <c r="N40" s="40" t="n">
        <v>1000000</v>
      </c>
      <c r="O40" s="50"/>
      <c r="P40" s="11"/>
      <c r="Q40" s="11"/>
      <c r="R40" s="11"/>
      <c r="S40" s="50"/>
      <c r="T40" s="40" t="n">
        <f aca="false">T39+N40+S40</f>
        <v>11970000</v>
      </c>
      <c r="U40" s="53" t="n">
        <f aca="false">U39+N40</f>
        <v>11970000</v>
      </c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" hidden="true" customHeight="false" outlineLevel="0" collapsed="false">
      <c r="A41" s="57" t="s">
        <v>40</v>
      </c>
      <c r="B41" s="58" t="n">
        <f aca="false">SUM(B39:B40)</f>
        <v>31</v>
      </c>
      <c r="C41" s="58"/>
      <c r="D41" s="59"/>
      <c r="E41" s="60"/>
      <c r="F41" s="61"/>
      <c r="G41" s="17"/>
      <c r="H41" s="21" t="n">
        <f aca="false">SUM(H39:H40)</f>
        <v>93323.095890411</v>
      </c>
      <c r="I41" s="133" t="n">
        <f aca="false">H41/1.47</f>
        <v>63485.0992451775</v>
      </c>
      <c r="J41" s="54" t="n">
        <f aca="false">10%*H41</f>
        <v>9332.3095890411</v>
      </c>
      <c r="K41" s="133" t="n">
        <f aca="false">J41/1.47</f>
        <v>6348.50992451775</v>
      </c>
      <c r="L41" s="55" t="n">
        <f aca="false">H41-J41</f>
        <v>83990.7863013699</v>
      </c>
      <c r="M41" s="133" t="n">
        <f aca="false">L41/1.47</f>
        <v>57136.5893206598</v>
      </c>
      <c r="N41" s="54"/>
      <c r="O41" s="40" t="n">
        <f aca="false">-L41</f>
        <v>-83990.7863013699</v>
      </c>
      <c r="P41" s="41" t="n">
        <f aca="false">O41/1.47</f>
        <v>-57136.5893206598</v>
      </c>
      <c r="Q41" s="40" t="n">
        <f aca="false">L41</f>
        <v>83990.7863013699</v>
      </c>
      <c r="R41" s="41" t="n">
        <f aca="false">Q41/1.47</f>
        <v>57136.5893206598</v>
      </c>
      <c r="S41" s="40" t="n">
        <f aca="false">L41+O41</f>
        <v>0</v>
      </c>
      <c r="T41" s="40" t="n">
        <f aca="false">T40+N41+S41</f>
        <v>11970000</v>
      </c>
      <c r="U41" s="53" t="n">
        <f aca="false">U40+N41</f>
        <v>11970000</v>
      </c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" hidden="true" customHeight="false" outlineLevel="0" collapsed="false">
      <c r="A42" s="67" t="s">
        <v>41</v>
      </c>
      <c r="B42" s="35" t="n">
        <v>30</v>
      </c>
      <c r="C42" s="58"/>
      <c r="D42" s="59"/>
      <c r="E42" s="37" t="n">
        <v>0.099</v>
      </c>
      <c r="F42" s="61"/>
      <c r="G42" s="17"/>
      <c r="H42" s="39" t="n">
        <f aca="false">T42*E42*B42/365</f>
        <v>97399.7260273973</v>
      </c>
      <c r="I42" s="54"/>
      <c r="J42" s="54"/>
      <c r="K42" s="55"/>
      <c r="L42" s="55"/>
      <c r="M42" s="55"/>
      <c r="N42" s="54"/>
      <c r="O42" s="50"/>
      <c r="P42" s="11"/>
      <c r="Q42" s="11"/>
      <c r="R42" s="11"/>
      <c r="S42" s="50"/>
      <c r="T42" s="40" t="n">
        <f aca="false">T41+N42+S42</f>
        <v>11970000</v>
      </c>
      <c r="U42" s="53" t="n">
        <f aca="false">U41+N42</f>
        <v>11970000</v>
      </c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" hidden="true" customHeight="false" outlineLevel="0" collapsed="false">
      <c r="A43" s="57" t="s">
        <v>42</v>
      </c>
      <c r="B43" s="58" t="n">
        <v>30</v>
      </c>
      <c r="C43" s="58"/>
      <c r="D43" s="59"/>
      <c r="E43" s="37" t="s">
        <v>43</v>
      </c>
      <c r="F43" s="61"/>
      <c r="G43" s="17"/>
      <c r="H43" s="21" t="n">
        <f aca="false">SUM(H42)</f>
        <v>97399.7260273973</v>
      </c>
      <c r="I43" s="133" t="n">
        <f aca="false">H43/1.47</f>
        <v>66258.3170254403</v>
      </c>
      <c r="J43" s="54" t="n">
        <f aca="false">10%*H43</f>
        <v>9739.97260273973</v>
      </c>
      <c r="K43" s="133" t="n">
        <f aca="false">J43/1.47</f>
        <v>6625.83170254403</v>
      </c>
      <c r="L43" s="55" t="n">
        <f aca="false">H43-J43</f>
        <v>87659.7534246575</v>
      </c>
      <c r="M43" s="133" t="n">
        <f aca="false">L43/1.47</f>
        <v>59632.4853228963</v>
      </c>
      <c r="N43" s="54"/>
      <c r="O43" s="40" t="n">
        <f aca="false">-L43</f>
        <v>-87659.7534246575</v>
      </c>
      <c r="P43" s="41" t="n">
        <f aca="false">O43/1.47</f>
        <v>-59632.4853228963</v>
      </c>
      <c r="Q43" s="40" t="n">
        <f aca="false">L43</f>
        <v>87659.7534246575</v>
      </c>
      <c r="R43" s="41" t="n">
        <f aca="false">Q43/1.47</f>
        <v>59632.4853228963</v>
      </c>
      <c r="S43" s="40" t="n">
        <f aca="false">L43+O43</f>
        <v>0</v>
      </c>
      <c r="T43" s="40" t="n">
        <f aca="false">T42+N43+S43</f>
        <v>11970000</v>
      </c>
      <c r="U43" s="53" t="n">
        <f aca="false">U42+N43</f>
        <v>11970000</v>
      </c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" hidden="true" customHeight="false" outlineLevel="0" collapsed="false">
      <c r="A44" s="67" t="s">
        <v>44</v>
      </c>
      <c r="B44" s="35" t="n">
        <v>3</v>
      </c>
      <c r="C44" s="58"/>
      <c r="D44" s="59"/>
      <c r="E44" s="37" t="n">
        <v>0.099</v>
      </c>
      <c r="F44" s="61"/>
      <c r="G44" s="17"/>
      <c r="H44" s="39" t="n">
        <f aca="false">T44*E44*B44/365</f>
        <v>9739.97260273973</v>
      </c>
      <c r="I44" s="54"/>
      <c r="J44" s="54"/>
      <c r="K44" s="54"/>
      <c r="L44" s="55"/>
      <c r="M44" s="54"/>
      <c r="N44" s="54"/>
      <c r="O44" s="50"/>
      <c r="P44" s="11"/>
      <c r="Q44" s="11"/>
      <c r="R44" s="11"/>
      <c r="S44" s="50"/>
      <c r="T44" s="40" t="n">
        <f aca="false">T43+N44+S44</f>
        <v>11970000</v>
      </c>
      <c r="U44" s="53" t="n">
        <f aca="false">U43+N44</f>
        <v>11970000</v>
      </c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" hidden="true" customHeight="false" outlineLevel="0" collapsed="false">
      <c r="A45" s="67" t="s">
        <v>45</v>
      </c>
      <c r="B45" s="35" t="n">
        <v>17</v>
      </c>
      <c r="C45" s="58"/>
      <c r="D45" s="59"/>
      <c r="E45" s="37" t="n">
        <v>0.099</v>
      </c>
      <c r="F45" s="61"/>
      <c r="G45" s="17"/>
      <c r="H45" s="39" t="n">
        <f aca="false">T45*E45*B45/365</f>
        <v>63031.8082191781</v>
      </c>
      <c r="I45" s="54"/>
      <c r="J45" s="54"/>
      <c r="K45" s="54"/>
      <c r="L45" s="55"/>
      <c r="M45" s="54"/>
      <c r="N45" s="40" t="n">
        <v>1700000</v>
      </c>
      <c r="O45" s="50"/>
      <c r="P45" s="11"/>
      <c r="Q45" s="11"/>
      <c r="R45" s="11"/>
      <c r="S45" s="50"/>
      <c r="T45" s="40" t="n">
        <f aca="false">T44+N45+S45</f>
        <v>13670000</v>
      </c>
      <c r="U45" s="53" t="n">
        <f aca="false">U44+N45</f>
        <v>13670000</v>
      </c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" hidden="true" customHeight="false" outlineLevel="0" collapsed="false">
      <c r="A46" s="67" t="s">
        <v>46</v>
      </c>
      <c r="B46" s="35" t="n">
        <v>11</v>
      </c>
      <c r="C46" s="58"/>
      <c r="D46" s="59"/>
      <c r="E46" s="37" t="n">
        <v>0.099</v>
      </c>
      <c r="F46" s="61"/>
      <c r="G46" s="17"/>
      <c r="H46" s="39" t="n">
        <f aca="false">T46*E46*B46/365</f>
        <v>43768.8493150685</v>
      </c>
      <c r="I46" s="54"/>
      <c r="J46" s="54"/>
      <c r="K46" s="54"/>
      <c r="L46" s="55"/>
      <c r="M46" s="54"/>
      <c r="N46" s="40" t="n">
        <v>1000000</v>
      </c>
      <c r="O46" s="50"/>
      <c r="P46" s="11"/>
      <c r="Q46" s="11"/>
      <c r="R46" s="11"/>
      <c r="S46" s="50"/>
      <c r="T46" s="40" t="n">
        <f aca="false">T45+N46+S46</f>
        <v>14670000</v>
      </c>
      <c r="U46" s="53" t="n">
        <f aca="false">U45+N46</f>
        <v>14670000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" hidden="true" customHeight="false" outlineLevel="0" collapsed="false">
      <c r="A47" s="57" t="s">
        <v>47</v>
      </c>
      <c r="B47" s="58" t="n">
        <f aca="false">SUM(B44:B46)</f>
        <v>31</v>
      </c>
      <c r="C47" s="58"/>
      <c r="D47" s="59"/>
      <c r="E47" s="37"/>
      <c r="F47" s="61"/>
      <c r="G47" s="17"/>
      <c r="H47" s="21" t="n">
        <f aca="false">SUM(H44:H46)</f>
        <v>116540.630136986</v>
      </c>
      <c r="I47" s="133" t="n">
        <f aca="false">H47/1.47</f>
        <v>79279.3402292424</v>
      </c>
      <c r="J47" s="54" t="n">
        <f aca="false">10%*H47</f>
        <v>11654.0630136986</v>
      </c>
      <c r="K47" s="133" t="n">
        <f aca="false">J47/1.47</f>
        <v>7927.93402292424</v>
      </c>
      <c r="L47" s="55" t="n">
        <f aca="false">H47-J47</f>
        <v>104886.567123288</v>
      </c>
      <c r="M47" s="133" t="n">
        <f aca="false">L47/1.47</f>
        <v>71351.4062063182</v>
      </c>
      <c r="N47" s="40"/>
      <c r="O47" s="40" t="n">
        <f aca="false">-L47</f>
        <v>-104886.567123288</v>
      </c>
      <c r="P47" s="41" t="n">
        <f aca="false">O47/1.47</f>
        <v>-71351.4062063182</v>
      </c>
      <c r="Q47" s="40" t="n">
        <f aca="false">L47</f>
        <v>104886.567123288</v>
      </c>
      <c r="R47" s="41" t="n">
        <f aca="false">Q47/1.47</f>
        <v>71351.4062063182</v>
      </c>
      <c r="S47" s="40" t="n">
        <f aca="false">L47+O47</f>
        <v>0</v>
      </c>
      <c r="T47" s="40" t="n">
        <f aca="false">T46+N47+S47</f>
        <v>14670000</v>
      </c>
      <c r="U47" s="53" t="n">
        <f aca="false">U46+N47</f>
        <v>14670000</v>
      </c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" hidden="false" customHeight="false" outlineLevel="0" collapsed="false">
      <c r="A48" s="67" t="s">
        <v>48</v>
      </c>
      <c r="B48" s="35" t="n">
        <v>31</v>
      </c>
      <c r="C48" s="58"/>
      <c r="D48" s="59"/>
      <c r="E48" s="37" t="n">
        <v>0.099</v>
      </c>
      <c r="F48" s="61"/>
      <c r="G48" s="17"/>
      <c r="H48" s="39" t="n">
        <f aca="false">T48*E48*B48/365</f>
        <v>123348.575342466</v>
      </c>
      <c r="I48" s="54"/>
      <c r="J48" s="54"/>
      <c r="K48" s="55"/>
      <c r="L48" s="55"/>
      <c r="M48" s="55"/>
      <c r="N48" s="40"/>
      <c r="O48" s="50"/>
      <c r="P48" s="11"/>
      <c r="Q48" s="11"/>
      <c r="R48" s="11"/>
      <c r="S48" s="50"/>
      <c r="T48" s="40" t="n">
        <f aca="false">T47+N48+S48</f>
        <v>14670000</v>
      </c>
      <c r="U48" s="40" t="n">
        <f aca="false">U47+N48</f>
        <v>14670000</v>
      </c>
      <c r="V48" s="53" t="n">
        <f aca="false">U48/1.47</f>
        <v>9979591.83673469</v>
      </c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" hidden="false" customHeight="false" outlineLevel="0" collapsed="false">
      <c r="A49" s="57" t="s">
        <v>49</v>
      </c>
      <c r="B49" s="58" t="n">
        <f aca="false">B48</f>
        <v>31</v>
      </c>
      <c r="C49" s="58"/>
      <c r="D49" s="59"/>
      <c r="E49" s="37"/>
      <c r="F49" s="61"/>
      <c r="G49" s="17"/>
      <c r="H49" s="21" t="n">
        <f aca="false">SUM(H48)</f>
        <v>123348.575342466</v>
      </c>
      <c r="I49" s="133" t="n">
        <f aca="false">H49/1.47</f>
        <v>83910.5954710651</v>
      </c>
      <c r="J49" s="54" t="n">
        <f aca="false">10%*H49</f>
        <v>12334.8575342466</v>
      </c>
      <c r="K49" s="133" t="n">
        <f aca="false">J49/1.47</f>
        <v>8391.05954710652</v>
      </c>
      <c r="L49" s="55" t="n">
        <f aca="false">H49-J49</f>
        <v>111013.717808219</v>
      </c>
      <c r="M49" s="133" t="n">
        <f aca="false">L49/1.47</f>
        <v>75519.5359239586</v>
      </c>
      <c r="N49" s="40"/>
      <c r="O49" s="40" t="n">
        <f aca="false">-L49</f>
        <v>-111013.717808219</v>
      </c>
      <c r="P49" s="41" t="n">
        <f aca="false">O49/1.47</f>
        <v>-75519.5359239586</v>
      </c>
      <c r="Q49" s="40" t="n">
        <f aca="false">L49</f>
        <v>111013.717808219</v>
      </c>
      <c r="R49" s="41" t="n">
        <f aca="false">Q49/1.47</f>
        <v>75519.5359239586</v>
      </c>
      <c r="S49" s="40" t="n">
        <f aca="false">L49+O49</f>
        <v>0</v>
      </c>
      <c r="T49" s="40" t="n">
        <f aca="false">T48+N49+S49</f>
        <v>14670000</v>
      </c>
      <c r="U49" s="40" t="n">
        <f aca="false">U48+N49</f>
        <v>14670000</v>
      </c>
      <c r="V49" s="53" t="n">
        <f aca="false">V48+N49/1.47</f>
        <v>9979591.83673469</v>
      </c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.75" hidden="false" customHeight="false" outlineLevel="0" collapsed="false">
      <c r="A50" s="67" t="s">
        <v>50</v>
      </c>
      <c r="B50" s="35" t="n">
        <v>28</v>
      </c>
      <c r="C50" s="58"/>
      <c r="D50" s="59"/>
      <c r="E50" s="37" t="n">
        <v>0.099</v>
      </c>
      <c r="F50" s="61"/>
      <c r="G50" s="17"/>
      <c r="H50" s="39" t="n">
        <f aca="false">T50*E50*B50/365</f>
        <v>111411.616438356</v>
      </c>
      <c r="I50" s="54"/>
      <c r="J50" s="54"/>
      <c r="K50" s="54"/>
      <c r="L50" s="55"/>
      <c r="M50" s="54"/>
      <c r="N50" s="40"/>
      <c r="O50" s="50"/>
      <c r="P50" s="41"/>
      <c r="Q50" s="40"/>
      <c r="R50" s="40"/>
      <c r="S50" s="56"/>
      <c r="T50" s="40" t="n">
        <f aca="false">T49+N50+S50</f>
        <v>14670000</v>
      </c>
      <c r="U50" s="40" t="n">
        <f aca="false">U49+N50</f>
        <v>14670000</v>
      </c>
      <c r="V50" s="53" t="n">
        <f aca="false">V49+N50/1.47</f>
        <v>9979591.83673469</v>
      </c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" hidden="false" customHeight="false" outlineLevel="0" collapsed="false">
      <c r="A51" s="57" t="s">
        <v>51</v>
      </c>
      <c r="B51" s="58" t="n">
        <f aca="false">B50</f>
        <v>28</v>
      </c>
      <c r="C51" s="58"/>
      <c r="D51" s="59"/>
      <c r="E51" s="37"/>
      <c r="F51" s="61"/>
      <c r="G51" s="17"/>
      <c r="H51" s="21" t="n">
        <f aca="false">SUM(H50)</f>
        <v>111411.616438356</v>
      </c>
      <c r="I51" s="133" t="n">
        <f aca="false">H51/1.47</f>
        <v>75790.2152641879</v>
      </c>
      <c r="J51" s="54" t="n">
        <f aca="false">10%*H51</f>
        <v>11141.1616438356</v>
      </c>
      <c r="K51" s="133" t="n">
        <f aca="false">J51/1.47</f>
        <v>7579.02152641879</v>
      </c>
      <c r="L51" s="55" t="n">
        <f aca="false">H51-J51</f>
        <v>100270.454794521</v>
      </c>
      <c r="M51" s="133" t="n">
        <f aca="false">L51/1.47</f>
        <v>68211.1937377691</v>
      </c>
      <c r="N51" s="65"/>
      <c r="O51" s="68" t="n">
        <v>0</v>
      </c>
      <c r="P51" s="41" t="n">
        <f aca="false">O51/1.47</f>
        <v>0</v>
      </c>
      <c r="Q51" s="40" t="n">
        <f aca="false">L51</f>
        <v>100270.454794521</v>
      </c>
      <c r="R51" s="41" t="n">
        <f aca="false">Q51/1.47</f>
        <v>68211.1937377691</v>
      </c>
      <c r="S51" s="40" t="n">
        <f aca="false">L51+O51</f>
        <v>100270.454794521</v>
      </c>
      <c r="T51" s="40" t="n">
        <f aca="false">T50+N51+S51</f>
        <v>14770270.4547945</v>
      </c>
      <c r="U51" s="40" t="n">
        <f aca="false">U50+N51</f>
        <v>14670000</v>
      </c>
      <c r="V51" s="53" t="n">
        <f aca="false">V50+N51/1.47</f>
        <v>9979591.83673469</v>
      </c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" hidden="false" customHeight="false" outlineLevel="0" collapsed="false">
      <c r="A52" s="67" t="s">
        <v>52</v>
      </c>
      <c r="B52" s="35" t="n">
        <v>31</v>
      </c>
      <c r="C52" s="58"/>
      <c r="D52" s="59"/>
      <c r="E52" s="37" t="n">
        <v>0.099</v>
      </c>
      <c r="F52" s="61"/>
      <c r="G52" s="17"/>
      <c r="H52" s="39" t="n">
        <f aca="false">T52*E52*B52/365</f>
        <v>124191.671303464</v>
      </c>
      <c r="I52" s="54"/>
      <c r="J52" s="54"/>
      <c r="K52" s="54"/>
      <c r="L52" s="55"/>
      <c r="M52" s="54"/>
      <c r="N52" s="65"/>
      <c r="O52" s="68"/>
      <c r="P52" s="41"/>
      <c r="Q52" s="40"/>
      <c r="R52" s="40"/>
      <c r="S52" s="40"/>
      <c r="T52" s="40" t="n">
        <f aca="false">T51+N52+S52</f>
        <v>14770270.4547945</v>
      </c>
      <c r="U52" s="40" t="n">
        <f aca="false">U51+N52</f>
        <v>14670000</v>
      </c>
      <c r="V52" s="53" t="n">
        <f aca="false">V51+N52/1.47</f>
        <v>9979591.83673469</v>
      </c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" hidden="false" customHeight="false" outlineLevel="0" collapsed="false">
      <c r="A53" s="57" t="s">
        <v>53</v>
      </c>
      <c r="B53" s="58" t="n">
        <f aca="false">B52</f>
        <v>31</v>
      </c>
      <c r="C53" s="58"/>
      <c r="D53" s="59"/>
      <c r="E53" s="37"/>
      <c r="F53" s="61"/>
      <c r="G53" s="17"/>
      <c r="H53" s="21" t="n">
        <f aca="false">H52</f>
        <v>124191.671303464</v>
      </c>
      <c r="I53" s="133" t="n">
        <f aca="false">H53/1.47</f>
        <v>84484.1301384109</v>
      </c>
      <c r="J53" s="54" t="n">
        <f aca="false">10%*H53</f>
        <v>12419.1671303464</v>
      </c>
      <c r="K53" s="133" t="n">
        <f aca="false">J53/1.47</f>
        <v>8448.4130138411</v>
      </c>
      <c r="L53" s="55" t="n">
        <f aca="false">H53-J53</f>
        <v>111772.504173118</v>
      </c>
      <c r="M53" s="133" t="n">
        <f aca="false">L53/1.47</f>
        <v>76035.7171245698</v>
      </c>
      <c r="N53" s="65"/>
      <c r="O53" s="68" t="n">
        <v>0</v>
      </c>
      <c r="P53" s="41" t="n">
        <f aca="false">O53/1.47</f>
        <v>0</v>
      </c>
      <c r="Q53" s="40" t="n">
        <f aca="false">Q51+S53</f>
        <v>212042.958967638</v>
      </c>
      <c r="R53" s="41" t="n">
        <f aca="false">Q53/1.47</f>
        <v>144246.910862339</v>
      </c>
      <c r="S53" s="40" t="n">
        <f aca="false">L53+O53</f>
        <v>111772.504173118</v>
      </c>
      <c r="T53" s="40" t="n">
        <f aca="false">T52+N53+S53</f>
        <v>14882042.9589676</v>
      </c>
      <c r="U53" s="40" t="n">
        <f aca="false">U52+N53</f>
        <v>14670000</v>
      </c>
      <c r="V53" s="53" t="n">
        <f aca="false">V52+N53/1.47</f>
        <v>9979591.83673469</v>
      </c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" hidden="false" customHeight="false" outlineLevel="0" collapsed="false">
      <c r="A54" s="67" t="s">
        <v>54</v>
      </c>
      <c r="B54" s="35" t="n">
        <v>30</v>
      </c>
      <c r="C54" s="58"/>
      <c r="D54" s="59"/>
      <c r="E54" s="37" t="n">
        <v>0.099</v>
      </c>
      <c r="F54" s="61"/>
      <c r="G54" s="17"/>
      <c r="H54" s="39" t="n">
        <f aca="false">T54*E54*B54/365</f>
        <v>121094.979693517</v>
      </c>
      <c r="I54" s="54"/>
      <c r="J54" s="54"/>
      <c r="K54" s="54"/>
      <c r="L54" s="55"/>
      <c r="M54" s="54"/>
      <c r="N54" s="65"/>
      <c r="O54" s="68"/>
      <c r="P54" s="11"/>
      <c r="Q54" s="11"/>
      <c r="R54" s="11"/>
      <c r="S54" s="40"/>
      <c r="T54" s="40" t="n">
        <f aca="false">T53+N54+S54</f>
        <v>14882042.9589676</v>
      </c>
      <c r="U54" s="40" t="n">
        <f aca="false">U53+N54</f>
        <v>14670000</v>
      </c>
      <c r="V54" s="53" t="n">
        <f aca="false">V53+N54/1.47</f>
        <v>9979591.83673469</v>
      </c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" hidden="false" customHeight="false" outlineLevel="0" collapsed="false">
      <c r="A55" s="57" t="s">
        <v>55</v>
      </c>
      <c r="B55" s="58" t="n">
        <f aca="false">B54</f>
        <v>30</v>
      </c>
      <c r="C55" s="58"/>
      <c r="D55" s="59"/>
      <c r="E55" s="37"/>
      <c r="F55" s="61"/>
      <c r="G55" s="17"/>
      <c r="H55" s="21" t="n">
        <f aca="false">H54</f>
        <v>121094.979693517</v>
      </c>
      <c r="I55" s="133" t="n">
        <f aca="false">H55/1.47</f>
        <v>82377.5372064745</v>
      </c>
      <c r="J55" s="54" t="n">
        <f aca="false">10%*H55</f>
        <v>12109.4979693517</v>
      </c>
      <c r="K55" s="133" t="n">
        <f aca="false">J55/1.47</f>
        <v>8237.75372064745</v>
      </c>
      <c r="L55" s="55" t="n">
        <f aca="false">H55-J55</f>
        <v>108985.481724166</v>
      </c>
      <c r="M55" s="133" t="n">
        <f aca="false">L55/1.47</f>
        <v>74139.783485827</v>
      </c>
      <c r="N55" s="65"/>
      <c r="O55" s="68" t="n">
        <v>0</v>
      </c>
      <c r="P55" s="41" t="n">
        <f aca="false">O55/1.47</f>
        <v>0</v>
      </c>
      <c r="Q55" s="40" t="n">
        <f aca="false">Q53+S55</f>
        <v>321028.440691804</v>
      </c>
      <c r="R55" s="41" t="n">
        <f aca="false">Q55/1.47</f>
        <v>218386.694348166</v>
      </c>
      <c r="S55" s="40" t="n">
        <f aca="false">L55+O55</f>
        <v>108985.481724166</v>
      </c>
      <c r="T55" s="40" t="n">
        <f aca="false">T54+N55+S55</f>
        <v>14991028.4406918</v>
      </c>
      <c r="U55" s="40" t="n">
        <f aca="false">U54+N55</f>
        <v>14670000</v>
      </c>
      <c r="V55" s="53" t="n">
        <f aca="false">V54+N55/1.47</f>
        <v>9979591.83673469</v>
      </c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" hidden="false" customHeight="false" outlineLevel="0" collapsed="false">
      <c r="A56" s="67" t="s">
        <v>56</v>
      </c>
      <c r="B56" s="35" t="n">
        <v>31</v>
      </c>
      <c r="C56" s="58"/>
      <c r="D56" s="59"/>
      <c r="E56" s="37" t="n">
        <v>0.099</v>
      </c>
      <c r="F56" s="61"/>
      <c r="G56" s="17"/>
      <c r="H56" s="39" t="n">
        <f aca="false">T56*E56*B56/365</f>
        <v>126047.8528342</v>
      </c>
      <c r="I56" s="54"/>
      <c r="J56" s="40"/>
      <c r="K56" s="41"/>
      <c r="L56" s="41"/>
      <c r="M56" s="41"/>
      <c r="N56" s="65"/>
      <c r="O56" s="68"/>
      <c r="P56" s="11"/>
      <c r="Q56" s="11"/>
      <c r="R56" s="11"/>
      <c r="S56" s="41"/>
      <c r="T56" s="40" t="n">
        <f aca="false">T55+N56+S56</f>
        <v>14991028.4406918</v>
      </c>
      <c r="U56" s="40" t="n">
        <f aca="false">U55+N56</f>
        <v>14670000</v>
      </c>
      <c r="V56" s="53" t="n">
        <f aca="false">V55+N56/1.47</f>
        <v>9979591.83673469</v>
      </c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" hidden="false" customHeight="false" outlineLevel="0" collapsed="false">
      <c r="A57" s="57" t="s">
        <v>57</v>
      </c>
      <c r="B57" s="58" t="n">
        <v>31</v>
      </c>
      <c r="C57" s="58"/>
      <c r="D57" s="59"/>
      <c r="E57" s="37"/>
      <c r="F57" s="61"/>
      <c r="G57" s="17"/>
      <c r="H57" s="21" t="n">
        <f aca="false">H56</f>
        <v>126047.8528342</v>
      </c>
      <c r="I57" s="133" t="n">
        <f aca="false">H57/1.47</f>
        <v>85746.8386627214</v>
      </c>
      <c r="J57" s="54" t="n">
        <f aca="false">10%*H57</f>
        <v>12604.78528342</v>
      </c>
      <c r="K57" s="133" t="n">
        <f aca="false">J57/1.47</f>
        <v>8574.68386627214</v>
      </c>
      <c r="L57" s="55" t="n">
        <f aca="false">H57-J57</f>
        <v>113443.06755078</v>
      </c>
      <c r="M57" s="133" t="n">
        <f aca="false">L57/1.47</f>
        <v>77172.1547964492</v>
      </c>
      <c r="N57" s="65"/>
      <c r="O57" s="68" t="n">
        <v>0</v>
      </c>
      <c r="P57" s="41" t="n">
        <f aca="false">O57/1.47</f>
        <v>0</v>
      </c>
      <c r="Q57" s="40" t="n">
        <f aca="false">Q55+S57</f>
        <v>434471.508242584</v>
      </c>
      <c r="R57" s="41" t="n">
        <f aca="false">Q57/1.47</f>
        <v>295558.849144615</v>
      </c>
      <c r="S57" s="40" t="n">
        <f aca="false">L57+O57</f>
        <v>113443.06755078</v>
      </c>
      <c r="T57" s="40" t="n">
        <f aca="false">T56+N57+S57</f>
        <v>15104471.5082426</v>
      </c>
      <c r="U57" s="40" t="n">
        <f aca="false">U56+N57</f>
        <v>14670000</v>
      </c>
      <c r="V57" s="53" t="n">
        <f aca="false">V56+N57/1.47</f>
        <v>9979591.83673469</v>
      </c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" hidden="false" customHeight="false" outlineLevel="0" collapsed="false">
      <c r="A58" s="67" t="s">
        <v>58</v>
      </c>
      <c r="B58" s="35" t="n">
        <v>30</v>
      </c>
      <c r="C58" s="35"/>
      <c r="D58" s="69"/>
      <c r="E58" s="37" t="n">
        <v>0.099</v>
      </c>
      <c r="F58" s="61"/>
      <c r="G58" s="17"/>
      <c r="H58" s="39" t="n">
        <f aca="false">T58*E58*B58/365</f>
        <v>122904.877752001</v>
      </c>
      <c r="I58" s="40"/>
      <c r="J58" s="40"/>
      <c r="K58" s="40"/>
      <c r="L58" s="41"/>
      <c r="M58" s="54"/>
      <c r="N58" s="65"/>
      <c r="O58" s="68"/>
      <c r="P58" s="11"/>
      <c r="Q58" s="11"/>
      <c r="R58" s="11"/>
      <c r="S58" s="41"/>
      <c r="T58" s="40" t="n">
        <f aca="false">T57+N58+S58</f>
        <v>15104471.5082426</v>
      </c>
      <c r="U58" s="40" t="n">
        <f aca="false">U57+N58</f>
        <v>14670000</v>
      </c>
      <c r="V58" s="53" t="n">
        <f aca="false">V57+N58/1.47</f>
        <v>9979591.83673469</v>
      </c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" hidden="false" customHeight="false" outlineLevel="0" collapsed="false">
      <c r="A59" s="57" t="s">
        <v>59</v>
      </c>
      <c r="B59" s="58" t="n">
        <f aca="false">B58</f>
        <v>30</v>
      </c>
      <c r="C59" s="58"/>
      <c r="D59" s="59"/>
      <c r="E59" s="37"/>
      <c r="F59" s="61"/>
      <c r="G59" s="17"/>
      <c r="H59" s="21" t="n">
        <f aca="false">H58</f>
        <v>122904.877752001</v>
      </c>
      <c r="I59" s="133" t="n">
        <f aca="false">H59/1.47</f>
        <v>83608.7603755111</v>
      </c>
      <c r="J59" s="54" t="n">
        <f aca="false">10%*H59</f>
        <v>12290.4877752001</v>
      </c>
      <c r="K59" s="133" t="n">
        <f aca="false">J59/1.47</f>
        <v>8360.87603755111</v>
      </c>
      <c r="L59" s="55" t="n">
        <f aca="false">H59-J59</f>
        <v>110614.389976801</v>
      </c>
      <c r="M59" s="133" t="n">
        <f aca="false">L59/1.47</f>
        <v>75247.88433796</v>
      </c>
      <c r="N59" s="65"/>
      <c r="O59" s="68" t="n">
        <v>0</v>
      </c>
      <c r="P59" s="41" t="n">
        <f aca="false">O59/1.47</f>
        <v>0</v>
      </c>
      <c r="Q59" s="40" t="n">
        <f aca="false">Q57+S59</f>
        <v>545085.898219385</v>
      </c>
      <c r="R59" s="41" t="n">
        <f aca="false">Q59/1.47</f>
        <v>370806.733482575</v>
      </c>
      <c r="S59" s="40" t="n">
        <f aca="false">L59+O59</f>
        <v>110614.389976801</v>
      </c>
      <c r="T59" s="40" t="n">
        <f aca="false">T58+N59+S59</f>
        <v>15215085.8982194</v>
      </c>
      <c r="U59" s="40" t="n">
        <f aca="false">U58+N59</f>
        <v>14670000</v>
      </c>
      <c r="V59" s="53" t="n">
        <f aca="false">V58+N59/1.47</f>
        <v>9979591.83673469</v>
      </c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.75" hidden="false" customHeight="false" outlineLevel="0" collapsed="false">
      <c r="A60" s="67" t="s">
        <v>60</v>
      </c>
      <c r="B60" s="35" t="n">
        <v>31</v>
      </c>
      <c r="C60" s="35"/>
      <c r="D60" s="69"/>
      <c r="E60" s="37" t="n">
        <v>0.099</v>
      </c>
      <c r="F60" s="61"/>
      <c r="G60" s="17"/>
      <c r="H60" s="39" t="n">
        <f aca="false">T60*E60*B60/365</f>
        <v>127931.777045576</v>
      </c>
      <c r="I60" s="54"/>
      <c r="J60" s="54"/>
      <c r="K60" s="54"/>
      <c r="L60" s="55"/>
      <c r="M60" s="54"/>
      <c r="N60" s="41"/>
      <c r="O60" s="68"/>
      <c r="P60" s="41"/>
      <c r="Q60" s="11"/>
      <c r="R60" s="41"/>
      <c r="S60" s="56"/>
      <c r="T60" s="40" t="n">
        <f aca="false">T59+N60+S60</f>
        <v>15215085.8982194</v>
      </c>
      <c r="U60" s="40" t="n">
        <f aca="false">U59+N60</f>
        <v>14670000</v>
      </c>
      <c r="V60" s="53" t="n">
        <f aca="false">V59+N60/1.47</f>
        <v>9979591.83673469</v>
      </c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</row>
    <row r="61" customFormat="false" ht="12" hidden="false" customHeight="false" outlineLevel="0" collapsed="false">
      <c r="A61" s="57" t="s">
        <v>31</v>
      </c>
      <c r="B61" s="58" t="n">
        <v>31</v>
      </c>
      <c r="C61" s="58"/>
      <c r="D61" s="59"/>
      <c r="E61" s="37"/>
      <c r="F61" s="61"/>
      <c r="G61" s="17"/>
      <c r="H61" s="21" t="n">
        <f aca="false">H60</f>
        <v>127931.777045576</v>
      </c>
      <c r="I61" s="133" t="n">
        <f aca="false">H61/1.47</f>
        <v>87028.4197588953</v>
      </c>
      <c r="J61" s="54" t="n">
        <f aca="false">10%*H61</f>
        <v>12793.1777045576</v>
      </c>
      <c r="K61" s="133" t="n">
        <f aca="false">J61/1.47</f>
        <v>8702.84197588953</v>
      </c>
      <c r="L61" s="55" t="n">
        <f aca="false">H61-J61</f>
        <v>115138.599341019</v>
      </c>
      <c r="M61" s="133" t="n">
        <f aca="false">L61/1.47</f>
        <v>78325.5777830058</v>
      </c>
      <c r="N61" s="41"/>
      <c r="O61" s="68" t="n">
        <v>0</v>
      </c>
      <c r="P61" s="41" t="n">
        <f aca="false">O61/1.47</f>
        <v>0</v>
      </c>
      <c r="Q61" s="40" t="n">
        <f aca="false">Q59+S61</f>
        <v>660224.497560404</v>
      </c>
      <c r="R61" s="41" t="n">
        <f aca="false">Q61/1.47</f>
        <v>449132.311265581</v>
      </c>
      <c r="S61" s="40" t="n">
        <f aca="false">L61+O61</f>
        <v>115138.599341019</v>
      </c>
      <c r="T61" s="40" t="n">
        <f aca="false">T60+N61+S61</f>
        <v>15330224.4975604</v>
      </c>
      <c r="U61" s="40" t="n">
        <f aca="false">U60+N61</f>
        <v>14670000</v>
      </c>
      <c r="V61" s="53" t="n">
        <f aca="false">V60+N61/1.47</f>
        <v>9979591.83673469</v>
      </c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</row>
    <row r="62" customFormat="false" ht="12" hidden="false" customHeight="false" outlineLevel="0" collapsed="false">
      <c r="A62" s="67" t="s">
        <v>61</v>
      </c>
      <c r="B62" s="35" t="n">
        <v>8</v>
      </c>
      <c r="C62" s="35"/>
      <c r="D62" s="69"/>
      <c r="E62" s="37" t="n">
        <v>0.099</v>
      </c>
      <c r="F62" s="61"/>
      <c r="G62" s="17"/>
      <c r="H62" s="39" t="n">
        <f aca="false">T62*E62*B62/365</f>
        <v>33264.487128953</v>
      </c>
      <c r="I62" s="39"/>
      <c r="J62" s="40"/>
      <c r="K62" s="39"/>
      <c r="L62" s="41"/>
      <c r="M62" s="39"/>
      <c r="N62" s="41"/>
      <c r="O62" s="50"/>
      <c r="P62" s="41"/>
      <c r="Q62" s="40"/>
      <c r="R62" s="41"/>
      <c r="S62" s="40"/>
      <c r="T62" s="40" t="n">
        <f aca="false">T61+N62+S62</f>
        <v>15330224.4975604</v>
      </c>
      <c r="U62" s="40" t="n">
        <f aca="false">U61+N62</f>
        <v>14670000</v>
      </c>
      <c r="V62" s="53" t="n">
        <f aca="false">V61+N62/1.47</f>
        <v>9979591.83673469</v>
      </c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customFormat="false" ht="12" hidden="false" customHeight="false" outlineLevel="0" collapsed="false">
      <c r="A63" s="57" t="s">
        <v>62</v>
      </c>
      <c r="B63" s="58"/>
      <c r="C63" s="58"/>
      <c r="D63" s="59"/>
      <c r="E63" s="37"/>
      <c r="F63" s="61"/>
      <c r="G63" s="17"/>
      <c r="H63" s="21"/>
      <c r="I63" s="21"/>
      <c r="J63" s="54"/>
      <c r="K63" s="21"/>
      <c r="L63" s="55"/>
      <c r="M63" s="21"/>
      <c r="N63" s="41" t="n">
        <v>-14005547.11</v>
      </c>
      <c r="O63" s="40" t="n">
        <v>0</v>
      </c>
      <c r="P63" s="41" t="n">
        <f aca="false">O63/1.504</f>
        <v>0</v>
      </c>
      <c r="Q63" s="40" t="n">
        <f aca="false">Q61+S63</f>
        <v>660224.497560404</v>
      </c>
      <c r="R63" s="41" t="n">
        <f aca="false">Q63/1.47</f>
        <v>449132.311265581</v>
      </c>
      <c r="S63" s="40" t="n">
        <f aca="false">L63+O63</f>
        <v>0</v>
      </c>
      <c r="T63" s="40" t="n">
        <f aca="false">T62+N63+S63</f>
        <v>1324677.3875604</v>
      </c>
      <c r="U63" s="40" t="n">
        <f aca="false">U62+N63</f>
        <v>664452.890000001</v>
      </c>
      <c r="V63" s="53" t="n">
        <f aca="false">V62+(N63/1.504)</f>
        <v>667392.960404906</v>
      </c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</row>
    <row r="64" customFormat="false" ht="12" hidden="false" customHeight="false" outlineLevel="0" collapsed="false">
      <c r="A64" s="67" t="s">
        <v>63</v>
      </c>
      <c r="B64" s="35" t="n">
        <v>23</v>
      </c>
      <c r="C64" s="58"/>
      <c r="D64" s="59"/>
      <c r="E64" s="37" t="n">
        <v>0.099</v>
      </c>
      <c r="F64" s="61"/>
      <c r="G64" s="17"/>
      <c r="H64" s="39" t="n">
        <f aca="false">T64*E64*B64/365</f>
        <v>8263.80934650695</v>
      </c>
      <c r="I64" s="21"/>
      <c r="J64" s="54"/>
      <c r="K64" s="21"/>
      <c r="L64" s="55"/>
      <c r="M64" s="21"/>
      <c r="N64" s="41"/>
      <c r="O64" s="40"/>
      <c r="P64" s="41"/>
      <c r="Q64" s="40"/>
      <c r="R64" s="41"/>
      <c r="S64" s="40"/>
      <c r="T64" s="40" t="n">
        <f aca="false">T63+N64+S64</f>
        <v>1324677.3875604</v>
      </c>
      <c r="U64" s="40" t="n">
        <f aca="false">U63+N64</f>
        <v>664452.890000001</v>
      </c>
      <c r="V64" s="53" t="n">
        <f aca="false">V63+(N64/1.504)</f>
        <v>667392.960404906</v>
      </c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</row>
    <row r="65" customFormat="false" ht="12" hidden="false" customHeight="false" outlineLevel="0" collapsed="false">
      <c r="A65" s="57" t="s">
        <v>34</v>
      </c>
      <c r="B65" s="58" t="n">
        <f aca="false">SUM(B62:B64)</f>
        <v>31</v>
      </c>
      <c r="C65" s="58"/>
      <c r="D65" s="59"/>
      <c r="E65" s="37"/>
      <c r="F65" s="61"/>
      <c r="G65" s="17"/>
      <c r="H65" s="21" t="n">
        <f aca="false">SUM(H62:H64)</f>
        <v>41528.2964754599</v>
      </c>
      <c r="I65" s="133" t="n">
        <f aca="false">H65/1.47</f>
        <v>28250.5418200408</v>
      </c>
      <c r="J65" s="54" t="n">
        <f aca="false">10%*H65</f>
        <v>4152.82964754599</v>
      </c>
      <c r="K65" s="133" t="n">
        <f aca="false">J65/1.47</f>
        <v>2825.05418200408</v>
      </c>
      <c r="L65" s="55" t="n">
        <f aca="false">H65-J65</f>
        <v>37375.4668279139</v>
      </c>
      <c r="M65" s="133" t="n">
        <f aca="false">L65/1.47</f>
        <v>25425.4876380367</v>
      </c>
      <c r="N65" s="41"/>
      <c r="O65" s="40" t="n">
        <v>0</v>
      </c>
      <c r="P65" s="41" t="n">
        <v>0</v>
      </c>
      <c r="Q65" s="40" t="n">
        <f aca="false">Q63+S65</f>
        <v>697599.964388318</v>
      </c>
      <c r="R65" s="41" t="n">
        <f aca="false">Q65/1.47</f>
        <v>474557.798903618</v>
      </c>
      <c r="S65" s="40" t="n">
        <f aca="false">L65+O65</f>
        <v>37375.4668279139</v>
      </c>
      <c r="T65" s="40" t="n">
        <f aca="false">T64+N65+S65</f>
        <v>1362052.85438832</v>
      </c>
      <c r="U65" s="40" t="n">
        <f aca="false">U64+N65</f>
        <v>664452.890000001</v>
      </c>
      <c r="V65" s="53" t="n">
        <f aca="false">V64+(N65/1.504)</f>
        <v>667392.960404906</v>
      </c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</row>
    <row r="66" customFormat="false" ht="12" hidden="false" customHeight="false" outlineLevel="0" collapsed="false">
      <c r="A66" s="57"/>
      <c r="B66" s="58"/>
      <c r="C66" s="58"/>
      <c r="D66" s="59"/>
      <c r="E66" s="37"/>
      <c r="F66" s="61"/>
      <c r="G66" s="17"/>
      <c r="H66" s="21"/>
      <c r="I66" s="133"/>
      <c r="J66" s="54"/>
      <c r="K66" s="133"/>
      <c r="L66" s="55"/>
      <c r="M66" s="55"/>
      <c r="N66" s="41"/>
      <c r="O66" s="40"/>
      <c r="P66" s="41"/>
      <c r="Q66" s="40"/>
      <c r="R66" s="41"/>
      <c r="S66" s="40"/>
      <c r="T66" s="40"/>
      <c r="U66" s="40"/>
      <c r="V66" s="5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</row>
    <row r="67" customFormat="false" ht="12" hidden="false" customHeight="false" outlineLevel="0" collapsed="false">
      <c r="A67" s="141"/>
      <c r="B67" s="142"/>
      <c r="C67" s="142"/>
      <c r="D67" s="143"/>
      <c r="E67" s="144"/>
      <c r="F67" s="145"/>
      <c r="G67" s="17"/>
      <c r="H67" s="135"/>
      <c r="I67" s="55"/>
      <c r="J67" s="55"/>
      <c r="K67" s="55"/>
      <c r="L67" s="55"/>
      <c r="M67" s="55"/>
      <c r="N67" s="41"/>
      <c r="O67" s="41"/>
      <c r="P67" s="41"/>
      <c r="Q67" s="41"/>
      <c r="R67" s="41"/>
      <c r="S67" s="41"/>
      <c r="T67" s="41"/>
      <c r="U67" s="41"/>
      <c r="V67" s="138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  <c r="IW67" s="72"/>
    </row>
    <row r="68" customFormat="false" ht="12" hidden="false" customHeight="false" outlineLevel="0" collapsed="false">
      <c r="A68" s="155" t="s">
        <v>143</v>
      </c>
      <c r="B68" s="156"/>
      <c r="C68" s="156"/>
      <c r="D68" s="157"/>
      <c r="E68" s="158"/>
      <c r="F68" s="159"/>
      <c r="G68" s="160"/>
      <c r="H68" s="161"/>
      <c r="I68" s="162"/>
      <c r="J68" s="133"/>
      <c r="K68" s="162"/>
      <c r="L68" s="133"/>
      <c r="M68" s="162"/>
      <c r="N68" s="163"/>
      <c r="O68" s="163"/>
      <c r="P68" s="163"/>
      <c r="Q68" s="163"/>
      <c r="R68" s="133" t="n">
        <f aca="false">R65</f>
        <v>474557.798903618</v>
      </c>
      <c r="S68" s="163"/>
      <c r="T68" s="163"/>
      <c r="U68" s="133"/>
      <c r="V68" s="164" t="n">
        <f aca="false">V65</f>
        <v>667392.960404906</v>
      </c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</row>
    <row r="69" customFormat="false" ht="12" hidden="false" customHeight="false" outlineLevel="0" collapsed="false">
      <c r="A69" s="155" t="s">
        <v>144</v>
      </c>
      <c r="B69" s="165"/>
      <c r="C69" s="165"/>
      <c r="D69" s="166"/>
      <c r="E69" s="167"/>
      <c r="F69" s="159"/>
      <c r="G69" s="160"/>
      <c r="H69" s="162"/>
      <c r="I69" s="162"/>
      <c r="J69" s="133"/>
      <c r="K69" s="162"/>
      <c r="L69" s="133"/>
      <c r="M69" s="162"/>
      <c r="N69" s="133"/>
      <c r="O69" s="133"/>
      <c r="P69" s="133"/>
      <c r="Q69" s="133"/>
      <c r="R69" s="168" t="n">
        <v>0</v>
      </c>
      <c r="S69" s="133"/>
      <c r="T69" s="133"/>
      <c r="U69" s="133"/>
      <c r="V69" s="169" t="n">
        <v>-271646.85</v>
      </c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  <c r="IT69" s="72"/>
      <c r="IU69" s="72"/>
      <c r="IV69" s="72"/>
      <c r="IW69" s="72"/>
    </row>
    <row r="70" customFormat="false" ht="12" hidden="false" customHeight="false" outlineLevel="0" collapsed="false">
      <c r="A70" s="170" t="s">
        <v>145</v>
      </c>
      <c r="B70" s="165"/>
      <c r="C70" s="165"/>
      <c r="D70" s="166"/>
      <c r="E70" s="167"/>
      <c r="F70" s="159"/>
      <c r="G70" s="160"/>
      <c r="H70" s="162"/>
      <c r="I70" s="162"/>
      <c r="J70" s="133"/>
      <c r="K70" s="162"/>
      <c r="L70" s="133"/>
      <c r="M70" s="162"/>
      <c r="N70" s="133"/>
      <c r="O70" s="133"/>
      <c r="P70" s="133"/>
      <c r="Q70" s="133"/>
      <c r="R70" s="171" t="n">
        <f aca="false">SUM(R68:R69)</f>
        <v>474557.798903618</v>
      </c>
      <c r="S70" s="133"/>
      <c r="T70" s="133"/>
      <c r="U70" s="133"/>
      <c r="V70" s="172" t="n">
        <f aca="false">SUM(V68:V69)</f>
        <v>395746.110404906</v>
      </c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</row>
    <row r="71" customFormat="false" ht="12" hidden="false" customHeight="false" outlineLevel="0" collapsed="false">
      <c r="A71" s="94"/>
      <c r="B71" s="95"/>
      <c r="C71" s="95"/>
      <c r="D71" s="96"/>
      <c r="E71" s="97"/>
      <c r="F71" s="98"/>
      <c r="G71" s="99"/>
      <c r="H71" s="100"/>
      <c r="I71" s="101"/>
      <c r="J71" s="101"/>
      <c r="K71" s="101"/>
      <c r="L71" s="102"/>
      <c r="M71" s="101"/>
      <c r="N71" s="103"/>
      <c r="O71" s="104"/>
      <c r="P71" s="99"/>
      <c r="Q71" s="99"/>
      <c r="R71" s="99"/>
      <c r="S71" s="103"/>
      <c r="T71" s="100"/>
      <c r="U71" s="100"/>
      <c r="V71" s="17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</row>
    <row r="72" customFormat="false" ht="12.75" hidden="false" customHeight="false" outlineLevel="0" collapsed="false">
      <c r="A72" s="65"/>
      <c r="B72" s="58"/>
      <c r="C72" s="58"/>
      <c r="D72" s="47"/>
      <c r="E72" s="37"/>
      <c r="F72" s="48"/>
      <c r="G72" s="11"/>
      <c r="H72" s="54"/>
      <c r="I72" s="54"/>
      <c r="J72" s="54"/>
      <c r="K72" s="54"/>
      <c r="L72" s="55"/>
      <c r="M72" s="54"/>
      <c r="N72" s="37"/>
      <c r="O72" s="13"/>
      <c r="P72" s="5"/>
      <c r="Q72" s="5"/>
      <c r="R72" s="5"/>
      <c r="S72" s="5"/>
      <c r="T72" s="40"/>
      <c r="U72" s="40"/>
      <c r="V72" s="0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</row>
    <row r="73" customFormat="false" ht="12.75" hidden="false" customHeight="false" outlineLevel="0" collapsed="false">
      <c r="A73" s="65"/>
      <c r="B73" s="35"/>
      <c r="C73" s="35"/>
      <c r="D73" s="47"/>
      <c r="E73" s="41" t="s">
        <v>134</v>
      </c>
      <c r="F73" s="5"/>
      <c r="G73" s="41" t="n">
        <f aca="false">R49+R51+R53+R55</f>
        <v>506364.334872233</v>
      </c>
      <c r="H73" s="40"/>
      <c r="I73" s="40" t="n">
        <f aca="false">I49+I51+I53+I55</f>
        <v>326562.478080138</v>
      </c>
      <c r="J73" s="50"/>
      <c r="K73" s="50"/>
      <c r="L73" s="51"/>
      <c r="M73" s="50"/>
      <c r="N73" s="107"/>
      <c r="P73" s="65"/>
      <c r="Q73" s="65"/>
      <c r="R73" s="65"/>
      <c r="S73" s="5"/>
      <c r="T73" s="40"/>
      <c r="U73" s="40"/>
      <c r="V73" s="0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</row>
    <row r="74" customFormat="false" ht="12.75" hidden="false" customHeight="false" outlineLevel="0" collapsed="false">
      <c r="A74" s="70"/>
      <c r="B74" s="35"/>
      <c r="C74" s="35"/>
      <c r="D74" s="47"/>
      <c r="E74" s="5" t="s">
        <v>135</v>
      </c>
      <c r="F74" s="5"/>
      <c r="G74" s="41"/>
      <c r="H74" s="40"/>
      <c r="I74" s="149" t="n">
        <f aca="false">I57+I59+I61+I65</f>
        <v>284634.560617169</v>
      </c>
      <c r="J74" s="55"/>
      <c r="K74" s="55"/>
      <c r="L74" s="55"/>
      <c r="M74" s="65"/>
      <c r="N74" s="65"/>
      <c r="P74" s="65"/>
      <c r="Q74" s="65"/>
      <c r="R74" s="65"/>
      <c r="S74" s="5"/>
      <c r="T74" s="40"/>
      <c r="U74" s="40"/>
      <c r="V74" s="0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</row>
    <row r="75" customFormat="false" ht="13.5" hidden="false" customHeight="false" outlineLevel="0" collapsed="false">
      <c r="A75" s="70"/>
      <c r="B75" s="35"/>
      <c r="C75" s="35"/>
      <c r="D75" s="47"/>
      <c r="E75" s="108" t="s">
        <v>146</v>
      </c>
      <c r="F75" s="108"/>
      <c r="G75" s="55"/>
      <c r="H75" s="54"/>
      <c r="I75" s="174" t="n">
        <f aca="false">SUM(I73:I74)</f>
        <v>611197.038697307</v>
      </c>
      <c r="J75" s="55"/>
      <c r="K75" s="55"/>
      <c r="L75" s="55"/>
      <c r="M75" s="65"/>
      <c r="N75" s="65"/>
      <c r="O75" s="91"/>
      <c r="P75" s="65"/>
      <c r="Q75" s="65"/>
      <c r="R75" s="65"/>
      <c r="S75" s="5"/>
      <c r="T75" s="40"/>
      <c r="U75" s="40"/>
      <c r="V75" s="0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</row>
    <row r="76" customFormat="false" ht="13.5" hidden="false" customHeight="false" outlineLevel="0" collapsed="false">
      <c r="A76" s="70"/>
      <c r="B76" s="35"/>
      <c r="C76" s="35"/>
      <c r="D76" s="47"/>
      <c r="E76" s="108" t="s">
        <v>137</v>
      </c>
      <c r="F76" s="5"/>
      <c r="G76" s="41"/>
      <c r="H76" s="40"/>
      <c r="I76" s="55" t="n">
        <f aca="false">I75*0.9</f>
        <v>550077.334827576</v>
      </c>
      <c r="J76" s="55"/>
      <c r="K76" s="55"/>
      <c r="L76" s="55"/>
      <c r="M76" s="65"/>
      <c r="N76" s="65"/>
      <c r="P76" s="65"/>
      <c r="Q76" s="65"/>
      <c r="R76" s="65"/>
      <c r="S76" s="5"/>
      <c r="T76" s="40"/>
      <c r="U76" s="40"/>
      <c r="V76" s="40"/>
      <c r="W76" s="106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</row>
    <row r="77" customFormat="false" ht="12.75" hidden="false" customHeight="false" outlineLevel="0" collapsed="false">
      <c r="A77" s="70"/>
      <c r="B77" s="35"/>
      <c r="C77" s="35"/>
      <c r="D77" s="47"/>
      <c r="E77" s="108" t="s">
        <v>147</v>
      </c>
      <c r="F77" s="5"/>
      <c r="G77" s="41"/>
      <c r="H77" s="40"/>
      <c r="I77" s="55" t="n">
        <f aca="false">I75*0.1</f>
        <v>61119.7038697307</v>
      </c>
      <c r="J77" s="55"/>
      <c r="K77" s="55"/>
      <c r="L77" s="55"/>
      <c r="M77" s="65"/>
      <c r="N77" s="65"/>
      <c r="P77" s="65"/>
      <c r="Q77" s="65"/>
      <c r="R77" s="65"/>
      <c r="S77" s="5"/>
      <c r="T77" s="40"/>
      <c r="U77" s="40"/>
      <c r="V77" s="0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</row>
    <row r="78" customFormat="false" ht="12.75" hidden="false" customHeight="false" outlineLevel="0" collapsed="false">
      <c r="A78" s="70"/>
      <c r="B78" s="35"/>
      <c r="C78" s="35"/>
      <c r="D78" s="47"/>
      <c r="E78" s="108"/>
      <c r="F78" s="5"/>
      <c r="G78" s="41"/>
      <c r="H78" s="40"/>
      <c r="I78" s="55"/>
      <c r="J78" s="55"/>
      <c r="K78" s="55"/>
      <c r="L78" s="55"/>
      <c r="M78" s="65"/>
      <c r="N78" s="65"/>
      <c r="P78" s="65"/>
      <c r="Q78" s="65"/>
      <c r="R78" s="65"/>
      <c r="S78" s="5"/>
      <c r="T78" s="40"/>
      <c r="U78" s="40"/>
      <c r="V78" s="0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</row>
    <row r="79" customFormat="false" ht="13.5" hidden="false" customHeight="false" outlineLevel="0" collapsed="false">
      <c r="A79" s="65"/>
      <c r="B79" s="13"/>
      <c r="C79" s="13"/>
      <c r="D79" s="13"/>
      <c r="E79" s="65" t="s">
        <v>138</v>
      </c>
      <c r="F79" s="151" t="n">
        <f aca="false">-'Int Inc calc after WO'!P49/0.9</f>
        <v>83910.5954710651</v>
      </c>
      <c r="G79" s="13"/>
      <c r="H79" s="13"/>
      <c r="I79" s="175" t="n">
        <f aca="false">M49</f>
        <v>75519.5359239586</v>
      </c>
      <c r="J79" s="54"/>
      <c r="K79" s="54"/>
      <c r="L79" s="55"/>
      <c r="M79" s="152"/>
      <c r="N79" s="71"/>
      <c r="P79" s="5"/>
      <c r="Q79" s="5"/>
      <c r="R79" s="5"/>
      <c r="S79" s="5"/>
      <c r="T79" s="54"/>
      <c r="U79" s="54"/>
      <c r="V79" s="0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</row>
    <row r="80" customFormat="false" ht="13.5" hidden="false" customHeight="false" outlineLevel="0" collapsed="false">
      <c r="A80" s="0"/>
      <c r="B80" s="0"/>
      <c r="C80" s="0"/>
      <c r="D80" s="0"/>
      <c r="E80" s="108" t="s">
        <v>147</v>
      </c>
      <c r="F80" s="13"/>
      <c r="G80" s="13"/>
      <c r="H80" s="13"/>
      <c r="I80" s="176" t="n">
        <f aca="false">K49</f>
        <v>8391.05954710652</v>
      </c>
      <c r="J80" s="54"/>
      <c r="K80" s="65"/>
      <c r="L80" s="72"/>
      <c r="M80" s="153"/>
      <c r="N80" s="73"/>
      <c r="P80" s="5"/>
      <c r="Q80" s="5"/>
      <c r="R80" s="5"/>
      <c r="S80" s="5"/>
      <c r="T80" s="54"/>
      <c r="U80" s="54"/>
      <c r="V80" s="0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13"/>
      <c r="G81" s="13"/>
      <c r="H81" s="13"/>
      <c r="I81" s="13"/>
      <c r="J81" s="55"/>
      <c r="K81" s="55"/>
      <c r="L81" s="55"/>
      <c r="M81" s="154"/>
      <c r="N81" s="73"/>
      <c r="P81" s="5"/>
      <c r="Q81" s="5"/>
      <c r="R81" s="5"/>
      <c r="S81" s="5"/>
      <c r="T81" s="54"/>
      <c r="U81" s="54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false" outlineLevel="0" collapsed="false">
      <c r="A82" s="177" t="s">
        <v>148</v>
      </c>
      <c r="B82" s="178"/>
      <c r="C82" s="178"/>
      <c r="D82" s="178"/>
      <c r="E82" s="178" t="s">
        <v>149</v>
      </c>
      <c r="F82" s="42"/>
      <c r="G82" s="42"/>
      <c r="H82" s="42"/>
      <c r="I82" s="179" t="n">
        <f aca="false">I77-I80</f>
        <v>52728.6443226242</v>
      </c>
      <c r="J82" s="55"/>
      <c r="K82" s="55"/>
      <c r="L82" s="55"/>
      <c r="M82" s="55"/>
      <c r="N82" s="52"/>
      <c r="P82" s="5"/>
      <c r="Q82" s="5"/>
      <c r="R82" s="5"/>
      <c r="S82" s="5"/>
      <c r="T82" s="40"/>
      <c r="U82" s="40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false" outlineLevel="0" collapsed="false">
      <c r="A83" s="180" t="s">
        <v>150</v>
      </c>
      <c r="B83" s="181"/>
      <c r="C83" s="181"/>
      <c r="D83" s="181"/>
      <c r="E83" s="181" t="s">
        <v>151</v>
      </c>
      <c r="F83" s="56"/>
      <c r="G83" s="56"/>
      <c r="H83" s="56"/>
      <c r="I83" s="182" t="n">
        <f aca="false">I73-I49</f>
        <v>242651.882609073</v>
      </c>
      <c r="J83" s="55"/>
      <c r="K83" s="55"/>
      <c r="L83" s="55"/>
      <c r="M83" s="55"/>
      <c r="N83" s="52"/>
      <c r="P83" s="5"/>
      <c r="Q83" s="5"/>
      <c r="R83" s="5"/>
      <c r="S83" s="5"/>
      <c r="T83" s="40"/>
      <c r="U83" s="40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</row>
    <row r="84" customFormat="false" ht="12.75" hidden="false" customHeight="false" outlineLevel="0" collapsed="false">
      <c r="A84" s="183" t="s">
        <v>152</v>
      </c>
      <c r="B84" s="184"/>
      <c r="C84" s="184"/>
      <c r="D84" s="184"/>
      <c r="E84" s="184" t="s">
        <v>153</v>
      </c>
      <c r="F84" s="31"/>
      <c r="G84" s="31"/>
      <c r="H84" s="31"/>
      <c r="I84" s="185" t="n">
        <f aca="false">I74</f>
        <v>284634.560617169</v>
      </c>
      <c r="J84" s="55"/>
      <c r="K84" s="55"/>
      <c r="L84" s="55"/>
      <c r="M84" s="55"/>
      <c r="N84" s="52"/>
      <c r="P84" s="5"/>
      <c r="Q84" s="5"/>
      <c r="R84" s="5"/>
      <c r="S84" s="5"/>
      <c r="T84" s="40"/>
      <c r="U84" s="40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65"/>
      <c r="HB84" s="65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65"/>
      <c r="IC84" s="65"/>
      <c r="ID84" s="65"/>
      <c r="IE84" s="65"/>
      <c r="IF84" s="65"/>
      <c r="IG84" s="65"/>
      <c r="IH84" s="65"/>
      <c r="II84" s="65"/>
      <c r="IJ84" s="65"/>
      <c r="IK84" s="65"/>
      <c r="IL84" s="65"/>
      <c r="IM84" s="65"/>
      <c r="IN84" s="65"/>
      <c r="IO84" s="65"/>
      <c r="IP84" s="65"/>
      <c r="IQ84" s="65"/>
      <c r="IR84" s="65"/>
      <c r="IS84" s="65"/>
      <c r="IT84" s="65"/>
      <c r="IU84" s="65"/>
      <c r="IV84" s="65"/>
      <c r="IW84" s="65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13"/>
      <c r="G85" s="13"/>
      <c r="H85" s="13"/>
      <c r="I85" s="176"/>
      <c r="J85" s="55"/>
      <c r="K85" s="55"/>
      <c r="L85" s="55"/>
      <c r="M85" s="55"/>
      <c r="N85" s="52"/>
      <c r="P85" s="5"/>
      <c r="Q85" s="5"/>
      <c r="R85" s="5"/>
      <c r="S85" s="5"/>
      <c r="T85" s="40"/>
      <c r="U85" s="40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13"/>
      <c r="G86" s="13"/>
      <c r="H86" s="13"/>
      <c r="I86" s="176"/>
      <c r="J86" s="55"/>
      <c r="K86" s="55"/>
      <c r="L86" s="55"/>
      <c r="M86" s="55"/>
      <c r="N86" s="52"/>
      <c r="P86" s="5"/>
      <c r="Q86" s="5"/>
      <c r="R86" s="5"/>
      <c r="S86" s="5"/>
      <c r="T86" s="40"/>
      <c r="U86" s="40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13"/>
      <c r="G87" s="13"/>
      <c r="H87" s="13"/>
      <c r="I87" s="176"/>
      <c r="J87" s="55"/>
      <c r="K87" s="55"/>
      <c r="L87" s="55"/>
      <c r="M87" s="55"/>
      <c r="N87" s="52"/>
      <c r="P87" s="5"/>
      <c r="Q87" s="5"/>
      <c r="R87" s="5"/>
      <c r="S87" s="5"/>
      <c r="T87" s="40"/>
      <c r="U87" s="40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</row>
    <row r="88" customFormat="false" ht="12.75" hidden="false" customHeight="false" outlineLevel="0" collapsed="false">
      <c r="A88" s="70" t="str">
        <f aca="true">CELL("FILENAME")</f>
        <v>'file:///mnt/12tb/@roms/datasets/enron/EDRM Enron Email Data Set v2 XML/filtered-attachments/xls/Ice_Drilling_Default_Int.xls'#$Interest Inc</v>
      </c>
      <c r="B88" s="0"/>
      <c r="C88" s="0"/>
      <c r="D88" s="0"/>
      <c r="E88" s="0"/>
      <c r="F88" s="13"/>
      <c r="G88" s="13"/>
      <c r="H88" s="13"/>
      <c r="I88" s="13"/>
      <c r="J88" s="50"/>
      <c r="K88" s="50"/>
      <c r="L88" s="51"/>
      <c r="M88" s="50"/>
      <c r="N88" s="52"/>
      <c r="P88" s="5"/>
      <c r="Q88" s="5"/>
      <c r="R88" s="5"/>
      <c r="S88" s="5"/>
      <c r="T88" s="40"/>
      <c r="U88" s="40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54"/>
      <c r="K89" s="54"/>
      <c r="L89" s="55"/>
      <c r="M89" s="54"/>
      <c r="N89" s="74"/>
      <c r="P89" s="5"/>
      <c r="Q89" s="5"/>
      <c r="R89" s="5"/>
      <c r="S89" s="5"/>
      <c r="T89" s="75"/>
      <c r="U89" s="75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48"/>
      <c r="G90" s="11"/>
      <c r="H90" s="54"/>
      <c r="I90" s="54"/>
      <c r="J90" s="54"/>
      <c r="K90" s="54"/>
      <c r="L90" s="55"/>
      <c r="M90" s="54"/>
      <c r="N90" s="74"/>
      <c r="P90" s="5"/>
      <c r="Q90" s="5"/>
      <c r="R90" s="5"/>
      <c r="S90" s="5"/>
      <c r="T90" s="75"/>
      <c r="U90" s="75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76"/>
      <c r="G91" s="11"/>
      <c r="H91" s="40"/>
      <c r="I91" s="47"/>
      <c r="J91" s="47"/>
      <c r="K91" s="47"/>
      <c r="L91" s="77"/>
      <c r="M91" s="47"/>
      <c r="N91" s="37"/>
      <c r="P91" s="11"/>
      <c r="Q91" s="11"/>
      <c r="R91" s="11"/>
      <c r="S91" s="11"/>
      <c r="T91" s="40"/>
      <c r="U91" s="40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  <c r="IW91" s="5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76"/>
      <c r="G92" s="11"/>
      <c r="H92" s="40"/>
      <c r="I92" s="54"/>
      <c r="J92" s="54"/>
      <c r="K92" s="54"/>
      <c r="L92" s="55"/>
      <c r="M92" s="54"/>
      <c r="N92" s="40"/>
      <c r="P92" s="40"/>
      <c r="Q92" s="40"/>
      <c r="R92" s="40"/>
      <c r="S92" s="40"/>
      <c r="T92" s="63"/>
      <c r="U92" s="6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  <c r="IW92" s="50"/>
    </row>
    <row r="93" customFormat="false" ht="12.75" hidden="false" customHeight="false" outlineLevel="0" collapsed="false">
      <c r="T93" s="63"/>
      <c r="U93" s="63"/>
    </row>
    <row r="94" customFormat="false" ht="12.75" hidden="false" customHeight="false" outlineLevel="0" collapsed="false">
      <c r="T94" s="63"/>
      <c r="U94" s="63"/>
    </row>
    <row r="95" customFormat="false" ht="12.75" hidden="false" customHeight="false" outlineLevel="0" collapsed="false">
      <c r="T95" s="33"/>
      <c r="U95" s="33"/>
    </row>
    <row r="96" customFormat="false" ht="12.75" hidden="false" customHeight="false" outlineLevel="0" collapsed="false">
      <c r="T96" s="33"/>
      <c r="U96" s="33"/>
    </row>
    <row r="97" customFormat="false" ht="12.75" hidden="false" customHeight="false" outlineLevel="0" collapsed="false">
      <c r="T97" s="33"/>
      <c r="U97" s="33"/>
    </row>
    <row r="98" customFormat="false" ht="12.75" hidden="false" customHeight="false" outlineLevel="0" collapsed="false">
      <c r="T98" s="33"/>
      <c r="U98" s="33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9" customFormat="false" ht="12.75" hidden="false" customHeight="false" outlineLevel="0" collapsed="false">
      <c r="I109" s="68"/>
      <c r="J109" s="68"/>
      <c r="K109" s="68"/>
      <c r="L109" s="78"/>
      <c r="M109" s="68"/>
      <c r="N109" s="68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  <c r="EE109" s="79"/>
      <c r="EF109" s="79"/>
      <c r="EG109" s="79"/>
      <c r="EH109" s="79"/>
      <c r="EI109" s="79"/>
      <c r="EJ109" s="79"/>
      <c r="EK109" s="79"/>
      <c r="EL109" s="79"/>
      <c r="EM109" s="79"/>
      <c r="EN109" s="79"/>
      <c r="EO109" s="79"/>
      <c r="EP109" s="79"/>
      <c r="EQ109" s="79"/>
      <c r="ER109" s="79"/>
      <c r="ES109" s="79"/>
      <c r="ET109" s="79"/>
      <c r="EU109" s="79"/>
      <c r="EV109" s="79"/>
      <c r="EW109" s="79"/>
      <c r="EX109" s="79"/>
      <c r="EY109" s="79"/>
      <c r="EZ109" s="79"/>
      <c r="FA109" s="79"/>
      <c r="FB109" s="79"/>
      <c r="FC109" s="79"/>
      <c r="FD109" s="79"/>
      <c r="FE109" s="79"/>
      <c r="FF109" s="79"/>
      <c r="FG109" s="79"/>
      <c r="FH109" s="79"/>
      <c r="FI109" s="79"/>
      <c r="FJ109" s="79"/>
      <c r="FK109" s="79"/>
      <c r="FL109" s="79"/>
      <c r="FM109" s="79"/>
      <c r="FN109" s="79"/>
      <c r="FO109" s="79"/>
      <c r="FP109" s="79"/>
      <c r="FQ109" s="79"/>
      <c r="FR109" s="79"/>
      <c r="FS109" s="79"/>
      <c r="FT109" s="79"/>
      <c r="FU109" s="79"/>
      <c r="FV109" s="79"/>
      <c r="FW109" s="79"/>
      <c r="FX109" s="79"/>
      <c r="FY109" s="79"/>
      <c r="FZ109" s="79"/>
      <c r="GA109" s="79"/>
      <c r="GB109" s="79"/>
      <c r="GC109" s="79"/>
      <c r="GD109" s="79"/>
      <c r="GE109" s="79"/>
      <c r="GF109" s="79"/>
      <c r="GG109" s="79"/>
      <c r="GH109" s="79"/>
      <c r="GI109" s="79"/>
      <c r="GJ109" s="79"/>
      <c r="GK109" s="79"/>
      <c r="GL109" s="79"/>
      <c r="GM109" s="79"/>
      <c r="GN109" s="79"/>
      <c r="GO109" s="79"/>
      <c r="GP109" s="79"/>
      <c r="GQ109" s="79"/>
      <c r="GR109" s="79"/>
      <c r="GS109" s="79"/>
      <c r="GT109" s="79"/>
      <c r="GU109" s="79"/>
      <c r="GV109" s="79"/>
      <c r="GW109" s="79"/>
      <c r="GX109" s="79"/>
      <c r="GY109" s="79"/>
      <c r="GZ109" s="79"/>
      <c r="HA109" s="79"/>
      <c r="HB109" s="79"/>
      <c r="HC109" s="79"/>
      <c r="HD109" s="79"/>
      <c r="HE109" s="79"/>
      <c r="HF109" s="79"/>
      <c r="HG109" s="79"/>
      <c r="HH109" s="79"/>
      <c r="HI109" s="79"/>
      <c r="HJ109" s="79"/>
      <c r="HK109" s="79"/>
      <c r="HL109" s="79"/>
      <c r="HM109" s="79"/>
      <c r="HN109" s="79"/>
      <c r="HO109" s="79"/>
      <c r="HP109" s="79"/>
      <c r="HQ109" s="79"/>
      <c r="HR109" s="79"/>
      <c r="HS109" s="79"/>
      <c r="HT109" s="79"/>
      <c r="HU109" s="79"/>
      <c r="HV109" s="79"/>
      <c r="HW109" s="79"/>
      <c r="HX109" s="79"/>
      <c r="HY109" s="79"/>
      <c r="HZ109" s="79"/>
      <c r="IA109" s="79"/>
      <c r="IB109" s="79"/>
      <c r="IC109" s="79"/>
      <c r="ID109" s="79"/>
      <c r="IE109" s="79"/>
      <c r="IF109" s="79"/>
      <c r="IG109" s="79"/>
      <c r="IH109" s="79"/>
      <c r="II109" s="79"/>
      <c r="IJ109" s="79"/>
      <c r="IK109" s="79"/>
      <c r="IL109" s="79"/>
      <c r="IM109" s="79"/>
      <c r="IN109" s="79"/>
      <c r="IO109" s="79"/>
      <c r="IP109" s="79"/>
      <c r="IQ109" s="79"/>
      <c r="IR109" s="79"/>
      <c r="IS109" s="79"/>
      <c r="IT109" s="79"/>
      <c r="IU109" s="79"/>
      <c r="IV109" s="79"/>
      <c r="IW109" s="79"/>
    </row>
    <row r="110" customFormat="false" ht="12.75" hidden="false" customHeight="false" outlineLevel="0" collapsed="false">
      <c r="I110" s="68"/>
      <c r="J110" s="68"/>
      <c r="K110" s="68"/>
      <c r="L110" s="78"/>
      <c r="M110" s="68"/>
      <c r="N110" s="68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  <c r="EE110" s="79"/>
      <c r="EF110" s="79"/>
      <c r="EG110" s="79"/>
      <c r="EH110" s="79"/>
      <c r="EI110" s="79"/>
      <c r="EJ110" s="79"/>
      <c r="EK110" s="79"/>
      <c r="EL110" s="79"/>
      <c r="EM110" s="79"/>
      <c r="EN110" s="79"/>
      <c r="EO110" s="79"/>
      <c r="EP110" s="79"/>
      <c r="EQ110" s="79"/>
      <c r="ER110" s="79"/>
      <c r="ES110" s="79"/>
      <c r="ET110" s="79"/>
      <c r="EU110" s="79"/>
      <c r="EV110" s="79"/>
      <c r="EW110" s="79"/>
      <c r="EX110" s="79"/>
      <c r="EY110" s="79"/>
      <c r="EZ110" s="79"/>
      <c r="FA110" s="79"/>
      <c r="FB110" s="79"/>
      <c r="FC110" s="79"/>
      <c r="FD110" s="79"/>
      <c r="FE110" s="79"/>
      <c r="FF110" s="79"/>
      <c r="FG110" s="79"/>
      <c r="FH110" s="79"/>
      <c r="FI110" s="79"/>
      <c r="FJ110" s="79"/>
      <c r="FK110" s="79"/>
      <c r="FL110" s="79"/>
      <c r="FM110" s="79"/>
      <c r="FN110" s="79"/>
      <c r="FO110" s="79"/>
      <c r="FP110" s="79"/>
      <c r="FQ110" s="79"/>
      <c r="FR110" s="79"/>
      <c r="FS110" s="79"/>
      <c r="FT110" s="79"/>
      <c r="FU110" s="79"/>
      <c r="FV110" s="79"/>
      <c r="FW110" s="79"/>
      <c r="FX110" s="79"/>
      <c r="FY110" s="79"/>
      <c r="FZ110" s="79"/>
      <c r="GA110" s="79"/>
      <c r="GB110" s="79"/>
      <c r="GC110" s="79"/>
      <c r="GD110" s="79"/>
      <c r="GE110" s="79"/>
      <c r="GF110" s="79"/>
      <c r="GG110" s="79"/>
      <c r="GH110" s="79"/>
      <c r="GI110" s="79"/>
      <c r="GJ110" s="79"/>
      <c r="GK110" s="79"/>
      <c r="GL110" s="79"/>
      <c r="GM110" s="79"/>
      <c r="GN110" s="79"/>
      <c r="GO110" s="79"/>
      <c r="GP110" s="79"/>
      <c r="GQ110" s="79"/>
      <c r="GR110" s="79"/>
      <c r="GS110" s="79"/>
      <c r="GT110" s="79"/>
      <c r="GU110" s="79"/>
      <c r="GV110" s="79"/>
      <c r="GW110" s="79"/>
      <c r="GX110" s="79"/>
      <c r="GY110" s="79"/>
      <c r="GZ110" s="79"/>
      <c r="HA110" s="79"/>
      <c r="HB110" s="79"/>
      <c r="HC110" s="79"/>
      <c r="HD110" s="79"/>
      <c r="HE110" s="79"/>
      <c r="HF110" s="79"/>
      <c r="HG110" s="79"/>
      <c r="HH110" s="79"/>
      <c r="HI110" s="79"/>
      <c r="HJ110" s="79"/>
      <c r="HK110" s="79"/>
      <c r="HL110" s="79"/>
      <c r="HM110" s="79"/>
      <c r="HN110" s="79"/>
      <c r="HO110" s="79"/>
      <c r="HP110" s="79"/>
      <c r="HQ110" s="79"/>
      <c r="HR110" s="79"/>
      <c r="HS110" s="79"/>
      <c r="HT110" s="79"/>
      <c r="HU110" s="79"/>
      <c r="HV110" s="79"/>
      <c r="HW110" s="79"/>
      <c r="HX110" s="79"/>
      <c r="HY110" s="79"/>
      <c r="HZ110" s="79"/>
      <c r="IA110" s="79"/>
      <c r="IB110" s="79"/>
      <c r="IC110" s="79"/>
      <c r="ID110" s="79"/>
      <c r="IE110" s="79"/>
      <c r="IF110" s="79"/>
      <c r="IG110" s="79"/>
      <c r="IH110" s="79"/>
      <c r="II110" s="79"/>
      <c r="IJ110" s="79"/>
      <c r="IK110" s="79"/>
      <c r="IL110" s="79"/>
      <c r="IM110" s="79"/>
      <c r="IN110" s="79"/>
      <c r="IO110" s="79"/>
      <c r="IP110" s="79"/>
      <c r="IQ110" s="79"/>
      <c r="IR110" s="79"/>
      <c r="IS110" s="79"/>
      <c r="IT110" s="79"/>
      <c r="IU110" s="79"/>
      <c r="IV110" s="79"/>
      <c r="IW110" s="79"/>
    </row>
    <row r="111" customFormat="false" ht="12.75" hidden="false" customHeight="false" outlineLevel="0" collapsed="false">
      <c r="I111" s="68"/>
      <c r="J111" s="68"/>
      <c r="K111" s="68"/>
      <c r="L111" s="78"/>
      <c r="M111" s="68"/>
      <c r="N111" s="68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79"/>
      <c r="ES111" s="79"/>
      <c r="ET111" s="79"/>
      <c r="EU111" s="79"/>
      <c r="EV111" s="79"/>
      <c r="EW111" s="79"/>
      <c r="EX111" s="79"/>
      <c r="EY111" s="79"/>
      <c r="EZ111" s="79"/>
      <c r="FA111" s="79"/>
      <c r="FB111" s="79"/>
      <c r="FC111" s="79"/>
      <c r="FD111" s="79"/>
      <c r="FE111" s="79"/>
      <c r="FF111" s="79"/>
      <c r="FG111" s="79"/>
      <c r="FH111" s="79"/>
      <c r="FI111" s="79"/>
      <c r="FJ111" s="79"/>
      <c r="FK111" s="79"/>
      <c r="FL111" s="79"/>
      <c r="FM111" s="79"/>
      <c r="FN111" s="79"/>
      <c r="FO111" s="79"/>
      <c r="FP111" s="79"/>
      <c r="FQ111" s="79"/>
      <c r="FR111" s="79"/>
      <c r="FS111" s="79"/>
      <c r="FT111" s="79"/>
      <c r="FU111" s="79"/>
      <c r="FV111" s="79"/>
      <c r="FW111" s="79"/>
      <c r="FX111" s="79"/>
      <c r="FY111" s="79"/>
      <c r="FZ111" s="79"/>
      <c r="GA111" s="79"/>
      <c r="GB111" s="79"/>
      <c r="GC111" s="79"/>
      <c r="GD111" s="79"/>
      <c r="GE111" s="79"/>
      <c r="GF111" s="79"/>
      <c r="GG111" s="79"/>
      <c r="GH111" s="79"/>
      <c r="GI111" s="79"/>
      <c r="GJ111" s="79"/>
      <c r="GK111" s="79"/>
      <c r="GL111" s="79"/>
      <c r="GM111" s="79"/>
      <c r="GN111" s="79"/>
      <c r="GO111" s="79"/>
      <c r="GP111" s="79"/>
      <c r="GQ111" s="79"/>
      <c r="GR111" s="79"/>
      <c r="GS111" s="79"/>
      <c r="GT111" s="79"/>
      <c r="GU111" s="79"/>
      <c r="GV111" s="79"/>
      <c r="GW111" s="79"/>
      <c r="GX111" s="79"/>
      <c r="GY111" s="79"/>
      <c r="GZ111" s="79"/>
      <c r="HA111" s="79"/>
      <c r="HB111" s="79"/>
      <c r="HC111" s="79"/>
      <c r="HD111" s="79"/>
      <c r="HE111" s="79"/>
      <c r="HF111" s="79"/>
      <c r="HG111" s="79"/>
      <c r="HH111" s="79"/>
      <c r="HI111" s="79"/>
      <c r="HJ111" s="79"/>
      <c r="HK111" s="79"/>
      <c r="HL111" s="79"/>
      <c r="HM111" s="79"/>
      <c r="HN111" s="79"/>
      <c r="HO111" s="79"/>
      <c r="HP111" s="79"/>
      <c r="HQ111" s="79"/>
      <c r="HR111" s="79"/>
      <c r="HS111" s="79"/>
      <c r="HT111" s="79"/>
      <c r="HU111" s="79"/>
      <c r="HV111" s="79"/>
      <c r="HW111" s="79"/>
      <c r="HX111" s="79"/>
      <c r="HY111" s="79"/>
      <c r="HZ111" s="79"/>
      <c r="IA111" s="79"/>
      <c r="IB111" s="79"/>
      <c r="IC111" s="79"/>
      <c r="ID111" s="79"/>
      <c r="IE111" s="79"/>
      <c r="IF111" s="79"/>
      <c r="IG111" s="79"/>
      <c r="IH111" s="79"/>
      <c r="II111" s="79"/>
      <c r="IJ111" s="79"/>
      <c r="IK111" s="79"/>
      <c r="IL111" s="79"/>
      <c r="IM111" s="79"/>
      <c r="IN111" s="79"/>
      <c r="IO111" s="79"/>
      <c r="IP111" s="79"/>
      <c r="IQ111" s="79"/>
      <c r="IR111" s="79"/>
      <c r="IS111" s="79"/>
      <c r="IT111" s="79"/>
      <c r="IU111" s="79"/>
      <c r="IV111" s="79"/>
      <c r="IW111" s="79"/>
    </row>
    <row r="112" customFormat="false" ht="12.75" hidden="false" customHeight="false" outlineLevel="0" collapsed="false">
      <c r="I112" s="68"/>
      <c r="J112" s="68"/>
      <c r="K112" s="68"/>
      <c r="L112" s="78"/>
      <c r="M112" s="68"/>
      <c r="N112" s="68"/>
    </row>
    <row r="113" customFormat="false" ht="12.75" hidden="false" customHeight="false" outlineLevel="0" collapsed="false">
      <c r="I113" s="68"/>
      <c r="J113" s="68"/>
      <c r="K113" s="68"/>
      <c r="L113" s="78"/>
      <c r="M113" s="68"/>
      <c r="N113" s="68"/>
    </row>
    <row r="114" customFormat="false" ht="12.75" hidden="false" customHeight="false" outlineLevel="0" collapsed="false">
      <c r="I114" s="68"/>
      <c r="J114" s="68"/>
      <c r="K114" s="68"/>
      <c r="L114" s="78"/>
      <c r="M114" s="68"/>
      <c r="N114" s="68"/>
    </row>
    <row r="115" customFormat="false" ht="12.75" hidden="false" customHeight="false" outlineLevel="0" collapsed="false">
      <c r="I115" s="68"/>
      <c r="J115" s="68"/>
      <c r="K115" s="68"/>
      <c r="L115" s="78"/>
      <c r="M115" s="68"/>
      <c r="N115" s="68"/>
    </row>
    <row r="116" customFormat="false" ht="12.75" hidden="false" customHeight="false" outlineLevel="0" collapsed="false">
      <c r="I116" s="68"/>
      <c r="J116" s="68"/>
      <c r="K116" s="68"/>
      <c r="L116" s="78"/>
      <c r="M116" s="68"/>
      <c r="N116" s="68"/>
    </row>
    <row r="117" customFormat="false" ht="12.75" hidden="false" customHeight="false" outlineLevel="0" collapsed="false">
      <c r="I117" s="68"/>
      <c r="J117" s="68"/>
      <c r="K117" s="68"/>
      <c r="L117" s="78"/>
      <c r="M117" s="68"/>
      <c r="N117" s="68"/>
    </row>
    <row r="118" customFormat="false" ht="12.75" hidden="false" customHeight="false" outlineLevel="0" collapsed="false">
      <c r="I118" s="68"/>
      <c r="J118" s="68"/>
      <c r="K118" s="68"/>
      <c r="L118" s="78"/>
      <c r="M118" s="68"/>
      <c r="N118" s="68"/>
    </row>
    <row r="119" customFormat="false" ht="12.75" hidden="false" customHeight="false" outlineLevel="0" collapsed="false">
      <c r="I119" s="68"/>
      <c r="J119" s="68"/>
      <c r="K119" s="68"/>
      <c r="L119" s="78"/>
      <c r="M119" s="68"/>
      <c r="N119" s="68"/>
    </row>
    <row r="120" customFormat="false" ht="12.75" hidden="false" customHeight="false" outlineLevel="0" collapsed="false">
      <c r="I120" s="68"/>
      <c r="J120" s="68"/>
      <c r="K120" s="68"/>
      <c r="L120" s="78"/>
      <c r="M120" s="68"/>
      <c r="N120" s="68"/>
    </row>
    <row r="121" customFormat="false" ht="12.75" hidden="false" customHeight="false" outlineLevel="0" collapsed="false">
      <c r="I121" s="68"/>
      <c r="J121" s="68"/>
      <c r="K121" s="68"/>
      <c r="L121" s="78"/>
      <c r="M121" s="68"/>
      <c r="N121" s="68"/>
    </row>
    <row r="122" customFormat="false" ht="12.75" hidden="false" customHeight="false" outlineLevel="0" collapsed="false">
      <c r="I122" s="68"/>
      <c r="J122" s="68"/>
      <c r="K122" s="68"/>
      <c r="L122" s="78"/>
      <c r="M122" s="68"/>
      <c r="N122" s="68"/>
    </row>
    <row r="123" customFormat="false" ht="12.75" hidden="false" customHeight="false" outlineLevel="0" collapsed="false">
      <c r="I123" s="68"/>
      <c r="J123" s="68"/>
      <c r="K123" s="68"/>
      <c r="L123" s="78"/>
      <c r="M123" s="68"/>
      <c r="N123" s="68"/>
    </row>
    <row r="124" customFormat="false" ht="12.75" hidden="false" customHeight="false" outlineLevel="0" collapsed="false">
      <c r="I124" s="68"/>
      <c r="J124" s="68"/>
      <c r="K124" s="68"/>
      <c r="L124" s="78"/>
      <c r="M124" s="68"/>
      <c r="N124" s="68"/>
    </row>
    <row r="125" customFormat="false" ht="12.75" hidden="false" customHeight="false" outlineLevel="0" collapsed="false">
      <c r="I125" s="68"/>
      <c r="J125" s="68"/>
      <c r="K125" s="68"/>
      <c r="L125" s="78"/>
      <c r="M125" s="68"/>
      <c r="N125" s="68"/>
    </row>
  </sheetData>
  <mergeCells count="2">
    <mergeCell ref="A1:N1"/>
    <mergeCell ref="A2:N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6.28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true" outlineLevel="0" max="11" min="9" style="1" width="16.42"/>
    <col collapsed="false" customWidth="true" hidden="false" outlineLevel="0" max="12" min="12" style="1" width="16.42"/>
    <col collapsed="false" customWidth="true" hidden="false" outlineLevel="0" max="13" min="13" style="1" width="14.41"/>
    <col collapsed="false" customWidth="true" hidden="false" outlineLevel="0" max="14" min="14" style="186" width="14.85"/>
    <col collapsed="false" customWidth="true" hidden="true" outlineLevel="0" max="15" min="15" style="1" width="12.85"/>
    <col collapsed="false" customWidth="false" hidden="false" outlineLevel="0" max="257" min="16" style="1" width="9.14"/>
  </cols>
  <sheetData>
    <row r="1" customFormat="false" ht="12.75" hidden="false" customHeight="false" outlineLevel="0" collapsed="false">
      <c r="A1" s="187" t="s">
        <v>154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P1" s="0"/>
    </row>
    <row r="2" customFormat="false" ht="12.75" hidden="false" customHeight="false" outlineLevel="0" collapsed="false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P2" s="0"/>
    </row>
    <row r="3" customFormat="false" ht="12.75" hidden="false" customHeight="false" outlineLevel="0" collapsed="false">
      <c r="A3" s="3"/>
      <c r="G3" s="11"/>
      <c r="H3" s="3"/>
      <c r="I3" s="3"/>
      <c r="J3" s="3"/>
      <c r="K3" s="3"/>
      <c r="L3" s="3"/>
      <c r="M3" s="3"/>
      <c r="N3" s="188"/>
      <c r="P3" s="0"/>
    </row>
    <row r="4" customFormat="false" ht="12.75" hidden="false" customHeight="false" outlineLevel="0" collapsed="false">
      <c r="A4" s="3"/>
      <c r="G4" s="11"/>
      <c r="H4" s="3"/>
      <c r="I4" s="3"/>
      <c r="J4" s="3"/>
      <c r="K4" s="3"/>
      <c r="L4" s="3"/>
      <c r="M4" s="3"/>
      <c r="N4" s="188"/>
      <c r="P4" s="0"/>
    </row>
    <row r="5" customFormat="false" ht="12.75" hidden="false" customHeight="false" outlineLevel="0" collapsed="false">
      <c r="N5" s="189"/>
      <c r="P5" s="0"/>
    </row>
    <row r="6" customFormat="false" ht="12.75" hidden="false" customHeight="false" outlineLevel="0" collapsed="false">
      <c r="A6" s="109" t="s">
        <v>102</v>
      </c>
      <c r="H6" s="190" t="n">
        <v>35978</v>
      </c>
      <c r="I6" s="110"/>
      <c r="J6" s="110"/>
      <c r="K6" s="110"/>
      <c r="L6" s="110"/>
      <c r="M6" s="0"/>
      <c r="N6" s="189"/>
    </row>
    <row r="7" customFormat="false" ht="12.75" hidden="false" customHeight="false" outlineLevel="0" collapsed="false">
      <c r="A7" s="109" t="s">
        <v>156</v>
      </c>
      <c r="H7" s="112" t="n">
        <v>6321000</v>
      </c>
      <c r="I7" s="113"/>
      <c r="J7" s="80" t="s">
        <v>157</v>
      </c>
      <c r="K7" s="113"/>
      <c r="L7" s="113"/>
      <c r="N7" s="189"/>
    </row>
    <row r="8" customFormat="false" ht="12.75" hidden="false" customHeight="false" outlineLevel="0" collapsed="false">
      <c r="H8" s="116"/>
      <c r="I8" s="117"/>
      <c r="J8" s="117"/>
      <c r="K8" s="117"/>
      <c r="L8" s="117"/>
      <c r="M8" s="0"/>
      <c r="N8" s="189"/>
    </row>
    <row r="9" customFormat="false" ht="12.75" hidden="false" customHeight="false" outlineLevel="0" collapsed="false">
      <c r="A9" s="1" t="s">
        <v>105</v>
      </c>
      <c r="H9" s="117"/>
      <c r="I9" s="117"/>
      <c r="J9" s="117"/>
      <c r="K9" s="117"/>
      <c r="L9" s="117"/>
      <c r="M9" s="0"/>
      <c r="N9" s="189"/>
    </row>
    <row r="10" customFormat="false" ht="12.75" hidden="false" customHeight="false" outlineLevel="0" collapsed="false">
      <c r="A10" s="1" t="s">
        <v>106</v>
      </c>
      <c r="H10" s="117"/>
      <c r="I10" s="117"/>
      <c r="J10" s="117"/>
      <c r="K10" s="117"/>
      <c r="L10" s="117"/>
      <c r="M10" s="0"/>
      <c r="N10" s="189"/>
    </row>
    <row r="11" customFormat="false" ht="12.75" hidden="false" customHeight="false" outlineLevel="0" collapsed="false">
      <c r="A11" s="1" t="s">
        <v>107</v>
      </c>
      <c r="H11" s="117"/>
      <c r="I11" s="117"/>
      <c r="J11" s="117"/>
      <c r="K11" s="117"/>
      <c r="L11" s="117"/>
      <c r="M11" s="0"/>
      <c r="N11" s="189"/>
    </row>
    <row r="12" customFormat="false" ht="13.5" hidden="false" customHeight="false" outlineLevel="0" collapsed="false">
      <c r="M12" s="0"/>
      <c r="N12" s="189"/>
    </row>
    <row r="13" customFormat="false" ht="14.25" hidden="false" customHeight="true" outlineLevel="0" collapsed="false">
      <c r="A13" s="191" t="s">
        <v>109</v>
      </c>
      <c r="E13" s="120" t="s">
        <v>110</v>
      </c>
      <c r="F13" s="121"/>
      <c r="G13" s="122"/>
      <c r="H13" s="123"/>
      <c r="M13" s="0"/>
      <c r="N13" s="189"/>
    </row>
    <row r="14" customFormat="false" ht="14.25" hidden="false" customHeight="true" outlineLevel="0" collapsed="false">
      <c r="A14" s="192" t="s">
        <v>111</v>
      </c>
      <c r="E14" s="125" t="s">
        <v>112</v>
      </c>
      <c r="F14" s="35"/>
      <c r="H14" s="126"/>
      <c r="M14" s="0"/>
      <c r="N14" s="189"/>
    </row>
    <row r="15" customFormat="false" ht="14.25" hidden="false" customHeight="true" outlineLevel="0" collapsed="false">
      <c r="A15" s="192" t="s">
        <v>113</v>
      </c>
      <c r="E15" s="125" t="s">
        <v>114</v>
      </c>
      <c r="F15" s="35"/>
      <c r="H15" s="126"/>
      <c r="M15" s="0"/>
      <c r="N15" s="189"/>
    </row>
    <row r="16" customFormat="false" ht="14.25" hidden="false" customHeight="true" outlineLevel="0" collapsed="false">
      <c r="A16" s="192" t="s">
        <v>115</v>
      </c>
      <c r="E16" s="125" t="s">
        <v>116</v>
      </c>
      <c r="F16" s="35"/>
      <c r="H16" s="126"/>
      <c r="M16" s="0"/>
      <c r="N16" s="189"/>
    </row>
    <row r="17" customFormat="false" ht="14.25" hidden="false" customHeight="true" outlineLevel="0" collapsed="false">
      <c r="A17" s="192" t="s">
        <v>117</v>
      </c>
      <c r="E17" s="125" t="s">
        <v>118</v>
      </c>
      <c r="F17" s="35"/>
      <c r="H17" s="126"/>
      <c r="M17" s="0"/>
      <c r="N17" s="189"/>
    </row>
    <row r="18" customFormat="false" ht="14.25" hidden="false" customHeight="true" outlineLevel="0" collapsed="false">
      <c r="A18" s="192" t="s">
        <v>119</v>
      </c>
      <c r="E18" s="127"/>
      <c r="F18" s="128"/>
      <c r="G18" s="129"/>
      <c r="H18" s="130"/>
      <c r="M18" s="0"/>
      <c r="N18" s="189"/>
    </row>
    <row r="19" customFormat="false" ht="14.25" hidden="false" customHeight="true" outlineLevel="0" collapsed="false">
      <c r="A19" s="131" t="s">
        <v>120</v>
      </c>
      <c r="E19" s="37"/>
      <c r="F19" s="35"/>
      <c r="H19" s="50"/>
      <c r="M19" s="0"/>
      <c r="N19" s="189"/>
    </row>
    <row r="20" customFormat="false" ht="14.25" hidden="false" customHeight="true" outlineLevel="0" collapsed="false">
      <c r="A20" s="14"/>
      <c r="E20" s="37"/>
      <c r="F20" s="35"/>
      <c r="H20" s="50"/>
      <c r="M20" s="0"/>
      <c r="N20" s="189"/>
    </row>
    <row r="21" customFormat="false" ht="14.25" hidden="false" customHeight="true" outlineLevel="0" collapsed="false">
      <c r="A21" s="193"/>
      <c r="E21" s="37"/>
      <c r="F21" s="35"/>
      <c r="H21" s="50"/>
      <c r="M21" s="0"/>
      <c r="N21" s="189"/>
    </row>
    <row r="22" customFormat="false" ht="14.25" hidden="false" customHeight="true" outlineLevel="0" collapsed="false">
      <c r="D22" s="8" t="s">
        <v>121</v>
      </c>
      <c r="H22" s="8" t="s">
        <v>158</v>
      </c>
      <c r="I22" s="8" t="s">
        <v>159</v>
      </c>
      <c r="J22" s="8" t="s">
        <v>139</v>
      </c>
      <c r="K22" s="8" t="s">
        <v>160</v>
      </c>
      <c r="L22" s="8" t="s">
        <v>122</v>
      </c>
      <c r="M22" s="8" t="s">
        <v>3</v>
      </c>
      <c r="N22" s="189"/>
    </row>
    <row r="23" customFormat="false" ht="12" hidden="false" customHeight="false" outlineLevel="0" collapsed="false">
      <c r="C23" s="16" t="s">
        <v>5</v>
      </c>
      <c r="D23" s="8" t="s">
        <v>6</v>
      </c>
      <c r="E23" s="16"/>
      <c r="F23" s="8" t="s">
        <v>7</v>
      </c>
      <c r="G23" s="17" t="s">
        <v>8</v>
      </c>
      <c r="H23" s="8" t="s">
        <v>161</v>
      </c>
      <c r="I23" s="8" t="s">
        <v>162</v>
      </c>
      <c r="J23" s="8" t="s">
        <v>141</v>
      </c>
      <c r="K23" s="8" t="s">
        <v>163</v>
      </c>
      <c r="L23" s="8" t="s">
        <v>124</v>
      </c>
      <c r="M23" s="8" t="s">
        <v>23</v>
      </c>
      <c r="N23" s="15" t="s">
        <v>3</v>
      </c>
    </row>
    <row r="24" customFormat="false" ht="12" hidden="false" customHeight="false" outlineLevel="0" collapsed="false">
      <c r="A24" s="194" t="s">
        <v>15</v>
      </c>
      <c r="B24" s="26" t="s">
        <v>16</v>
      </c>
      <c r="C24" s="26" t="s">
        <v>17</v>
      </c>
      <c r="D24" s="25" t="s">
        <v>18</v>
      </c>
      <c r="E24" s="27" t="s">
        <v>5</v>
      </c>
      <c r="F24" s="25" t="s">
        <v>19</v>
      </c>
      <c r="G24" s="28" t="s">
        <v>20</v>
      </c>
      <c r="H24" s="25" t="s">
        <v>89</v>
      </c>
      <c r="I24" s="29" t="s">
        <v>164</v>
      </c>
      <c r="J24" s="29"/>
      <c r="K24" s="29"/>
      <c r="L24" s="29" t="s">
        <v>127</v>
      </c>
      <c r="M24" s="29" t="s">
        <v>125</v>
      </c>
      <c r="N24" s="32" t="s">
        <v>161</v>
      </c>
      <c r="O24" s="195" t="s">
        <v>165</v>
      </c>
    </row>
    <row r="25" customFormat="false" ht="12" hidden="false" customHeight="false" outlineLevel="0" collapsed="false">
      <c r="A25" s="25"/>
      <c r="B25" s="26"/>
      <c r="C25" s="26"/>
      <c r="D25" s="25"/>
      <c r="E25" s="27"/>
      <c r="F25" s="26"/>
      <c r="G25" s="28"/>
      <c r="H25" s="25"/>
      <c r="I25" s="29"/>
      <c r="J25" s="29"/>
      <c r="K25" s="29"/>
      <c r="L25" s="29"/>
      <c r="M25" s="29"/>
      <c r="N25" s="32"/>
      <c r="O25" s="36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customFormat="false" ht="12" hidden="true" customHeight="false" outlineLevel="0" collapsed="false">
      <c r="A26" s="196" t="s">
        <v>27</v>
      </c>
      <c r="B26" s="197"/>
      <c r="C26" s="197"/>
      <c r="D26" s="198"/>
      <c r="E26" s="74"/>
      <c r="F26" s="199"/>
      <c r="G26" s="200"/>
      <c r="H26" s="201"/>
      <c r="I26" s="75"/>
      <c r="J26" s="75"/>
      <c r="K26" s="75"/>
      <c r="L26" s="75"/>
      <c r="M26" s="75" t="n">
        <f aca="false">+H7</f>
        <v>6321000</v>
      </c>
      <c r="N26" s="202" t="n">
        <f aca="false">+M26</f>
        <v>6321000</v>
      </c>
      <c r="O26" s="203"/>
      <c r="Q26" s="203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</row>
    <row r="27" customFormat="false" ht="12" hidden="true" customHeight="false" outlineLevel="0" collapsed="false">
      <c r="A27" s="46" t="s">
        <v>28</v>
      </c>
      <c r="B27" s="35" t="n">
        <v>21</v>
      </c>
      <c r="C27" s="35" t="s">
        <v>29</v>
      </c>
      <c r="D27" s="47" t="n">
        <v>35873</v>
      </c>
      <c r="E27" s="37" t="n">
        <v>0.071</v>
      </c>
      <c r="F27" s="48" t="n">
        <v>0.0625</v>
      </c>
      <c r="G27" s="11" t="n">
        <f aca="false">E27+F27</f>
        <v>0.1335</v>
      </c>
      <c r="H27" s="39" t="n">
        <f aca="false">N27*E27*B27/365</f>
        <v>25820.8520547945</v>
      </c>
      <c r="I27" s="50"/>
      <c r="J27" s="50"/>
      <c r="K27" s="50"/>
      <c r="L27" s="50"/>
      <c r="M27" s="204"/>
      <c r="N27" s="202" t="n">
        <f aca="false">+N26+M27</f>
        <v>6321000</v>
      </c>
      <c r="O27" s="68"/>
      <c r="Q27" s="68"/>
    </row>
    <row r="28" customFormat="false" ht="12" hidden="true" customHeight="false" outlineLevel="0" collapsed="false">
      <c r="A28" s="46" t="s">
        <v>30</v>
      </c>
      <c r="B28" s="35" t="n">
        <v>9</v>
      </c>
      <c r="C28" s="35"/>
      <c r="D28" s="47"/>
      <c r="E28" s="37" t="n">
        <v>0.071</v>
      </c>
      <c r="F28" s="48"/>
      <c r="G28" s="11"/>
      <c r="H28" s="39" t="n">
        <f aca="false">N28*E28*B28/365</f>
        <v>12816.7643835616</v>
      </c>
      <c r="I28" s="54"/>
      <c r="J28" s="54"/>
      <c r="K28" s="54"/>
      <c r="L28" s="54"/>
      <c r="M28" s="204" t="n">
        <v>1000000</v>
      </c>
      <c r="N28" s="202" t="n">
        <f aca="false">+N27+M28</f>
        <v>7321000</v>
      </c>
      <c r="O28" s="68"/>
      <c r="Q28" s="68"/>
    </row>
    <row r="29" customFormat="false" ht="12" hidden="true" customHeight="false" outlineLevel="0" collapsed="false">
      <c r="A29" s="205" t="s">
        <v>31</v>
      </c>
      <c r="B29" s="58" t="n">
        <f aca="false">SUM(B27:B28)</f>
        <v>30</v>
      </c>
      <c r="C29" s="58"/>
      <c r="D29" s="206"/>
      <c r="E29" s="60"/>
      <c r="F29" s="61"/>
      <c r="G29" s="17"/>
      <c r="H29" s="21" t="n">
        <f aca="false">SUM(H27:H28)</f>
        <v>38637.6164383562</v>
      </c>
      <c r="I29" s="54"/>
      <c r="J29" s="54" t="n">
        <f aca="false">10%*H29</f>
        <v>3863.76164383562</v>
      </c>
      <c r="K29" s="133" t="n">
        <f aca="false">H29-J29</f>
        <v>34773.8547945205</v>
      </c>
      <c r="L29" s="133" t="n">
        <f aca="false">H29/1.47</f>
        <v>26284.0928152083</v>
      </c>
      <c r="M29" s="207"/>
      <c r="N29" s="202" t="n">
        <f aca="false">+N28+M29</f>
        <v>7321000</v>
      </c>
      <c r="O29" s="208" t="e">
        <f aca="false">SUM(N29+#REF!)</f>
        <v>#REF!</v>
      </c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12" hidden="true" customHeight="false" outlineLevel="0" collapsed="false">
      <c r="A30" s="46" t="s">
        <v>32</v>
      </c>
      <c r="B30" s="35" t="n">
        <v>11</v>
      </c>
      <c r="C30" s="35"/>
      <c r="D30" s="47"/>
      <c r="E30" s="37" t="n">
        <v>0.071</v>
      </c>
      <c r="F30" s="48"/>
      <c r="G30" s="11"/>
      <c r="H30" s="39" t="n">
        <f aca="false">N30*E30*B30/365</f>
        <v>15664.9342465753</v>
      </c>
      <c r="I30" s="50"/>
      <c r="J30" s="50"/>
      <c r="K30" s="50"/>
      <c r="L30" s="50"/>
      <c r="M30" s="204"/>
      <c r="N30" s="202" t="n">
        <f aca="false">+N29+M30</f>
        <v>7321000</v>
      </c>
      <c r="O30" s="11"/>
      <c r="P30" s="40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</row>
    <row r="31" customFormat="false" ht="12" hidden="true" customHeight="false" outlineLevel="0" collapsed="false">
      <c r="A31" s="46" t="s">
        <v>33</v>
      </c>
      <c r="B31" s="35" t="n">
        <v>20</v>
      </c>
      <c r="C31" s="35"/>
      <c r="D31" s="47"/>
      <c r="E31" s="37" t="n">
        <v>0.071</v>
      </c>
      <c r="F31" s="48"/>
      <c r="G31" s="11"/>
      <c r="H31" s="39" t="n">
        <f aca="false">N31*E31*B31/365</f>
        <v>32372.1095890411</v>
      </c>
      <c r="I31" s="54"/>
      <c r="J31" s="54"/>
      <c r="K31" s="54"/>
      <c r="L31" s="54"/>
      <c r="M31" s="204" t="n">
        <v>1000000</v>
      </c>
      <c r="N31" s="202" t="n">
        <f aca="false">+N30+M31</f>
        <v>8321000</v>
      </c>
      <c r="O31" s="11"/>
      <c r="P31" s="40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</row>
    <row r="32" customFormat="false" ht="12" hidden="true" customHeight="false" outlineLevel="0" collapsed="false">
      <c r="A32" s="66" t="s">
        <v>34</v>
      </c>
      <c r="B32" s="58" t="n">
        <f aca="false">SUM(B30:B31)</f>
        <v>31</v>
      </c>
      <c r="C32" s="35"/>
      <c r="D32" s="47"/>
      <c r="E32" s="37"/>
      <c r="F32" s="48"/>
      <c r="G32" s="11"/>
      <c r="H32" s="21" t="n">
        <f aca="false">SUM(H30:H31)</f>
        <v>48037.0438356164</v>
      </c>
      <c r="I32" s="50"/>
      <c r="J32" s="54" t="n">
        <f aca="false">10%*H32</f>
        <v>4803.70438356164</v>
      </c>
      <c r="K32" s="133" t="n">
        <f aca="false">H32-J32</f>
        <v>43233.3394520548</v>
      </c>
      <c r="L32" s="133" t="n">
        <f aca="false">H32/1.47</f>
        <v>32678.2611126642</v>
      </c>
      <c r="M32" s="204"/>
      <c r="N32" s="202" t="n">
        <f aca="false">+N31+M32</f>
        <v>8321000</v>
      </c>
      <c r="O32" s="11"/>
      <c r="P32" s="40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</row>
    <row r="33" customFormat="false" ht="12" hidden="true" customHeight="false" outlineLevel="0" collapsed="false">
      <c r="A33" s="46" t="s">
        <v>35</v>
      </c>
      <c r="B33" s="35" t="n">
        <v>17</v>
      </c>
      <c r="C33" s="58"/>
      <c r="D33" s="206"/>
      <c r="E33" s="37" t="n">
        <v>0.071</v>
      </c>
      <c r="F33" s="61"/>
      <c r="G33" s="17"/>
      <c r="H33" s="39" t="n">
        <f aca="false">N33*E33*B33/365</f>
        <v>27516.2931506849</v>
      </c>
      <c r="I33" s="54"/>
      <c r="J33" s="54"/>
      <c r="K33" s="54"/>
      <c r="L33" s="54"/>
      <c r="M33" s="207"/>
      <c r="N33" s="202" t="n">
        <f aca="false">N32</f>
        <v>8321000</v>
      </c>
      <c r="O33" s="11"/>
      <c r="P33" s="40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" hidden="true" customHeight="false" outlineLevel="0" collapsed="false">
      <c r="A34" s="46" t="s">
        <v>36</v>
      </c>
      <c r="B34" s="35" t="n">
        <v>13</v>
      </c>
      <c r="C34" s="35"/>
      <c r="D34" s="47"/>
      <c r="E34" s="37" t="n">
        <v>0.071</v>
      </c>
      <c r="F34" s="48"/>
      <c r="G34" s="11"/>
      <c r="H34" s="39" t="n">
        <f aca="false">N34*E34*B34/365</f>
        <v>27740.5753424658</v>
      </c>
      <c r="I34" s="50"/>
      <c r="J34" s="50"/>
      <c r="K34" s="50"/>
      <c r="L34" s="50"/>
      <c r="M34" s="204" t="n">
        <v>2649000</v>
      </c>
      <c r="N34" s="202" t="n">
        <f aca="false">N33+M34</f>
        <v>10970000</v>
      </c>
      <c r="O34" s="11"/>
      <c r="P34" s="40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" hidden="true" customHeight="false" outlineLevel="0" collapsed="false">
      <c r="A35" s="66" t="s">
        <v>37</v>
      </c>
      <c r="B35" s="58" t="n">
        <f aca="false">SUM(B33:B34)</f>
        <v>30</v>
      </c>
      <c r="C35" s="35"/>
      <c r="D35" s="47"/>
      <c r="E35" s="37"/>
      <c r="F35" s="48"/>
      <c r="G35" s="11"/>
      <c r="H35" s="21" t="n">
        <f aca="false">SUM(H33:H34)</f>
        <v>55256.8684931507</v>
      </c>
      <c r="I35" s="55"/>
      <c r="J35" s="54" t="n">
        <f aca="false">10%*H35</f>
        <v>5525.68684931507</v>
      </c>
      <c r="K35" s="133" t="n">
        <f aca="false">H35-J35</f>
        <v>49731.1816438356</v>
      </c>
      <c r="L35" s="133" t="n">
        <f aca="false">H35/1.47</f>
        <v>37589.7064579256</v>
      </c>
      <c r="M35" s="204"/>
      <c r="N35" s="202" t="n">
        <f aca="false">N34</f>
        <v>10970000</v>
      </c>
      <c r="O35" s="11"/>
      <c r="P35" s="40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" hidden="true" customHeight="false" outlineLevel="0" collapsed="false">
      <c r="A36" s="46" t="s">
        <v>38</v>
      </c>
      <c r="B36" s="35" t="n">
        <v>27</v>
      </c>
      <c r="C36" s="35"/>
      <c r="D36" s="47"/>
      <c r="E36" s="37" t="n">
        <v>0.071</v>
      </c>
      <c r="F36" s="48"/>
      <c r="G36" s="11"/>
      <c r="H36" s="39" t="n">
        <f aca="false">N36*E36*B36/365</f>
        <v>57615.0410958904</v>
      </c>
      <c r="I36" s="55"/>
      <c r="J36" s="54"/>
      <c r="K36" s="133"/>
      <c r="L36" s="21"/>
      <c r="M36" s="204"/>
      <c r="N36" s="202" t="n">
        <f aca="false">N35</f>
        <v>10970000</v>
      </c>
      <c r="O36" s="11"/>
      <c r="P36" s="40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" hidden="true" customHeight="false" outlineLevel="0" collapsed="false">
      <c r="A37" s="46" t="s">
        <v>39</v>
      </c>
      <c r="B37" s="35" t="n">
        <v>4</v>
      </c>
      <c r="C37" s="35"/>
      <c r="D37" s="47"/>
      <c r="E37" s="37" t="n">
        <v>0.071</v>
      </c>
      <c r="F37" s="48"/>
      <c r="G37" s="11"/>
      <c r="H37" s="39" t="n">
        <f aca="false">N37*E37*B37/365</f>
        <v>9313.64383561644</v>
      </c>
      <c r="I37" s="55"/>
      <c r="J37" s="54"/>
      <c r="K37" s="133"/>
      <c r="L37" s="21"/>
      <c r="M37" s="204" t="n">
        <v>1000000</v>
      </c>
      <c r="N37" s="202" t="n">
        <f aca="false">N36+M37</f>
        <v>11970000</v>
      </c>
      <c r="O37" s="11"/>
      <c r="P37" s="40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" hidden="true" customHeight="false" outlineLevel="0" collapsed="false">
      <c r="A38" s="66" t="s">
        <v>40</v>
      </c>
      <c r="B38" s="58" t="n">
        <f aca="false">SUM(B36:B37)</f>
        <v>31</v>
      </c>
      <c r="C38" s="35"/>
      <c r="D38" s="47"/>
      <c r="E38" s="37"/>
      <c r="F38" s="48"/>
      <c r="G38" s="11"/>
      <c r="H38" s="21" t="n">
        <f aca="false">SUM(H36:H37)</f>
        <v>66928.6849315068</v>
      </c>
      <c r="I38" s="55"/>
      <c r="J38" s="54"/>
      <c r="K38" s="133"/>
      <c r="L38" s="133" t="n">
        <f aca="false">H38/1.47</f>
        <v>45529.7176404808</v>
      </c>
      <c r="M38" s="204"/>
      <c r="N38" s="202" t="n">
        <f aca="false">N37</f>
        <v>11970000</v>
      </c>
      <c r="O38" s="11"/>
      <c r="P38" s="40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" hidden="true" customHeight="false" outlineLevel="0" collapsed="false">
      <c r="A39" s="46" t="s">
        <v>41</v>
      </c>
      <c r="B39" s="35" t="n">
        <v>30</v>
      </c>
      <c r="C39" s="35"/>
      <c r="D39" s="47"/>
      <c r="E39" s="37" t="n">
        <v>0.071</v>
      </c>
      <c r="F39" s="48"/>
      <c r="G39" s="11"/>
      <c r="H39" s="39" t="n">
        <f aca="false">N39*E39*B39/365</f>
        <v>69852.3287671233</v>
      </c>
      <c r="I39" s="55"/>
      <c r="J39" s="54"/>
      <c r="K39" s="133"/>
      <c r="L39" s="21"/>
      <c r="M39" s="204"/>
      <c r="N39" s="202" t="n">
        <f aca="false">N38</f>
        <v>11970000</v>
      </c>
      <c r="O39" s="11"/>
      <c r="P39" s="40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" hidden="true" customHeight="false" outlineLevel="0" collapsed="false">
      <c r="A40" s="66" t="s">
        <v>42</v>
      </c>
      <c r="B40" s="58" t="n">
        <f aca="false">SUM(B39)</f>
        <v>30</v>
      </c>
      <c r="C40" s="35"/>
      <c r="D40" s="47"/>
      <c r="E40" s="37"/>
      <c r="F40" s="48"/>
      <c r="G40" s="11"/>
      <c r="H40" s="21" t="n">
        <f aca="false">SUM(H39)</f>
        <v>69852.3287671233</v>
      </c>
      <c r="I40" s="55"/>
      <c r="J40" s="54"/>
      <c r="K40" s="133"/>
      <c r="L40" s="133" t="n">
        <f aca="false">H40/1.47</f>
        <v>47518.5909980431</v>
      </c>
      <c r="M40" s="204"/>
      <c r="N40" s="202" t="n">
        <f aca="false">N39</f>
        <v>11970000</v>
      </c>
      <c r="O40" s="11"/>
      <c r="P40" s="40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" hidden="true" customHeight="false" outlineLevel="0" collapsed="false">
      <c r="A41" s="67" t="s">
        <v>44</v>
      </c>
      <c r="B41" s="35" t="n">
        <v>3</v>
      </c>
      <c r="C41" s="35"/>
      <c r="D41" s="47"/>
      <c r="E41" s="37" t="n">
        <v>0.071</v>
      </c>
      <c r="F41" s="48"/>
      <c r="G41" s="11"/>
      <c r="H41" s="39" t="n">
        <f aca="false">N41*E41*B41/365</f>
        <v>6985.23287671233</v>
      </c>
      <c r="I41" s="55"/>
      <c r="J41" s="54"/>
      <c r="K41" s="133"/>
      <c r="L41" s="39"/>
      <c r="M41" s="65"/>
      <c r="N41" s="202" t="n">
        <f aca="false">N40</f>
        <v>11970000</v>
      </c>
      <c r="O41" s="11"/>
      <c r="P41" s="40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" hidden="true" customHeight="false" outlineLevel="0" collapsed="false">
      <c r="A42" s="67" t="s">
        <v>45</v>
      </c>
      <c r="B42" s="35" t="n">
        <v>17</v>
      </c>
      <c r="C42" s="35"/>
      <c r="D42" s="47"/>
      <c r="E42" s="37" t="n">
        <v>0.071</v>
      </c>
      <c r="F42" s="48"/>
      <c r="G42" s="11"/>
      <c r="H42" s="39" t="n">
        <f aca="false">N42*E42*B42/365</f>
        <v>45204.6301369863</v>
      </c>
      <c r="I42" s="55"/>
      <c r="J42" s="54"/>
      <c r="K42" s="133"/>
      <c r="L42" s="39"/>
      <c r="M42" s="40" t="n">
        <v>1700000</v>
      </c>
      <c r="N42" s="202" t="n">
        <f aca="false">N41+M42</f>
        <v>13670000</v>
      </c>
      <c r="O42" s="11"/>
      <c r="P42" s="40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" hidden="true" customHeight="false" outlineLevel="0" collapsed="false">
      <c r="A43" s="67" t="s">
        <v>46</v>
      </c>
      <c r="B43" s="35" t="n">
        <v>11</v>
      </c>
      <c r="C43" s="35"/>
      <c r="D43" s="47"/>
      <c r="E43" s="37" t="n">
        <v>0.071</v>
      </c>
      <c r="F43" s="48"/>
      <c r="G43" s="11"/>
      <c r="H43" s="39" t="n">
        <f aca="false">N43*E43*B43/365</f>
        <v>31389.7808219178</v>
      </c>
      <c r="I43" s="41"/>
      <c r="J43" s="40"/>
      <c r="K43" s="163"/>
      <c r="L43" s="39"/>
      <c r="M43" s="40" t="n">
        <v>1000000</v>
      </c>
      <c r="N43" s="53" t="n">
        <f aca="false">N42+M43</f>
        <v>14670000</v>
      </c>
      <c r="O43" s="11"/>
      <c r="P43" s="40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" hidden="true" customHeight="false" outlineLevel="0" collapsed="false">
      <c r="A44" s="66" t="s">
        <v>47</v>
      </c>
      <c r="B44" s="58" t="n">
        <f aca="false">SUM(B41:B43)</f>
        <v>31</v>
      </c>
      <c r="C44" s="35"/>
      <c r="D44" s="47"/>
      <c r="E44" s="37"/>
      <c r="F44" s="48"/>
      <c r="G44" s="11"/>
      <c r="H44" s="21" t="n">
        <f aca="false">SUM(H41:H43)</f>
        <v>83579.6438356164</v>
      </c>
      <c r="I44" s="55"/>
      <c r="J44" s="54"/>
      <c r="K44" s="133"/>
      <c r="L44" s="133" t="n">
        <f aca="false">H44/1.47</f>
        <v>56856.9005684466</v>
      </c>
      <c r="M44" s="204"/>
      <c r="N44" s="53" t="n">
        <f aca="false">N43+M44</f>
        <v>14670000</v>
      </c>
      <c r="O44" s="11"/>
      <c r="P44" s="40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" hidden="false" customHeight="false" outlineLevel="0" collapsed="false">
      <c r="A45" s="46" t="s">
        <v>48</v>
      </c>
      <c r="B45" s="35" t="n">
        <v>31</v>
      </c>
      <c r="C45" s="35"/>
      <c r="D45" s="47"/>
      <c r="E45" s="37" t="n">
        <v>0.071</v>
      </c>
      <c r="F45" s="48"/>
      <c r="G45" s="11"/>
      <c r="H45" s="39" t="n">
        <f aca="false">N45*E45*B45/365</f>
        <v>88462.1095890411</v>
      </c>
      <c r="I45" s="55"/>
      <c r="J45" s="54"/>
      <c r="K45" s="133"/>
      <c r="L45" s="204"/>
      <c r="M45" s="204"/>
      <c r="N45" s="53" t="n">
        <f aca="false">N44+M45</f>
        <v>14670000</v>
      </c>
      <c r="O45" s="11"/>
      <c r="P45" s="40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" hidden="false" customHeight="false" outlineLevel="0" collapsed="false">
      <c r="A46" s="66" t="s">
        <v>49</v>
      </c>
      <c r="B46" s="58" t="n">
        <f aca="false">SUM(B45)</f>
        <v>31</v>
      </c>
      <c r="C46" s="35"/>
      <c r="D46" s="47"/>
      <c r="E46" s="37"/>
      <c r="F46" s="48"/>
      <c r="G46" s="11"/>
      <c r="H46" s="21" t="n">
        <f aca="false">SUM(H45)</f>
        <v>88462.1095890411</v>
      </c>
      <c r="I46" s="55"/>
      <c r="J46" s="54"/>
      <c r="K46" s="133"/>
      <c r="L46" s="133" t="n">
        <f aca="false">H46/1.47</f>
        <v>60178.3058428851</v>
      </c>
      <c r="M46" s="204"/>
      <c r="N46" s="53" t="n">
        <f aca="false">N45+M46</f>
        <v>14670000</v>
      </c>
      <c r="O46" s="11"/>
      <c r="P46" s="40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" hidden="false" customHeight="false" outlineLevel="0" collapsed="false">
      <c r="A47" s="46" t="s">
        <v>50</v>
      </c>
      <c r="B47" s="35" t="n">
        <v>28</v>
      </c>
      <c r="C47" s="35"/>
      <c r="D47" s="47"/>
      <c r="E47" s="37" t="n">
        <v>0.071</v>
      </c>
      <c r="F47" s="48"/>
      <c r="G47" s="11"/>
      <c r="H47" s="39" t="n">
        <f aca="false">N47*E47*B47/365</f>
        <v>79901.2602739726</v>
      </c>
      <c r="I47" s="55"/>
      <c r="J47" s="54"/>
      <c r="K47" s="133"/>
      <c r="L47" s="21"/>
      <c r="M47" s="204"/>
      <c r="N47" s="53" t="n">
        <f aca="false">N46+M47</f>
        <v>14670000</v>
      </c>
      <c r="O47" s="11"/>
      <c r="P47" s="40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" hidden="false" customHeight="false" outlineLevel="0" collapsed="false">
      <c r="A48" s="66" t="s">
        <v>51</v>
      </c>
      <c r="B48" s="58" t="n">
        <f aca="false">B47</f>
        <v>28</v>
      </c>
      <c r="C48" s="35"/>
      <c r="D48" s="47"/>
      <c r="E48" s="37"/>
      <c r="F48" s="48"/>
      <c r="G48" s="11"/>
      <c r="H48" s="21" t="n">
        <f aca="false">SUM(H47)</f>
        <v>79901.2602739726</v>
      </c>
      <c r="I48" s="55"/>
      <c r="J48" s="54"/>
      <c r="K48" s="133"/>
      <c r="L48" s="133" t="n">
        <f aca="false">H48/1.47</f>
        <v>54354.5988258317</v>
      </c>
      <c r="M48" s="204"/>
      <c r="N48" s="53" t="n">
        <f aca="false">N47+M48</f>
        <v>14670000</v>
      </c>
      <c r="O48" s="11"/>
      <c r="P48" s="40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" hidden="false" customHeight="false" outlineLevel="0" collapsed="false">
      <c r="A49" s="46" t="s">
        <v>52</v>
      </c>
      <c r="B49" s="35" t="n">
        <v>31</v>
      </c>
      <c r="C49" s="35"/>
      <c r="D49" s="47"/>
      <c r="E49" s="37" t="n">
        <v>0.071</v>
      </c>
      <c r="F49" s="48"/>
      <c r="G49" s="11"/>
      <c r="H49" s="39" t="n">
        <f aca="false">N49*E49*B49/365</f>
        <v>88462.1095890411</v>
      </c>
      <c r="I49" s="55"/>
      <c r="J49" s="54"/>
      <c r="K49" s="133"/>
      <c r="L49" s="21"/>
      <c r="M49" s="204"/>
      <c r="N49" s="53" t="n">
        <f aca="false">N48+M49</f>
        <v>14670000</v>
      </c>
      <c r="O49" s="11"/>
      <c r="P49" s="40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" hidden="false" customHeight="false" outlineLevel="0" collapsed="false">
      <c r="A50" s="66" t="s">
        <v>53</v>
      </c>
      <c r="B50" s="58" t="n">
        <f aca="false">SUM(B49)</f>
        <v>31</v>
      </c>
      <c r="C50" s="35"/>
      <c r="D50" s="47"/>
      <c r="E50" s="37"/>
      <c r="F50" s="48"/>
      <c r="G50" s="11"/>
      <c r="H50" s="21" t="n">
        <f aca="false">H49</f>
        <v>88462.1095890411</v>
      </c>
      <c r="I50" s="55"/>
      <c r="J50" s="54"/>
      <c r="K50" s="133"/>
      <c r="L50" s="133" t="n">
        <f aca="false">H50/1.47</f>
        <v>60178.3058428851</v>
      </c>
      <c r="M50" s="204"/>
      <c r="N50" s="53" t="n">
        <f aca="false">N49+M50</f>
        <v>14670000</v>
      </c>
      <c r="O50" s="11"/>
      <c r="P50" s="40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" hidden="false" customHeight="false" outlineLevel="0" collapsed="false">
      <c r="A51" s="46" t="s">
        <v>54</v>
      </c>
      <c r="B51" s="35" t="n">
        <v>30</v>
      </c>
      <c r="C51" s="35"/>
      <c r="D51" s="47"/>
      <c r="E51" s="37" t="n">
        <v>0.071</v>
      </c>
      <c r="F51" s="48"/>
      <c r="G51" s="11"/>
      <c r="H51" s="39" t="n">
        <f aca="false">N51*E51*B51/365</f>
        <v>85608.4931506849</v>
      </c>
      <c r="I51" s="55"/>
      <c r="J51" s="54"/>
      <c r="K51" s="133"/>
      <c r="L51" s="21"/>
      <c r="M51" s="204"/>
      <c r="N51" s="53" t="n">
        <f aca="false">N50+M51</f>
        <v>14670000</v>
      </c>
      <c r="O51" s="11"/>
      <c r="P51" s="40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" hidden="false" customHeight="false" outlineLevel="0" collapsed="false">
      <c r="A52" s="66" t="s">
        <v>55</v>
      </c>
      <c r="B52" s="58" t="n">
        <f aca="false">B51</f>
        <v>30</v>
      </c>
      <c r="C52" s="35"/>
      <c r="D52" s="47"/>
      <c r="E52" s="37"/>
      <c r="F52" s="48"/>
      <c r="G52" s="11"/>
      <c r="H52" s="21" t="n">
        <f aca="false">H51</f>
        <v>85608.4931506849</v>
      </c>
      <c r="I52" s="55"/>
      <c r="J52" s="54"/>
      <c r="K52" s="133"/>
      <c r="L52" s="133" t="n">
        <f aca="false">H52/1.47</f>
        <v>58237.070170534</v>
      </c>
      <c r="M52" s="204"/>
      <c r="N52" s="53" t="n">
        <f aca="false">N51+M52</f>
        <v>14670000</v>
      </c>
      <c r="O52" s="11"/>
      <c r="P52" s="40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" hidden="false" customHeight="false" outlineLevel="0" collapsed="false">
      <c r="A53" s="46" t="s">
        <v>56</v>
      </c>
      <c r="B53" s="35" t="n">
        <v>31</v>
      </c>
      <c r="C53" s="35"/>
      <c r="D53" s="47"/>
      <c r="E53" s="37" t="n">
        <v>0.071</v>
      </c>
      <c r="F53" s="48"/>
      <c r="G53" s="11"/>
      <c r="H53" s="39" t="n">
        <f aca="false">N53*E53*B53/365</f>
        <v>88462.1095890411</v>
      </c>
      <c r="I53" s="55"/>
      <c r="J53" s="54"/>
      <c r="K53" s="133"/>
      <c r="L53" s="21"/>
      <c r="M53" s="204"/>
      <c r="N53" s="53" t="n">
        <f aca="false">N52+M53</f>
        <v>14670000</v>
      </c>
      <c r="O53" s="11"/>
      <c r="P53" s="40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" hidden="false" customHeight="false" outlineLevel="0" collapsed="false">
      <c r="A54" s="66" t="s">
        <v>75</v>
      </c>
      <c r="B54" s="58" t="n">
        <f aca="false">B53</f>
        <v>31</v>
      </c>
      <c r="C54" s="35"/>
      <c r="D54" s="47"/>
      <c r="E54" s="37"/>
      <c r="F54" s="48"/>
      <c r="G54" s="11"/>
      <c r="H54" s="21" t="n">
        <f aca="false">H53</f>
        <v>88462.1095890411</v>
      </c>
      <c r="I54" s="55"/>
      <c r="J54" s="54"/>
      <c r="K54" s="133"/>
      <c r="L54" s="133" t="n">
        <f aca="false">H54/1.47</f>
        <v>60178.3058428851</v>
      </c>
      <c r="M54" s="204"/>
      <c r="N54" s="53" t="n">
        <f aca="false">N53+M54</f>
        <v>14670000</v>
      </c>
      <c r="O54" s="11"/>
      <c r="P54" s="40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" hidden="false" customHeight="false" outlineLevel="0" collapsed="false">
      <c r="A55" s="46" t="s">
        <v>58</v>
      </c>
      <c r="B55" s="35" t="n">
        <v>30</v>
      </c>
      <c r="C55" s="35"/>
      <c r="D55" s="47"/>
      <c r="E55" s="37" t="n">
        <v>0.071</v>
      </c>
      <c r="F55" s="48"/>
      <c r="G55" s="11"/>
      <c r="H55" s="39" t="n">
        <f aca="false">N55*E55*B55/365</f>
        <v>85608.4931506849</v>
      </c>
      <c r="I55" s="55"/>
      <c r="J55" s="54"/>
      <c r="K55" s="133"/>
      <c r="L55" s="21"/>
      <c r="M55" s="204"/>
      <c r="N55" s="53" t="n">
        <f aca="false">N54+M55</f>
        <v>14670000</v>
      </c>
      <c r="O55" s="11"/>
      <c r="P55" s="40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" hidden="false" customHeight="false" outlineLevel="0" collapsed="false">
      <c r="A56" s="66" t="s">
        <v>77</v>
      </c>
      <c r="B56" s="58" t="n">
        <f aca="false">B55</f>
        <v>30</v>
      </c>
      <c r="C56" s="35"/>
      <c r="D56" s="47"/>
      <c r="E56" s="37"/>
      <c r="F56" s="48"/>
      <c r="G56" s="11"/>
      <c r="H56" s="21" t="n">
        <f aca="false">H55</f>
        <v>85608.4931506849</v>
      </c>
      <c r="I56" s="55"/>
      <c r="J56" s="54"/>
      <c r="K56" s="133"/>
      <c r="L56" s="133" t="n">
        <f aca="false">H56/1.47</f>
        <v>58237.070170534</v>
      </c>
      <c r="M56" s="204"/>
      <c r="N56" s="53" t="n">
        <f aca="false">N55+M56</f>
        <v>14670000</v>
      </c>
      <c r="O56" s="11"/>
      <c r="P56" s="40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" hidden="false" customHeight="false" outlineLevel="0" collapsed="false">
      <c r="A57" s="46" t="s">
        <v>60</v>
      </c>
      <c r="B57" s="35" t="n">
        <v>31</v>
      </c>
      <c r="C57" s="35"/>
      <c r="D57" s="47"/>
      <c r="E57" s="37" t="n">
        <v>0.071</v>
      </c>
      <c r="F57" s="48"/>
      <c r="G57" s="11"/>
      <c r="H57" s="39" t="n">
        <f aca="false">N57*E57*B57/365</f>
        <v>88462.1095890411</v>
      </c>
      <c r="I57" s="55"/>
      <c r="J57" s="54"/>
      <c r="K57" s="133"/>
      <c r="L57" s="21"/>
      <c r="M57" s="204"/>
      <c r="N57" s="53" t="n">
        <f aca="false">N56+M57</f>
        <v>14670000</v>
      </c>
      <c r="O57" s="11"/>
      <c r="P57" s="40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" hidden="false" customHeight="false" outlineLevel="0" collapsed="false">
      <c r="A58" s="66" t="s">
        <v>31</v>
      </c>
      <c r="B58" s="58" t="n">
        <f aca="false">B57</f>
        <v>31</v>
      </c>
      <c r="C58" s="35"/>
      <c r="D58" s="47"/>
      <c r="E58" s="37"/>
      <c r="F58" s="48"/>
      <c r="G58" s="11"/>
      <c r="H58" s="21" t="n">
        <f aca="false">H57</f>
        <v>88462.1095890411</v>
      </c>
      <c r="I58" s="55"/>
      <c r="J58" s="54"/>
      <c r="K58" s="133"/>
      <c r="L58" s="133" t="n">
        <f aca="false">H58/1.47</f>
        <v>60178.3058428851</v>
      </c>
      <c r="M58" s="204"/>
      <c r="N58" s="53" t="n">
        <f aca="false">N57+M58</f>
        <v>14670000</v>
      </c>
      <c r="O58" s="11"/>
      <c r="P58" s="40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" hidden="false" customHeight="false" outlineLevel="0" collapsed="false">
      <c r="A59" s="46" t="s">
        <v>166</v>
      </c>
      <c r="B59" s="35" t="n">
        <v>12</v>
      </c>
      <c r="C59" s="35"/>
      <c r="D59" s="47"/>
      <c r="E59" s="37" t="n">
        <v>0.071</v>
      </c>
      <c r="F59" s="48"/>
      <c r="G59" s="11"/>
      <c r="H59" s="39" t="n">
        <f aca="false">N59*E59*B59/365</f>
        <v>34243.397260274</v>
      </c>
      <c r="I59" s="55"/>
      <c r="J59" s="54"/>
      <c r="K59" s="133"/>
      <c r="L59" s="21"/>
      <c r="M59" s="204"/>
      <c r="N59" s="53" t="n">
        <f aca="false">N58+M59</f>
        <v>14670000</v>
      </c>
      <c r="O59" s="11"/>
      <c r="P59" s="40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" hidden="false" customHeight="false" outlineLevel="0" collapsed="false">
      <c r="A60" s="46" t="s">
        <v>167</v>
      </c>
      <c r="B60" s="35"/>
      <c r="C60" s="35"/>
      <c r="D60" s="47"/>
      <c r="E60" s="37"/>
      <c r="F60" s="48"/>
      <c r="G60" s="11"/>
      <c r="H60" s="39"/>
      <c r="I60" s="55"/>
      <c r="J60" s="54"/>
      <c r="K60" s="133"/>
      <c r="L60" s="21"/>
      <c r="M60" s="40" t="n">
        <v>-14000000</v>
      </c>
      <c r="N60" s="53" t="n">
        <f aca="false">N59+M60</f>
        <v>670000</v>
      </c>
      <c r="O60" s="11"/>
      <c r="P60" s="40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</row>
    <row r="61" customFormat="false" ht="12" hidden="false" customHeight="false" outlineLevel="0" collapsed="false">
      <c r="A61" s="46" t="s">
        <v>168</v>
      </c>
      <c r="B61" s="35" t="n">
        <v>19</v>
      </c>
      <c r="C61" s="35"/>
      <c r="D61" s="47"/>
      <c r="E61" s="37" t="n">
        <v>0.071</v>
      </c>
      <c r="F61" s="48"/>
      <c r="G61" s="11"/>
      <c r="H61" s="39" t="n">
        <f aca="false">N61*E61*B61/365</f>
        <v>2476.24657534247</v>
      </c>
      <c r="I61" s="55"/>
      <c r="J61" s="54"/>
      <c r="K61" s="133"/>
      <c r="L61" s="21"/>
      <c r="M61" s="204"/>
      <c r="N61" s="53" t="n">
        <f aca="false">N60+M61</f>
        <v>670000</v>
      </c>
      <c r="O61" s="11"/>
      <c r="P61" s="40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</row>
    <row r="62" customFormat="false" ht="12" hidden="false" customHeight="false" outlineLevel="0" collapsed="false">
      <c r="A62" s="66" t="s">
        <v>34</v>
      </c>
      <c r="B62" s="58" t="n">
        <f aca="false">SUM(B59:B61)</f>
        <v>31</v>
      </c>
      <c r="C62" s="35"/>
      <c r="D62" s="47"/>
      <c r="E62" s="37"/>
      <c r="F62" s="48"/>
      <c r="G62" s="11"/>
      <c r="H62" s="21" t="n">
        <f aca="false">H59</f>
        <v>34243.397260274</v>
      </c>
      <c r="I62" s="55"/>
      <c r="J62" s="54"/>
      <c r="K62" s="133"/>
      <c r="L62" s="133" t="n">
        <f aca="false">H62/1.47</f>
        <v>23294.8280682136</v>
      </c>
      <c r="M62" s="204"/>
      <c r="N62" s="53" t="n">
        <f aca="false">N61+M62</f>
        <v>670000</v>
      </c>
      <c r="O62" s="11"/>
      <c r="P62" s="40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</row>
    <row r="63" customFormat="false" ht="12" hidden="false" customHeight="false" outlineLevel="0" collapsed="false">
      <c r="A63" s="205"/>
      <c r="B63" s="209"/>
      <c r="C63" s="209"/>
      <c r="D63" s="47"/>
      <c r="E63" s="37"/>
      <c r="F63" s="48"/>
      <c r="G63" s="11"/>
      <c r="H63" s="54"/>
      <c r="I63" s="54"/>
      <c r="J63" s="54"/>
      <c r="K63" s="54"/>
      <c r="L63" s="54"/>
      <c r="M63" s="74"/>
      <c r="N63" s="202"/>
      <c r="O63" s="200"/>
      <c r="P63" s="75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</row>
    <row r="64" customFormat="false" ht="12" hidden="false" customHeight="false" outlineLevel="0" collapsed="false">
      <c r="A64" s="205" t="s">
        <v>169</v>
      </c>
      <c r="B64" s="209"/>
      <c r="C64" s="209"/>
      <c r="D64" s="47"/>
      <c r="E64" s="37"/>
      <c r="F64" s="48"/>
      <c r="G64" s="11"/>
      <c r="H64" s="54"/>
      <c r="I64" s="54"/>
      <c r="J64" s="54"/>
      <c r="K64" s="54"/>
      <c r="L64" s="54"/>
      <c r="M64" s="74"/>
      <c r="N64" s="202"/>
      <c r="O64" s="200"/>
      <c r="P64" s="75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</row>
    <row r="65" customFormat="false" ht="12" hidden="false" customHeight="false" outlineLevel="0" collapsed="false">
      <c r="A65" s="210"/>
      <c r="B65" s="211"/>
      <c r="C65" s="211"/>
      <c r="D65" s="96"/>
      <c r="E65" s="97"/>
      <c r="F65" s="98"/>
      <c r="G65" s="99"/>
      <c r="H65" s="146"/>
      <c r="I65" s="146"/>
      <c r="J65" s="146"/>
      <c r="K65" s="146"/>
      <c r="L65" s="146"/>
      <c r="M65" s="212"/>
      <c r="N65" s="213"/>
      <c r="O65" s="200"/>
      <c r="P65" s="75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</row>
    <row r="66" customFormat="false" ht="12" hidden="false" customHeight="false" outlineLevel="0" collapsed="false">
      <c r="A66" s="65"/>
      <c r="B66" s="35"/>
      <c r="C66" s="35"/>
      <c r="D66" s="47"/>
      <c r="E66" s="37"/>
      <c r="F66" s="48"/>
      <c r="G66" s="11"/>
      <c r="H66" s="40"/>
      <c r="I66" s="50"/>
      <c r="J66" s="50"/>
      <c r="K66" s="50"/>
      <c r="L66" s="50"/>
      <c r="M66" s="204"/>
      <c r="N66" s="75"/>
      <c r="O66" s="200"/>
      <c r="P66" s="75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</row>
    <row r="67" customFormat="false" ht="12" hidden="false" customHeight="false" outlineLevel="0" collapsed="false">
      <c r="A67" s="65"/>
      <c r="B67" s="35"/>
      <c r="C67" s="35"/>
      <c r="D67" s="47"/>
      <c r="E67" s="37"/>
      <c r="F67" s="48"/>
      <c r="G67" s="11"/>
      <c r="H67" s="40"/>
      <c r="I67" s="50"/>
      <c r="J67" s="50"/>
      <c r="K67" s="50"/>
      <c r="L67" s="50"/>
      <c r="M67" s="204"/>
      <c r="N67" s="75"/>
      <c r="O67" s="200"/>
      <c r="P67" s="75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  <c r="IW67" s="65"/>
    </row>
    <row r="68" customFormat="false" ht="12.75" hidden="false" customHeight="false" outlineLevel="0" collapsed="false">
      <c r="A68" s="65"/>
      <c r="B68" s="65"/>
      <c r="C68" s="35"/>
      <c r="D68" s="47"/>
      <c r="E68" s="65"/>
      <c r="F68" s="48"/>
      <c r="G68" s="11"/>
      <c r="H68" s="214" t="s">
        <v>170</v>
      </c>
      <c r="I68" s="170"/>
      <c r="J68" s="170"/>
      <c r="K68" s="170"/>
      <c r="L68" s="215" t="n">
        <f aca="false">L46+L48+L50+L52+L54+L56+L58+L62</f>
        <v>434836.790606654</v>
      </c>
      <c r="M68" s="204"/>
      <c r="N68" s="75"/>
      <c r="O68" s="200"/>
      <c r="P68" s="75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</row>
    <row r="69" customFormat="false" ht="12.75" hidden="false" customHeight="false" outlineLevel="0" collapsed="false">
      <c r="A69" s="65"/>
      <c r="B69" s="35"/>
      <c r="C69" s="35"/>
      <c r="D69" s="47"/>
      <c r="E69" s="216"/>
      <c r="F69" s="48"/>
      <c r="G69" s="11"/>
      <c r="H69" s="40"/>
      <c r="I69" s="50"/>
      <c r="J69" s="50"/>
      <c r="K69" s="50"/>
      <c r="L69" s="40"/>
      <c r="M69" s="204"/>
      <c r="N69" s="75"/>
      <c r="O69" s="200"/>
      <c r="P69" s="75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</row>
    <row r="70" customFormat="false" ht="12" hidden="false" customHeight="false" outlineLevel="0" collapsed="false">
      <c r="A70" s="65"/>
      <c r="B70" s="35"/>
      <c r="C70" s="35"/>
      <c r="D70" s="47"/>
      <c r="E70" s="37"/>
      <c r="F70" s="48"/>
      <c r="G70" s="11"/>
      <c r="H70" s="40"/>
      <c r="I70" s="50"/>
      <c r="J70" s="50"/>
      <c r="K70" s="50"/>
      <c r="L70" s="40"/>
      <c r="M70" s="204"/>
      <c r="N70" s="75"/>
      <c r="O70" s="200"/>
      <c r="P70" s="75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</row>
    <row r="71" customFormat="false" ht="12" hidden="false" customHeight="false" outlineLevel="0" collapsed="false">
      <c r="A71" s="70"/>
      <c r="B71" s="35"/>
      <c r="C71" s="35"/>
      <c r="D71" s="47"/>
      <c r="E71" s="37"/>
      <c r="F71" s="48"/>
      <c r="G71" s="11"/>
      <c r="H71" s="40"/>
      <c r="I71" s="55"/>
      <c r="J71" s="55"/>
      <c r="K71" s="55"/>
      <c r="L71" s="55"/>
      <c r="M71" s="204"/>
      <c r="N71" s="75"/>
      <c r="O71" s="200"/>
      <c r="P71" s="75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</row>
    <row r="72" customFormat="false" ht="12" hidden="false" customHeight="false" outlineLevel="0" collapsed="false">
      <c r="A72" s="70"/>
      <c r="B72" s="35"/>
      <c r="C72" s="35"/>
      <c r="D72" s="47"/>
      <c r="E72" s="37"/>
      <c r="F72" s="48"/>
      <c r="G72" s="11"/>
      <c r="H72" s="40"/>
      <c r="I72" s="55"/>
      <c r="J72" s="55"/>
      <c r="K72" s="55"/>
      <c r="L72" s="55"/>
      <c r="M72" s="204"/>
      <c r="N72" s="75"/>
      <c r="O72" s="200"/>
      <c r="P72" s="75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</row>
    <row r="73" customFormat="false" ht="12" hidden="false" customHeight="false" outlineLevel="0" collapsed="false">
      <c r="A73" s="70" t="str">
        <f aca="true">CELL("FILENAME")</f>
        <v>'file:///mnt/12tb/@roms/datasets/enron/EDRM Enron Email Data Set v2 XML/filtered-attachments/xls/Ice_Drilling_Default_Int.xls'#$Interest Exp</v>
      </c>
      <c r="B73" s="35"/>
      <c r="C73" s="35"/>
      <c r="D73" s="47"/>
      <c r="E73" s="37"/>
      <c r="F73" s="48"/>
      <c r="G73" s="11"/>
      <c r="H73" s="40"/>
      <c r="I73" s="50"/>
      <c r="J73" s="50"/>
      <c r="K73" s="50"/>
      <c r="L73" s="50"/>
      <c r="M73" s="204"/>
      <c r="N73" s="75"/>
      <c r="O73" s="200"/>
      <c r="P73" s="75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</row>
    <row r="74" customFormat="false" ht="12" hidden="false" customHeight="false" outlineLevel="0" collapsed="false">
      <c r="A74" s="217"/>
      <c r="B74" s="209"/>
      <c r="C74" s="209"/>
      <c r="D74" s="47"/>
      <c r="E74" s="37"/>
      <c r="F74" s="48"/>
      <c r="G74" s="11"/>
      <c r="H74" s="54"/>
      <c r="I74" s="54"/>
      <c r="J74" s="54"/>
      <c r="K74" s="54"/>
      <c r="L74" s="54"/>
      <c r="M74" s="74"/>
      <c r="N74" s="75"/>
      <c r="O74" s="200"/>
      <c r="P74" s="75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</row>
    <row r="75" customFormat="false" ht="12" hidden="false" customHeight="false" outlineLevel="0" collapsed="false">
      <c r="A75" s="70"/>
      <c r="B75" s="35"/>
      <c r="C75" s="35"/>
      <c r="D75" s="47"/>
      <c r="E75" s="37"/>
      <c r="F75" s="48"/>
      <c r="G75" s="11"/>
      <c r="H75" s="40"/>
      <c r="I75" s="50"/>
      <c r="J75" s="50"/>
      <c r="K75" s="50"/>
      <c r="L75" s="50"/>
      <c r="M75" s="204"/>
      <c r="N75" s="75"/>
      <c r="O75" s="200"/>
      <c r="P75" s="75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</row>
    <row r="76" customFormat="false" ht="12" hidden="false" customHeight="false" outlineLevel="0" collapsed="false">
      <c r="A76" s="70"/>
      <c r="B76" s="35"/>
      <c r="C76" s="35"/>
      <c r="D76" s="47"/>
      <c r="E76" s="37"/>
      <c r="F76" s="48"/>
      <c r="G76" s="11"/>
      <c r="H76" s="40"/>
      <c r="I76" s="55"/>
      <c r="J76" s="55"/>
      <c r="K76" s="55"/>
      <c r="L76" s="55"/>
      <c r="M76" s="204"/>
      <c r="N76" s="75"/>
      <c r="O76" s="200"/>
      <c r="P76" s="75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</row>
    <row r="77" customFormat="false" ht="12" hidden="false" customHeight="false" outlineLevel="0" collapsed="false">
      <c r="A77" s="70"/>
      <c r="B77" s="35"/>
      <c r="C77" s="35"/>
      <c r="D77" s="47"/>
      <c r="E77" s="37"/>
      <c r="F77" s="48"/>
      <c r="G77" s="11"/>
      <c r="H77" s="40"/>
      <c r="I77" s="55"/>
      <c r="J77" s="55"/>
      <c r="K77" s="55"/>
      <c r="L77" s="55"/>
      <c r="M77" s="204"/>
      <c r="N77" s="75"/>
      <c r="O77" s="200"/>
      <c r="P77" s="75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</row>
    <row r="78" customFormat="false" ht="12" hidden="false" customHeight="false" outlineLevel="0" collapsed="false">
      <c r="A78" s="218"/>
      <c r="B78" s="35"/>
      <c r="C78" s="35"/>
      <c r="D78" s="47"/>
      <c r="E78" s="37"/>
      <c r="F78" s="48"/>
      <c r="G78" s="11"/>
      <c r="H78" s="40"/>
      <c r="I78" s="50"/>
      <c r="J78" s="50"/>
      <c r="K78" s="50"/>
      <c r="L78" s="50"/>
      <c r="M78" s="204"/>
      <c r="N78" s="75"/>
      <c r="O78" s="200"/>
      <c r="P78" s="75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</row>
    <row r="79" customFormat="false" ht="12" hidden="false" customHeight="false" outlineLevel="0" collapsed="false">
      <c r="A79" s="217"/>
      <c r="B79" s="209"/>
      <c r="C79" s="209"/>
      <c r="D79" s="47"/>
      <c r="E79" s="37"/>
      <c r="F79" s="48"/>
      <c r="G79" s="11"/>
      <c r="H79" s="54"/>
      <c r="I79" s="54"/>
      <c r="J79" s="54"/>
      <c r="K79" s="54"/>
      <c r="L79" s="54"/>
      <c r="M79" s="74"/>
      <c r="N79" s="75"/>
      <c r="O79" s="200"/>
      <c r="P79" s="75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</row>
    <row r="80" customFormat="false" ht="12" hidden="false" customHeight="false" outlineLevel="0" collapsed="false">
      <c r="A80" s="217"/>
      <c r="B80" s="209"/>
      <c r="C80" s="209"/>
      <c r="D80" s="47"/>
      <c r="E80" s="37"/>
      <c r="F80" s="48"/>
      <c r="G80" s="11"/>
      <c r="H80" s="54"/>
      <c r="I80" s="54"/>
      <c r="J80" s="54"/>
      <c r="K80" s="54"/>
      <c r="L80" s="54"/>
      <c r="M80" s="74"/>
      <c r="N80" s="75"/>
      <c r="O80" s="200"/>
      <c r="P80" s="75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" hidden="false" customHeight="false" outlineLevel="0" collapsed="false">
      <c r="A81" s="219"/>
      <c r="B81" s="35"/>
      <c r="C81" s="35"/>
      <c r="D81" s="69"/>
      <c r="E81" s="37"/>
      <c r="F81" s="76"/>
      <c r="G81" s="11"/>
      <c r="H81" s="40"/>
      <c r="I81" s="47"/>
      <c r="J81" s="47"/>
      <c r="K81" s="47"/>
      <c r="L81" s="47"/>
      <c r="M81" s="37"/>
      <c r="N81" s="48"/>
      <c r="O81" s="11"/>
      <c r="P81" s="4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  <c r="IW81" s="50"/>
    </row>
    <row r="82" customFormat="false" ht="12" hidden="false" customHeight="false" outlineLevel="0" collapsed="false">
      <c r="A82" s="219"/>
      <c r="B82" s="35"/>
      <c r="C82" s="35"/>
      <c r="D82" s="69"/>
      <c r="E82" s="37"/>
      <c r="F82" s="76"/>
      <c r="G82" s="11"/>
      <c r="H82" s="40"/>
      <c r="I82" s="54"/>
      <c r="J82" s="54"/>
      <c r="K82" s="54"/>
      <c r="L82" s="54"/>
      <c r="M82" s="40"/>
      <c r="N82" s="40"/>
      <c r="O82" s="40"/>
      <c r="P82" s="106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</row>
    <row r="83" customFormat="false" ht="12" hidden="false" customHeight="false" outlineLevel="0" collapsed="false">
      <c r="A83" s="50"/>
      <c r="B83" s="35"/>
      <c r="C83" s="35"/>
      <c r="D83" s="36"/>
      <c r="E83" s="37"/>
      <c r="F83" s="35"/>
      <c r="H83" s="50"/>
      <c r="I83" s="50"/>
      <c r="J83" s="50"/>
      <c r="K83" s="50"/>
      <c r="L83" s="50"/>
      <c r="M83" s="50"/>
      <c r="N83" s="50"/>
      <c r="O83" s="50"/>
      <c r="P83" s="106"/>
      <c r="Q83" s="4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  <c r="IW83" s="50"/>
    </row>
    <row r="84" customFormat="false" ht="12" hidden="false" customHeight="false" outlineLevel="0" collapsed="false">
      <c r="A84" s="50"/>
      <c r="B84" s="35"/>
      <c r="C84" s="35"/>
      <c r="D84" s="36"/>
      <c r="E84" s="37"/>
      <c r="F84" s="35"/>
      <c r="H84" s="50"/>
      <c r="I84" s="50"/>
      <c r="J84" s="50"/>
      <c r="K84" s="50"/>
      <c r="L84" s="50"/>
      <c r="M84" s="50"/>
      <c r="N84" s="50"/>
      <c r="O84" s="50"/>
      <c r="P84" s="106"/>
      <c r="Q84" s="4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  <c r="IW84" s="50"/>
    </row>
    <row r="85" customFormat="false" ht="12" hidden="false" customHeight="false" outlineLevel="0" collapsed="false">
      <c r="A85" s="50"/>
      <c r="B85" s="35"/>
      <c r="C85" s="35"/>
      <c r="D85" s="36"/>
      <c r="E85" s="37"/>
      <c r="F85" s="35"/>
      <c r="H85" s="50"/>
      <c r="I85" s="50"/>
      <c r="J85" s="50"/>
      <c r="K85" s="50"/>
      <c r="L85" s="50"/>
      <c r="M85" s="50"/>
      <c r="N85" s="50"/>
      <c r="O85" s="50"/>
      <c r="P85" s="220"/>
      <c r="Q85" s="4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  <c r="IW85" s="50"/>
    </row>
    <row r="86" customFormat="false" ht="12" hidden="false" customHeight="false" outlineLevel="0" collapsed="false">
      <c r="A86" s="50"/>
      <c r="B86" s="35"/>
      <c r="C86" s="35"/>
      <c r="D86" s="36"/>
      <c r="E86" s="37"/>
      <c r="F86" s="35"/>
      <c r="H86" s="50"/>
      <c r="I86" s="50"/>
      <c r="J86" s="50"/>
      <c r="K86" s="50"/>
      <c r="L86" s="50"/>
      <c r="M86" s="50"/>
      <c r="N86" s="50"/>
      <c r="O86" s="50"/>
      <c r="P86" s="220"/>
      <c r="Q86" s="4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  <c r="IW86" s="50"/>
    </row>
    <row r="87" customFormat="false" ht="12" hidden="false" customHeight="false" outlineLevel="0" collapsed="false">
      <c r="A87" s="50"/>
      <c r="B87" s="35"/>
      <c r="C87" s="35"/>
      <c r="D87" s="36"/>
      <c r="E87" s="37"/>
      <c r="F87" s="35"/>
      <c r="H87" s="50"/>
      <c r="I87" s="50"/>
      <c r="J87" s="50"/>
      <c r="K87" s="50"/>
      <c r="L87" s="50"/>
      <c r="M87" s="50"/>
      <c r="N87" s="50"/>
      <c r="O87" s="50"/>
      <c r="P87" s="220"/>
      <c r="Q87" s="4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  <c r="IW87" s="50"/>
    </row>
    <row r="88" customFormat="false" ht="12" hidden="false" customHeight="false" outlineLevel="0" collapsed="false">
      <c r="A88" s="50"/>
      <c r="B88" s="35"/>
      <c r="C88" s="35"/>
      <c r="D88" s="36"/>
      <c r="E88" s="37"/>
      <c r="F88" s="35"/>
      <c r="H88" s="50"/>
      <c r="I88" s="50"/>
      <c r="J88" s="50"/>
      <c r="K88" s="50"/>
      <c r="L88" s="50"/>
      <c r="M88" s="50"/>
      <c r="N88" s="50"/>
      <c r="O88" s="50"/>
      <c r="P88" s="220"/>
      <c r="Q88" s="4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  <c r="IW88" s="50"/>
    </row>
    <row r="89" customFormat="false" ht="12" hidden="false" customHeight="false" outlineLevel="0" collapsed="false">
      <c r="A89" s="50"/>
      <c r="B89" s="35"/>
      <c r="C89" s="35"/>
      <c r="D89" s="36"/>
      <c r="E89" s="37"/>
      <c r="F89" s="35"/>
      <c r="H89" s="50"/>
      <c r="I89" s="50"/>
      <c r="J89" s="50"/>
      <c r="K89" s="50"/>
      <c r="L89" s="50"/>
      <c r="M89" s="50"/>
      <c r="N89" s="50"/>
      <c r="O89" s="50"/>
      <c r="P89" s="50"/>
      <c r="Q89" s="4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  <c r="IW89" s="50"/>
    </row>
    <row r="90" customFormat="false" ht="12.75" hidden="false" customHeight="false" outlineLevel="0" collapsed="false">
      <c r="A90" s="181"/>
      <c r="B90" s="35"/>
      <c r="C90" s="35"/>
      <c r="D90" s="36"/>
      <c r="E90" s="37"/>
      <c r="F90" s="35"/>
      <c r="H90" s="50"/>
      <c r="I90" s="50"/>
      <c r="J90" s="50"/>
      <c r="K90" s="50"/>
      <c r="L90" s="50"/>
      <c r="M90" s="50"/>
      <c r="N90" s="50"/>
      <c r="O90" s="50"/>
      <c r="P90" s="50"/>
      <c r="Q90" s="4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  <c r="IW90" s="50"/>
    </row>
    <row r="91" customFormat="false" ht="12.75" hidden="false" customHeight="false" outlineLevel="0" collapsed="false">
      <c r="A91" s="181"/>
      <c r="B91" s="35"/>
      <c r="C91" s="35"/>
      <c r="D91" s="36"/>
      <c r="E91" s="37"/>
      <c r="F91" s="35"/>
      <c r="H91" s="50"/>
      <c r="I91" s="50"/>
      <c r="J91" s="50"/>
      <c r="K91" s="50"/>
      <c r="L91" s="50"/>
      <c r="M91" s="50"/>
      <c r="N91" s="50"/>
      <c r="O91" s="50"/>
      <c r="P91" s="50"/>
      <c r="Q91" s="4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  <c r="IW91" s="50"/>
    </row>
    <row r="92" customFormat="false" ht="12.75" hidden="false" customHeight="false" outlineLevel="0" collapsed="false">
      <c r="A92" s="181"/>
      <c r="B92" s="35"/>
      <c r="C92" s="35"/>
      <c r="D92" s="36"/>
      <c r="E92" s="37"/>
      <c r="F92" s="35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  <c r="IW92" s="50"/>
    </row>
    <row r="93" customFormat="false" ht="12.75" hidden="false" customHeight="false" outlineLevel="0" collapsed="false">
      <c r="A93" s="181"/>
      <c r="B93" s="35"/>
      <c r="C93" s="35"/>
      <c r="D93" s="36"/>
      <c r="E93" s="37"/>
      <c r="F93" s="35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  <c r="IW93" s="50"/>
    </row>
    <row r="94" customFormat="false" ht="12.75" hidden="false" customHeight="false" outlineLevel="0" collapsed="false">
      <c r="A94" s="181"/>
      <c r="B94" s="35"/>
      <c r="C94" s="35"/>
      <c r="D94" s="36"/>
      <c r="E94" s="37"/>
      <c r="F94" s="35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  <c r="IW94" s="50"/>
    </row>
    <row r="95" customFormat="false" ht="12" hidden="false" customHeight="false" outlineLevel="0" collapsed="false">
      <c r="A95" s="50"/>
      <c r="B95" s="35"/>
      <c r="C95" s="35"/>
      <c r="D95" s="36"/>
      <c r="E95" s="37"/>
      <c r="F95" s="35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  <c r="IW95" s="50"/>
    </row>
    <row r="96" customFormat="false" ht="12" hidden="false" customHeight="false" outlineLevel="0" collapsed="false">
      <c r="A96" s="50"/>
      <c r="B96" s="35"/>
      <c r="C96" s="35"/>
      <c r="D96" s="36"/>
      <c r="E96" s="37"/>
      <c r="F96" s="35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  <c r="IW96" s="50"/>
    </row>
    <row r="97" customFormat="false" ht="12" hidden="false" customHeight="false" outlineLevel="0" collapsed="false">
      <c r="A97" s="50"/>
      <c r="B97" s="35"/>
      <c r="C97" s="35"/>
      <c r="D97" s="36"/>
      <c r="E97" s="37"/>
      <c r="F97" s="35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  <c r="IW97" s="50"/>
    </row>
    <row r="98" customFormat="false" ht="12" hidden="false" customHeight="false" outlineLevel="0" collapsed="false">
      <c r="A98" s="50"/>
      <c r="B98" s="35"/>
      <c r="C98" s="35"/>
      <c r="D98" s="36"/>
      <c r="E98" s="37"/>
      <c r="F98" s="35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  <c r="IW98" s="50"/>
    </row>
    <row r="99" customFormat="false" ht="12" hidden="false" customHeight="false" outlineLevel="0" collapsed="false">
      <c r="A99" s="50"/>
      <c r="B99" s="35"/>
      <c r="C99" s="35"/>
      <c r="D99" s="36"/>
      <c r="E99" s="37"/>
      <c r="F99" s="35"/>
      <c r="H99" s="50"/>
      <c r="I99" s="40"/>
      <c r="J99" s="40"/>
      <c r="K99" s="40"/>
      <c r="L99" s="40"/>
      <c r="M99" s="40"/>
      <c r="N99" s="189"/>
      <c r="O99" s="50"/>
      <c r="P99" s="50"/>
      <c r="Q99" s="50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</row>
    <row r="100" customFormat="false" ht="12" hidden="false" customHeight="false" outlineLevel="0" collapsed="false">
      <c r="A100" s="50"/>
      <c r="B100" s="35"/>
      <c r="C100" s="35"/>
      <c r="D100" s="36"/>
      <c r="E100" s="37"/>
      <c r="F100" s="35"/>
      <c r="H100" s="50"/>
      <c r="I100" s="40"/>
      <c r="J100" s="40"/>
      <c r="K100" s="40"/>
      <c r="L100" s="40"/>
      <c r="M100" s="40"/>
      <c r="N100" s="189"/>
      <c r="O100" s="50"/>
      <c r="P100" s="50"/>
      <c r="Q100" s="50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</row>
    <row r="101" customFormat="false" ht="12" hidden="false" customHeight="false" outlineLevel="0" collapsed="false">
      <c r="A101" s="50"/>
      <c r="B101" s="35"/>
      <c r="C101" s="35"/>
      <c r="D101" s="36"/>
      <c r="E101" s="37"/>
      <c r="F101" s="35"/>
      <c r="H101" s="50"/>
      <c r="I101" s="40"/>
      <c r="J101" s="40"/>
      <c r="K101" s="40"/>
      <c r="L101" s="40"/>
      <c r="M101" s="40"/>
      <c r="N101" s="189"/>
      <c r="O101" s="50"/>
      <c r="P101" s="50"/>
      <c r="Q101" s="50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</row>
    <row r="102" customFormat="false" ht="12" hidden="false" customHeight="false" outlineLevel="0" collapsed="false">
      <c r="A102" s="50"/>
      <c r="B102" s="35"/>
      <c r="C102" s="35"/>
      <c r="D102" s="36"/>
      <c r="E102" s="37"/>
      <c r="F102" s="35"/>
      <c r="H102" s="50"/>
      <c r="I102" s="40"/>
      <c r="J102" s="40"/>
      <c r="K102" s="40"/>
      <c r="L102" s="40"/>
      <c r="M102" s="40"/>
      <c r="N102" s="189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  <c r="IW102" s="50"/>
    </row>
    <row r="103" customFormat="false" ht="12" hidden="false" customHeight="false" outlineLevel="0" collapsed="false">
      <c r="A103" s="50"/>
      <c r="B103" s="35"/>
      <c r="C103" s="35"/>
      <c r="D103" s="36"/>
      <c r="E103" s="37"/>
      <c r="F103" s="35"/>
      <c r="H103" s="50"/>
      <c r="I103" s="40"/>
      <c r="J103" s="40"/>
      <c r="K103" s="40"/>
      <c r="L103" s="40"/>
      <c r="M103" s="40"/>
      <c r="N103" s="189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  <c r="IW103" s="50"/>
    </row>
    <row r="104" customFormat="false" ht="12" hidden="false" customHeight="false" outlineLevel="0" collapsed="false">
      <c r="A104" s="50"/>
      <c r="B104" s="35"/>
      <c r="C104" s="35"/>
      <c r="D104" s="36"/>
      <c r="E104" s="37"/>
      <c r="F104" s="35"/>
      <c r="H104" s="50"/>
      <c r="I104" s="40"/>
      <c r="J104" s="40"/>
      <c r="K104" s="40"/>
      <c r="L104" s="40"/>
      <c r="M104" s="40"/>
      <c r="N104" s="189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  <c r="IW104" s="50"/>
    </row>
    <row r="105" customFormat="false" ht="12" hidden="false" customHeight="false" outlineLevel="0" collapsed="false">
      <c r="A105" s="50"/>
      <c r="B105" s="35"/>
      <c r="C105" s="35"/>
      <c r="D105" s="36"/>
      <c r="E105" s="37"/>
      <c r="F105" s="35"/>
      <c r="H105" s="50"/>
      <c r="I105" s="40"/>
      <c r="J105" s="40"/>
      <c r="K105" s="40"/>
      <c r="L105" s="40"/>
      <c r="M105" s="40"/>
      <c r="N105" s="189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</row>
    <row r="106" customFormat="false" ht="12" hidden="false" customHeight="false" outlineLevel="0" collapsed="false">
      <c r="A106" s="50"/>
      <c r="B106" s="35"/>
      <c r="C106" s="35"/>
      <c r="D106" s="36"/>
      <c r="E106" s="37"/>
      <c r="F106" s="35"/>
      <c r="H106" s="50"/>
      <c r="I106" s="40"/>
      <c r="J106" s="40"/>
      <c r="K106" s="40"/>
      <c r="L106" s="40"/>
      <c r="M106" s="40"/>
      <c r="N106" s="189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  <c r="IW106" s="50"/>
    </row>
    <row r="107" customFormat="false" ht="12" hidden="false" customHeight="false" outlineLevel="0" collapsed="false">
      <c r="A107" s="50"/>
      <c r="B107" s="35"/>
      <c r="C107" s="35"/>
      <c r="D107" s="36"/>
      <c r="E107" s="37"/>
      <c r="F107" s="35"/>
      <c r="H107" s="50"/>
      <c r="I107" s="40"/>
      <c r="J107" s="40"/>
      <c r="K107" s="40"/>
      <c r="L107" s="40"/>
      <c r="M107" s="40"/>
      <c r="N107" s="189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  <c r="IW107" s="50"/>
    </row>
    <row r="108" customFormat="false" ht="12" hidden="false" customHeight="false" outlineLevel="0" collapsed="false">
      <c r="A108" s="50"/>
      <c r="B108" s="35"/>
      <c r="C108" s="35"/>
      <c r="D108" s="36"/>
      <c r="E108" s="37"/>
      <c r="F108" s="35"/>
      <c r="H108" s="50"/>
      <c r="I108" s="40"/>
      <c r="J108" s="40"/>
      <c r="K108" s="40"/>
      <c r="L108" s="40"/>
      <c r="M108" s="40"/>
      <c r="N108" s="189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  <c r="IW108" s="50"/>
    </row>
    <row r="109" customFormat="false" ht="12" hidden="false" customHeight="false" outlineLevel="0" collapsed="false">
      <c r="A109" s="50"/>
      <c r="B109" s="35"/>
      <c r="C109" s="35"/>
      <c r="D109" s="36"/>
      <c r="E109" s="37"/>
      <c r="F109" s="35"/>
      <c r="H109" s="50"/>
      <c r="I109" s="40"/>
      <c r="J109" s="40"/>
      <c r="K109" s="40"/>
      <c r="L109" s="40"/>
      <c r="M109" s="40"/>
      <c r="N109" s="18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  <c r="IW109" s="50"/>
    </row>
    <row r="110" customFormat="false" ht="12" hidden="false" customHeight="false" outlineLevel="0" collapsed="false">
      <c r="A110" s="50"/>
      <c r="B110" s="35"/>
      <c r="C110" s="35"/>
      <c r="D110" s="36"/>
      <c r="E110" s="37"/>
      <c r="F110" s="35"/>
      <c r="H110" s="50"/>
      <c r="I110" s="40"/>
      <c r="J110" s="40"/>
      <c r="K110" s="40"/>
      <c r="L110" s="40"/>
      <c r="M110" s="40"/>
      <c r="N110" s="189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  <c r="IW110" s="50"/>
    </row>
    <row r="111" customFormat="false" ht="12" hidden="false" customHeight="false" outlineLevel="0" collapsed="false">
      <c r="A111" s="50"/>
      <c r="B111" s="35"/>
      <c r="C111" s="35"/>
      <c r="D111" s="36"/>
      <c r="E111" s="37"/>
      <c r="F111" s="35"/>
      <c r="H111" s="50"/>
      <c r="I111" s="40"/>
      <c r="J111" s="40"/>
      <c r="K111" s="40"/>
      <c r="L111" s="40"/>
      <c r="M111" s="40"/>
      <c r="N111" s="189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  <c r="IW111" s="50"/>
    </row>
    <row r="112" customFormat="false" ht="12" hidden="false" customHeight="false" outlineLevel="0" collapsed="false">
      <c r="A112" s="50"/>
      <c r="B112" s="35"/>
      <c r="C112" s="35"/>
      <c r="D112" s="36"/>
      <c r="E112" s="37"/>
      <c r="F112" s="35"/>
      <c r="H112" s="50"/>
      <c r="I112" s="40"/>
      <c r="J112" s="40"/>
      <c r="K112" s="40"/>
      <c r="L112" s="40"/>
      <c r="M112" s="40"/>
      <c r="N112" s="189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  <c r="IW112" s="50"/>
    </row>
    <row r="113" customFormat="false" ht="12" hidden="false" customHeight="false" outlineLevel="0" collapsed="false">
      <c r="A113" s="50"/>
      <c r="B113" s="35"/>
      <c r="C113" s="35"/>
      <c r="D113" s="36"/>
      <c r="E113" s="37"/>
      <c r="F113" s="35"/>
      <c r="H113" s="50"/>
      <c r="I113" s="40"/>
      <c r="J113" s="40"/>
      <c r="K113" s="40"/>
      <c r="L113" s="40"/>
      <c r="M113" s="40"/>
      <c r="N113" s="189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  <c r="IW113" s="50"/>
    </row>
    <row r="114" customFormat="false" ht="12" hidden="false" customHeight="false" outlineLevel="0" collapsed="false">
      <c r="A114" s="50"/>
      <c r="B114" s="35"/>
      <c r="C114" s="35"/>
      <c r="D114" s="36"/>
      <c r="E114" s="37"/>
      <c r="F114" s="35"/>
      <c r="H114" s="50"/>
      <c r="I114" s="40"/>
      <c r="J114" s="40"/>
      <c r="K114" s="40"/>
      <c r="L114" s="40"/>
      <c r="M114" s="40"/>
      <c r="N114" s="189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  <c r="IW114" s="50"/>
    </row>
    <row r="115" customFormat="false" ht="12" hidden="false" customHeight="false" outlineLevel="0" collapsed="false">
      <c r="A115" s="50"/>
      <c r="B115" s="35"/>
      <c r="C115" s="35"/>
      <c r="D115" s="36"/>
      <c r="E115" s="37"/>
      <c r="F115" s="35"/>
      <c r="H115" s="50"/>
      <c r="I115" s="40"/>
      <c r="J115" s="40"/>
      <c r="K115" s="40"/>
      <c r="L115" s="40"/>
      <c r="M115" s="40"/>
      <c r="N115" s="189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  <c r="IW115" s="50"/>
    </row>
    <row r="116" customFormat="false" ht="12" hidden="false" customHeight="false" outlineLevel="0" collapsed="false">
      <c r="A116" s="50"/>
      <c r="B116" s="35"/>
      <c r="C116" s="35"/>
      <c r="D116" s="36"/>
      <c r="E116" s="37"/>
      <c r="F116" s="35"/>
      <c r="H116" s="50"/>
      <c r="I116" s="50"/>
      <c r="J116" s="50"/>
      <c r="K116" s="50"/>
      <c r="L116" s="50"/>
      <c r="M116" s="50"/>
      <c r="N116" s="189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  <c r="IW116" s="50"/>
    </row>
    <row r="117" customFormat="false" ht="12" hidden="false" customHeight="false" outlineLevel="0" collapsed="false">
      <c r="A117" s="50"/>
      <c r="B117" s="35"/>
      <c r="C117" s="35"/>
      <c r="D117" s="36"/>
      <c r="E117" s="37"/>
      <c r="F117" s="35"/>
      <c r="H117" s="50"/>
      <c r="I117" s="50"/>
      <c r="J117" s="50"/>
      <c r="K117" s="50"/>
      <c r="L117" s="50"/>
      <c r="M117" s="50"/>
      <c r="N117" s="18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  <c r="IW117" s="50"/>
    </row>
    <row r="118" customFormat="false" ht="12" hidden="false" customHeight="false" outlineLevel="0" collapsed="false">
      <c r="A118" s="50"/>
      <c r="B118" s="35"/>
      <c r="C118" s="35"/>
      <c r="D118" s="36"/>
      <c r="E118" s="37"/>
      <c r="F118" s="35"/>
      <c r="H118" s="50"/>
      <c r="I118" s="50"/>
      <c r="J118" s="50"/>
      <c r="K118" s="50"/>
      <c r="L118" s="50"/>
      <c r="M118" s="50"/>
      <c r="N118" s="189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  <c r="IW118" s="50"/>
    </row>
    <row r="119" customFormat="false" ht="12" hidden="false" customHeight="false" outlineLevel="0" collapsed="false">
      <c r="A119" s="50"/>
      <c r="B119" s="35"/>
      <c r="C119" s="35"/>
      <c r="D119" s="36"/>
      <c r="E119" s="37"/>
      <c r="F119" s="35"/>
      <c r="H119" s="50"/>
      <c r="I119" s="50"/>
      <c r="J119" s="50"/>
      <c r="K119" s="50"/>
      <c r="L119" s="50"/>
      <c r="M119" s="50"/>
      <c r="N119" s="18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  <c r="IW119" s="50"/>
    </row>
    <row r="120" customFormat="false" ht="12" hidden="false" customHeight="false" outlineLevel="0" collapsed="false">
      <c r="A120" s="50"/>
      <c r="B120" s="35"/>
      <c r="C120" s="35"/>
      <c r="D120" s="36"/>
      <c r="E120" s="37"/>
      <c r="F120" s="35"/>
      <c r="H120" s="50"/>
      <c r="I120" s="50"/>
      <c r="J120" s="50"/>
      <c r="K120" s="50"/>
      <c r="L120" s="50"/>
      <c r="M120" s="50"/>
      <c r="N120" s="18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  <c r="IW120" s="50"/>
    </row>
    <row r="121" customFormat="false" ht="12" hidden="false" customHeight="false" outlineLevel="0" collapsed="false">
      <c r="A121" s="50"/>
      <c r="B121" s="35"/>
      <c r="C121" s="35"/>
      <c r="D121" s="36"/>
      <c r="E121" s="37"/>
      <c r="F121" s="35"/>
      <c r="H121" s="50"/>
      <c r="I121" s="50"/>
      <c r="J121" s="50"/>
      <c r="K121" s="50"/>
      <c r="L121" s="50"/>
      <c r="M121" s="50"/>
      <c r="N121" s="18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  <c r="IW121" s="50"/>
    </row>
    <row r="122" customFormat="false" ht="12" hidden="false" customHeight="false" outlineLevel="0" collapsed="false">
      <c r="A122" s="50"/>
      <c r="B122" s="35"/>
      <c r="C122" s="35"/>
      <c r="D122" s="36"/>
      <c r="E122" s="37"/>
      <c r="F122" s="35"/>
      <c r="H122" s="50"/>
      <c r="I122" s="50"/>
      <c r="J122" s="50"/>
      <c r="K122" s="50"/>
      <c r="L122" s="50"/>
      <c r="M122" s="50"/>
      <c r="N122" s="18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  <c r="IW122" s="50"/>
    </row>
    <row r="123" customFormat="false" ht="12" hidden="false" customHeight="false" outlineLevel="0" collapsed="false">
      <c r="A123" s="50"/>
      <c r="B123" s="35"/>
      <c r="C123" s="35"/>
      <c r="D123" s="36"/>
      <c r="E123" s="37"/>
      <c r="F123" s="35"/>
      <c r="H123" s="50"/>
      <c r="I123" s="50"/>
      <c r="J123" s="50"/>
      <c r="K123" s="50"/>
      <c r="L123" s="50"/>
      <c r="M123" s="50"/>
      <c r="N123" s="18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  <c r="IW123" s="50"/>
    </row>
    <row r="124" customFormat="false" ht="12" hidden="false" customHeight="false" outlineLevel="0" collapsed="false">
      <c r="A124" s="50"/>
      <c r="B124" s="35"/>
      <c r="C124" s="35"/>
      <c r="D124" s="36"/>
      <c r="E124" s="37"/>
      <c r="F124" s="35"/>
      <c r="H124" s="50"/>
      <c r="I124" s="50"/>
      <c r="J124" s="50"/>
      <c r="K124" s="50"/>
      <c r="L124" s="50"/>
      <c r="M124" s="50"/>
      <c r="N124" s="18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  <c r="IW124" s="50"/>
    </row>
  </sheetData>
  <mergeCells count="2">
    <mergeCell ref="A1:N1"/>
    <mergeCell ref="A2:N2"/>
  </mergeCells>
  <printOptions headings="false" gridLines="false" gridLinesSet="true" horizontalCentered="false" verticalCentered="false"/>
  <pageMargins left="1" right="1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2" width="28.99"/>
    <col collapsed="false" customWidth="true" hidden="false" outlineLevel="0" max="2" min="2" style="223" width="18.41"/>
    <col collapsed="false" customWidth="true" hidden="false" outlineLevel="0" max="3" min="3" style="224" width="12.42"/>
    <col collapsed="false" customWidth="true" hidden="false" outlineLevel="0" max="4" min="4" style="224" width="19.28"/>
    <col collapsed="false" customWidth="true" hidden="false" outlineLevel="0" max="5" min="5" style="223" width="15.7"/>
    <col collapsed="false" customWidth="true" hidden="false" outlineLevel="0" max="6" min="6" style="224" width="5.99"/>
    <col collapsed="false" customWidth="true" hidden="false" outlineLevel="0" max="7" min="7" style="225" width="8.56"/>
    <col collapsed="false" customWidth="true" hidden="false" outlineLevel="0" max="8" min="8" style="224" width="12.7"/>
    <col collapsed="false" customWidth="true" hidden="false" outlineLevel="0" max="9" min="9" style="224" width="11.28"/>
    <col collapsed="false" customWidth="true" hidden="false" outlineLevel="0" max="10" min="10" style="224" width="4.28"/>
    <col collapsed="false" customWidth="true" hidden="false" outlineLevel="0" max="11" min="11" style="224" width="12.7"/>
    <col collapsed="false" customWidth="true" hidden="false" outlineLevel="0" max="12" min="12" style="224" width="12.56"/>
    <col collapsed="false" customWidth="true" hidden="false" outlineLevel="0" max="13" min="13" style="0" width="13.28"/>
    <col collapsed="false" customWidth="false" hidden="false" outlineLevel="0" max="257" min="14" style="224" width="9.14"/>
  </cols>
  <sheetData>
    <row r="1" customFormat="false" ht="12.75" hidden="false" customHeight="false" outlineLevel="0" collapsed="false">
      <c r="A1" s="226" t="s">
        <v>171</v>
      </c>
      <c r="B1" s="227"/>
      <c r="C1" s="228"/>
      <c r="G1" s="229"/>
    </row>
    <row r="2" customFormat="false" ht="12.75" hidden="false" customHeight="false" outlineLevel="0" collapsed="false">
      <c r="A2" s="226" t="s">
        <v>172</v>
      </c>
      <c r="B2" s="227"/>
      <c r="C2" s="228"/>
      <c r="G2" s="229"/>
    </row>
    <row r="3" customFormat="false" ht="12.75" hidden="false" customHeight="false" outlineLevel="0" collapsed="false">
      <c r="A3" s="230" t="s">
        <v>173</v>
      </c>
      <c r="B3" s="231"/>
      <c r="C3" s="232"/>
      <c r="D3" s="233"/>
      <c r="E3" s="234"/>
      <c r="F3" s="233"/>
      <c r="G3" s="229"/>
      <c r="H3" s="233"/>
      <c r="I3" s="233"/>
      <c r="J3" s="233"/>
      <c r="K3" s="233"/>
      <c r="L3" s="233"/>
      <c r="N3" s="233"/>
      <c r="O3" s="233"/>
    </row>
    <row r="4" customFormat="false" ht="12.75" hidden="false" customHeight="false" outlineLevel="0" collapsed="false">
      <c r="A4" s="230"/>
      <c r="B4" s="231"/>
      <c r="C4" s="232"/>
      <c r="D4" s="233"/>
      <c r="E4" s="234"/>
      <c r="F4" s="233"/>
      <c r="G4" s="229"/>
      <c r="H4" s="233"/>
      <c r="I4" s="233"/>
      <c r="J4" s="233"/>
      <c r="K4" s="233"/>
      <c r="L4" s="233"/>
      <c r="N4" s="233"/>
      <c r="O4" s="233"/>
    </row>
    <row r="5" customFormat="false" ht="12.75" hidden="false" customHeight="false" outlineLevel="0" collapsed="false">
      <c r="A5" s="235" t="s">
        <v>174</v>
      </c>
      <c r="B5" s="231"/>
      <c r="C5" s="233"/>
      <c r="D5" s="233"/>
      <c r="E5" s="234"/>
      <c r="F5" s="233"/>
      <c r="G5" s="236"/>
      <c r="H5" s="233"/>
      <c r="I5" s="233"/>
      <c r="J5" s="233"/>
      <c r="K5" s="233"/>
      <c r="L5" s="233"/>
      <c r="N5" s="233"/>
      <c r="O5" s="233"/>
    </row>
    <row r="6" customFormat="false" ht="12.75" hidden="false" customHeight="false" outlineLevel="0" collapsed="false">
      <c r="A6" s="235" t="s">
        <v>175</v>
      </c>
      <c r="B6" s="231"/>
      <c r="C6" s="233"/>
      <c r="D6" s="233"/>
      <c r="E6" s="234"/>
      <c r="F6" s="233"/>
      <c r="G6" s="236"/>
      <c r="H6" s="233"/>
      <c r="I6" s="233"/>
      <c r="J6" s="233"/>
      <c r="K6" s="233"/>
      <c r="L6" s="233"/>
      <c r="N6" s="233"/>
      <c r="O6" s="233"/>
    </row>
    <row r="7" customFormat="false" ht="12.75" hidden="true" customHeight="false" outlineLevel="0" collapsed="false">
      <c r="A7" s="235" t="s">
        <v>176</v>
      </c>
      <c r="B7" s="231"/>
      <c r="C7" s="233"/>
      <c r="D7" s="233"/>
      <c r="E7" s="234"/>
      <c r="F7" s="233"/>
      <c r="G7" s="236"/>
      <c r="H7" s="233"/>
      <c r="I7" s="233"/>
      <c r="J7" s="233"/>
      <c r="K7" s="233"/>
      <c r="L7" s="233"/>
      <c r="N7" s="233"/>
      <c r="O7" s="233"/>
    </row>
    <row r="8" customFormat="false" ht="12.75" hidden="false" customHeight="false" outlineLevel="0" collapsed="false">
      <c r="A8" s="235"/>
      <c r="B8" s="231"/>
      <c r="C8" s="233"/>
      <c r="D8" s="233"/>
      <c r="E8" s="234"/>
      <c r="F8" s="233"/>
      <c r="G8" s="236"/>
      <c r="H8" s="233"/>
      <c r="I8" s="233"/>
      <c r="J8" s="233"/>
      <c r="K8" s="233"/>
      <c r="L8" s="233"/>
      <c r="N8" s="233"/>
      <c r="O8" s="233"/>
    </row>
    <row r="9" customFormat="false" ht="12.75" hidden="false" customHeight="false" outlineLevel="0" collapsed="false">
      <c r="A9" s="230" t="s">
        <v>177</v>
      </c>
      <c r="B9" s="237" t="n">
        <v>16170000</v>
      </c>
      <c r="C9" s="238" t="s">
        <v>178</v>
      </c>
      <c r="D9" s="233"/>
      <c r="E9" s="234"/>
      <c r="F9" s="233"/>
      <c r="G9" s="236"/>
      <c r="H9" s="233"/>
      <c r="I9" s="233"/>
      <c r="J9" s="233"/>
      <c r="K9" s="233"/>
      <c r="L9" s="233"/>
      <c r="N9" s="233"/>
      <c r="O9" s="233"/>
    </row>
    <row r="10" customFormat="false" ht="12.75" hidden="false" customHeight="false" outlineLevel="0" collapsed="false">
      <c r="A10" s="230" t="s">
        <v>179</v>
      </c>
      <c r="B10" s="237" t="n">
        <v>14670000</v>
      </c>
      <c r="C10" s="238" t="s">
        <v>178</v>
      </c>
      <c r="D10" s="233"/>
      <c r="E10" s="234"/>
      <c r="F10" s="233"/>
      <c r="G10" s="236"/>
      <c r="H10" s="233"/>
      <c r="I10" s="233"/>
      <c r="J10" s="233"/>
      <c r="K10" s="233"/>
      <c r="L10" s="233"/>
      <c r="N10" s="233"/>
      <c r="O10" s="233"/>
    </row>
    <row r="11" customFormat="false" ht="12.75" hidden="false" customHeight="false" outlineLevel="0" collapsed="false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  <c r="IK11" s="181"/>
      <c r="IL11" s="181"/>
      <c r="IM11" s="181"/>
      <c r="IN11" s="181"/>
      <c r="IO11" s="181"/>
      <c r="IP11" s="181"/>
      <c r="IQ11" s="181"/>
      <c r="IR11" s="181"/>
      <c r="IS11" s="181"/>
      <c r="IT11" s="181"/>
      <c r="IU11" s="181"/>
      <c r="IV11" s="181"/>
      <c r="IW11" s="181"/>
    </row>
    <row r="12" customFormat="false" ht="12.75" hidden="false" customHeight="false" outlineLevel="0" collapsed="false">
      <c r="A12" s="239"/>
      <c r="B12" s="240"/>
      <c r="C12" s="241"/>
      <c r="D12" s="241"/>
      <c r="E12" s="240"/>
      <c r="F12" s="241"/>
      <c r="G12" s="229"/>
      <c r="H12" s="242"/>
      <c r="I12" s="243"/>
      <c r="J12" s="243"/>
      <c r="K12" s="242"/>
      <c r="L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241"/>
      <c r="FE12" s="241"/>
      <c r="FF12" s="241"/>
      <c r="FG12" s="241"/>
      <c r="FH12" s="241"/>
      <c r="FI12" s="241"/>
      <c r="FJ12" s="241"/>
      <c r="FK12" s="241"/>
      <c r="FL12" s="241"/>
      <c r="FM12" s="241"/>
      <c r="FN12" s="241"/>
      <c r="FO12" s="241"/>
      <c r="FP12" s="241"/>
      <c r="FQ12" s="241"/>
      <c r="FR12" s="241"/>
      <c r="FS12" s="241"/>
      <c r="FT12" s="241"/>
      <c r="FU12" s="241"/>
      <c r="FV12" s="241"/>
      <c r="FW12" s="241"/>
      <c r="FX12" s="241"/>
      <c r="FY12" s="241"/>
      <c r="FZ12" s="241"/>
      <c r="GA12" s="241"/>
      <c r="GB12" s="241"/>
      <c r="GC12" s="241"/>
      <c r="GD12" s="241"/>
      <c r="GE12" s="241"/>
      <c r="GF12" s="241"/>
      <c r="GG12" s="241"/>
      <c r="GH12" s="241"/>
      <c r="GI12" s="241"/>
      <c r="GJ12" s="241"/>
      <c r="GK12" s="241"/>
      <c r="GL12" s="241"/>
      <c r="GM12" s="241"/>
      <c r="GN12" s="241"/>
      <c r="GO12" s="241"/>
      <c r="GP12" s="241"/>
      <c r="GQ12" s="241"/>
      <c r="GR12" s="241"/>
      <c r="GS12" s="241"/>
      <c r="GT12" s="241"/>
      <c r="GU12" s="241"/>
      <c r="GV12" s="241"/>
      <c r="GW12" s="241"/>
      <c r="GX12" s="241"/>
      <c r="GY12" s="241"/>
      <c r="GZ12" s="241"/>
      <c r="HA12" s="241"/>
      <c r="HB12" s="241"/>
      <c r="HC12" s="241"/>
      <c r="HD12" s="241"/>
      <c r="HE12" s="241"/>
      <c r="HF12" s="241"/>
      <c r="HG12" s="241"/>
      <c r="HH12" s="241"/>
      <c r="HI12" s="241"/>
      <c r="HJ12" s="241"/>
      <c r="HK12" s="241"/>
      <c r="HL12" s="241"/>
      <c r="HM12" s="241"/>
      <c r="HN12" s="241"/>
      <c r="HO12" s="241"/>
      <c r="HP12" s="241"/>
      <c r="HQ12" s="241"/>
      <c r="HR12" s="241"/>
      <c r="HS12" s="241"/>
      <c r="HT12" s="241"/>
      <c r="HU12" s="241"/>
      <c r="HV12" s="241"/>
      <c r="HW12" s="241"/>
      <c r="HX12" s="241"/>
      <c r="HY12" s="241"/>
      <c r="HZ12" s="241"/>
      <c r="IA12" s="241"/>
      <c r="IB12" s="241"/>
      <c r="IC12" s="241"/>
      <c r="ID12" s="241"/>
      <c r="IE12" s="241"/>
      <c r="IF12" s="241"/>
      <c r="IG12" s="241"/>
      <c r="IH12" s="241"/>
      <c r="II12" s="241"/>
      <c r="IJ12" s="241"/>
      <c r="IK12" s="241"/>
      <c r="IL12" s="241"/>
      <c r="IM12" s="241"/>
      <c r="IN12" s="241"/>
      <c r="IO12" s="241"/>
      <c r="IP12" s="241"/>
      <c r="IQ12" s="241"/>
      <c r="IR12" s="241"/>
      <c r="IS12" s="241"/>
      <c r="IT12" s="241"/>
      <c r="IU12" s="241"/>
      <c r="IV12" s="241"/>
      <c r="IW12" s="241"/>
    </row>
    <row r="13" customFormat="false" ht="12.75" hidden="false" customHeight="false" outlineLevel="0" collapsed="false">
      <c r="A13" s="239"/>
      <c r="B13" s="244"/>
      <c r="C13" s="245"/>
      <c r="D13" s="241"/>
      <c r="E13" s="240" t="s">
        <v>43</v>
      </c>
      <c r="F13" s="241"/>
      <c r="G13" s="229"/>
      <c r="H13" s="243"/>
      <c r="I13" s="246"/>
      <c r="J13" s="246"/>
      <c r="K13" s="246" t="s">
        <v>127</v>
      </c>
    </row>
    <row r="14" customFormat="false" ht="12.75" hidden="false" customHeight="false" outlineLevel="0" collapsed="false">
      <c r="A14" s="247"/>
      <c r="B14" s="244"/>
      <c r="C14" s="245"/>
      <c r="D14" s="245" t="s">
        <v>180</v>
      </c>
      <c r="E14" s="244" t="s">
        <v>181</v>
      </c>
      <c r="F14" s="241"/>
      <c r="G14" s="248"/>
      <c r="H14" s="246" t="s">
        <v>182</v>
      </c>
      <c r="I14" s="246" t="s">
        <v>182</v>
      </c>
      <c r="J14" s="246"/>
      <c r="K14" s="246" t="s">
        <v>183</v>
      </c>
      <c r="L14" s="246" t="s">
        <v>123</v>
      </c>
    </row>
    <row r="15" customFormat="false" ht="13.5" hidden="false" customHeight="false" outlineLevel="0" collapsed="false">
      <c r="A15" s="249" t="s">
        <v>184</v>
      </c>
      <c r="B15" s="250" t="s">
        <v>185</v>
      </c>
      <c r="C15" s="251" t="s">
        <v>186</v>
      </c>
      <c r="D15" s="251" t="s">
        <v>187</v>
      </c>
      <c r="E15" s="250" t="s">
        <v>14</v>
      </c>
      <c r="F15" s="251" t="s">
        <v>188</v>
      </c>
      <c r="G15" s="252" t="s">
        <v>5</v>
      </c>
      <c r="H15" s="253" t="s">
        <v>189</v>
      </c>
      <c r="I15" s="253" t="s">
        <v>190</v>
      </c>
      <c r="J15" s="253"/>
      <c r="K15" s="253" t="s">
        <v>124</v>
      </c>
      <c r="L15" s="253" t="s">
        <v>191</v>
      </c>
    </row>
    <row r="16" customFormat="false" ht="12.75" hidden="false" customHeight="false" outlineLevel="0" collapsed="false">
      <c r="A16" s="239" t="s">
        <v>28</v>
      </c>
      <c r="B16" s="240" t="n">
        <v>6321000</v>
      </c>
      <c r="C16" s="241"/>
      <c r="D16" s="254" t="n">
        <f aca="false">B9-B16</f>
        <v>9849000</v>
      </c>
      <c r="E16" s="240" t="n">
        <f aca="false">B16</f>
        <v>6321000</v>
      </c>
      <c r="F16" s="241" t="n">
        <v>21</v>
      </c>
      <c r="G16" s="255" t="n">
        <v>0.005</v>
      </c>
      <c r="H16" s="243" t="n">
        <f aca="false">D16*G16*F16/360</f>
        <v>2872.625</v>
      </c>
      <c r="I16" s="243"/>
      <c r="J16" s="243"/>
      <c r="K16" s="243" t="n">
        <f aca="false">H16/1.47</f>
        <v>1954.16666666667</v>
      </c>
      <c r="L16" s="246" t="n">
        <f aca="false">K16</f>
        <v>1954.16666666667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</row>
    <row r="17" customFormat="false" ht="12.75" hidden="false" customHeight="false" outlineLevel="0" collapsed="false">
      <c r="A17" s="256" t="s">
        <v>30</v>
      </c>
      <c r="B17" s="257" t="n">
        <v>1000000</v>
      </c>
      <c r="C17" s="258"/>
      <c r="D17" s="259" t="n">
        <f aca="false">D16-B17</f>
        <v>8849000</v>
      </c>
      <c r="E17" s="260" t="n">
        <f aca="false">B16+B17</f>
        <v>7321000</v>
      </c>
      <c r="F17" s="261" t="n">
        <v>9</v>
      </c>
      <c r="G17" s="255" t="n">
        <v>0.005</v>
      </c>
      <c r="H17" s="243" t="n">
        <f aca="false">D17*G17*F17/360</f>
        <v>1106.125</v>
      </c>
      <c r="I17" s="246"/>
      <c r="J17" s="246"/>
      <c r="K17" s="243" t="n">
        <f aca="false">H17/1.47</f>
        <v>752.465986394558</v>
      </c>
      <c r="L17" s="262" t="n">
        <f aca="false">K17</f>
        <v>752.465986394558</v>
      </c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41"/>
      <c r="CT17" s="241"/>
      <c r="CU17" s="241"/>
      <c r="CV17" s="241"/>
      <c r="CW17" s="241"/>
      <c r="CX17" s="241"/>
      <c r="CY17" s="241"/>
      <c r="CZ17" s="241"/>
      <c r="DA17" s="241"/>
      <c r="DB17" s="241"/>
      <c r="DC17" s="241"/>
      <c r="DD17" s="241"/>
      <c r="DE17" s="241"/>
      <c r="DF17" s="241"/>
      <c r="DG17" s="241"/>
      <c r="DH17" s="241"/>
      <c r="DI17" s="241"/>
      <c r="DJ17" s="241"/>
      <c r="DK17" s="241"/>
      <c r="DL17" s="241"/>
      <c r="DM17" s="241"/>
      <c r="DN17" s="241"/>
      <c r="DO17" s="241"/>
      <c r="DP17" s="241"/>
      <c r="DQ17" s="241"/>
      <c r="DR17" s="241"/>
      <c r="DS17" s="241"/>
      <c r="DT17" s="241"/>
      <c r="DU17" s="241"/>
      <c r="DV17" s="241"/>
      <c r="DW17" s="241"/>
      <c r="DX17" s="241"/>
      <c r="DY17" s="241"/>
      <c r="DZ17" s="241"/>
      <c r="EA17" s="241"/>
      <c r="EB17" s="241"/>
      <c r="EC17" s="241"/>
      <c r="ED17" s="241"/>
      <c r="EE17" s="241"/>
      <c r="EF17" s="241"/>
      <c r="EG17" s="241"/>
      <c r="EH17" s="241"/>
      <c r="EI17" s="241"/>
      <c r="EJ17" s="241"/>
      <c r="EK17" s="241"/>
      <c r="EL17" s="241"/>
      <c r="EM17" s="241"/>
      <c r="EN17" s="241"/>
      <c r="EO17" s="241"/>
      <c r="EP17" s="241"/>
      <c r="EQ17" s="241"/>
      <c r="ER17" s="241"/>
      <c r="ES17" s="241"/>
      <c r="ET17" s="241"/>
      <c r="EU17" s="241"/>
      <c r="EV17" s="241"/>
      <c r="EW17" s="241"/>
      <c r="EX17" s="241"/>
      <c r="EY17" s="241"/>
      <c r="EZ17" s="241"/>
      <c r="FA17" s="241"/>
      <c r="FB17" s="241"/>
      <c r="FC17" s="241"/>
      <c r="FD17" s="241"/>
      <c r="FE17" s="241"/>
      <c r="FF17" s="241"/>
      <c r="FG17" s="241"/>
      <c r="FH17" s="241"/>
      <c r="FI17" s="241"/>
      <c r="FJ17" s="241"/>
      <c r="FK17" s="241"/>
      <c r="FL17" s="241"/>
      <c r="FM17" s="241"/>
      <c r="FN17" s="241"/>
      <c r="FO17" s="241"/>
      <c r="FP17" s="241"/>
      <c r="FQ17" s="241"/>
      <c r="FR17" s="241"/>
      <c r="FS17" s="241"/>
      <c r="FT17" s="241"/>
      <c r="FU17" s="241"/>
      <c r="FV17" s="241"/>
      <c r="FW17" s="241"/>
      <c r="FX17" s="241"/>
      <c r="FY17" s="241"/>
      <c r="FZ17" s="241"/>
      <c r="GA17" s="241"/>
      <c r="GB17" s="241"/>
      <c r="GC17" s="241"/>
      <c r="GD17" s="241"/>
      <c r="GE17" s="241"/>
      <c r="GF17" s="241"/>
      <c r="GG17" s="241"/>
      <c r="GH17" s="241"/>
      <c r="GI17" s="241"/>
      <c r="GJ17" s="241"/>
      <c r="GK17" s="241"/>
      <c r="GL17" s="241"/>
      <c r="GM17" s="241"/>
      <c r="GN17" s="241"/>
      <c r="GO17" s="241"/>
      <c r="GP17" s="241"/>
      <c r="GQ17" s="241"/>
      <c r="GR17" s="241"/>
      <c r="GS17" s="241"/>
      <c r="GT17" s="241"/>
      <c r="GU17" s="241"/>
      <c r="GV17" s="241"/>
      <c r="GW17" s="241"/>
      <c r="GX17" s="241"/>
      <c r="GY17" s="241"/>
      <c r="GZ17" s="241"/>
      <c r="HA17" s="241"/>
      <c r="HB17" s="241"/>
      <c r="HC17" s="241"/>
      <c r="HD17" s="241"/>
      <c r="HE17" s="241"/>
      <c r="HF17" s="241"/>
      <c r="HG17" s="241"/>
      <c r="HH17" s="241"/>
      <c r="HI17" s="241"/>
      <c r="HJ17" s="241"/>
      <c r="HK17" s="241"/>
      <c r="HL17" s="241"/>
      <c r="HM17" s="241"/>
      <c r="HN17" s="241"/>
      <c r="HO17" s="241"/>
      <c r="HP17" s="241"/>
      <c r="HQ17" s="241"/>
      <c r="HR17" s="241"/>
      <c r="HS17" s="241"/>
      <c r="HT17" s="241"/>
      <c r="HU17" s="241"/>
      <c r="HV17" s="241"/>
      <c r="HW17" s="241"/>
      <c r="HX17" s="241"/>
      <c r="HY17" s="241"/>
      <c r="HZ17" s="241"/>
      <c r="IA17" s="241"/>
      <c r="IB17" s="241"/>
      <c r="IC17" s="241"/>
      <c r="ID17" s="241"/>
      <c r="IE17" s="241"/>
      <c r="IF17" s="241"/>
      <c r="IG17" s="241"/>
      <c r="IH17" s="241"/>
      <c r="II17" s="241"/>
      <c r="IJ17" s="241"/>
      <c r="IK17" s="241"/>
      <c r="IL17" s="241"/>
      <c r="IM17" s="241"/>
      <c r="IN17" s="241"/>
      <c r="IO17" s="241"/>
      <c r="IP17" s="241"/>
      <c r="IQ17" s="241"/>
      <c r="IR17" s="241"/>
      <c r="IS17" s="241"/>
      <c r="IT17" s="241"/>
      <c r="IU17" s="241"/>
      <c r="IV17" s="241"/>
      <c r="IW17" s="241"/>
    </row>
    <row r="18" customFormat="false" ht="12.75" hidden="false" customHeight="false" outlineLevel="0" collapsed="false">
      <c r="A18" s="263" t="s">
        <v>192</v>
      </c>
      <c r="B18" s="264"/>
      <c r="C18" s="265"/>
      <c r="D18" s="265"/>
      <c r="E18" s="264"/>
      <c r="F18" s="265" t="n">
        <f aca="false">SUM(F16:F17)</f>
        <v>30</v>
      </c>
      <c r="G18" s="266"/>
      <c r="H18" s="267" t="n">
        <f aca="false">SUM(H16:H17)</f>
        <v>3978.75</v>
      </c>
      <c r="I18" s="268"/>
      <c r="J18" s="268"/>
      <c r="K18" s="267" t="n">
        <f aca="false">H18/1.47</f>
        <v>2706.63265306122</v>
      </c>
      <c r="L18" s="267" t="n">
        <f aca="false">SUM(L16:L17)</f>
        <v>2706.63265306122</v>
      </c>
      <c r="N18" s="228"/>
    </row>
    <row r="19" customFormat="false" ht="12.75" hidden="false" customHeight="false" outlineLevel="0" collapsed="false">
      <c r="A19" s="269" t="s">
        <v>32</v>
      </c>
      <c r="B19" s="270" t="n">
        <v>0</v>
      </c>
      <c r="C19" s="271"/>
      <c r="D19" s="254" t="n">
        <f aca="false">D17</f>
        <v>8849000</v>
      </c>
      <c r="E19" s="240" t="n">
        <f aca="false">E17</f>
        <v>7321000</v>
      </c>
      <c r="F19" s="241" t="n">
        <v>11</v>
      </c>
      <c r="G19" s="255" t="n">
        <v>0.005</v>
      </c>
      <c r="H19" s="243" t="n">
        <f aca="false">D19*G19*F19/360</f>
        <v>1351.93055555556</v>
      </c>
      <c r="I19" s="246"/>
      <c r="J19" s="246"/>
      <c r="K19" s="243" t="n">
        <f aca="false">H19/1.47</f>
        <v>919.680650037793</v>
      </c>
      <c r="L19" s="246" t="n">
        <f aca="false">K19</f>
        <v>919.680650037793</v>
      </c>
    </row>
    <row r="20" customFormat="false" ht="12.75" hidden="false" customHeight="false" outlineLevel="0" collapsed="false">
      <c r="A20" s="272" t="s">
        <v>33</v>
      </c>
      <c r="B20" s="257" t="n">
        <v>1000000</v>
      </c>
      <c r="C20" s="258"/>
      <c r="D20" s="259" t="n">
        <f aca="false">D19-B20</f>
        <v>7849000</v>
      </c>
      <c r="E20" s="260" t="n">
        <f aca="false">E19+B20</f>
        <v>8321000</v>
      </c>
      <c r="F20" s="261" t="n">
        <v>20</v>
      </c>
      <c r="G20" s="273" t="n">
        <v>0.005</v>
      </c>
      <c r="H20" s="274" t="n">
        <f aca="false">D20*G20*F20/360</f>
        <v>2180.27777777778</v>
      </c>
      <c r="I20" s="262"/>
      <c r="J20" s="262"/>
      <c r="K20" s="274" t="n">
        <f aca="false">H20/1.47</f>
        <v>1483.18216175359</v>
      </c>
      <c r="L20" s="262" t="n">
        <f aca="false">K20</f>
        <v>1483.18216175359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</row>
    <row r="21" customFormat="false" ht="12.75" hidden="false" customHeight="false" outlineLevel="0" collapsed="false">
      <c r="A21" s="263" t="s">
        <v>193</v>
      </c>
      <c r="B21" s="264"/>
      <c r="C21" s="265"/>
      <c r="D21" s="265"/>
      <c r="E21" s="264"/>
      <c r="F21" s="265" t="n">
        <v>31</v>
      </c>
      <c r="G21" s="266"/>
      <c r="H21" s="267" t="n">
        <f aca="false">SUM(H19:H20)</f>
        <v>3532.20833333333</v>
      </c>
      <c r="I21" s="268"/>
      <c r="J21" s="268"/>
      <c r="K21" s="267" t="n">
        <f aca="false">H21/1.47</f>
        <v>2402.86281179138</v>
      </c>
      <c r="L21" s="267" t="n">
        <f aca="false">SUM(L18:L20)</f>
        <v>5109.49546485261</v>
      </c>
      <c r="N21" s="228"/>
    </row>
    <row r="22" customFormat="false" ht="12.75" hidden="false" customHeight="false" outlineLevel="0" collapsed="false">
      <c r="A22" s="269" t="s">
        <v>35</v>
      </c>
      <c r="B22" s="270"/>
      <c r="C22" s="271"/>
      <c r="D22" s="254" t="n">
        <v>7849000</v>
      </c>
      <c r="E22" s="240" t="n">
        <v>8321000</v>
      </c>
      <c r="F22" s="241" t="n">
        <v>17</v>
      </c>
      <c r="G22" s="255" t="n">
        <v>0.005</v>
      </c>
      <c r="H22" s="243" t="n">
        <f aca="false">D22*G22*F22/360</f>
        <v>1853.23611111111</v>
      </c>
      <c r="I22" s="246"/>
      <c r="J22" s="246"/>
      <c r="K22" s="243" t="n">
        <f aca="false">H22/1.47</f>
        <v>1260.70483749055</v>
      </c>
      <c r="L22" s="246" t="n">
        <f aca="false">K22</f>
        <v>1260.70483749055</v>
      </c>
    </row>
    <row r="23" customFormat="false" ht="12.75" hidden="false" customHeight="false" outlineLevel="0" collapsed="false">
      <c r="A23" s="269" t="s">
        <v>36</v>
      </c>
      <c r="B23" s="270" t="n">
        <v>2649000</v>
      </c>
      <c r="C23" s="271"/>
      <c r="D23" s="254" t="n">
        <f aca="false">D20-B23</f>
        <v>5200000</v>
      </c>
      <c r="E23" s="240" t="n">
        <f aca="false">E22+B23</f>
        <v>10970000</v>
      </c>
      <c r="F23" s="241" t="n">
        <v>13</v>
      </c>
      <c r="G23" s="255" t="n">
        <v>0.005</v>
      </c>
      <c r="H23" s="243" t="n">
        <f aca="false">D23*G23*F23/360</f>
        <v>938.888888888889</v>
      </c>
      <c r="I23" s="246"/>
      <c r="J23" s="246"/>
      <c r="K23" s="243" t="n">
        <f aca="false">H23/1.47</f>
        <v>638.69992441421</v>
      </c>
      <c r="L23" s="246" t="n">
        <f aca="false">K23</f>
        <v>638.69992441421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</row>
    <row r="24" customFormat="false" ht="12.75" hidden="false" customHeight="false" outlineLevel="0" collapsed="false">
      <c r="A24" s="263" t="s">
        <v>194</v>
      </c>
      <c r="B24" s="264"/>
      <c r="C24" s="265"/>
      <c r="D24" s="265"/>
      <c r="E24" s="264"/>
      <c r="F24" s="265" t="n">
        <f aca="false">SUM(F22:F23)</f>
        <v>30</v>
      </c>
      <c r="G24" s="266"/>
      <c r="H24" s="267" t="n">
        <f aca="false">SUM(H22:H23)</f>
        <v>2792.125</v>
      </c>
      <c r="I24" s="267" t="n">
        <f aca="false">(H18+H21+H24)</f>
        <v>10303.0833333333</v>
      </c>
      <c r="J24" s="267"/>
      <c r="K24" s="267" t="n">
        <f aca="false">SUM(K22:K23)</f>
        <v>1899.40476190476</v>
      </c>
      <c r="L24" s="267" t="n">
        <f aca="false">SUM(L21:L23)</f>
        <v>7008.90022675737</v>
      </c>
      <c r="N24" s="228"/>
    </row>
    <row r="25" customFormat="false" ht="12.75" hidden="false" customHeight="false" outlineLevel="0" collapsed="false">
      <c r="A25" s="275" t="s">
        <v>195</v>
      </c>
      <c r="B25" s="270"/>
      <c r="C25" s="271"/>
      <c r="D25" s="254"/>
      <c r="E25" s="240"/>
      <c r="F25" s="241"/>
      <c r="G25" s="248"/>
      <c r="H25" s="243"/>
      <c r="I25" s="267" t="n">
        <f aca="false">-I24*0.1</f>
        <v>-1030.30833333333</v>
      </c>
      <c r="J25" s="246"/>
      <c r="K25" s="243"/>
      <c r="L25" s="276"/>
      <c r="N25" s="228"/>
    </row>
    <row r="26" customFormat="false" ht="12.75" hidden="false" customHeight="false" outlineLevel="0" collapsed="false">
      <c r="A26" s="275" t="s">
        <v>196</v>
      </c>
      <c r="B26" s="270"/>
      <c r="C26" s="271"/>
      <c r="D26" s="254"/>
      <c r="E26" s="240"/>
      <c r="F26" s="241"/>
      <c r="G26" s="248"/>
      <c r="H26" s="243"/>
      <c r="I26" s="246" t="n">
        <f aca="false">SUM(I24:I25)</f>
        <v>9272.775</v>
      </c>
      <c r="J26" s="246"/>
      <c r="K26" s="246"/>
      <c r="L26" s="246"/>
      <c r="N26" s="228"/>
    </row>
    <row r="27" customFormat="false" ht="12.75" hidden="false" customHeight="false" outlineLevel="0" collapsed="false">
      <c r="A27" s="277"/>
      <c r="B27" s="270"/>
      <c r="C27" s="271"/>
      <c r="D27" s="254"/>
      <c r="E27" s="240"/>
      <c r="F27" s="241"/>
      <c r="G27" s="248"/>
      <c r="H27" s="243"/>
      <c r="I27" s="246"/>
      <c r="J27" s="246"/>
      <c r="K27" s="243"/>
      <c r="L27" s="246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BV27" s="241"/>
      <c r="BW27" s="241"/>
      <c r="BX27" s="241"/>
      <c r="BY27" s="241"/>
      <c r="BZ27" s="241"/>
      <c r="CA27" s="241"/>
      <c r="CB27" s="241"/>
      <c r="CC27" s="241"/>
      <c r="CD27" s="241"/>
      <c r="CE27" s="241"/>
      <c r="CF27" s="241"/>
      <c r="CG27" s="241"/>
      <c r="CH27" s="241"/>
      <c r="CI27" s="241"/>
      <c r="CJ27" s="241"/>
      <c r="CK27" s="241"/>
      <c r="CL27" s="241"/>
      <c r="CM27" s="241"/>
      <c r="CN27" s="241"/>
      <c r="CO27" s="241"/>
      <c r="CP27" s="241"/>
      <c r="CQ27" s="241"/>
      <c r="CR27" s="241"/>
      <c r="CS27" s="241"/>
      <c r="CT27" s="241"/>
      <c r="CU27" s="241"/>
      <c r="CV27" s="241"/>
      <c r="CW27" s="241"/>
      <c r="CX27" s="241"/>
      <c r="CY27" s="241"/>
      <c r="CZ27" s="241"/>
      <c r="DA27" s="241"/>
      <c r="DB27" s="241"/>
      <c r="DC27" s="241"/>
      <c r="DD27" s="241"/>
      <c r="DE27" s="241"/>
      <c r="DF27" s="241"/>
      <c r="DG27" s="241"/>
      <c r="DH27" s="241"/>
      <c r="DI27" s="241"/>
      <c r="DJ27" s="241"/>
      <c r="DK27" s="241"/>
      <c r="DL27" s="241"/>
      <c r="DM27" s="241"/>
      <c r="DN27" s="241"/>
      <c r="DO27" s="241"/>
      <c r="DP27" s="241"/>
      <c r="DQ27" s="241"/>
      <c r="DR27" s="241"/>
      <c r="DS27" s="241"/>
      <c r="DT27" s="241"/>
      <c r="DU27" s="241"/>
      <c r="DV27" s="241"/>
      <c r="DW27" s="241"/>
      <c r="DX27" s="241"/>
      <c r="DY27" s="241"/>
      <c r="DZ27" s="241"/>
      <c r="EA27" s="241"/>
      <c r="EB27" s="241"/>
      <c r="EC27" s="241"/>
      <c r="ED27" s="241"/>
      <c r="EE27" s="241"/>
      <c r="EF27" s="241"/>
      <c r="EG27" s="241"/>
      <c r="EH27" s="241"/>
      <c r="EI27" s="241"/>
      <c r="EJ27" s="241"/>
      <c r="EK27" s="241"/>
      <c r="EL27" s="241"/>
      <c r="EM27" s="241"/>
      <c r="EN27" s="241"/>
      <c r="EO27" s="241"/>
      <c r="EP27" s="241"/>
      <c r="EQ27" s="241"/>
      <c r="ER27" s="241"/>
      <c r="ES27" s="241"/>
      <c r="ET27" s="241"/>
      <c r="EU27" s="241"/>
      <c r="EV27" s="241"/>
      <c r="EW27" s="241"/>
      <c r="EX27" s="241"/>
      <c r="EY27" s="241"/>
      <c r="EZ27" s="241"/>
      <c r="FA27" s="241"/>
      <c r="FB27" s="241"/>
      <c r="FC27" s="241"/>
      <c r="FD27" s="241"/>
      <c r="FE27" s="241"/>
      <c r="FF27" s="241"/>
      <c r="FG27" s="241"/>
      <c r="FH27" s="241"/>
      <c r="FI27" s="241"/>
      <c r="FJ27" s="241"/>
      <c r="FK27" s="241"/>
      <c r="FL27" s="241"/>
      <c r="FM27" s="241"/>
      <c r="FN27" s="241"/>
      <c r="FO27" s="241"/>
      <c r="FP27" s="241"/>
      <c r="FQ27" s="241"/>
      <c r="FR27" s="241"/>
      <c r="FS27" s="241"/>
      <c r="FT27" s="241"/>
      <c r="FU27" s="241"/>
      <c r="FV27" s="241"/>
      <c r="FW27" s="241"/>
      <c r="FX27" s="241"/>
      <c r="FY27" s="241"/>
      <c r="FZ27" s="241"/>
      <c r="GA27" s="241"/>
      <c r="GB27" s="241"/>
      <c r="GC27" s="241"/>
      <c r="GD27" s="241"/>
      <c r="GE27" s="241"/>
      <c r="GF27" s="241"/>
      <c r="GG27" s="241"/>
      <c r="GH27" s="241"/>
      <c r="GI27" s="241"/>
      <c r="GJ27" s="241"/>
      <c r="GK27" s="241"/>
      <c r="GL27" s="241"/>
      <c r="GM27" s="241"/>
      <c r="GN27" s="241"/>
      <c r="GO27" s="241"/>
      <c r="GP27" s="241"/>
      <c r="GQ27" s="241"/>
      <c r="GR27" s="241"/>
      <c r="GS27" s="241"/>
      <c r="GT27" s="241"/>
      <c r="GU27" s="241"/>
      <c r="GV27" s="241"/>
      <c r="GW27" s="241"/>
      <c r="GX27" s="241"/>
      <c r="GY27" s="241"/>
      <c r="GZ27" s="241"/>
      <c r="HA27" s="241"/>
      <c r="HB27" s="241"/>
      <c r="HC27" s="241"/>
      <c r="HD27" s="241"/>
      <c r="HE27" s="241"/>
      <c r="HF27" s="241"/>
      <c r="HG27" s="241"/>
      <c r="HH27" s="241"/>
      <c r="HI27" s="241"/>
      <c r="HJ27" s="241"/>
      <c r="HK27" s="241"/>
      <c r="HL27" s="241"/>
      <c r="HM27" s="241"/>
      <c r="HN27" s="241"/>
      <c r="HO27" s="241"/>
      <c r="HP27" s="241"/>
      <c r="HQ27" s="241"/>
      <c r="HR27" s="241"/>
      <c r="HS27" s="241"/>
      <c r="HT27" s="241"/>
      <c r="HU27" s="241"/>
      <c r="HV27" s="241"/>
      <c r="HW27" s="241"/>
      <c r="HX27" s="241"/>
      <c r="HY27" s="241"/>
      <c r="HZ27" s="241"/>
      <c r="IA27" s="241"/>
      <c r="IB27" s="241"/>
      <c r="IC27" s="241"/>
      <c r="ID27" s="241"/>
      <c r="IE27" s="241"/>
      <c r="IF27" s="241"/>
      <c r="IG27" s="241"/>
      <c r="IH27" s="241"/>
      <c r="II27" s="241"/>
      <c r="IJ27" s="241"/>
      <c r="IK27" s="241"/>
      <c r="IL27" s="241"/>
      <c r="IM27" s="241"/>
      <c r="IN27" s="241"/>
      <c r="IO27" s="241"/>
      <c r="IP27" s="241"/>
      <c r="IQ27" s="241"/>
      <c r="IR27" s="241"/>
      <c r="IS27" s="241"/>
      <c r="IT27" s="241"/>
      <c r="IU27" s="241"/>
      <c r="IV27" s="241"/>
      <c r="IW27" s="241"/>
    </row>
    <row r="28" customFormat="false" ht="12.75" hidden="false" customHeight="false" outlineLevel="0" collapsed="false">
      <c r="A28" s="278"/>
      <c r="B28" s="279"/>
      <c r="C28" s="280"/>
      <c r="D28" s="280"/>
      <c r="E28" s="279"/>
      <c r="F28" s="280"/>
      <c r="G28" s="281"/>
      <c r="H28" s="262"/>
      <c r="I28" s="262"/>
      <c r="J28" s="262"/>
      <c r="K28" s="262"/>
      <c r="L28" s="262"/>
    </row>
    <row r="29" customFormat="false" ht="12.75" hidden="false" customHeight="false" outlineLevel="0" collapsed="false">
      <c r="A29" s="269" t="s">
        <v>38</v>
      </c>
      <c r="B29" s="270"/>
      <c r="C29" s="271"/>
      <c r="D29" s="254" t="n">
        <f aca="false">D23</f>
        <v>5200000</v>
      </c>
      <c r="E29" s="240" t="n">
        <f aca="false">E23</f>
        <v>10970000</v>
      </c>
      <c r="F29" s="241" t="n">
        <v>27</v>
      </c>
      <c r="G29" s="255" t="n">
        <v>0.005</v>
      </c>
      <c r="H29" s="243" t="n">
        <f aca="false">D29*G29*F29/360</f>
        <v>1950</v>
      </c>
      <c r="I29" s="246"/>
      <c r="J29" s="246"/>
      <c r="K29" s="243" t="n">
        <f aca="false">H29/1.47</f>
        <v>1326.5306122449</v>
      </c>
      <c r="L29" s="246" t="n">
        <f aca="false">K29</f>
        <v>1326.5306122449</v>
      </c>
    </row>
    <row r="30" customFormat="false" ht="12.75" hidden="false" customHeight="false" outlineLevel="0" collapsed="false">
      <c r="A30" s="269" t="s">
        <v>39</v>
      </c>
      <c r="B30" s="270" t="n">
        <v>1000000</v>
      </c>
      <c r="C30" s="271"/>
      <c r="D30" s="254" t="n">
        <f aca="false">D29-B30</f>
        <v>4200000</v>
      </c>
      <c r="E30" s="240" t="n">
        <f aca="false">E29+B30</f>
        <v>11970000</v>
      </c>
      <c r="F30" s="241" t="n">
        <v>4</v>
      </c>
      <c r="G30" s="255" t="n">
        <v>0.005</v>
      </c>
      <c r="H30" s="243" t="n">
        <f aca="false">D30*G30*F30/360</f>
        <v>233.333333333333</v>
      </c>
      <c r="I30" s="246"/>
      <c r="J30" s="246"/>
      <c r="K30" s="243" t="n">
        <f aca="false">H30/1.47</f>
        <v>158.730158730159</v>
      </c>
      <c r="L30" s="246" t="n">
        <f aca="false">K30</f>
        <v>158.730158730159</v>
      </c>
    </row>
    <row r="31" customFormat="false" ht="12.75" hidden="false" customHeight="false" outlineLevel="0" collapsed="false">
      <c r="A31" s="263" t="s">
        <v>197</v>
      </c>
      <c r="B31" s="264"/>
      <c r="C31" s="265"/>
      <c r="D31" s="265"/>
      <c r="E31" s="264"/>
      <c r="F31" s="265" t="n">
        <f aca="false">SUM(F29:F30)</f>
        <v>31</v>
      </c>
      <c r="G31" s="266"/>
      <c r="H31" s="267" t="n">
        <f aca="false">SUM(H29:H30)</f>
        <v>2183.33333333333</v>
      </c>
      <c r="I31" s="267"/>
      <c r="J31" s="267"/>
      <c r="K31" s="267" t="n">
        <f aca="false">SUM(K29:K30)</f>
        <v>1485.26077097506</v>
      </c>
      <c r="L31" s="267" t="n">
        <f aca="false">SUM(L29:L30)</f>
        <v>1485.26077097506</v>
      </c>
    </row>
    <row r="32" customFormat="false" ht="12.75" hidden="false" customHeight="false" outlineLevel="0" collapsed="false">
      <c r="A32" s="269" t="s">
        <v>41</v>
      </c>
      <c r="B32" s="270"/>
      <c r="C32" s="271"/>
      <c r="D32" s="254" t="n">
        <f aca="false">D30</f>
        <v>4200000</v>
      </c>
      <c r="E32" s="240" t="n">
        <f aca="false">E30</f>
        <v>11970000</v>
      </c>
      <c r="F32" s="241" t="n">
        <v>30</v>
      </c>
      <c r="G32" s="255" t="n">
        <v>0.005</v>
      </c>
      <c r="H32" s="243" t="n">
        <f aca="false">D32*G32*F32/360</f>
        <v>1750</v>
      </c>
      <c r="I32" s="246"/>
      <c r="J32" s="246"/>
      <c r="K32" s="243" t="n">
        <f aca="false">H32/1.47</f>
        <v>1190.47619047619</v>
      </c>
      <c r="L32" s="246" t="n">
        <f aca="false">K32</f>
        <v>1190.47619047619</v>
      </c>
    </row>
    <row r="33" customFormat="false" ht="12.75" hidden="false" customHeight="false" outlineLevel="0" collapsed="false">
      <c r="A33" s="263" t="s">
        <v>198</v>
      </c>
      <c r="B33" s="264"/>
      <c r="C33" s="265"/>
      <c r="D33" s="265"/>
      <c r="E33" s="264"/>
      <c r="F33" s="265" t="n">
        <f aca="false">SUM(F32)</f>
        <v>30</v>
      </c>
      <c r="G33" s="266"/>
      <c r="H33" s="267" t="n">
        <f aca="false">SUM(H32)</f>
        <v>1750</v>
      </c>
      <c r="I33" s="267"/>
      <c r="J33" s="267"/>
      <c r="K33" s="267" t="n">
        <f aca="false">SUM(K32)</f>
        <v>1190.47619047619</v>
      </c>
      <c r="L33" s="267" t="n">
        <f aca="false">SUM(L31:L32)</f>
        <v>2675.73696145125</v>
      </c>
    </row>
    <row r="34" customFormat="false" ht="12.75" hidden="false" customHeight="false" outlineLevel="0" collapsed="false">
      <c r="A34" s="282" t="s">
        <v>44</v>
      </c>
      <c r="B34" s="270"/>
      <c r="D34" s="254" t="n">
        <f aca="false">D32</f>
        <v>4200000</v>
      </c>
      <c r="E34" s="240" t="n">
        <f aca="false">E32</f>
        <v>11970000</v>
      </c>
      <c r="F34" s="283" t="n">
        <v>3</v>
      </c>
      <c r="G34" s="255" t="n">
        <v>0.005</v>
      </c>
      <c r="H34" s="243" t="n">
        <f aca="false">D34*G34*F34/360</f>
        <v>175</v>
      </c>
      <c r="I34" s="246"/>
      <c r="J34" s="246"/>
      <c r="K34" s="243" t="n">
        <f aca="false">H34/1.47</f>
        <v>119.047619047619</v>
      </c>
      <c r="L34" s="246" t="n">
        <f aca="false">K34</f>
        <v>119.047619047619</v>
      </c>
    </row>
    <row r="35" customFormat="false" ht="12.75" hidden="false" customHeight="false" outlineLevel="0" collapsed="false">
      <c r="A35" s="239" t="s">
        <v>45</v>
      </c>
      <c r="B35" s="270" t="n">
        <v>1700000</v>
      </c>
      <c r="C35" s="271"/>
      <c r="D35" s="254" t="n">
        <f aca="false">D34-B35</f>
        <v>2500000</v>
      </c>
      <c r="E35" s="240" t="n">
        <f aca="false">E34+B35</f>
        <v>13670000</v>
      </c>
      <c r="F35" s="283" t="n">
        <v>17</v>
      </c>
      <c r="G35" s="255" t="n">
        <v>0.005</v>
      </c>
      <c r="H35" s="243" t="n">
        <f aca="false">D35*G35*F35/360</f>
        <v>590.277777777778</v>
      </c>
      <c r="I35" s="246"/>
      <c r="J35" s="246"/>
      <c r="K35" s="243" t="n">
        <f aca="false">H35/1.47</f>
        <v>401.549508692366</v>
      </c>
      <c r="L35" s="246" t="n">
        <f aca="false">K35</f>
        <v>401.549508692366</v>
      </c>
    </row>
    <row r="36" customFormat="false" ht="12.75" hidden="false" customHeight="false" outlineLevel="0" collapsed="false">
      <c r="A36" s="239" t="s">
        <v>46</v>
      </c>
      <c r="B36" s="270" t="n">
        <v>1000000</v>
      </c>
      <c r="C36" s="271"/>
      <c r="D36" s="254" t="n">
        <f aca="false">D35-B36</f>
        <v>1500000</v>
      </c>
      <c r="E36" s="240" t="n">
        <f aca="false">E35+B36</f>
        <v>14670000</v>
      </c>
      <c r="F36" s="284" t="n">
        <v>11</v>
      </c>
      <c r="G36" s="255" t="n">
        <v>0.005</v>
      </c>
      <c r="H36" s="243" t="n">
        <f aca="false">D36*G36*F36/360</f>
        <v>229.166666666667</v>
      </c>
      <c r="I36" s="246"/>
      <c r="J36" s="246"/>
      <c r="K36" s="243" t="n">
        <f aca="false">H36/1.47</f>
        <v>155.895691609977</v>
      </c>
      <c r="L36" s="246" t="n">
        <f aca="false">K36</f>
        <v>155.895691609977</v>
      </c>
    </row>
    <row r="37" customFormat="false" ht="12.75" hidden="false" customHeight="false" outlineLevel="0" collapsed="false">
      <c r="A37" s="263" t="s">
        <v>199</v>
      </c>
      <c r="B37" s="264"/>
      <c r="C37" s="265"/>
      <c r="D37" s="265"/>
      <c r="E37" s="264"/>
      <c r="F37" s="285" t="n">
        <f aca="false">SUM(F34:F36)</f>
        <v>31</v>
      </c>
      <c r="G37" s="266"/>
      <c r="H37" s="267" t="n">
        <f aca="false">SUM(H34:H36)</f>
        <v>994.444444444445</v>
      </c>
      <c r="I37" s="267" t="n">
        <f aca="false">H31+H33+H37</f>
        <v>4927.77777777778</v>
      </c>
      <c r="J37" s="267"/>
      <c r="K37" s="267" t="n">
        <f aca="false">SUM(K34:K36)</f>
        <v>676.492819349962</v>
      </c>
      <c r="L37" s="267" t="n">
        <f aca="false">SUM(L33:L36)</f>
        <v>3352.22978080121</v>
      </c>
    </row>
    <row r="38" customFormat="false" ht="12.75" hidden="false" customHeight="false" outlineLevel="0" collapsed="false">
      <c r="A38" s="277" t="s">
        <v>195</v>
      </c>
      <c r="B38" s="270"/>
      <c r="C38" s="271"/>
      <c r="D38" s="254"/>
      <c r="E38" s="240"/>
      <c r="F38" s="241"/>
      <c r="G38" s="248"/>
      <c r="H38" s="243"/>
      <c r="I38" s="267" t="n">
        <f aca="false">-I37*0.1</f>
        <v>-492.777777777778</v>
      </c>
      <c r="J38" s="246"/>
      <c r="K38" s="243"/>
      <c r="L38" s="276"/>
    </row>
    <row r="39" customFormat="false" ht="12.75" hidden="false" customHeight="false" outlineLevel="0" collapsed="false">
      <c r="A39" s="277" t="s">
        <v>200</v>
      </c>
      <c r="B39" s="270"/>
      <c r="C39" s="271"/>
      <c r="D39" s="254"/>
      <c r="E39" s="240"/>
      <c r="F39" s="241"/>
      <c r="G39" s="248"/>
      <c r="H39" s="243"/>
      <c r="I39" s="246" t="n">
        <f aca="false">SUM(I37:I38)</f>
        <v>4435</v>
      </c>
      <c r="J39" s="246"/>
      <c r="K39" s="246"/>
      <c r="L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241"/>
      <c r="GE39" s="241"/>
      <c r="GF39" s="241"/>
      <c r="GG39" s="241"/>
      <c r="GH39" s="241"/>
      <c r="GI39" s="241"/>
      <c r="GJ39" s="241"/>
      <c r="GK39" s="241"/>
      <c r="GL39" s="241"/>
      <c r="GM39" s="241"/>
      <c r="GN39" s="241"/>
      <c r="GO39" s="241"/>
      <c r="GP39" s="241"/>
      <c r="GQ39" s="241"/>
      <c r="GR39" s="241"/>
      <c r="GS39" s="241"/>
      <c r="GT39" s="241"/>
      <c r="GU39" s="241"/>
      <c r="GV39" s="241"/>
      <c r="GW39" s="241"/>
      <c r="GX39" s="241"/>
      <c r="GY39" s="241"/>
      <c r="GZ39" s="241"/>
      <c r="HA39" s="241"/>
      <c r="HB39" s="241"/>
      <c r="HC39" s="241"/>
      <c r="HD39" s="241"/>
      <c r="HE39" s="241"/>
      <c r="HF39" s="241"/>
      <c r="HG39" s="241"/>
      <c r="HH39" s="241"/>
      <c r="HI39" s="241"/>
      <c r="HJ39" s="241"/>
      <c r="HK39" s="241"/>
      <c r="HL39" s="241"/>
      <c r="HM39" s="241"/>
      <c r="HN39" s="241"/>
      <c r="HO39" s="241"/>
      <c r="HP39" s="241"/>
      <c r="HQ39" s="241"/>
      <c r="HR39" s="241"/>
      <c r="HS39" s="241"/>
      <c r="HT39" s="241"/>
      <c r="HU39" s="241"/>
      <c r="HV39" s="241"/>
      <c r="HW39" s="241"/>
      <c r="HX39" s="241"/>
      <c r="HY39" s="241"/>
      <c r="HZ39" s="241"/>
      <c r="IA39" s="241"/>
      <c r="IB39" s="241"/>
      <c r="IC39" s="241"/>
      <c r="ID39" s="241"/>
      <c r="IE39" s="241"/>
      <c r="IF39" s="241"/>
      <c r="IG39" s="241"/>
      <c r="IH39" s="241"/>
      <c r="II39" s="241"/>
      <c r="IJ39" s="241"/>
      <c r="IK39" s="241"/>
      <c r="IL39" s="241"/>
      <c r="IM39" s="241"/>
      <c r="IN39" s="241"/>
      <c r="IO39" s="241"/>
      <c r="IP39" s="241"/>
      <c r="IQ39" s="241"/>
      <c r="IR39" s="241"/>
      <c r="IS39" s="241"/>
      <c r="IT39" s="241"/>
      <c r="IU39" s="241"/>
      <c r="IV39" s="241"/>
      <c r="IW39" s="241"/>
    </row>
    <row r="40" customFormat="false" ht="12.75" hidden="false" customHeight="false" outlineLevel="0" collapsed="false">
      <c r="A40" s="247"/>
      <c r="B40" s="244"/>
      <c r="C40" s="245"/>
      <c r="D40" s="245"/>
      <c r="E40" s="244"/>
      <c r="F40" s="245"/>
      <c r="G40" s="286"/>
      <c r="H40" s="246"/>
      <c r="I40" s="246"/>
      <c r="J40" s="246"/>
      <c r="K40" s="246"/>
      <c r="L40" s="246"/>
    </row>
    <row r="41" customFormat="false" ht="13.5" hidden="false" customHeight="false" outlineLevel="0" collapsed="false">
      <c r="A41" s="287" t="s">
        <v>201</v>
      </c>
      <c r="B41" s="270"/>
      <c r="C41" s="271"/>
      <c r="D41" s="254"/>
      <c r="E41" s="240"/>
      <c r="F41" s="241"/>
      <c r="G41" s="255"/>
      <c r="H41" s="243"/>
      <c r="L41" s="288" t="n">
        <f aca="false">L24+L37</f>
        <v>10361.1300075586</v>
      </c>
    </row>
    <row r="42" customFormat="false" ht="13.5" hidden="false" customHeight="false" outlineLevel="0" collapsed="false">
      <c r="A42" s="289"/>
      <c r="B42" s="270"/>
      <c r="C42" s="271"/>
      <c r="D42" s="254"/>
      <c r="E42" s="240"/>
      <c r="F42" s="241"/>
      <c r="G42" s="255"/>
      <c r="H42" s="243"/>
      <c r="I42" s="246"/>
      <c r="J42" s="246"/>
      <c r="K42" s="246"/>
      <c r="L42" s="246"/>
    </row>
    <row r="43" customFormat="false" ht="12.75" hidden="false" customHeight="false" outlineLevel="0" collapsed="false">
      <c r="A43" s="287" t="s">
        <v>202</v>
      </c>
      <c r="B43" s="244"/>
      <c r="C43" s="245"/>
      <c r="D43" s="245"/>
      <c r="E43" s="244"/>
      <c r="F43" s="245"/>
      <c r="G43" s="286"/>
      <c r="H43" s="246"/>
      <c r="I43" s="246"/>
      <c r="J43" s="246"/>
      <c r="K43" s="246"/>
      <c r="L43" s="246"/>
    </row>
    <row r="44" customFormat="false" ht="12.75" hidden="false" customHeight="false" outlineLevel="0" collapsed="false">
      <c r="A44" s="275"/>
      <c r="B44" s="270"/>
      <c r="C44" s="271"/>
      <c r="D44" s="254"/>
      <c r="E44" s="240"/>
      <c r="F44" s="241"/>
      <c r="G44" s="248"/>
      <c r="H44" s="243"/>
      <c r="I44" s="246"/>
      <c r="J44" s="246"/>
      <c r="K44" s="243"/>
      <c r="L44" s="246"/>
    </row>
    <row r="45" customFormat="false" ht="12.75" hidden="false" customHeight="false" outlineLevel="0" collapsed="false">
      <c r="B45" s="290"/>
      <c r="C45" s="290"/>
      <c r="D45" s="290"/>
      <c r="E45" s="290"/>
      <c r="F45" s="290"/>
      <c r="G45" s="291"/>
      <c r="H45" s="290"/>
      <c r="I45" s="290"/>
      <c r="J45" s="290"/>
      <c r="K45" s="290"/>
      <c r="L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290"/>
      <c r="BC45" s="290"/>
      <c r="BD45" s="290"/>
      <c r="BE45" s="290"/>
      <c r="BF45" s="290"/>
      <c r="BG45" s="290"/>
      <c r="BH45" s="290"/>
      <c r="BI45" s="290"/>
      <c r="BJ45" s="290"/>
      <c r="BK45" s="290"/>
      <c r="BL45" s="290"/>
      <c r="BM45" s="290"/>
      <c r="BN45" s="290"/>
      <c r="BO45" s="290"/>
      <c r="BP45" s="290"/>
      <c r="BQ45" s="290"/>
      <c r="BR45" s="290"/>
      <c r="BS45" s="290"/>
      <c r="BT45" s="290"/>
      <c r="BU45" s="290"/>
      <c r="BV45" s="290"/>
      <c r="BW45" s="290"/>
      <c r="BX45" s="290"/>
      <c r="BY45" s="290"/>
      <c r="BZ45" s="290"/>
      <c r="CA45" s="290"/>
      <c r="CB45" s="290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  <c r="CR45" s="290"/>
      <c r="CS45" s="290"/>
      <c r="CT45" s="290"/>
      <c r="CU45" s="290"/>
      <c r="CV45" s="290"/>
      <c r="CW45" s="290"/>
      <c r="CX45" s="290"/>
      <c r="CY45" s="290"/>
      <c r="CZ45" s="290"/>
      <c r="DA45" s="290"/>
      <c r="DB45" s="290"/>
      <c r="DC45" s="290"/>
      <c r="DD45" s="290"/>
      <c r="DE45" s="290"/>
      <c r="DF45" s="290"/>
      <c r="DG45" s="290"/>
      <c r="DH45" s="290"/>
      <c r="DI45" s="290"/>
      <c r="DJ45" s="290"/>
      <c r="DK45" s="290"/>
      <c r="DL45" s="290"/>
      <c r="DM45" s="290"/>
      <c r="DN45" s="290"/>
      <c r="DO45" s="290"/>
      <c r="DP45" s="290"/>
      <c r="DQ45" s="290"/>
      <c r="DR45" s="290"/>
      <c r="DS45" s="290"/>
      <c r="DT45" s="290"/>
      <c r="DU45" s="290"/>
      <c r="DV45" s="290"/>
      <c r="DW45" s="290"/>
      <c r="DX45" s="290"/>
      <c r="DY45" s="290"/>
      <c r="DZ45" s="290"/>
      <c r="EA45" s="290"/>
      <c r="EB45" s="290"/>
      <c r="EC45" s="290"/>
      <c r="ED45" s="290"/>
      <c r="EE45" s="290"/>
      <c r="EF45" s="290"/>
      <c r="EG45" s="290"/>
      <c r="EH45" s="290"/>
      <c r="EI45" s="290"/>
      <c r="EJ45" s="290"/>
      <c r="EK45" s="290"/>
      <c r="EL45" s="290"/>
      <c r="EM45" s="290"/>
      <c r="EN45" s="290"/>
      <c r="EO45" s="290"/>
      <c r="EP45" s="290"/>
      <c r="EQ45" s="290"/>
      <c r="ER45" s="290"/>
      <c r="ES45" s="290"/>
      <c r="ET45" s="290"/>
      <c r="EU45" s="290"/>
      <c r="EV45" s="290"/>
      <c r="EW45" s="290"/>
      <c r="EX45" s="290"/>
      <c r="EY45" s="290"/>
      <c r="EZ45" s="290"/>
      <c r="FA45" s="290"/>
      <c r="FB45" s="290"/>
      <c r="FC45" s="290"/>
      <c r="FD45" s="290"/>
      <c r="FE45" s="290"/>
      <c r="FF45" s="290"/>
      <c r="FG45" s="290"/>
      <c r="FH45" s="290"/>
      <c r="FI45" s="290"/>
      <c r="FJ45" s="290"/>
      <c r="FK45" s="290"/>
      <c r="FL45" s="290"/>
      <c r="FM45" s="290"/>
      <c r="FN45" s="290"/>
      <c r="FO45" s="290"/>
      <c r="FP45" s="290"/>
      <c r="FQ45" s="290"/>
      <c r="FR45" s="290"/>
      <c r="FS45" s="290"/>
      <c r="FT45" s="290"/>
      <c r="FU45" s="290"/>
      <c r="FV45" s="290"/>
      <c r="FW45" s="290"/>
      <c r="FX45" s="290"/>
      <c r="FY45" s="290"/>
      <c r="FZ45" s="290"/>
      <c r="GA45" s="290"/>
      <c r="GB45" s="290"/>
      <c r="GC45" s="290"/>
      <c r="GD45" s="290"/>
      <c r="GE45" s="290"/>
      <c r="GF45" s="290"/>
      <c r="GG45" s="290"/>
      <c r="GH45" s="290"/>
      <c r="GI45" s="290"/>
      <c r="GJ45" s="290"/>
      <c r="GK45" s="290"/>
      <c r="GL45" s="290"/>
      <c r="GM45" s="290"/>
      <c r="GN45" s="290"/>
      <c r="GO45" s="290"/>
      <c r="GP45" s="290"/>
      <c r="GQ45" s="290"/>
      <c r="GR45" s="290"/>
      <c r="GS45" s="290"/>
      <c r="GT45" s="290"/>
      <c r="GU45" s="290"/>
      <c r="GV45" s="290"/>
      <c r="GW45" s="290"/>
      <c r="GX45" s="290"/>
      <c r="GY45" s="290"/>
      <c r="GZ45" s="290"/>
      <c r="HA45" s="290"/>
      <c r="HB45" s="290"/>
      <c r="HC45" s="290"/>
      <c r="HD45" s="290"/>
      <c r="HE45" s="290"/>
      <c r="HF45" s="290"/>
      <c r="HG45" s="290"/>
      <c r="HH45" s="290"/>
      <c r="HI45" s="290"/>
      <c r="HJ45" s="290"/>
      <c r="HK45" s="290"/>
      <c r="HL45" s="290"/>
      <c r="HM45" s="290"/>
      <c r="HN45" s="290"/>
      <c r="HO45" s="290"/>
      <c r="HP45" s="290"/>
      <c r="HQ45" s="290"/>
      <c r="HR45" s="290"/>
      <c r="HS45" s="290"/>
      <c r="HT45" s="290"/>
      <c r="HU45" s="290"/>
      <c r="HV45" s="290"/>
      <c r="HW45" s="290"/>
      <c r="HX45" s="290"/>
      <c r="HY45" s="290"/>
      <c r="HZ45" s="290"/>
      <c r="IA45" s="290"/>
      <c r="IB45" s="290"/>
      <c r="IC45" s="290"/>
      <c r="ID45" s="290"/>
      <c r="IE45" s="290"/>
      <c r="IF45" s="290"/>
      <c r="IG45" s="290"/>
      <c r="IH45" s="290"/>
      <c r="II45" s="290"/>
      <c r="IJ45" s="290"/>
      <c r="IK45" s="290"/>
      <c r="IL45" s="290"/>
      <c r="IM45" s="290"/>
      <c r="IN45" s="290"/>
      <c r="IO45" s="290"/>
      <c r="IP45" s="290"/>
      <c r="IQ45" s="290"/>
      <c r="IR45" s="290"/>
      <c r="IS45" s="290"/>
      <c r="IT45" s="290"/>
      <c r="IU45" s="290"/>
      <c r="IV45" s="290"/>
      <c r="IW45" s="290"/>
    </row>
    <row r="46" customFormat="false" ht="12.75" hidden="false" customHeight="false" outlineLevel="0" collapsed="false">
      <c r="B46" s="290"/>
      <c r="C46" s="290"/>
      <c r="D46" s="290"/>
      <c r="E46" s="290"/>
      <c r="F46" s="290"/>
      <c r="G46" s="291"/>
      <c r="H46" s="290"/>
      <c r="I46" s="290"/>
      <c r="J46" s="290"/>
      <c r="K46" s="290"/>
      <c r="L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290"/>
      <c r="BC46" s="290"/>
      <c r="BD46" s="290"/>
      <c r="BE46" s="290"/>
      <c r="BF46" s="290"/>
      <c r="BG46" s="290"/>
      <c r="BH46" s="290"/>
      <c r="BI46" s="290"/>
      <c r="BJ46" s="290"/>
      <c r="BK46" s="290"/>
      <c r="BL46" s="290"/>
      <c r="BM46" s="290"/>
      <c r="BN46" s="290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0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  <c r="CR46" s="290"/>
      <c r="CS46" s="290"/>
      <c r="CT46" s="290"/>
      <c r="CU46" s="290"/>
      <c r="CV46" s="290"/>
      <c r="CW46" s="290"/>
      <c r="CX46" s="290"/>
      <c r="CY46" s="290"/>
      <c r="CZ46" s="290"/>
      <c r="DA46" s="290"/>
      <c r="DB46" s="290"/>
      <c r="DC46" s="290"/>
      <c r="DD46" s="290"/>
      <c r="DE46" s="290"/>
      <c r="DF46" s="290"/>
      <c r="DG46" s="290"/>
      <c r="DH46" s="290"/>
      <c r="DI46" s="290"/>
      <c r="DJ46" s="290"/>
      <c r="DK46" s="290"/>
      <c r="DL46" s="290"/>
      <c r="DM46" s="290"/>
      <c r="DN46" s="290"/>
      <c r="DO46" s="290"/>
      <c r="DP46" s="290"/>
      <c r="DQ46" s="290"/>
      <c r="DR46" s="290"/>
      <c r="DS46" s="290"/>
      <c r="DT46" s="290"/>
      <c r="DU46" s="290"/>
      <c r="DV46" s="290"/>
      <c r="DW46" s="290"/>
      <c r="DX46" s="290"/>
      <c r="DY46" s="290"/>
      <c r="DZ46" s="290"/>
      <c r="EA46" s="290"/>
      <c r="EB46" s="290"/>
      <c r="EC46" s="290"/>
      <c r="ED46" s="290"/>
      <c r="EE46" s="290"/>
      <c r="EF46" s="290"/>
      <c r="EG46" s="290"/>
      <c r="EH46" s="290"/>
      <c r="EI46" s="290"/>
      <c r="EJ46" s="290"/>
      <c r="EK46" s="290"/>
      <c r="EL46" s="290"/>
      <c r="EM46" s="290"/>
      <c r="EN46" s="290"/>
      <c r="EO46" s="290"/>
      <c r="EP46" s="290"/>
      <c r="EQ46" s="290"/>
      <c r="ER46" s="290"/>
      <c r="ES46" s="290"/>
      <c r="ET46" s="290"/>
      <c r="EU46" s="290"/>
      <c r="EV46" s="290"/>
      <c r="EW46" s="290"/>
      <c r="EX46" s="290"/>
      <c r="EY46" s="290"/>
      <c r="EZ46" s="290"/>
      <c r="FA46" s="290"/>
      <c r="FB46" s="290"/>
      <c r="FC46" s="290"/>
      <c r="FD46" s="290"/>
      <c r="FE46" s="290"/>
      <c r="FF46" s="290"/>
      <c r="FG46" s="290"/>
      <c r="FH46" s="290"/>
      <c r="FI46" s="290"/>
      <c r="FJ46" s="290"/>
      <c r="FK46" s="290"/>
      <c r="FL46" s="290"/>
      <c r="FM46" s="290"/>
      <c r="FN46" s="290"/>
      <c r="FO46" s="290"/>
      <c r="FP46" s="290"/>
      <c r="FQ46" s="290"/>
      <c r="FR46" s="290"/>
      <c r="FS46" s="290"/>
      <c r="FT46" s="290"/>
      <c r="FU46" s="290"/>
      <c r="FV46" s="290"/>
      <c r="FW46" s="290"/>
      <c r="FX46" s="290"/>
      <c r="FY46" s="290"/>
      <c r="FZ46" s="290"/>
      <c r="GA46" s="290"/>
      <c r="GB46" s="290"/>
      <c r="GC46" s="290"/>
      <c r="GD46" s="290"/>
      <c r="GE46" s="290"/>
      <c r="GF46" s="290"/>
      <c r="GG46" s="290"/>
      <c r="GH46" s="290"/>
      <c r="GI46" s="290"/>
      <c r="GJ46" s="290"/>
      <c r="GK46" s="290"/>
      <c r="GL46" s="290"/>
      <c r="GM46" s="290"/>
      <c r="GN46" s="290"/>
      <c r="GO46" s="290"/>
      <c r="GP46" s="290"/>
      <c r="GQ46" s="290"/>
      <c r="GR46" s="290"/>
      <c r="GS46" s="290"/>
      <c r="GT46" s="290"/>
      <c r="GU46" s="290"/>
      <c r="GV46" s="290"/>
      <c r="GW46" s="290"/>
      <c r="GX46" s="290"/>
      <c r="GY46" s="290"/>
      <c r="GZ46" s="290"/>
      <c r="HA46" s="290"/>
      <c r="HB46" s="290"/>
      <c r="HC46" s="290"/>
      <c r="HD46" s="290"/>
      <c r="HE46" s="290"/>
      <c r="HF46" s="290"/>
      <c r="HG46" s="290"/>
      <c r="HH46" s="290"/>
      <c r="HI46" s="290"/>
      <c r="HJ46" s="290"/>
      <c r="HK46" s="290"/>
      <c r="HL46" s="290"/>
      <c r="HM46" s="290"/>
      <c r="HN46" s="290"/>
      <c r="HO46" s="290"/>
      <c r="HP46" s="290"/>
      <c r="HQ46" s="290"/>
      <c r="HR46" s="290"/>
      <c r="HS46" s="290"/>
      <c r="HT46" s="290"/>
      <c r="HU46" s="290"/>
      <c r="HV46" s="290"/>
      <c r="HW46" s="290"/>
      <c r="HX46" s="290"/>
      <c r="HY46" s="290"/>
      <c r="HZ46" s="290"/>
      <c r="IA46" s="290"/>
      <c r="IB46" s="290"/>
      <c r="IC46" s="290"/>
      <c r="ID46" s="290"/>
      <c r="IE46" s="290"/>
      <c r="IF46" s="290"/>
      <c r="IG46" s="290"/>
      <c r="IH46" s="290"/>
      <c r="II46" s="290"/>
      <c r="IJ46" s="290"/>
      <c r="IK46" s="290"/>
      <c r="IL46" s="290"/>
      <c r="IM46" s="290"/>
      <c r="IN46" s="290"/>
      <c r="IO46" s="290"/>
      <c r="IP46" s="290"/>
      <c r="IQ46" s="290"/>
      <c r="IR46" s="290"/>
      <c r="IS46" s="290"/>
      <c r="IT46" s="290"/>
      <c r="IU46" s="290"/>
      <c r="IV46" s="290"/>
      <c r="IW46" s="290"/>
    </row>
    <row r="47" customFormat="false" ht="12.75" hidden="false" customHeight="false" outlineLevel="0" collapsed="false">
      <c r="B47" s="290"/>
      <c r="C47" s="290"/>
      <c r="D47" s="290"/>
      <c r="E47" s="290"/>
      <c r="F47" s="290"/>
      <c r="G47" s="291"/>
      <c r="H47" s="290"/>
      <c r="I47" s="290"/>
      <c r="J47" s="290"/>
      <c r="K47" s="290"/>
      <c r="L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90"/>
      <c r="AR47" s="290"/>
      <c r="AS47" s="290"/>
      <c r="AT47" s="290"/>
      <c r="AU47" s="290"/>
      <c r="AV47" s="290"/>
      <c r="AW47" s="290"/>
      <c r="AX47" s="290"/>
      <c r="AY47" s="290"/>
      <c r="AZ47" s="290"/>
      <c r="BA47" s="290"/>
      <c r="BB47" s="290"/>
      <c r="BC47" s="290"/>
      <c r="BD47" s="290"/>
      <c r="BE47" s="290"/>
      <c r="BF47" s="290"/>
      <c r="BG47" s="290"/>
      <c r="BH47" s="290"/>
      <c r="BI47" s="290"/>
      <c r="BJ47" s="290"/>
      <c r="BK47" s="290"/>
      <c r="BL47" s="290"/>
      <c r="BM47" s="290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0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  <c r="CR47" s="290"/>
      <c r="CS47" s="290"/>
      <c r="CT47" s="290"/>
      <c r="CU47" s="290"/>
      <c r="CV47" s="290"/>
      <c r="CW47" s="290"/>
      <c r="CX47" s="290"/>
      <c r="CY47" s="290"/>
      <c r="CZ47" s="290"/>
      <c r="DA47" s="290"/>
      <c r="DB47" s="290"/>
      <c r="DC47" s="290"/>
      <c r="DD47" s="290"/>
      <c r="DE47" s="290"/>
      <c r="DF47" s="290"/>
      <c r="DG47" s="290"/>
      <c r="DH47" s="290"/>
      <c r="DI47" s="290"/>
      <c r="DJ47" s="290"/>
      <c r="DK47" s="290"/>
      <c r="DL47" s="290"/>
      <c r="DM47" s="290"/>
      <c r="DN47" s="290"/>
      <c r="DO47" s="290"/>
      <c r="DP47" s="290"/>
      <c r="DQ47" s="290"/>
      <c r="DR47" s="290"/>
      <c r="DS47" s="290"/>
      <c r="DT47" s="290"/>
      <c r="DU47" s="290"/>
      <c r="DV47" s="290"/>
      <c r="DW47" s="290"/>
      <c r="DX47" s="290"/>
      <c r="DY47" s="290"/>
      <c r="DZ47" s="290"/>
      <c r="EA47" s="290"/>
      <c r="EB47" s="290"/>
      <c r="EC47" s="290"/>
      <c r="ED47" s="290"/>
      <c r="EE47" s="290"/>
      <c r="EF47" s="290"/>
      <c r="EG47" s="290"/>
      <c r="EH47" s="290"/>
      <c r="EI47" s="290"/>
      <c r="EJ47" s="290"/>
      <c r="EK47" s="290"/>
      <c r="EL47" s="290"/>
      <c r="EM47" s="290"/>
      <c r="EN47" s="290"/>
      <c r="EO47" s="290"/>
      <c r="EP47" s="290"/>
      <c r="EQ47" s="290"/>
      <c r="ER47" s="290"/>
      <c r="ES47" s="290"/>
      <c r="ET47" s="290"/>
      <c r="EU47" s="290"/>
      <c r="EV47" s="290"/>
      <c r="EW47" s="290"/>
      <c r="EX47" s="290"/>
      <c r="EY47" s="290"/>
      <c r="EZ47" s="290"/>
      <c r="FA47" s="290"/>
      <c r="FB47" s="290"/>
      <c r="FC47" s="290"/>
      <c r="FD47" s="290"/>
      <c r="FE47" s="290"/>
      <c r="FF47" s="290"/>
      <c r="FG47" s="290"/>
      <c r="FH47" s="290"/>
      <c r="FI47" s="290"/>
      <c r="FJ47" s="290"/>
      <c r="FK47" s="290"/>
      <c r="FL47" s="290"/>
      <c r="FM47" s="290"/>
      <c r="FN47" s="290"/>
      <c r="FO47" s="290"/>
      <c r="FP47" s="290"/>
      <c r="FQ47" s="290"/>
      <c r="FR47" s="290"/>
      <c r="FS47" s="290"/>
      <c r="FT47" s="290"/>
      <c r="FU47" s="290"/>
      <c r="FV47" s="290"/>
      <c r="FW47" s="290"/>
      <c r="FX47" s="290"/>
      <c r="FY47" s="290"/>
      <c r="FZ47" s="290"/>
      <c r="GA47" s="290"/>
      <c r="GB47" s="290"/>
      <c r="GC47" s="290"/>
      <c r="GD47" s="290"/>
      <c r="GE47" s="290"/>
      <c r="GF47" s="290"/>
      <c r="GG47" s="290"/>
      <c r="GH47" s="290"/>
      <c r="GI47" s="290"/>
      <c r="GJ47" s="290"/>
      <c r="GK47" s="290"/>
      <c r="GL47" s="290"/>
      <c r="GM47" s="290"/>
      <c r="GN47" s="290"/>
      <c r="GO47" s="290"/>
      <c r="GP47" s="290"/>
      <c r="GQ47" s="290"/>
      <c r="GR47" s="290"/>
      <c r="GS47" s="290"/>
      <c r="GT47" s="290"/>
      <c r="GU47" s="290"/>
      <c r="GV47" s="290"/>
      <c r="GW47" s="290"/>
      <c r="GX47" s="290"/>
      <c r="GY47" s="290"/>
      <c r="GZ47" s="290"/>
      <c r="HA47" s="290"/>
      <c r="HB47" s="290"/>
      <c r="HC47" s="290"/>
      <c r="HD47" s="290"/>
      <c r="HE47" s="290"/>
      <c r="HF47" s="290"/>
      <c r="HG47" s="290"/>
      <c r="HH47" s="290"/>
      <c r="HI47" s="290"/>
      <c r="HJ47" s="290"/>
      <c r="HK47" s="290"/>
      <c r="HL47" s="290"/>
      <c r="HM47" s="290"/>
      <c r="HN47" s="290"/>
      <c r="HO47" s="290"/>
      <c r="HP47" s="290"/>
      <c r="HQ47" s="290"/>
      <c r="HR47" s="290"/>
      <c r="HS47" s="290"/>
      <c r="HT47" s="290"/>
      <c r="HU47" s="290"/>
      <c r="HV47" s="290"/>
      <c r="HW47" s="290"/>
      <c r="HX47" s="290"/>
      <c r="HY47" s="290"/>
      <c r="HZ47" s="290"/>
      <c r="IA47" s="290"/>
      <c r="IB47" s="290"/>
      <c r="IC47" s="290"/>
      <c r="ID47" s="290"/>
      <c r="IE47" s="290"/>
      <c r="IF47" s="290"/>
      <c r="IG47" s="290"/>
      <c r="IH47" s="290"/>
      <c r="II47" s="290"/>
      <c r="IJ47" s="290"/>
      <c r="IK47" s="290"/>
      <c r="IL47" s="290"/>
      <c r="IM47" s="290"/>
      <c r="IN47" s="290"/>
      <c r="IO47" s="290"/>
      <c r="IP47" s="290"/>
      <c r="IQ47" s="290"/>
      <c r="IR47" s="290"/>
      <c r="IS47" s="290"/>
      <c r="IT47" s="290"/>
      <c r="IU47" s="290"/>
      <c r="IV47" s="290"/>
      <c r="IW47" s="290"/>
    </row>
    <row r="48" customFormat="false" ht="12.75" hidden="false" customHeight="false" outlineLevel="0" collapsed="false">
      <c r="B48" s="290"/>
      <c r="C48" s="290"/>
      <c r="D48" s="290"/>
      <c r="E48" s="290"/>
      <c r="F48" s="290"/>
      <c r="G48" s="291"/>
      <c r="H48" s="290"/>
      <c r="I48" s="290"/>
      <c r="J48" s="290"/>
      <c r="K48" s="290"/>
      <c r="L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0"/>
      <c r="AQ48" s="290"/>
      <c r="AR48" s="290"/>
      <c r="AS48" s="290"/>
      <c r="AT48" s="290"/>
      <c r="AU48" s="290"/>
      <c r="AV48" s="290"/>
      <c r="AW48" s="290"/>
      <c r="AX48" s="290"/>
      <c r="AY48" s="290"/>
      <c r="AZ48" s="290"/>
      <c r="BA48" s="290"/>
      <c r="BB48" s="290"/>
      <c r="BC48" s="290"/>
      <c r="BD48" s="290"/>
      <c r="BE48" s="290"/>
      <c r="BF48" s="290"/>
      <c r="BG48" s="290"/>
      <c r="BH48" s="290"/>
      <c r="BI48" s="290"/>
      <c r="BJ48" s="290"/>
      <c r="BK48" s="290"/>
      <c r="BL48" s="290"/>
      <c r="BM48" s="290"/>
      <c r="BN48" s="290"/>
      <c r="BO48" s="290"/>
      <c r="BP48" s="290"/>
      <c r="BQ48" s="290"/>
      <c r="BR48" s="290"/>
      <c r="BS48" s="290"/>
      <c r="BT48" s="290"/>
      <c r="BU48" s="290"/>
      <c r="BV48" s="290"/>
      <c r="BW48" s="290"/>
      <c r="BX48" s="290"/>
      <c r="BY48" s="290"/>
      <c r="BZ48" s="290"/>
      <c r="CA48" s="290"/>
      <c r="CB48" s="290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  <c r="CR48" s="290"/>
      <c r="CS48" s="290"/>
      <c r="CT48" s="290"/>
      <c r="CU48" s="290"/>
      <c r="CV48" s="290"/>
      <c r="CW48" s="290"/>
      <c r="CX48" s="290"/>
      <c r="CY48" s="290"/>
      <c r="CZ48" s="290"/>
      <c r="DA48" s="290"/>
      <c r="DB48" s="290"/>
      <c r="DC48" s="290"/>
      <c r="DD48" s="290"/>
      <c r="DE48" s="290"/>
      <c r="DF48" s="290"/>
      <c r="DG48" s="290"/>
      <c r="DH48" s="290"/>
      <c r="DI48" s="290"/>
      <c r="DJ48" s="290"/>
      <c r="DK48" s="290"/>
      <c r="DL48" s="290"/>
      <c r="DM48" s="290"/>
      <c r="DN48" s="290"/>
      <c r="DO48" s="290"/>
      <c r="DP48" s="290"/>
      <c r="DQ48" s="290"/>
      <c r="DR48" s="290"/>
      <c r="DS48" s="290"/>
      <c r="DT48" s="290"/>
      <c r="DU48" s="290"/>
      <c r="DV48" s="290"/>
      <c r="DW48" s="290"/>
      <c r="DX48" s="290"/>
      <c r="DY48" s="290"/>
      <c r="DZ48" s="290"/>
      <c r="EA48" s="290"/>
      <c r="EB48" s="290"/>
      <c r="EC48" s="290"/>
      <c r="ED48" s="290"/>
      <c r="EE48" s="290"/>
      <c r="EF48" s="290"/>
      <c r="EG48" s="290"/>
      <c r="EH48" s="290"/>
      <c r="EI48" s="290"/>
      <c r="EJ48" s="290"/>
      <c r="EK48" s="290"/>
      <c r="EL48" s="290"/>
      <c r="EM48" s="290"/>
      <c r="EN48" s="290"/>
      <c r="EO48" s="290"/>
      <c r="EP48" s="290"/>
      <c r="EQ48" s="290"/>
      <c r="ER48" s="290"/>
      <c r="ES48" s="290"/>
      <c r="ET48" s="290"/>
      <c r="EU48" s="290"/>
      <c r="EV48" s="290"/>
      <c r="EW48" s="290"/>
      <c r="EX48" s="290"/>
      <c r="EY48" s="290"/>
      <c r="EZ48" s="290"/>
      <c r="FA48" s="290"/>
      <c r="FB48" s="290"/>
      <c r="FC48" s="290"/>
      <c r="FD48" s="290"/>
      <c r="FE48" s="290"/>
      <c r="FF48" s="290"/>
      <c r="FG48" s="290"/>
      <c r="FH48" s="290"/>
      <c r="FI48" s="290"/>
      <c r="FJ48" s="290"/>
      <c r="FK48" s="290"/>
      <c r="FL48" s="290"/>
      <c r="FM48" s="290"/>
      <c r="FN48" s="290"/>
      <c r="FO48" s="290"/>
      <c r="FP48" s="290"/>
      <c r="FQ48" s="290"/>
      <c r="FR48" s="290"/>
      <c r="FS48" s="290"/>
      <c r="FT48" s="290"/>
      <c r="FU48" s="290"/>
      <c r="FV48" s="290"/>
      <c r="FW48" s="290"/>
      <c r="FX48" s="290"/>
      <c r="FY48" s="290"/>
      <c r="FZ48" s="290"/>
      <c r="GA48" s="290"/>
      <c r="GB48" s="290"/>
      <c r="GC48" s="290"/>
      <c r="GD48" s="290"/>
      <c r="GE48" s="290"/>
      <c r="GF48" s="290"/>
      <c r="GG48" s="290"/>
      <c r="GH48" s="290"/>
      <c r="GI48" s="290"/>
      <c r="GJ48" s="290"/>
      <c r="GK48" s="290"/>
      <c r="GL48" s="290"/>
      <c r="GM48" s="290"/>
      <c r="GN48" s="290"/>
      <c r="GO48" s="290"/>
      <c r="GP48" s="290"/>
      <c r="GQ48" s="290"/>
      <c r="GR48" s="290"/>
      <c r="GS48" s="290"/>
      <c r="GT48" s="290"/>
      <c r="GU48" s="290"/>
      <c r="GV48" s="290"/>
      <c r="GW48" s="290"/>
      <c r="GX48" s="290"/>
      <c r="GY48" s="290"/>
      <c r="GZ48" s="290"/>
      <c r="HA48" s="290"/>
      <c r="HB48" s="290"/>
      <c r="HC48" s="290"/>
      <c r="HD48" s="290"/>
      <c r="HE48" s="290"/>
      <c r="HF48" s="290"/>
      <c r="HG48" s="290"/>
      <c r="HH48" s="290"/>
      <c r="HI48" s="290"/>
      <c r="HJ48" s="290"/>
      <c r="HK48" s="290"/>
      <c r="HL48" s="290"/>
      <c r="HM48" s="290"/>
      <c r="HN48" s="290"/>
      <c r="HO48" s="290"/>
      <c r="HP48" s="290"/>
      <c r="HQ48" s="290"/>
      <c r="HR48" s="290"/>
      <c r="HS48" s="290"/>
      <c r="HT48" s="290"/>
      <c r="HU48" s="290"/>
      <c r="HV48" s="290"/>
      <c r="HW48" s="290"/>
      <c r="HX48" s="290"/>
      <c r="HY48" s="290"/>
      <c r="HZ48" s="290"/>
      <c r="IA48" s="290"/>
      <c r="IB48" s="290"/>
      <c r="IC48" s="290"/>
      <c r="ID48" s="290"/>
      <c r="IE48" s="290"/>
      <c r="IF48" s="290"/>
      <c r="IG48" s="290"/>
      <c r="IH48" s="290"/>
      <c r="II48" s="290"/>
      <c r="IJ48" s="290"/>
      <c r="IK48" s="290"/>
      <c r="IL48" s="290"/>
      <c r="IM48" s="290"/>
      <c r="IN48" s="290"/>
      <c r="IO48" s="290"/>
      <c r="IP48" s="290"/>
      <c r="IQ48" s="290"/>
      <c r="IR48" s="290"/>
      <c r="IS48" s="290"/>
      <c r="IT48" s="290"/>
      <c r="IU48" s="290"/>
      <c r="IV48" s="290"/>
      <c r="IW48" s="290"/>
    </row>
    <row r="49" customFormat="false" ht="12.75" hidden="false" customHeight="false" outlineLevel="0" collapsed="false">
      <c r="B49" s="290"/>
      <c r="C49" s="290"/>
      <c r="D49" s="290"/>
      <c r="E49" s="290"/>
      <c r="F49" s="290"/>
      <c r="G49" s="291"/>
      <c r="H49" s="290"/>
      <c r="I49" s="290"/>
      <c r="J49" s="290"/>
      <c r="K49" s="290"/>
      <c r="L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90"/>
      <c r="AR49" s="290"/>
      <c r="AS49" s="290"/>
      <c r="AT49" s="290"/>
      <c r="AU49" s="290"/>
      <c r="AV49" s="290"/>
      <c r="AW49" s="290"/>
      <c r="AX49" s="290"/>
      <c r="AY49" s="290"/>
      <c r="AZ49" s="290"/>
      <c r="BA49" s="290"/>
      <c r="BB49" s="290"/>
      <c r="BC49" s="290"/>
      <c r="BD49" s="290"/>
      <c r="BE49" s="290"/>
      <c r="BF49" s="290"/>
      <c r="BG49" s="290"/>
      <c r="BH49" s="290"/>
      <c r="BI49" s="290"/>
      <c r="BJ49" s="290"/>
      <c r="BK49" s="290"/>
      <c r="BL49" s="290"/>
      <c r="BM49" s="290"/>
      <c r="BN49" s="290"/>
      <c r="BO49" s="290"/>
      <c r="BP49" s="290"/>
      <c r="BQ49" s="290"/>
      <c r="BR49" s="290"/>
      <c r="BS49" s="290"/>
      <c r="BT49" s="290"/>
      <c r="BU49" s="290"/>
      <c r="BV49" s="290"/>
      <c r="BW49" s="290"/>
      <c r="BX49" s="290"/>
      <c r="BY49" s="290"/>
      <c r="BZ49" s="290"/>
      <c r="CA49" s="290"/>
      <c r="CB49" s="290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  <c r="CR49" s="290"/>
      <c r="CS49" s="290"/>
      <c r="CT49" s="290"/>
      <c r="CU49" s="290"/>
      <c r="CV49" s="290"/>
      <c r="CW49" s="290"/>
      <c r="CX49" s="290"/>
      <c r="CY49" s="290"/>
      <c r="CZ49" s="290"/>
      <c r="DA49" s="290"/>
      <c r="DB49" s="290"/>
      <c r="DC49" s="290"/>
      <c r="DD49" s="290"/>
      <c r="DE49" s="290"/>
      <c r="DF49" s="290"/>
      <c r="DG49" s="290"/>
      <c r="DH49" s="290"/>
      <c r="DI49" s="290"/>
      <c r="DJ49" s="290"/>
      <c r="DK49" s="290"/>
      <c r="DL49" s="290"/>
      <c r="DM49" s="290"/>
      <c r="DN49" s="290"/>
      <c r="DO49" s="290"/>
      <c r="DP49" s="290"/>
      <c r="DQ49" s="290"/>
      <c r="DR49" s="290"/>
      <c r="DS49" s="290"/>
      <c r="DT49" s="290"/>
      <c r="DU49" s="290"/>
      <c r="DV49" s="290"/>
      <c r="DW49" s="290"/>
      <c r="DX49" s="290"/>
      <c r="DY49" s="290"/>
      <c r="DZ49" s="290"/>
      <c r="EA49" s="290"/>
      <c r="EB49" s="290"/>
      <c r="EC49" s="290"/>
      <c r="ED49" s="290"/>
      <c r="EE49" s="290"/>
      <c r="EF49" s="290"/>
      <c r="EG49" s="290"/>
      <c r="EH49" s="290"/>
      <c r="EI49" s="290"/>
      <c r="EJ49" s="290"/>
      <c r="EK49" s="290"/>
      <c r="EL49" s="290"/>
      <c r="EM49" s="290"/>
      <c r="EN49" s="290"/>
      <c r="EO49" s="290"/>
      <c r="EP49" s="290"/>
      <c r="EQ49" s="290"/>
      <c r="ER49" s="290"/>
      <c r="ES49" s="290"/>
      <c r="ET49" s="290"/>
      <c r="EU49" s="290"/>
      <c r="EV49" s="290"/>
      <c r="EW49" s="290"/>
      <c r="EX49" s="290"/>
      <c r="EY49" s="290"/>
      <c r="EZ49" s="290"/>
      <c r="FA49" s="290"/>
      <c r="FB49" s="290"/>
      <c r="FC49" s="290"/>
      <c r="FD49" s="290"/>
      <c r="FE49" s="290"/>
      <c r="FF49" s="290"/>
      <c r="FG49" s="290"/>
      <c r="FH49" s="290"/>
      <c r="FI49" s="290"/>
      <c r="FJ49" s="290"/>
      <c r="FK49" s="290"/>
      <c r="FL49" s="290"/>
      <c r="FM49" s="290"/>
      <c r="FN49" s="290"/>
      <c r="FO49" s="290"/>
      <c r="FP49" s="290"/>
      <c r="FQ49" s="290"/>
      <c r="FR49" s="290"/>
      <c r="FS49" s="290"/>
      <c r="FT49" s="290"/>
      <c r="FU49" s="290"/>
      <c r="FV49" s="290"/>
      <c r="FW49" s="290"/>
      <c r="FX49" s="290"/>
      <c r="FY49" s="290"/>
      <c r="FZ49" s="290"/>
      <c r="GA49" s="290"/>
      <c r="GB49" s="290"/>
      <c r="GC49" s="290"/>
      <c r="GD49" s="290"/>
      <c r="GE49" s="290"/>
      <c r="GF49" s="290"/>
      <c r="GG49" s="290"/>
      <c r="GH49" s="290"/>
      <c r="GI49" s="290"/>
      <c r="GJ49" s="290"/>
      <c r="GK49" s="290"/>
      <c r="GL49" s="290"/>
      <c r="GM49" s="290"/>
      <c r="GN49" s="290"/>
      <c r="GO49" s="290"/>
      <c r="GP49" s="290"/>
      <c r="GQ49" s="290"/>
      <c r="GR49" s="290"/>
      <c r="GS49" s="290"/>
      <c r="GT49" s="290"/>
      <c r="GU49" s="290"/>
      <c r="GV49" s="290"/>
      <c r="GW49" s="290"/>
      <c r="GX49" s="290"/>
      <c r="GY49" s="290"/>
      <c r="GZ49" s="290"/>
      <c r="HA49" s="290"/>
      <c r="HB49" s="290"/>
      <c r="HC49" s="290"/>
      <c r="HD49" s="290"/>
      <c r="HE49" s="290"/>
      <c r="HF49" s="290"/>
      <c r="HG49" s="290"/>
      <c r="HH49" s="290"/>
      <c r="HI49" s="290"/>
      <c r="HJ49" s="290"/>
      <c r="HK49" s="290"/>
      <c r="HL49" s="290"/>
      <c r="HM49" s="290"/>
      <c r="HN49" s="290"/>
      <c r="HO49" s="290"/>
      <c r="HP49" s="290"/>
      <c r="HQ49" s="290"/>
      <c r="HR49" s="290"/>
      <c r="HS49" s="290"/>
      <c r="HT49" s="290"/>
      <c r="HU49" s="290"/>
      <c r="HV49" s="290"/>
      <c r="HW49" s="290"/>
      <c r="HX49" s="290"/>
      <c r="HY49" s="290"/>
      <c r="HZ49" s="290"/>
      <c r="IA49" s="290"/>
      <c r="IB49" s="290"/>
      <c r="IC49" s="290"/>
      <c r="ID49" s="290"/>
      <c r="IE49" s="290"/>
      <c r="IF49" s="290"/>
      <c r="IG49" s="290"/>
      <c r="IH49" s="290"/>
      <c r="II49" s="290"/>
      <c r="IJ49" s="290"/>
      <c r="IK49" s="290"/>
      <c r="IL49" s="290"/>
      <c r="IM49" s="290"/>
      <c r="IN49" s="290"/>
      <c r="IO49" s="290"/>
      <c r="IP49" s="290"/>
      <c r="IQ49" s="290"/>
      <c r="IR49" s="290"/>
      <c r="IS49" s="290"/>
      <c r="IT49" s="290"/>
      <c r="IU49" s="290"/>
      <c r="IV49" s="290"/>
      <c r="IW49" s="290"/>
    </row>
    <row r="50" customFormat="false" ht="13.5" hidden="false" customHeight="true" outlineLevel="0" collapsed="false">
      <c r="A50" s="292" t="str">
        <f aca="true">CELL("FILENAME")</f>
        <v>'file:///mnt/12tb/@roms/datasets/enron/EDRM Enron Email Data Set v2 XML/filtered-attachments/xls/Ice_Drilling_Default_Int.xls'#$Comm fee inc</v>
      </c>
      <c r="B50" s="270"/>
      <c r="C50" s="271"/>
      <c r="D50" s="254"/>
      <c r="E50" s="240"/>
      <c r="F50" s="241"/>
      <c r="G50" s="248"/>
      <c r="H50" s="243"/>
      <c r="I50" s="246"/>
      <c r="J50" s="246"/>
      <c r="K50" s="243"/>
      <c r="L50" s="246"/>
    </row>
    <row r="51" customFormat="false" ht="25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fals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2" width="31.42"/>
    <col collapsed="false" customWidth="true" hidden="false" outlineLevel="0" max="2" min="2" style="293" width="18.41"/>
    <col collapsed="false" customWidth="true" hidden="false" outlineLevel="0" max="3" min="3" style="82" width="12.7"/>
    <col collapsed="false" customWidth="true" hidden="false" outlineLevel="0" max="4" min="4" style="82" width="19.28"/>
    <col collapsed="false" customWidth="true" hidden="false" outlineLevel="0" max="5" min="5" style="293" width="15.7"/>
    <col collapsed="false" customWidth="true" hidden="false" outlineLevel="0" max="6" min="6" style="82" width="2.7"/>
    <col collapsed="false" customWidth="true" hidden="false" outlineLevel="0" max="7" min="7" style="82" width="5.99"/>
    <col collapsed="false" customWidth="true" hidden="false" outlineLevel="0" max="8" min="8" style="82" width="2.7"/>
    <col collapsed="false" customWidth="true" hidden="false" outlineLevel="0" max="9" min="9" style="82" width="8.56"/>
    <col collapsed="false" customWidth="true" hidden="false" outlineLevel="0" max="10" min="10" style="82" width="1.85"/>
    <col collapsed="false" customWidth="true" hidden="false" outlineLevel="0" max="11" min="11" style="82" width="12.7"/>
    <col collapsed="false" customWidth="true" hidden="false" outlineLevel="0" max="12" min="12" style="82" width="1.85"/>
    <col collapsed="false" customWidth="true" hidden="false" outlineLevel="0" max="13" min="13" style="82" width="9.56"/>
    <col collapsed="false" customWidth="true" hidden="false" outlineLevel="0" max="14" min="14" style="82" width="2.84"/>
    <col collapsed="false" customWidth="true" hidden="false" outlineLevel="0" max="15" min="15" style="82" width="11.28"/>
    <col collapsed="false" customWidth="true" hidden="false" outlineLevel="0" max="16" min="16" style="82" width="2.7"/>
    <col collapsed="false" customWidth="true" hidden="false" outlineLevel="0" max="17" min="17" style="82" width="12.56"/>
    <col collapsed="false" customWidth="true" hidden="false" outlineLevel="0" max="18" min="18" style="294" width="13.28"/>
    <col collapsed="false" customWidth="false" hidden="false" outlineLevel="0" max="257" min="19" style="82" width="9.14"/>
  </cols>
  <sheetData>
    <row r="1" customFormat="false" ht="12.75" hidden="false" customHeight="false" outlineLevel="0" collapsed="false">
      <c r="A1" s="295" t="s">
        <v>171</v>
      </c>
      <c r="B1" s="296"/>
      <c r="C1" s="297"/>
      <c r="I1" s="298"/>
      <c r="R1" s="82"/>
    </row>
    <row r="2" customFormat="false" ht="12.75" hidden="false" customHeight="false" outlineLevel="0" collapsed="false">
      <c r="A2" s="299" t="s">
        <v>173</v>
      </c>
      <c r="B2" s="300"/>
      <c r="C2" s="301"/>
      <c r="D2" s="302"/>
      <c r="E2" s="303"/>
      <c r="F2" s="302"/>
      <c r="G2" s="302"/>
      <c r="H2" s="302"/>
      <c r="I2" s="298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customFormat="false" ht="12.75" hidden="false" customHeight="false" outlineLevel="0" collapsed="false">
      <c r="A3" s="304" t="s">
        <v>203</v>
      </c>
      <c r="B3" s="300"/>
      <c r="C3" s="302"/>
      <c r="D3" s="302"/>
      <c r="E3" s="303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4" customFormat="false" ht="12.75" hidden="false" customHeight="false" outlineLevel="0" collapsed="false">
      <c r="A4" s="304" t="s">
        <v>204</v>
      </c>
      <c r="B4" s="300"/>
      <c r="C4" s="302"/>
      <c r="D4" s="302"/>
      <c r="E4" s="303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</row>
    <row r="5" customFormat="false" ht="12.75" hidden="true" customHeight="false" outlineLevel="0" collapsed="false">
      <c r="A5" s="305" t="s">
        <v>176</v>
      </c>
      <c r="B5" s="300"/>
      <c r="C5" s="302"/>
      <c r="D5" s="302"/>
      <c r="E5" s="303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</row>
    <row r="6" customFormat="false" ht="12.75" hidden="false" customHeight="false" outlineLevel="0" collapsed="false">
      <c r="A6" s="306" t="s">
        <v>205</v>
      </c>
      <c r="B6" s="300"/>
      <c r="C6" s="302"/>
      <c r="D6" s="302"/>
      <c r="E6" s="303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</row>
    <row r="7" customFormat="false" ht="12.75" hidden="false" customHeight="false" outlineLevel="0" collapsed="false">
      <c r="A7" s="306"/>
      <c r="B7" s="300"/>
      <c r="C7" s="302"/>
      <c r="D7" s="302"/>
      <c r="E7" s="303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</row>
    <row r="8" customFormat="false" ht="12.75" hidden="false" customHeight="false" outlineLevel="0" collapsed="false">
      <c r="A8" s="302"/>
      <c r="B8" s="300"/>
      <c r="C8" s="302"/>
      <c r="D8" s="302"/>
      <c r="E8" s="303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customFormat="false" ht="13.5" hidden="false" customHeight="false" outlineLevel="0" collapsed="false">
      <c r="B9" s="296"/>
      <c r="D9" s="297"/>
      <c r="E9" s="296" t="s">
        <v>206</v>
      </c>
      <c r="K9" s="307" t="n">
        <v>16170000</v>
      </c>
      <c r="L9" s="307"/>
      <c r="M9" s="307"/>
      <c r="N9" s="298"/>
    </row>
    <row r="10" customFormat="false" ht="12.75" hidden="false" customHeight="false" outlineLevel="0" collapsed="false">
      <c r="A10" s="308"/>
      <c r="B10" s="309"/>
      <c r="C10" s="310"/>
      <c r="D10" s="311"/>
      <c r="E10" s="312"/>
      <c r="F10" s="311"/>
      <c r="G10" s="311"/>
      <c r="H10" s="311"/>
      <c r="I10" s="313"/>
      <c r="J10" s="311"/>
      <c r="K10" s="314"/>
      <c r="L10" s="314"/>
      <c r="M10" s="314"/>
      <c r="N10" s="315"/>
      <c r="O10" s="316"/>
      <c r="P10" s="316"/>
      <c r="Q10" s="315" t="s">
        <v>123</v>
      </c>
      <c r="R10" s="317"/>
    </row>
    <row r="11" customFormat="false" ht="12.75" hidden="false" customHeight="false" outlineLevel="0" collapsed="false">
      <c r="A11" s="318"/>
      <c r="B11" s="319"/>
      <c r="C11" s="320"/>
      <c r="D11" s="321"/>
      <c r="E11" s="322" t="s">
        <v>43</v>
      </c>
      <c r="F11" s="321"/>
      <c r="G11" s="321"/>
      <c r="H11" s="321"/>
      <c r="I11" s="323"/>
      <c r="J11" s="321"/>
      <c r="K11" s="324"/>
      <c r="L11" s="324"/>
      <c r="M11" s="325" t="s">
        <v>207</v>
      </c>
      <c r="N11" s="324"/>
      <c r="O11" s="324"/>
      <c r="P11" s="298"/>
      <c r="Q11" s="320" t="s">
        <v>208</v>
      </c>
      <c r="R11" s="326"/>
    </row>
    <row r="12" customFormat="false" ht="12.75" hidden="false" customHeight="false" outlineLevel="0" collapsed="false">
      <c r="A12" s="327"/>
      <c r="B12" s="319"/>
      <c r="C12" s="320"/>
      <c r="D12" s="320" t="s">
        <v>180</v>
      </c>
      <c r="E12" s="319" t="s">
        <v>181</v>
      </c>
      <c r="F12" s="320"/>
      <c r="G12" s="321"/>
      <c r="H12" s="321"/>
      <c r="I12" s="321"/>
      <c r="J12" s="321"/>
      <c r="K12" s="324"/>
      <c r="L12" s="324"/>
      <c r="M12" s="325" t="s">
        <v>209</v>
      </c>
      <c r="N12" s="324"/>
      <c r="O12" s="298" t="s">
        <v>210</v>
      </c>
      <c r="P12" s="298"/>
      <c r="Q12" s="298" t="s">
        <v>211</v>
      </c>
      <c r="R12" s="328" t="s">
        <v>212</v>
      </c>
    </row>
    <row r="13" customFormat="false" ht="13.5" hidden="false" customHeight="false" outlineLevel="0" collapsed="false">
      <c r="A13" s="329" t="s">
        <v>184</v>
      </c>
      <c r="B13" s="330" t="s">
        <v>185</v>
      </c>
      <c r="C13" s="331" t="s">
        <v>186</v>
      </c>
      <c r="D13" s="331" t="s">
        <v>187</v>
      </c>
      <c r="E13" s="330" t="s">
        <v>14</v>
      </c>
      <c r="F13" s="331"/>
      <c r="G13" s="331" t="s">
        <v>188</v>
      </c>
      <c r="H13" s="331"/>
      <c r="I13" s="331" t="s">
        <v>5</v>
      </c>
      <c r="J13" s="332"/>
      <c r="K13" s="333" t="s">
        <v>213</v>
      </c>
      <c r="L13" s="333"/>
      <c r="M13" s="333" t="s">
        <v>127</v>
      </c>
      <c r="N13" s="333"/>
      <c r="O13" s="333" t="s">
        <v>190</v>
      </c>
      <c r="P13" s="333"/>
      <c r="Q13" s="333" t="s">
        <v>191</v>
      </c>
      <c r="R13" s="334" t="s">
        <v>214</v>
      </c>
    </row>
    <row r="14" customFormat="false" ht="12.75" hidden="false" customHeight="false" outlineLevel="0" collapsed="false">
      <c r="A14" s="335" t="s">
        <v>28</v>
      </c>
      <c r="B14" s="336" t="n">
        <v>6321000</v>
      </c>
      <c r="C14" s="335"/>
      <c r="D14" s="337" t="n">
        <f aca="false">K9-B14</f>
        <v>9849000</v>
      </c>
      <c r="E14" s="337" t="n">
        <f aca="false">B14</f>
        <v>6321000</v>
      </c>
      <c r="F14" s="321"/>
      <c r="G14" s="321" t="n">
        <v>21</v>
      </c>
      <c r="H14" s="321"/>
      <c r="I14" s="338" t="n">
        <v>0.0036</v>
      </c>
      <c r="J14" s="321"/>
      <c r="K14" s="324" t="n">
        <f aca="false">D14*I14*G14/360</f>
        <v>2068.29</v>
      </c>
      <c r="L14" s="324"/>
      <c r="M14" s="324" t="n">
        <f aca="false">K14/1.47</f>
        <v>1407</v>
      </c>
      <c r="N14" s="324"/>
      <c r="O14" s="324"/>
      <c r="P14" s="324"/>
      <c r="Q14" s="298" t="n">
        <f aca="false">M14</f>
        <v>1407</v>
      </c>
      <c r="R14" s="339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</row>
    <row r="15" customFormat="false" ht="12.75" hidden="false" customHeight="false" outlineLevel="0" collapsed="false">
      <c r="A15" s="340" t="s">
        <v>30</v>
      </c>
      <c r="B15" s="341" t="n">
        <v>1000000</v>
      </c>
      <c r="C15" s="342"/>
      <c r="D15" s="343" t="n">
        <f aca="false">D14-B15</f>
        <v>8849000</v>
      </c>
      <c r="E15" s="337" t="n">
        <f aca="false">B14+B15</f>
        <v>7321000</v>
      </c>
      <c r="F15" s="343"/>
      <c r="G15" s="344" t="n">
        <v>9</v>
      </c>
      <c r="H15" s="344"/>
      <c r="I15" s="338" t="n">
        <v>0.0036</v>
      </c>
      <c r="J15" s="344"/>
      <c r="K15" s="324" t="n">
        <f aca="false">D15*I15*G15/360</f>
        <v>796.41</v>
      </c>
      <c r="L15" s="324"/>
      <c r="M15" s="324" t="n">
        <f aca="false">K15/1.47</f>
        <v>541.775510204082</v>
      </c>
      <c r="N15" s="344"/>
      <c r="O15" s="298"/>
      <c r="P15" s="344"/>
      <c r="Q15" s="345" t="n">
        <f aca="false">M15</f>
        <v>541.775510204082</v>
      </c>
      <c r="R15" s="346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321"/>
      <c r="CQ15" s="321"/>
      <c r="CR15" s="321"/>
      <c r="CS15" s="321"/>
      <c r="CT15" s="321"/>
      <c r="CU15" s="321"/>
      <c r="CV15" s="321"/>
      <c r="CW15" s="321"/>
      <c r="CX15" s="321"/>
      <c r="CY15" s="321"/>
      <c r="CZ15" s="321"/>
      <c r="DA15" s="321"/>
      <c r="DB15" s="321"/>
      <c r="DC15" s="321"/>
      <c r="DD15" s="321"/>
      <c r="DE15" s="321"/>
      <c r="DF15" s="321"/>
      <c r="DG15" s="321"/>
      <c r="DH15" s="321"/>
      <c r="DI15" s="321"/>
      <c r="DJ15" s="321"/>
      <c r="DK15" s="321"/>
      <c r="DL15" s="321"/>
      <c r="DM15" s="321"/>
      <c r="DN15" s="321"/>
      <c r="DO15" s="321"/>
      <c r="DP15" s="321"/>
      <c r="DQ15" s="321"/>
      <c r="DR15" s="321"/>
      <c r="DS15" s="321"/>
      <c r="DT15" s="321"/>
      <c r="DU15" s="321"/>
      <c r="DV15" s="321"/>
      <c r="DW15" s="321"/>
      <c r="DX15" s="321"/>
      <c r="DY15" s="321"/>
      <c r="DZ15" s="321"/>
      <c r="EA15" s="321"/>
      <c r="EB15" s="321"/>
      <c r="EC15" s="321"/>
      <c r="ED15" s="321"/>
      <c r="EE15" s="321"/>
      <c r="EF15" s="321"/>
      <c r="EG15" s="321"/>
      <c r="EH15" s="321"/>
      <c r="EI15" s="321"/>
      <c r="EJ15" s="321"/>
      <c r="EK15" s="321"/>
      <c r="EL15" s="321"/>
      <c r="EM15" s="321"/>
      <c r="EN15" s="321"/>
      <c r="EO15" s="321"/>
      <c r="EP15" s="321"/>
      <c r="EQ15" s="321"/>
      <c r="ER15" s="321"/>
      <c r="ES15" s="321"/>
      <c r="ET15" s="321"/>
      <c r="EU15" s="321"/>
      <c r="EV15" s="321"/>
      <c r="EW15" s="321"/>
      <c r="EX15" s="321"/>
      <c r="EY15" s="321"/>
      <c r="EZ15" s="321"/>
      <c r="FA15" s="321"/>
      <c r="FB15" s="321"/>
      <c r="FC15" s="321"/>
      <c r="FD15" s="321"/>
      <c r="FE15" s="321"/>
      <c r="FF15" s="321"/>
      <c r="FG15" s="321"/>
      <c r="FH15" s="321"/>
      <c r="FI15" s="321"/>
      <c r="FJ15" s="321"/>
      <c r="FK15" s="321"/>
      <c r="FL15" s="321"/>
      <c r="FM15" s="321"/>
      <c r="FN15" s="321"/>
      <c r="FO15" s="321"/>
      <c r="FP15" s="321"/>
      <c r="FQ15" s="321"/>
      <c r="FR15" s="321"/>
      <c r="FS15" s="321"/>
      <c r="FT15" s="321"/>
      <c r="FU15" s="321"/>
      <c r="FV15" s="321"/>
      <c r="FW15" s="321"/>
      <c r="FX15" s="321"/>
      <c r="FY15" s="321"/>
      <c r="FZ15" s="321"/>
      <c r="GA15" s="321"/>
      <c r="GB15" s="321"/>
      <c r="GC15" s="321"/>
      <c r="GD15" s="321"/>
      <c r="GE15" s="321"/>
      <c r="GF15" s="321"/>
      <c r="GG15" s="321"/>
      <c r="GH15" s="321"/>
      <c r="GI15" s="321"/>
      <c r="GJ15" s="321"/>
      <c r="GK15" s="321"/>
      <c r="GL15" s="321"/>
      <c r="GM15" s="321"/>
      <c r="GN15" s="321"/>
      <c r="GO15" s="321"/>
      <c r="GP15" s="321"/>
      <c r="GQ15" s="321"/>
      <c r="GR15" s="321"/>
      <c r="GS15" s="321"/>
      <c r="GT15" s="321"/>
      <c r="GU15" s="321"/>
      <c r="GV15" s="321"/>
      <c r="GW15" s="321"/>
      <c r="GX15" s="321"/>
      <c r="GY15" s="321"/>
      <c r="GZ15" s="321"/>
      <c r="HA15" s="321"/>
      <c r="HB15" s="321"/>
      <c r="HC15" s="321"/>
      <c r="HD15" s="321"/>
      <c r="HE15" s="321"/>
      <c r="HF15" s="321"/>
      <c r="HG15" s="321"/>
      <c r="HH15" s="321"/>
      <c r="HI15" s="321"/>
      <c r="HJ15" s="321"/>
      <c r="HK15" s="321"/>
      <c r="HL15" s="321"/>
      <c r="HM15" s="321"/>
      <c r="HN15" s="321"/>
      <c r="HO15" s="321"/>
      <c r="HP15" s="321"/>
      <c r="HQ15" s="321"/>
      <c r="HR15" s="321"/>
      <c r="HS15" s="321"/>
      <c r="HT15" s="321"/>
      <c r="HU15" s="321"/>
      <c r="HV15" s="321"/>
      <c r="HW15" s="321"/>
      <c r="HX15" s="321"/>
      <c r="HY15" s="321"/>
      <c r="HZ15" s="321"/>
      <c r="IA15" s="321"/>
      <c r="IB15" s="321"/>
      <c r="IC15" s="321"/>
      <c r="ID15" s="321"/>
      <c r="IE15" s="321"/>
      <c r="IF15" s="321"/>
      <c r="IG15" s="321"/>
      <c r="IH15" s="321"/>
      <c r="II15" s="321"/>
      <c r="IJ15" s="321"/>
      <c r="IK15" s="321"/>
      <c r="IL15" s="321"/>
      <c r="IM15" s="321"/>
      <c r="IN15" s="321"/>
      <c r="IO15" s="321"/>
      <c r="IP15" s="321"/>
      <c r="IQ15" s="321"/>
      <c r="IR15" s="321"/>
      <c r="IS15" s="321"/>
      <c r="IT15" s="321"/>
      <c r="IU15" s="321"/>
      <c r="IV15" s="321"/>
      <c r="IW15" s="321"/>
    </row>
    <row r="16" customFormat="false" ht="12.75" hidden="false" customHeight="false" outlineLevel="0" collapsed="false">
      <c r="A16" s="347" t="s">
        <v>192</v>
      </c>
      <c r="B16" s="348"/>
      <c r="C16" s="347"/>
      <c r="D16" s="347"/>
      <c r="E16" s="348"/>
      <c r="F16" s="347"/>
      <c r="G16" s="347" t="n">
        <f aca="false">SUM(G14:G15)</f>
        <v>30</v>
      </c>
      <c r="H16" s="347"/>
      <c r="I16" s="347"/>
      <c r="J16" s="347"/>
      <c r="K16" s="349" t="n">
        <f aca="false">SUM(K14:K15)</f>
        <v>2864.7</v>
      </c>
      <c r="L16" s="349"/>
      <c r="M16" s="350" t="n">
        <f aca="false">K16/1.47</f>
        <v>1948.77551020408</v>
      </c>
      <c r="N16" s="349"/>
      <c r="O16" s="351"/>
      <c r="P16" s="351"/>
      <c r="Q16" s="349" t="n">
        <f aca="false">SUM(Q14:Q15)</f>
        <v>1948.77551020408</v>
      </c>
      <c r="R16" s="351"/>
      <c r="S16" s="297"/>
    </row>
    <row r="17" customFormat="false" ht="12.75" hidden="false" customHeight="false" outlineLevel="0" collapsed="false">
      <c r="A17" s="352" t="s">
        <v>32</v>
      </c>
      <c r="B17" s="353" t="n">
        <v>0</v>
      </c>
      <c r="C17" s="354"/>
      <c r="D17" s="355" t="n">
        <f aca="false">D15</f>
        <v>8849000</v>
      </c>
      <c r="E17" s="337" t="n">
        <f aca="false">E15</f>
        <v>7321000</v>
      </c>
      <c r="F17" s="355"/>
      <c r="G17" s="356" t="n">
        <v>11</v>
      </c>
      <c r="H17" s="356"/>
      <c r="I17" s="338" t="n">
        <v>0.0036</v>
      </c>
      <c r="J17" s="321"/>
      <c r="K17" s="324" t="n">
        <f aca="false">D17*I17*G17/360</f>
        <v>973.39</v>
      </c>
      <c r="L17" s="324"/>
      <c r="M17" s="324" t="n">
        <f aca="false">K17/1.47</f>
        <v>662.170068027211</v>
      </c>
      <c r="N17" s="298"/>
      <c r="O17" s="298"/>
      <c r="P17" s="298"/>
      <c r="Q17" s="298" t="n">
        <f aca="false">M17</f>
        <v>662.170068027211</v>
      </c>
      <c r="R17" s="357"/>
      <c r="S17" s="297"/>
    </row>
    <row r="18" customFormat="false" ht="12.75" hidden="false" customHeight="false" outlineLevel="0" collapsed="false">
      <c r="A18" s="358" t="s">
        <v>33</v>
      </c>
      <c r="B18" s="341" t="n">
        <v>1000000</v>
      </c>
      <c r="C18" s="342"/>
      <c r="D18" s="343" t="n">
        <f aca="false">D17-B18</f>
        <v>7849000</v>
      </c>
      <c r="E18" s="337" t="n">
        <f aca="false">E17+B18</f>
        <v>8321000</v>
      </c>
      <c r="F18" s="343"/>
      <c r="G18" s="359" t="n">
        <v>20</v>
      </c>
      <c r="H18" s="359"/>
      <c r="I18" s="360" t="n">
        <v>0.0036</v>
      </c>
      <c r="J18" s="344"/>
      <c r="K18" s="361" t="n">
        <f aca="false">D18*I18*G18/360</f>
        <v>1569.8</v>
      </c>
      <c r="L18" s="361"/>
      <c r="M18" s="361" t="n">
        <f aca="false">K18/1.47</f>
        <v>1067.89115646259</v>
      </c>
      <c r="N18" s="345"/>
      <c r="O18" s="345"/>
      <c r="P18" s="345"/>
      <c r="Q18" s="345" t="n">
        <f aca="false">M18</f>
        <v>1067.89115646259</v>
      </c>
      <c r="R18" s="362"/>
      <c r="S18" s="297"/>
    </row>
    <row r="19" customFormat="false" ht="12.75" hidden="false" customHeight="false" outlineLevel="0" collapsed="false">
      <c r="A19" s="347" t="s">
        <v>193</v>
      </c>
      <c r="B19" s="348"/>
      <c r="C19" s="347"/>
      <c r="D19" s="347"/>
      <c r="E19" s="348"/>
      <c r="F19" s="347"/>
      <c r="G19" s="347" t="n">
        <v>31</v>
      </c>
      <c r="H19" s="347"/>
      <c r="I19" s="347"/>
      <c r="J19" s="347"/>
      <c r="K19" s="349" t="n">
        <f aca="false">SUM(K17:K18)</f>
        <v>2543.19</v>
      </c>
      <c r="L19" s="349"/>
      <c r="M19" s="350" t="n">
        <f aca="false">K19/1.47</f>
        <v>1730.0612244898</v>
      </c>
      <c r="N19" s="349"/>
      <c r="O19" s="351"/>
      <c r="P19" s="351"/>
      <c r="Q19" s="349" t="n">
        <f aca="false">SUM(Q16:Q18)</f>
        <v>3678.83673469388</v>
      </c>
      <c r="R19" s="351"/>
      <c r="S19" s="297"/>
    </row>
    <row r="20" customFormat="false" ht="12.75" hidden="false" customHeight="false" outlineLevel="0" collapsed="false">
      <c r="A20" s="352" t="s">
        <v>35</v>
      </c>
      <c r="B20" s="353"/>
      <c r="C20" s="354"/>
      <c r="D20" s="355" t="n">
        <v>7849000</v>
      </c>
      <c r="E20" s="337" t="n">
        <v>8321000</v>
      </c>
      <c r="F20" s="355"/>
      <c r="G20" s="356" t="n">
        <v>17</v>
      </c>
      <c r="H20" s="320"/>
      <c r="I20" s="338" t="n">
        <v>0.0036</v>
      </c>
      <c r="J20" s="320"/>
      <c r="K20" s="324" t="n">
        <f aca="false">D20*I20*G20/360</f>
        <v>1334.33</v>
      </c>
      <c r="L20" s="298"/>
      <c r="M20" s="324" t="n">
        <f aca="false">K20/1.47</f>
        <v>907.707482993197</v>
      </c>
      <c r="N20" s="298"/>
      <c r="O20" s="363"/>
      <c r="P20" s="363"/>
      <c r="Q20" s="298" t="n">
        <f aca="false">M20</f>
        <v>907.707482993197</v>
      </c>
      <c r="R20" s="363"/>
      <c r="S20" s="297"/>
    </row>
    <row r="21" customFormat="false" ht="12.75" hidden="false" customHeight="false" outlineLevel="0" collapsed="false">
      <c r="A21" s="352" t="s">
        <v>36</v>
      </c>
      <c r="B21" s="353" t="n">
        <v>2649000</v>
      </c>
      <c r="C21" s="354"/>
      <c r="D21" s="355" t="n">
        <f aca="false">D18-B21</f>
        <v>5200000</v>
      </c>
      <c r="E21" s="337" t="n">
        <f aca="false">E20+B21</f>
        <v>10970000</v>
      </c>
      <c r="F21" s="355"/>
      <c r="G21" s="356" t="n">
        <v>13</v>
      </c>
      <c r="H21" s="364"/>
      <c r="I21" s="360" t="n">
        <v>0.0036</v>
      </c>
      <c r="J21" s="364"/>
      <c r="K21" s="324" t="n">
        <f aca="false">D21*I21*G21/360</f>
        <v>676</v>
      </c>
      <c r="L21" s="345"/>
      <c r="M21" s="324" t="n">
        <f aca="false">K21/1.47</f>
        <v>459.863945578231</v>
      </c>
      <c r="N21" s="345"/>
      <c r="O21" s="346"/>
      <c r="P21" s="346"/>
      <c r="Q21" s="345" t="n">
        <f aca="false">M21</f>
        <v>459.863945578231</v>
      </c>
      <c r="R21" s="346"/>
      <c r="S21" s="297"/>
    </row>
    <row r="22" customFormat="false" ht="12.75" hidden="false" customHeight="false" outlineLevel="0" collapsed="false">
      <c r="A22" s="347" t="s">
        <v>194</v>
      </c>
      <c r="B22" s="348"/>
      <c r="C22" s="347"/>
      <c r="D22" s="347"/>
      <c r="E22" s="348"/>
      <c r="F22" s="347"/>
      <c r="G22" s="347" t="n">
        <f aca="false">SUM(G20:G21)</f>
        <v>30</v>
      </c>
      <c r="H22" s="347"/>
      <c r="I22" s="347"/>
      <c r="J22" s="347"/>
      <c r="K22" s="349" t="n">
        <f aca="false">SUM(K20:K21)</f>
        <v>2010.33</v>
      </c>
      <c r="L22" s="349"/>
      <c r="M22" s="365" t="n">
        <f aca="false">SUM(M20:M21)</f>
        <v>1367.57142857143</v>
      </c>
      <c r="N22" s="349"/>
      <c r="O22" s="351"/>
      <c r="P22" s="351"/>
      <c r="Q22" s="349" t="n">
        <f aca="false">SUM(Q19:Q21)</f>
        <v>5046.40816326531</v>
      </c>
      <c r="R22" s="351"/>
      <c r="S22" s="297"/>
    </row>
    <row r="23" customFormat="false" ht="12.75" hidden="false" customHeight="false" outlineLevel="0" collapsed="false">
      <c r="A23" s="335" t="s">
        <v>38</v>
      </c>
      <c r="B23" s="319"/>
      <c r="C23" s="320"/>
      <c r="D23" s="337" t="n">
        <f aca="false">D21</f>
        <v>5200000</v>
      </c>
      <c r="E23" s="337" t="n">
        <f aca="false">E21</f>
        <v>10970000</v>
      </c>
      <c r="F23" s="335"/>
      <c r="G23" s="335" t="n">
        <v>27</v>
      </c>
      <c r="H23" s="335"/>
      <c r="I23" s="338" t="n">
        <v>0.0036</v>
      </c>
      <c r="J23" s="320"/>
      <c r="K23" s="324" t="n">
        <f aca="false">D23*I23*G23/360</f>
        <v>1404</v>
      </c>
      <c r="L23" s="298"/>
      <c r="M23" s="324" t="n">
        <f aca="false">K23/1.47</f>
        <v>955.102040816327</v>
      </c>
      <c r="N23" s="366"/>
      <c r="O23" s="367"/>
      <c r="P23" s="367"/>
      <c r="Q23" s="298" t="n">
        <f aca="false">M23</f>
        <v>955.102040816327</v>
      </c>
      <c r="R23" s="363"/>
      <c r="S23" s="297"/>
    </row>
    <row r="24" customFormat="false" ht="12.75" hidden="false" customHeight="false" outlineLevel="0" collapsed="false">
      <c r="A24" s="368" t="s">
        <v>39</v>
      </c>
      <c r="B24" s="369" t="n">
        <v>1000000</v>
      </c>
      <c r="C24" s="364"/>
      <c r="D24" s="370" t="n">
        <f aca="false">D23-B24</f>
        <v>4200000</v>
      </c>
      <c r="E24" s="370" t="n">
        <f aca="false">E23+B24</f>
        <v>11970000</v>
      </c>
      <c r="F24" s="368"/>
      <c r="G24" s="368" t="n">
        <v>4</v>
      </c>
      <c r="H24" s="368"/>
      <c r="I24" s="360" t="n">
        <v>0.0036</v>
      </c>
      <c r="J24" s="364"/>
      <c r="K24" s="361" t="n">
        <f aca="false">D24*I24*G24/360</f>
        <v>168</v>
      </c>
      <c r="L24" s="345"/>
      <c r="M24" s="361" t="n">
        <f aca="false">K24/1.47</f>
        <v>114.285714285714</v>
      </c>
      <c r="N24" s="371"/>
      <c r="O24" s="340"/>
      <c r="P24" s="340"/>
      <c r="Q24" s="345" t="n">
        <f aca="false">M24</f>
        <v>114.285714285714</v>
      </c>
      <c r="R24" s="346"/>
      <c r="S24" s="297"/>
    </row>
    <row r="25" customFormat="false" ht="12.75" hidden="false" customHeight="false" outlineLevel="0" collapsed="false">
      <c r="A25" s="347" t="s">
        <v>197</v>
      </c>
      <c r="B25" s="348"/>
      <c r="C25" s="347"/>
      <c r="D25" s="347"/>
      <c r="E25" s="348"/>
      <c r="F25" s="347"/>
      <c r="G25" s="347" t="n">
        <f aca="false">SUM(G23:G24)</f>
        <v>31</v>
      </c>
      <c r="H25" s="347"/>
      <c r="I25" s="347"/>
      <c r="J25" s="347"/>
      <c r="K25" s="349" t="n">
        <f aca="false">SUM(K23:K24)</f>
        <v>1572</v>
      </c>
      <c r="L25" s="349"/>
      <c r="M25" s="365" t="n">
        <f aca="false">SUM(M23:M24)</f>
        <v>1069.38775510204</v>
      </c>
      <c r="N25" s="349"/>
      <c r="O25" s="351"/>
      <c r="P25" s="351"/>
      <c r="Q25" s="349" t="n">
        <f aca="false">SUM(Q22:Q24)</f>
        <v>6115.79591836735</v>
      </c>
      <c r="R25" s="351"/>
      <c r="S25" s="297"/>
    </row>
    <row r="26" customFormat="false" ht="12.75" hidden="false" customHeight="false" outlineLevel="0" collapsed="false">
      <c r="A26" s="372" t="s">
        <v>41</v>
      </c>
      <c r="B26" s="348"/>
      <c r="C26" s="347"/>
      <c r="D26" s="373" t="n">
        <f aca="false">D24</f>
        <v>4200000</v>
      </c>
      <c r="E26" s="374" t="n">
        <f aca="false">E24</f>
        <v>11970000</v>
      </c>
      <c r="F26" s="347"/>
      <c r="G26" s="372" t="n">
        <v>30</v>
      </c>
      <c r="H26" s="347"/>
      <c r="I26" s="360" t="n">
        <v>0.0036</v>
      </c>
      <c r="J26" s="364"/>
      <c r="K26" s="361" t="n">
        <f aca="false">D26*I26*G26/360</f>
        <v>1260</v>
      </c>
      <c r="L26" s="345"/>
      <c r="M26" s="361" t="n">
        <f aca="false">K26/1.47</f>
        <v>857.142857142857</v>
      </c>
      <c r="N26" s="349"/>
      <c r="O26" s="351"/>
      <c r="P26" s="351"/>
      <c r="Q26" s="349" t="n">
        <f aca="false">M26</f>
        <v>857.142857142857</v>
      </c>
      <c r="R26" s="351"/>
      <c r="S26" s="297"/>
    </row>
    <row r="27" customFormat="false" ht="12.75" hidden="false" customHeight="false" outlineLevel="0" collapsed="false">
      <c r="A27" s="347" t="s">
        <v>198</v>
      </c>
      <c r="B27" s="348"/>
      <c r="C27" s="347"/>
      <c r="D27" s="347"/>
      <c r="E27" s="375"/>
      <c r="F27" s="347"/>
      <c r="G27" s="347" t="n">
        <f aca="false">SUM(G26)</f>
        <v>30</v>
      </c>
      <c r="H27" s="347"/>
      <c r="I27" s="347"/>
      <c r="J27" s="347"/>
      <c r="K27" s="349" t="n">
        <f aca="false">SUM(K26)</f>
        <v>1260</v>
      </c>
      <c r="L27" s="349"/>
      <c r="M27" s="365" t="n">
        <f aca="false">SUM(M26)</f>
        <v>857.142857142857</v>
      </c>
      <c r="N27" s="349"/>
      <c r="O27" s="351"/>
      <c r="P27" s="351"/>
      <c r="Q27" s="349" t="n">
        <f aca="false">SUM(Q25:Q26)</f>
        <v>6972.9387755102</v>
      </c>
      <c r="R27" s="351"/>
      <c r="S27" s="297"/>
    </row>
    <row r="28" customFormat="false" ht="12.75" hidden="false" customHeight="false" outlineLevel="0" collapsed="false">
      <c r="A28" s="67" t="s">
        <v>44</v>
      </c>
      <c r="B28" s="319"/>
      <c r="C28" s="320"/>
      <c r="D28" s="355" t="n">
        <f aca="false">D26</f>
        <v>4200000</v>
      </c>
      <c r="E28" s="376" t="n">
        <f aca="false">E26</f>
        <v>11970000</v>
      </c>
      <c r="F28" s="320"/>
      <c r="G28" s="35" t="n">
        <v>3</v>
      </c>
      <c r="H28" s="320"/>
      <c r="I28" s="338" t="n">
        <v>0.0036</v>
      </c>
      <c r="J28" s="320"/>
      <c r="K28" s="324" t="n">
        <f aca="false">D28*I28*G28/360</f>
        <v>126</v>
      </c>
      <c r="L28" s="298"/>
      <c r="M28" s="324" t="n">
        <f aca="false">K28/1.47</f>
        <v>85.7142857142857</v>
      </c>
      <c r="N28" s="298"/>
      <c r="O28" s="363"/>
      <c r="P28" s="363"/>
      <c r="Q28" s="298" t="n">
        <f aca="false">M28</f>
        <v>85.7142857142857</v>
      </c>
      <c r="R28" s="363"/>
      <c r="S28" s="297"/>
    </row>
    <row r="29" customFormat="false" ht="12.75" hidden="false" customHeight="false" outlineLevel="0" collapsed="false">
      <c r="A29" s="67" t="s">
        <v>45</v>
      </c>
      <c r="B29" s="353" t="n">
        <v>1700000</v>
      </c>
      <c r="C29" s="320"/>
      <c r="D29" s="355" t="n">
        <f aca="false">D28-B29</f>
        <v>2500000</v>
      </c>
      <c r="E29" s="376" t="n">
        <f aca="false">E28+B29</f>
        <v>13670000</v>
      </c>
      <c r="F29" s="320"/>
      <c r="G29" s="35" t="n">
        <v>17</v>
      </c>
      <c r="H29" s="320"/>
      <c r="I29" s="338" t="n">
        <v>0.0036</v>
      </c>
      <c r="J29" s="320"/>
      <c r="K29" s="324" t="n">
        <f aca="false">D29*I29*G29/360</f>
        <v>425</v>
      </c>
      <c r="L29" s="298"/>
      <c r="M29" s="324" t="n">
        <f aca="false">K29/1.47</f>
        <v>289.115646258503</v>
      </c>
      <c r="N29" s="298"/>
      <c r="O29" s="363"/>
      <c r="P29" s="363"/>
      <c r="Q29" s="298" t="n">
        <f aca="false">M29</f>
        <v>289.115646258503</v>
      </c>
      <c r="R29" s="363"/>
      <c r="S29" s="297"/>
    </row>
    <row r="30" customFormat="false" ht="12.75" hidden="false" customHeight="false" outlineLevel="0" collapsed="false">
      <c r="A30" s="67" t="s">
        <v>46</v>
      </c>
      <c r="B30" s="353" t="n">
        <v>1000000</v>
      </c>
      <c r="C30" s="320"/>
      <c r="D30" s="355" t="n">
        <f aca="false">D29-B30</f>
        <v>1500000</v>
      </c>
      <c r="E30" s="376" t="n">
        <f aca="false">E29+B30</f>
        <v>14670000</v>
      </c>
      <c r="F30" s="320"/>
      <c r="G30" s="95" t="n">
        <v>11</v>
      </c>
      <c r="H30" s="320"/>
      <c r="I30" s="360" t="n">
        <v>0.0036</v>
      </c>
      <c r="J30" s="364"/>
      <c r="K30" s="361" t="n">
        <f aca="false">D30*I30*G30/360</f>
        <v>165</v>
      </c>
      <c r="L30" s="345"/>
      <c r="M30" s="361" t="n">
        <f aca="false">K30/1.47</f>
        <v>112.244897959184</v>
      </c>
      <c r="N30" s="298"/>
      <c r="O30" s="363"/>
      <c r="P30" s="363"/>
      <c r="Q30" s="298" t="n">
        <f aca="false">M30</f>
        <v>112.244897959184</v>
      </c>
      <c r="R30" s="363"/>
      <c r="S30" s="297"/>
    </row>
    <row r="31" customFormat="false" ht="12.75" hidden="false" customHeight="false" outlineLevel="0" collapsed="false">
      <c r="A31" s="347" t="s">
        <v>199</v>
      </c>
      <c r="B31" s="348"/>
      <c r="C31" s="347"/>
      <c r="D31" s="347"/>
      <c r="E31" s="375"/>
      <c r="F31" s="347"/>
      <c r="G31" s="377" t="n">
        <f aca="false">SUM(G28:G30)</f>
        <v>31</v>
      </c>
      <c r="H31" s="347"/>
      <c r="I31" s="347"/>
      <c r="J31" s="347"/>
      <c r="K31" s="349" t="n">
        <f aca="false">SUM(K28:K30)</f>
        <v>716</v>
      </c>
      <c r="L31" s="349"/>
      <c r="M31" s="365" t="n">
        <f aca="false">SUM(M28:M30)</f>
        <v>487.074829931973</v>
      </c>
      <c r="N31" s="349"/>
      <c r="O31" s="351"/>
      <c r="P31" s="351"/>
      <c r="Q31" s="349" t="n">
        <f aca="false">SUM(Q27:Q30)</f>
        <v>7460.01360544218</v>
      </c>
      <c r="R31" s="351"/>
      <c r="S31" s="297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297"/>
    </row>
    <row r="33" customFormat="false" ht="12.75" hidden="false" customHeight="false" outlineLevel="0" collapsed="false">
      <c r="A33" s="347" t="s">
        <v>215</v>
      </c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297"/>
    </row>
    <row r="34" customFormat="false" ht="12.75" hidden="false" customHeight="false" outlineLevel="0" collapsed="false">
      <c r="A34" s="320"/>
      <c r="B34" s="319"/>
      <c r="C34" s="320"/>
      <c r="D34" s="320"/>
      <c r="E34" s="378"/>
      <c r="F34" s="320"/>
      <c r="G34" s="379"/>
      <c r="H34" s="320"/>
      <c r="I34" s="320"/>
      <c r="J34" s="320"/>
      <c r="K34" s="298"/>
      <c r="L34" s="298"/>
      <c r="M34" s="325"/>
      <c r="N34" s="298"/>
      <c r="O34" s="363"/>
      <c r="P34" s="363"/>
      <c r="Q34" s="298"/>
      <c r="R34" s="363"/>
      <c r="S34" s="297"/>
    </row>
    <row r="35" customFormat="false" ht="12.75" hidden="false" customHeight="false" outlineLevel="0" collapsed="false">
      <c r="A35" s="320"/>
      <c r="B35" s="319"/>
      <c r="C35" s="320"/>
      <c r="D35" s="320"/>
      <c r="E35" s="378"/>
      <c r="F35" s="320"/>
      <c r="G35" s="379"/>
      <c r="H35" s="320"/>
      <c r="I35" s="320"/>
      <c r="J35" s="320"/>
      <c r="K35" s="298"/>
      <c r="L35" s="298"/>
      <c r="M35" s="325"/>
      <c r="N35" s="298"/>
      <c r="O35" s="363"/>
      <c r="P35" s="363"/>
      <c r="Q35" s="298"/>
      <c r="R35" s="363"/>
      <c r="S35" s="297"/>
    </row>
    <row r="36" customFormat="false" ht="12.75" hidden="false" customHeight="false" outlineLevel="0" collapsed="false">
      <c r="A36" s="380"/>
      <c r="B36" s="353"/>
      <c r="C36" s="354"/>
      <c r="D36" s="355"/>
      <c r="E36" s="376"/>
      <c r="F36" s="355"/>
      <c r="G36" s="356"/>
      <c r="H36" s="356"/>
      <c r="I36" s="381"/>
      <c r="J36" s="321"/>
      <c r="K36" s="324"/>
      <c r="L36" s="324"/>
      <c r="M36" s="324"/>
      <c r="N36" s="298"/>
      <c r="O36" s="298"/>
      <c r="P36" s="298"/>
      <c r="Q36" s="298"/>
      <c r="R36" s="357"/>
    </row>
    <row r="37" customFormat="false" ht="12.75" hidden="false" customHeight="false" outlineLevel="0" collapsed="false">
      <c r="A37" s="380" t="str">
        <f aca="true">CELL("FILENAME")</f>
        <v>'file:///mnt/12tb/@roms/datasets/enron/EDRM Enron Email Data Set v2 XML/filtered-attachments/xls/Ice_Drilling_Default_Int.xls'#$Comm fee exp</v>
      </c>
      <c r="B37" s="353"/>
      <c r="C37" s="354"/>
      <c r="D37" s="355"/>
      <c r="E37" s="376"/>
      <c r="F37" s="355"/>
      <c r="G37" s="356"/>
      <c r="H37" s="356"/>
      <c r="I37" s="381"/>
      <c r="J37" s="321"/>
      <c r="K37" s="324"/>
      <c r="L37" s="324"/>
      <c r="M37" s="324"/>
      <c r="N37" s="298"/>
      <c r="O37" s="298"/>
      <c r="P37" s="298"/>
      <c r="Q37" s="298"/>
      <c r="R37" s="357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1"/>
      <c r="BA37" s="321"/>
      <c r="BB37" s="321"/>
      <c r="BC37" s="321"/>
      <c r="BD37" s="321"/>
      <c r="BE37" s="321"/>
      <c r="BF37" s="321"/>
      <c r="BG37" s="321"/>
      <c r="BH37" s="321"/>
      <c r="BI37" s="321"/>
      <c r="BJ37" s="321"/>
      <c r="BK37" s="321"/>
    </row>
    <row r="38" customFormat="false" ht="12.75" hidden="false" customHeight="false" outlineLevel="0" collapsed="false">
      <c r="A38" s="347"/>
      <c r="B38" s="348"/>
      <c r="C38" s="347"/>
      <c r="D38" s="347"/>
      <c r="E38" s="375"/>
      <c r="F38" s="347"/>
      <c r="G38" s="347"/>
      <c r="H38" s="347"/>
      <c r="I38" s="347"/>
      <c r="J38" s="347"/>
      <c r="K38" s="349"/>
      <c r="L38" s="349"/>
      <c r="M38" s="349"/>
      <c r="N38" s="349"/>
      <c r="O38" s="351"/>
      <c r="P38" s="351"/>
      <c r="Q38" s="349"/>
      <c r="R38" s="351"/>
      <c r="S38" s="297"/>
    </row>
    <row r="39" customFormat="false" ht="12.75" hidden="false" customHeight="false" outlineLevel="0" collapsed="false">
      <c r="A39" s="380"/>
      <c r="B39" s="353"/>
      <c r="C39" s="354"/>
      <c r="D39" s="355"/>
      <c r="E39" s="376"/>
      <c r="F39" s="355"/>
      <c r="G39" s="356"/>
      <c r="H39" s="356"/>
      <c r="I39" s="381"/>
      <c r="J39" s="321"/>
      <c r="K39" s="324"/>
      <c r="L39" s="324"/>
      <c r="M39" s="324"/>
      <c r="N39" s="298"/>
      <c r="O39" s="298"/>
      <c r="P39" s="298"/>
      <c r="Q39" s="298"/>
      <c r="R39" s="357"/>
    </row>
    <row r="40" customFormat="false" ht="12.75" hidden="false" customHeight="false" outlineLevel="0" collapsed="false">
      <c r="A40" s="380"/>
      <c r="B40" s="353"/>
      <c r="C40" s="354"/>
      <c r="D40" s="355"/>
      <c r="E40" s="376"/>
      <c r="F40" s="355"/>
      <c r="G40" s="356"/>
      <c r="H40" s="356"/>
      <c r="I40" s="381"/>
      <c r="J40" s="321"/>
      <c r="K40" s="324"/>
      <c r="L40" s="324"/>
      <c r="M40" s="324"/>
      <c r="N40" s="298"/>
      <c r="O40" s="298"/>
      <c r="P40" s="298"/>
      <c r="Q40" s="298"/>
      <c r="R40" s="357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</row>
    <row r="41" customFormat="false" ht="12.75" hidden="false" customHeight="false" outlineLevel="0" collapsed="false">
      <c r="A41" s="347"/>
      <c r="B41" s="348"/>
      <c r="C41" s="347"/>
      <c r="D41" s="347"/>
      <c r="E41" s="375"/>
      <c r="F41" s="347"/>
      <c r="G41" s="347"/>
      <c r="H41" s="347"/>
      <c r="I41" s="347"/>
      <c r="J41" s="347"/>
      <c r="K41" s="349"/>
      <c r="L41" s="349"/>
      <c r="M41" s="349"/>
      <c r="N41" s="349"/>
      <c r="O41" s="349"/>
      <c r="P41" s="351"/>
      <c r="Q41" s="349"/>
      <c r="R41" s="351"/>
      <c r="S41" s="297"/>
    </row>
    <row r="42" customFormat="false" ht="12.75" hidden="false" customHeight="false" outlineLevel="0" collapsed="false">
      <c r="A42" s="380"/>
      <c r="B42" s="353"/>
      <c r="C42" s="354"/>
      <c r="D42" s="355"/>
      <c r="E42" s="376"/>
      <c r="F42" s="355"/>
      <c r="G42" s="356"/>
      <c r="H42" s="356"/>
      <c r="I42" s="381"/>
      <c r="J42" s="321"/>
      <c r="K42" s="324"/>
      <c r="L42" s="324"/>
      <c r="M42" s="324"/>
      <c r="N42" s="298"/>
      <c r="O42" s="298"/>
      <c r="P42" s="298"/>
      <c r="Q42" s="298"/>
      <c r="R42" s="357"/>
      <c r="S42" s="297"/>
    </row>
    <row r="43" customFormat="false" ht="12.75" hidden="false" customHeight="false" outlineLevel="0" collapsed="false">
      <c r="A43" s="380"/>
      <c r="B43" s="353"/>
      <c r="C43" s="354"/>
      <c r="D43" s="355"/>
      <c r="E43" s="376"/>
      <c r="F43" s="355"/>
      <c r="G43" s="356"/>
      <c r="H43" s="356"/>
      <c r="I43" s="381"/>
      <c r="J43" s="321"/>
      <c r="K43" s="324"/>
      <c r="L43" s="324"/>
      <c r="M43" s="324"/>
      <c r="N43" s="298"/>
      <c r="O43" s="298"/>
      <c r="P43" s="298"/>
      <c r="Q43" s="298"/>
      <c r="R43" s="357"/>
      <c r="S43" s="297"/>
    </row>
    <row r="44" customFormat="false" ht="12.75" hidden="false" customHeight="false" outlineLevel="0" collapsed="false">
      <c r="A44" s="380"/>
      <c r="B44" s="353"/>
      <c r="C44" s="354"/>
      <c r="D44" s="355"/>
      <c r="E44" s="376"/>
      <c r="F44" s="355"/>
      <c r="G44" s="356"/>
      <c r="H44" s="356"/>
      <c r="I44" s="381"/>
      <c r="J44" s="321"/>
      <c r="K44" s="324"/>
      <c r="L44" s="324"/>
      <c r="M44" s="324"/>
      <c r="N44" s="298"/>
      <c r="O44" s="298"/>
      <c r="P44" s="298"/>
      <c r="Q44" s="298"/>
      <c r="R44" s="357"/>
    </row>
    <row r="45" customFormat="false" ht="12.75" hidden="false" customHeight="false" outlineLevel="0" collapsed="false">
      <c r="A45" s="347"/>
      <c r="B45" s="348"/>
      <c r="C45" s="347"/>
      <c r="D45" s="347"/>
      <c r="E45" s="375"/>
      <c r="F45" s="347"/>
      <c r="G45" s="347"/>
      <c r="H45" s="347"/>
      <c r="I45" s="347"/>
      <c r="J45" s="347"/>
      <c r="K45" s="349"/>
      <c r="L45" s="349"/>
      <c r="M45" s="349"/>
      <c r="N45" s="349"/>
      <c r="O45" s="349"/>
      <c r="P45" s="351"/>
      <c r="Q45" s="349"/>
      <c r="R45" s="351"/>
    </row>
    <row r="46" customFormat="false" ht="12.75" hidden="false" customHeight="false" outlineLevel="0" collapsed="false">
      <c r="A46" s="380"/>
      <c r="B46" s="353"/>
      <c r="C46" s="354"/>
      <c r="D46" s="355"/>
      <c r="E46" s="376"/>
      <c r="F46" s="355"/>
      <c r="G46" s="356"/>
      <c r="H46" s="356"/>
      <c r="I46" s="381"/>
      <c r="J46" s="321"/>
      <c r="K46" s="324"/>
      <c r="L46" s="324"/>
      <c r="M46" s="324"/>
      <c r="N46" s="298"/>
      <c r="O46" s="298"/>
      <c r="P46" s="298"/>
      <c r="Q46" s="298"/>
      <c r="R46" s="357"/>
    </row>
    <row r="47" customFormat="false" ht="12.75" hidden="false" customHeight="false" outlineLevel="0" collapsed="false">
      <c r="A47" s="380"/>
      <c r="B47" s="353"/>
      <c r="C47" s="354"/>
      <c r="D47" s="355"/>
      <c r="E47" s="376"/>
      <c r="F47" s="355"/>
      <c r="G47" s="356"/>
      <c r="H47" s="356"/>
      <c r="I47" s="381"/>
      <c r="J47" s="321"/>
      <c r="K47" s="324"/>
      <c r="L47" s="324"/>
      <c r="M47" s="324"/>
      <c r="N47" s="298"/>
      <c r="O47" s="298"/>
      <c r="P47" s="298"/>
      <c r="Q47" s="298"/>
      <c r="R47" s="357"/>
    </row>
    <row r="48" customFormat="false" ht="12.75" hidden="false" customHeight="false" outlineLevel="0" collapsed="false">
      <c r="A48" s="380"/>
      <c r="B48" s="353"/>
      <c r="C48" s="354"/>
      <c r="D48" s="355"/>
      <c r="E48" s="376"/>
      <c r="F48" s="355"/>
      <c r="G48" s="356"/>
      <c r="H48" s="356"/>
      <c r="I48" s="381"/>
      <c r="J48" s="321"/>
      <c r="K48" s="324"/>
      <c r="L48" s="324"/>
      <c r="M48" s="324"/>
      <c r="N48" s="298"/>
      <c r="O48" s="298"/>
      <c r="P48" s="298"/>
      <c r="Q48" s="298"/>
      <c r="R48" s="357"/>
    </row>
    <row r="49" customFormat="false" ht="12.75" hidden="false" customHeight="false" outlineLevel="0" collapsed="false">
      <c r="A49" s="347"/>
      <c r="B49" s="348"/>
      <c r="C49" s="347"/>
      <c r="D49" s="347"/>
      <c r="E49" s="375"/>
      <c r="F49" s="347"/>
      <c r="G49" s="347"/>
      <c r="H49" s="347"/>
      <c r="I49" s="347"/>
      <c r="J49" s="347"/>
      <c r="K49" s="349"/>
      <c r="L49" s="349"/>
      <c r="M49" s="349"/>
      <c r="N49" s="349"/>
      <c r="O49" s="349"/>
      <c r="P49" s="351"/>
      <c r="Q49" s="349"/>
      <c r="R49" s="351"/>
    </row>
    <row r="50" customFormat="false" ht="12.75" hidden="false" customHeight="false" outlineLevel="0" collapsed="false">
      <c r="A50" s="380"/>
      <c r="B50" s="353"/>
      <c r="C50" s="354"/>
      <c r="D50" s="355"/>
      <c r="E50" s="376"/>
      <c r="F50" s="355"/>
      <c r="G50" s="356"/>
      <c r="H50" s="356"/>
      <c r="I50" s="381"/>
      <c r="J50" s="321"/>
      <c r="K50" s="324"/>
      <c r="L50" s="324"/>
      <c r="M50" s="324"/>
      <c r="N50" s="298"/>
      <c r="O50" s="298"/>
      <c r="P50" s="298"/>
      <c r="Q50" s="298"/>
      <c r="R50" s="357"/>
    </row>
    <row r="51" customFormat="false" ht="12.75" hidden="false" customHeight="false" outlineLevel="0" collapsed="false">
      <c r="A51" s="380"/>
      <c r="B51" s="353"/>
      <c r="C51" s="354"/>
      <c r="D51" s="355"/>
      <c r="E51" s="376"/>
      <c r="F51" s="355"/>
      <c r="G51" s="356"/>
      <c r="H51" s="356"/>
      <c r="I51" s="381"/>
      <c r="J51" s="321"/>
      <c r="K51" s="324"/>
      <c r="L51" s="324"/>
      <c r="M51" s="324"/>
      <c r="N51" s="298"/>
      <c r="O51" s="298"/>
      <c r="P51" s="298"/>
      <c r="Q51" s="298"/>
      <c r="R51" s="357"/>
    </row>
    <row r="52" customFormat="false" ht="12.75" hidden="false" customHeight="false" outlineLevel="0" collapsed="false">
      <c r="A52" s="347"/>
      <c r="B52" s="348"/>
      <c r="C52" s="347"/>
      <c r="D52" s="347"/>
      <c r="E52" s="348"/>
      <c r="F52" s="347"/>
      <c r="G52" s="347"/>
      <c r="H52" s="347"/>
      <c r="I52" s="347"/>
      <c r="J52" s="347"/>
      <c r="K52" s="349"/>
      <c r="L52" s="349"/>
      <c r="M52" s="349"/>
      <c r="N52" s="349"/>
      <c r="O52" s="349"/>
      <c r="P52" s="351"/>
      <c r="Q52" s="349"/>
      <c r="R52" s="351"/>
    </row>
    <row r="53" customFormat="false" ht="12.75" hidden="false" customHeight="false" outlineLevel="0" collapsed="false">
      <c r="A53" s="380"/>
      <c r="B53" s="353"/>
      <c r="C53" s="354"/>
      <c r="D53" s="355"/>
      <c r="E53" s="322"/>
      <c r="F53" s="355"/>
      <c r="G53" s="356"/>
      <c r="H53" s="356"/>
      <c r="I53" s="381"/>
      <c r="J53" s="321"/>
      <c r="K53" s="324"/>
      <c r="L53" s="324"/>
      <c r="M53" s="324"/>
      <c r="N53" s="298"/>
      <c r="O53" s="298"/>
      <c r="P53" s="298"/>
      <c r="Q53" s="298"/>
      <c r="R53" s="357"/>
    </row>
    <row r="54" customFormat="false" ht="12.75" hidden="false" customHeight="false" outlineLevel="0" collapsed="false">
      <c r="A54" s="382"/>
      <c r="B54" s="353"/>
      <c r="C54" s="354"/>
      <c r="D54" s="355"/>
      <c r="E54" s="322"/>
      <c r="F54" s="355"/>
      <c r="G54" s="356"/>
      <c r="H54" s="356"/>
      <c r="I54" s="381"/>
      <c r="J54" s="321"/>
      <c r="K54" s="324"/>
      <c r="L54" s="324"/>
      <c r="M54" s="324"/>
      <c r="N54" s="298"/>
      <c r="O54" s="298"/>
      <c r="P54" s="298"/>
      <c r="Q54" s="298"/>
      <c r="R54" s="357"/>
    </row>
    <row r="55" customFormat="false" ht="12.75" hidden="false" customHeight="false" outlineLevel="0" collapsed="false">
      <c r="A55" s="380"/>
      <c r="B55" s="353"/>
      <c r="C55" s="354"/>
      <c r="D55" s="355"/>
      <c r="E55" s="322"/>
      <c r="F55" s="355"/>
      <c r="G55" s="356"/>
      <c r="H55" s="356"/>
      <c r="I55" s="381"/>
      <c r="J55" s="321"/>
      <c r="K55" s="324"/>
      <c r="L55" s="324"/>
      <c r="M55" s="324"/>
      <c r="N55" s="298"/>
      <c r="O55" s="298"/>
      <c r="P55" s="298"/>
      <c r="Q55" s="298"/>
      <c r="R55" s="357"/>
    </row>
    <row r="56" customFormat="false" ht="12.75" hidden="false" customHeight="false" outlineLevel="0" collapsed="false">
      <c r="A56" s="380"/>
      <c r="B56" s="353"/>
      <c r="C56" s="354"/>
      <c r="D56" s="355"/>
      <c r="E56" s="322"/>
      <c r="F56" s="355"/>
      <c r="G56" s="356"/>
      <c r="H56" s="356"/>
      <c r="I56" s="381"/>
      <c r="J56" s="321"/>
      <c r="K56" s="324"/>
      <c r="L56" s="324"/>
      <c r="M56" s="324"/>
      <c r="N56" s="298"/>
      <c r="O56" s="298"/>
      <c r="P56" s="298"/>
      <c r="Q56" s="298"/>
      <c r="R56" s="357"/>
    </row>
    <row r="57" customFormat="false" ht="12.75" hidden="false" customHeight="false" outlineLevel="0" collapsed="false">
      <c r="A57" s="347"/>
      <c r="B57" s="348"/>
      <c r="C57" s="347"/>
      <c r="D57" s="347"/>
      <c r="E57" s="348"/>
      <c r="F57" s="347"/>
      <c r="G57" s="347"/>
      <c r="H57" s="347"/>
      <c r="I57" s="347"/>
      <c r="J57" s="347"/>
      <c r="K57" s="349"/>
      <c r="L57" s="349"/>
      <c r="M57" s="349"/>
      <c r="N57" s="349"/>
      <c r="O57" s="349"/>
      <c r="P57" s="351"/>
      <c r="Q57" s="349"/>
      <c r="R57" s="351"/>
    </row>
    <row r="58" customFormat="false" ht="12.75" hidden="false" customHeight="false" outlineLevel="0" collapsed="false">
      <c r="A58" s="380"/>
      <c r="B58" s="353"/>
      <c r="C58" s="354"/>
      <c r="D58" s="355"/>
      <c r="E58" s="322"/>
      <c r="F58" s="355"/>
      <c r="G58" s="356"/>
      <c r="H58" s="356"/>
      <c r="I58" s="381"/>
      <c r="J58" s="321"/>
      <c r="K58" s="324"/>
      <c r="L58" s="324"/>
      <c r="M58" s="324"/>
      <c r="N58" s="298"/>
      <c r="O58" s="298"/>
      <c r="P58" s="298"/>
      <c r="Q58" s="298"/>
      <c r="R58" s="357"/>
    </row>
    <row r="59" customFormat="false" ht="12.75" hidden="false" customHeight="false" outlineLevel="0" collapsed="false">
      <c r="A59" s="380"/>
      <c r="B59" s="353" t="str">
        <f aca="true">CELL("FILENAME")</f>
        <v>'file:///mnt/12tb/@roms/datasets/enron/EDRM Enron Email Data Set v2 XML/filtered-attachments/xls/Ice_Drilling_Default_Int.xls'#$Comm fee exp</v>
      </c>
      <c r="C59" s="354"/>
      <c r="D59" s="355"/>
      <c r="E59" s="322"/>
      <c r="F59" s="355"/>
      <c r="G59" s="356"/>
      <c r="H59" s="356"/>
      <c r="I59" s="381"/>
      <c r="J59" s="321"/>
      <c r="K59" s="324"/>
      <c r="L59" s="324"/>
      <c r="M59" s="324"/>
      <c r="N59" s="298"/>
      <c r="O59" s="298"/>
      <c r="P59" s="298"/>
      <c r="Q59" s="298"/>
      <c r="R59" s="357"/>
    </row>
    <row r="60" customFormat="false" ht="12.75" hidden="false" customHeight="false" outlineLevel="0" collapsed="false">
      <c r="A60" s="347"/>
      <c r="B60" s="348"/>
      <c r="C60" s="347"/>
      <c r="D60" s="347"/>
      <c r="E60" s="348"/>
      <c r="F60" s="347"/>
      <c r="G60" s="347"/>
      <c r="H60" s="347"/>
      <c r="I60" s="347"/>
      <c r="J60" s="347"/>
      <c r="K60" s="349"/>
      <c r="L60" s="349"/>
      <c r="M60" s="349"/>
      <c r="N60" s="349"/>
      <c r="O60" s="349"/>
      <c r="P60" s="351"/>
      <c r="Q60" s="349"/>
      <c r="R60" s="351"/>
    </row>
    <row r="61" customFormat="false" ht="12.75" hidden="false" customHeight="false" outlineLevel="0" collapsed="false">
      <c r="A61" s="380"/>
      <c r="B61" s="353"/>
      <c r="C61" s="354"/>
      <c r="D61" s="355"/>
      <c r="E61" s="322"/>
      <c r="F61" s="355"/>
      <c r="G61" s="356"/>
      <c r="H61" s="356"/>
      <c r="I61" s="381"/>
      <c r="J61" s="321"/>
      <c r="K61" s="324"/>
      <c r="L61" s="324"/>
      <c r="M61" s="324"/>
      <c r="N61" s="298"/>
      <c r="O61" s="298"/>
      <c r="P61" s="298"/>
      <c r="Q61" s="298"/>
      <c r="R61" s="357"/>
    </row>
    <row r="62" customFormat="false" ht="12.75" hidden="false" customHeight="false" outlineLevel="0" collapsed="false">
      <c r="A62" s="380"/>
      <c r="B62" s="353"/>
      <c r="C62" s="354"/>
      <c r="D62" s="355"/>
      <c r="E62" s="322"/>
      <c r="F62" s="355"/>
      <c r="G62" s="356"/>
      <c r="H62" s="356"/>
      <c r="I62" s="381"/>
      <c r="J62" s="321"/>
      <c r="K62" s="324"/>
      <c r="L62" s="324"/>
      <c r="M62" s="324"/>
      <c r="N62" s="298"/>
      <c r="O62" s="298"/>
      <c r="P62" s="298"/>
      <c r="Q62" s="298"/>
      <c r="R62" s="357"/>
    </row>
    <row r="63" customFormat="false" ht="12.75" hidden="false" customHeight="false" outlineLevel="0" collapsed="false">
      <c r="A63" s="347"/>
      <c r="B63" s="348"/>
      <c r="C63" s="347"/>
      <c r="D63" s="347"/>
      <c r="E63" s="348"/>
      <c r="F63" s="347"/>
      <c r="G63" s="347"/>
      <c r="H63" s="347"/>
      <c r="I63" s="347"/>
      <c r="J63" s="347"/>
      <c r="K63" s="349"/>
      <c r="L63" s="349"/>
      <c r="M63" s="349"/>
      <c r="N63" s="349"/>
      <c r="O63" s="349"/>
      <c r="P63" s="351"/>
      <c r="Q63" s="349"/>
      <c r="R63" s="351"/>
    </row>
    <row r="64" customFormat="false" ht="12.75" hidden="false" customHeight="false" outlineLevel="0" collapsed="false">
      <c r="A64" s="380"/>
      <c r="B64" s="353"/>
      <c r="C64" s="354"/>
      <c r="D64" s="355"/>
      <c r="E64" s="322"/>
      <c r="F64" s="355"/>
      <c r="G64" s="356"/>
      <c r="H64" s="356"/>
      <c r="I64" s="381"/>
      <c r="J64" s="321"/>
      <c r="K64" s="324"/>
      <c r="L64" s="324"/>
      <c r="M64" s="324"/>
      <c r="N64" s="298"/>
      <c r="O64" s="298"/>
      <c r="P64" s="298"/>
      <c r="Q64" s="298"/>
      <c r="R64" s="357"/>
    </row>
    <row r="65" customFormat="false" ht="12.75" hidden="false" customHeight="false" outlineLevel="0" collapsed="false">
      <c r="A65" s="383"/>
      <c r="B65" s="353"/>
      <c r="C65" s="354"/>
      <c r="D65" s="355"/>
      <c r="E65" s="322"/>
      <c r="F65" s="355"/>
      <c r="G65" s="356"/>
      <c r="H65" s="356"/>
      <c r="I65" s="381"/>
      <c r="J65" s="321"/>
      <c r="K65" s="324"/>
      <c r="L65" s="324"/>
      <c r="M65" s="324"/>
      <c r="N65" s="298"/>
      <c r="O65" s="298"/>
      <c r="P65" s="298"/>
      <c r="Q65" s="298"/>
      <c r="R65" s="346"/>
    </row>
    <row r="66" customFormat="false" ht="12.75" hidden="false" customHeight="false" outlineLevel="0" collapsed="false">
      <c r="A66" s="384"/>
      <c r="B66" s="348"/>
      <c r="C66" s="347"/>
      <c r="D66" s="347"/>
      <c r="E66" s="348"/>
      <c r="F66" s="347"/>
      <c r="G66" s="347"/>
      <c r="H66" s="347"/>
      <c r="I66" s="347"/>
      <c r="J66" s="347"/>
      <c r="K66" s="349"/>
      <c r="L66" s="349"/>
      <c r="M66" s="349"/>
      <c r="N66" s="349"/>
      <c r="O66" s="349"/>
      <c r="P66" s="351"/>
      <c r="Q66" s="349"/>
      <c r="R66" s="385"/>
    </row>
    <row r="67" customFormat="false" ht="12.75" hidden="false" customHeight="false" outlineLevel="0" collapsed="false">
      <c r="A67" s="380"/>
      <c r="B67" s="353"/>
      <c r="C67" s="354"/>
      <c r="D67" s="355"/>
      <c r="E67" s="322"/>
      <c r="F67" s="355"/>
      <c r="G67" s="356"/>
      <c r="H67" s="356"/>
      <c r="I67" s="381"/>
      <c r="J67" s="321"/>
      <c r="K67" s="324"/>
      <c r="L67" s="324"/>
      <c r="M67" s="324"/>
      <c r="N67" s="298"/>
      <c r="O67" s="298"/>
      <c r="P67" s="298"/>
      <c r="Q67" s="298"/>
      <c r="R67" s="357"/>
    </row>
    <row r="68" customFormat="false" ht="12.75" hidden="false" customHeight="false" outlineLevel="0" collapsed="false">
      <c r="A68" s="383"/>
      <c r="B68" s="353"/>
      <c r="C68" s="354"/>
      <c r="D68" s="355"/>
      <c r="E68" s="322"/>
      <c r="F68" s="355"/>
      <c r="G68" s="356"/>
      <c r="H68" s="356"/>
      <c r="I68" s="381"/>
      <c r="J68" s="321"/>
      <c r="K68" s="324"/>
      <c r="L68" s="324"/>
      <c r="M68" s="324"/>
      <c r="N68" s="298"/>
      <c r="O68" s="298"/>
      <c r="P68" s="298"/>
      <c r="Q68" s="298"/>
      <c r="R68" s="346"/>
    </row>
    <row r="69" customFormat="false" ht="12.75" hidden="false" customHeight="false" outlineLevel="0" collapsed="false">
      <c r="A69" s="384"/>
      <c r="B69" s="348"/>
      <c r="C69" s="347"/>
      <c r="D69" s="347"/>
      <c r="E69" s="348"/>
      <c r="F69" s="347"/>
      <c r="G69" s="347"/>
      <c r="H69" s="347"/>
      <c r="I69" s="347"/>
      <c r="J69" s="347"/>
      <c r="K69" s="349"/>
      <c r="L69" s="349"/>
      <c r="M69" s="349"/>
      <c r="N69" s="349"/>
      <c r="O69" s="349"/>
      <c r="P69" s="351"/>
      <c r="Q69" s="349"/>
      <c r="R69" s="385"/>
    </row>
    <row r="70" customFormat="false" ht="13.5" hidden="false" customHeight="true" outlineLevel="0" collapsed="false">
      <c r="A70" s="380"/>
      <c r="B70" s="353"/>
      <c r="C70" s="354"/>
      <c r="D70" s="355"/>
      <c r="E70" s="322"/>
      <c r="F70" s="355"/>
      <c r="G70" s="356"/>
      <c r="H70" s="356"/>
      <c r="I70" s="381"/>
      <c r="J70" s="321"/>
      <c r="K70" s="324"/>
      <c r="L70" s="324"/>
      <c r="M70" s="324"/>
      <c r="N70" s="298"/>
      <c r="O70" s="298"/>
      <c r="P70" s="298"/>
      <c r="Q70" s="298"/>
      <c r="R70" s="357"/>
    </row>
    <row r="71" customFormat="false" ht="13.5" hidden="false" customHeight="true" outlineLevel="0" collapsed="false">
      <c r="A71" s="380"/>
      <c r="B71" s="353"/>
      <c r="C71" s="354"/>
      <c r="D71" s="355"/>
      <c r="E71" s="322"/>
      <c r="F71" s="355"/>
      <c r="G71" s="356"/>
      <c r="H71" s="356"/>
      <c r="I71" s="381"/>
      <c r="J71" s="321"/>
      <c r="K71" s="324"/>
      <c r="L71" s="324"/>
      <c r="M71" s="324"/>
      <c r="N71" s="298"/>
      <c r="O71" s="298"/>
      <c r="P71" s="298"/>
      <c r="Q71" s="298"/>
      <c r="R71" s="357"/>
    </row>
    <row r="72" customFormat="false" ht="12.75" hidden="false" customHeight="false" outlineLevel="0" collapsed="false">
      <c r="A72" s="383"/>
      <c r="B72" s="353"/>
      <c r="C72" s="354"/>
      <c r="D72" s="355"/>
      <c r="E72" s="322"/>
      <c r="F72" s="355"/>
      <c r="G72" s="356"/>
      <c r="H72" s="356"/>
      <c r="I72" s="381"/>
      <c r="J72" s="321"/>
      <c r="K72" s="324"/>
      <c r="L72" s="324"/>
      <c r="M72" s="324"/>
      <c r="N72" s="298"/>
      <c r="O72" s="298"/>
      <c r="P72" s="298"/>
      <c r="Q72" s="298"/>
      <c r="R72" s="346"/>
    </row>
    <row r="73" customFormat="false" ht="12.75" hidden="false" customHeight="false" outlineLevel="0" collapsed="false">
      <c r="A73" s="384"/>
      <c r="B73" s="348"/>
      <c r="C73" s="347"/>
      <c r="D73" s="347"/>
      <c r="E73" s="348"/>
      <c r="F73" s="347"/>
      <c r="G73" s="347"/>
      <c r="H73" s="347"/>
      <c r="I73" s="347"/>
      <c r="J73" s="347"/>
      <c r="K73" s="349"/>
      <c r="L73" s="349"/>
      <c r="M73" s="349"/>
      <c r="N73" s="349"/>
      <c r="O73" s="349"/>
      <c r="P73" s="351"/>
      <c r="Q73" s="349"/>
      <c r="R73" s="385"/>
    </row>
    <row r="74" customFormat="false" ht="12.75" hidden="false" customHeight="false" outlineLevel="0" collapsed="false">
      <c r="A74" s="84"/>
      <c r="B74" s="386"/>
      <c r="C74" s="387"/>
      <c r="D74" s="84"/>
      <c r="E74" s="388"/>
      <c r="F74" s="84"/>
      <c r="G74" s="84"/>
      <c r="H74" s="84"/>
      <c r="I74" s="84"/>
      <c r="J74" s="84"/>
      <c r="K74" s="389"/>
      <c r="L74" s="389"/>
      <c r="M74" s="389"/>
      <c r="N74" s="84"/>
      <c r="O74" s="84"/>
      <c r="P74" s="84"/>
      <c r="Q74" s="325"/>
      <c r="R74" s="390"/>
    </row>
    <row r="75" customFormat="false" ht="12.75" hidden="false" customHeight="false" outlineLevel="0" collapsed="false">
      <c r="A75" s="84"/>
      <c r="B75" s="386"/>
      <c r="C75" s="387"/>
      <c r="D75" s="84"/>
      <c r="E75" s="388"/>
      <c r="F75" s="84"/>
      <c r="G75" s="84"/>
      <c r="H75" s="84"/>
      <c r="I75" s="84"/>
      <c r="J75" s="84"/>
      <c r="K75" s="389"/>
      <c r="L75" s="389"/>
      <c r="M75" s="389"/>
      <c r="N75" s="84"/>
      <c r="O75" s="84"/>
      <c r="P75" s="84"/>
      <c r="Q75" s="325"/>
      <c r="R75" s="390"/>
    </row>
    <row r="76" customFormat="false" ht="12.75" hidden="false" customHeight="false" outlineLevel="0" collapsed="false">
      <c r="A76" s="84"/>
      <c r="B76" s="386"/>
      <c r="C76" s="387"/>
      <c r="D76" s="84"/>
      <c r="E76" s="388"/>
      <c r="F76" s="84"/>
      <c r="G76" s="84"/>
      <c r="H76" s="84"/>
      <c r="I76" s="84"/>
      <c r="J76" s="84"/>
      <c r="K76" s="389"/>
      <c r="L76" s="389"/>
      <c r="M76" s="389"/>
      <c r="N76" s="84"/>
      <c r="O76" s="84"/>
      <c r="P76" s="84"/>
      <c r="Q76" s="325"/>
      <c r="R76" s="390"/>
    </row>
    <row r="77" customFormat="false" ht="12.75" hidden="false" customHeight="false" outlineLevel="0" collapsed="false">
      <c r="A77" s="84"/>
      <c r="B77" s="386"/>
      <c r="C77" s="387"/>
      <c r="D77" s="84"/>
      <c r="E77" s="388"/>
      <c r="F77" s="84"/>
      <c r="G77" s="84"/>
      <c r="H77" s="84"/>
      <c r="I77" s="84"/>
      <c r="J77" s="84"/>
      <c r="K77" s="389"/>
      <c r="L77" s="389"/>
      <c r="M77" s="389"/>
      <c r="N77" s="84"/>
      <c r="O77" s="84"/>
      <c r="P77" s="84"/>
      <c r="Q77" s="325"/>
      <c r="R77" s="390"/>
    </row>
    <row r="78" customFormat="false" ht="12.75" hidden="false" customHeight="false" outlineLevel="0" collapsed="false">
      <c r="A78" s="84"/>
      <c r="B78" s="386"/>
      <c r="C78" s="387"/>
      <c r="D78" s="84"/>
      <c r="E78" s="388"/>
      <c r="F78" s="84"/>
      <c r="G78" s="84"/>
      <c r="H78" s="84"/>
      <c r="I78" s="84"/>
      <c r="J78" s="84"/>
      <c r="K78" s="389"/>
      <c r="L78" s="389"/>
      <c r="M78" s="389"/>
      <c r="N78" s="84"/>
      <c r="O78" s="84"/>
      <c r="P78" s="84"/>
      <c r="Q78" s="325"/>
      <c r="R78" s="390"/>
    </row>
    <row r="80" customFormat="false" ht="12.75" hidden="false" customHeight="false" outlineLevel="0" collapsed="false">
      <c r="A80" s="380" t="str">
        <f aca="true">CELL("filename")</f>
        <v>'file:///mnt/12tb/@roms/datasets/enron/EDRM Enron Email Data Set v2 XML/filtered-attachments/xls/Ice_Drilling_Default_Int.xls'#$Comm fee exp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1998-07-30T19:41:01Z</dcterms:created>
  <dc:creator>awu2</dc:creator>
  <dc:description/>
  <dc:language>en-US</dc:language>
  <cp:lastModifiedBy>Lisa M. King</cp:lastModifiedBy>
  <cp:lastPrinted>2000-03-16T13:21:55Z</cp:lastPrinted>
  <cp:revision>0</cp:revision>
  <dc:subject/>
  <dc:title/>
</cp:coreProperties>
</file>