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" refMode="A1" iterate="true" iterateDelta="1000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<sst xmlns="http://schemas.openxmlformats.org/spreadsheetml/2006/main" count="43" uniqueCount="38">
  <si>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ERCOT Wide Instructions</t>
  </si>
  <si>
    <t xml:space="preserve">QSE1</t>
  </si>
  <si>
    <t xml:space="preserve">QSE2</t>
  </si>
  <si>
    <t xml:space="preserve">QSE3</t>
  </si>
  <si>
    <t xml:space="preserve">QSE4</t>
  </si>
  <si>
    <t xml:space="preserve">NET</t>
  </si>
  <si>
    <t xml:space="preserve">System UFE:</t>
  </si>
  <si>
    <t xml:space="preserve">Total Regulation Deployed (MW):</t>
  </si>
  <si>
    <t xml:space="preserve"> </t>
  </si>
  <si>
    <t xml:space="preserve">Additional ERCOT Wide Instruction</t>
  </si>
  <si>
    <t xml:space="preserve">Total ERCOT Wide Instructions</t>
  </si>
  <si>
    <t xml:space="preserve">Other Factors</t>
  </si>
  <si>
    <t xml:space="preserve">Price-Optimizing Benchmark……….</t>
  </si>
  <si>
    <t xml:space="preserve">Heat Rate</t>
  </si>
  <si>
    <t xml:space="preserve">Fuel Index</t>
  </si>
  <si>
    <t xml:space="preserve">QSE</t>
  </si>
  <si>
    <t xml:space="preserve">Zone</t>
  </si>
  <si>
    <t xml:space="preserve">Generation Schedule</t>
  </si>
  <si>
    <t xml:space="preserve">Load Schedule</t>
  </si>
  <si>
    <t xml:space="preserve">Generation Actual</t>
  </si>
  <si>
    <t xml:space="preserve">Load Actual</t>
  </si>
  <si>
    <t xml:space="preserve">UFE</t>
  </si>
  <si>
    <t xml:space="preserve">Load Final</t>
  </si>
  <si>
    <t xml:space="preserve">MCPE ($/MWh)</t>
  </si>
  <si>
    <t xml:space="preserve">Zonal Instruction</t>
  </si>
  <si>
    <t xml:space="preserve">Total Generation Schedule</t>
  </si>
  <si>
    <t xml:space="preserve">Total Generation Actual</t>
  </si>
  <si>
    <t xml:space="preserve">Total Zonal Instruction</t>
  </si>
  <si>
    <t xml:space="preserve">Total ERCOT Instruction</t>
  </si>
  <si>
    <t xml:space="preserve">Uninstructed Deviation</t>
  </si>
  <si>
    <t xml:space="preserve">Total Deviation</t>
  </si>
  <si>
    <t xml:space="preserve">Uninstructed Deviation Ratio</t>
  </si>
  <si>
    <t xml:space="preserve">UF</t>
  </si>
  <si>
    <t xml:space="preserve">RI</t>
  </si>
  <si>
    <t xml:space="preserve">LI</t>
  </si>
  <si>
    <t xml:space="preserve">URC</t>
  </si>
  <si>
    <t xml:space="preserve">BENA</t>
  </si>
  <si>
    <t xml:space="preserve">Final Settlement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</si>
</sst>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"/>
    <numFmt numFmtId="167" formatCode="_(\$* #,##0.00_);_(\$* \(#,##0.00\);_(\$* \-??_);_(@_)"/>
    <numFmt numFmtId="168" formatCode="0.00"/>
    <numFmt numFmtId="169" formatCode="[$-409]#,##0.00_);[RED]\(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3366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ashed"/>
      <top style="medium"/>
      <bottom/>
      <diagonal/>
    </border>
    <border diagonalUp="false" diagonalDown="false">
      <left style="dashed"/>
      <right style="dashed"/>
      <top style="medium"/>
      <bottom/>
      <diagonal/>
    </border>
    <border diagonalUp="false" diagonalDown="false">
      <left style="dashed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 style="dashed"/>
      <right style="dashed"/>
      <top/>
      <bottom/>
      <diagonal/>
    </border>
    <border diagonalUp="false" diagonalDown="false">
      <left style="dashed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ashed"/>
      <top/>
      <bottom style="medium"/>
      <diagonal/>
    </border>
    <border diagonalUp="false" diagonalDown="false">
      <left style="dashed"/>
      <right style="dashed"/>
      <top/>
      <bottom style="medium"/>
      <diagonal/>
    </border>
    <border diagonalUp="false" diagonalDown="false">
      <left style="dashed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medium"/>
      <right style="dashed"/>
      <top style="double"/>
      <bottom/>
      <diagonal/>
    </border>
    <border diagonalUp="false" diagonalDown="false">
      <left style="dashed"/>
      <right style="dashed"/>
      <top style="double"/>
      <bottom/>
      <diagonal/>
    </border>
    <border diagonalUp="false" diagonalDown="false">
      <left style="dashed"/>
      <right style="medium"/>
      <top style="double"/>
      <bottom/>
      <diagonal/>
    </border>
    <border diagonalUp="false" diagonalDown="false">
      <left style="medium"/>
      <right style="dashed"/>
      <top/>
      <bottom/>
      <diagonal/>
    </border>
    <border diagonalUp="false" diagonalDown="false">
      <left style="dashed"/>
      <right style="dashed"/>
      <top/>
      <bottom style="thin"/>
      <diagonal/>
    </border>
    <border diagonalUp="false" diagonalDown="false">
      <left style="medium"/>
      <right style="dashed"/>
      <top style="thin"/>
      <bottom/>
      <diagonal/>
    </border>
    <border diagonalUp="false" diagonalDown="false">
      <left style="dashed"/>
      <right style="dashed"/>
      <top style="thin"/>
      <bottom/>
      <diagonal/>
    </border>
    <border diagonalUp="false" diagonalDown="false">
      <left style="dashed"/>
      <right style="medium"/>
      <top style="thin"/>
      <bottom/>
      <diagonal/>
    </border>
    <border diagonalUp="false" diagonalDown="false">
      <left style="dashed"/>
      <right style="medium"/>
      <top/>
      <bottom style="thin"/>
      <diagonal/>
    </border>
    <border diagonalUp="false" diagonalDown="false">
      <left style="medium"/>
      <right style="dashed"/>
      <top/>
      <bottom style="thin"/>
      <diagonal/>
    </border>
    <border diagonalUp="false" diagonalDown="false">
      <left style="medium"/>
      <right style="dashed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dashed"/>
      <top/>
      <bottom style="double"/>
      <diagonal/>
    </border>
    <border diagonalUp="false" diagonalDown="false">
      <left style="dashed"/>
      <right style="dashed"/>
      <top/>
      <bottom style="double"/>
      <diagonal/>
    </border>
    <border diagonalUp="false" diagonalDown="false">
      <left style="dashed"/>
      <right style="medium"/>
      <top/>
      <bottom style="double"/>
      <diagonal/>
    </border>
    <border diagonalUp="false" diagonalDown="false">
      <left style="medium"/>
      <right style="dashed"/>
      <top style="double"/>
      <bottom style="medium"/>
      <diagonal/>
    </border>
    <border diagonalUp="false" diagonalDown="false">
      <left style="dashed"/>
      <right style="dashed"/>
      <top style="double"/>
      <bottom style="medium"/>
      <diagonal/>
    </border>
    <border diagonalUp="false" diagonalDown="false">
      <left style="dashed"/>
      <right style="medium"/>
      <top style="double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3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3" borderId="3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3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3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2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2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3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3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3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3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3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4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4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2" min="2" style="0" width="5.28"/>
    <col collapsed="false" customWidth="true" hidden="false" outlineLevel="0" max="3" min="3" style="0" width="5.41"/>
    <col collapsed="false" customWidth="true" hidden="false" outlineLevel="0" max="4" min="4" style="0" width="10.41"/>
    <col collapsed="false" customWidth="true" hidden="false" outlineLevel="0" max="5" min="5" style="0" width="13.7"/>
    <col collapsed="false" customWidth="true" hidden="false" outlineLevel="0" max="6" min="6" style="0" width="12.42"/>
    <col collapsed="false" customWidth="true" hidden="false" outlineLevel="0" max="7" min="7" style="0" width="11.13"/>
    <col collapsed="false" customWidth="true" hidden="false" outlineLevel="0" max="8" min="8" style="0" width="10.99"/>
    <col collapsed="false" customWidth="true" hidden="false" outlineLevel="0" max="9" min="9" style="0" width="10.71"/>
    <col collapsed="false" customWidth="true" hidden="false" outlineLevel="0" max="10" min="10" style="0" width="12.99"/>
    <col collapsed="false" customWidth="true" hidden="false" outlineLevel="0" max="11" min="11" style="0" width="9.28"/>
    <col collapsed="false" customWidth="true" hidden="false" outlineLevel="0" max="12" min="12" style="0" width="12.99"/>
    <col collapsed="false" customWidth="true" hidden="false" outlineLevel="0" max="13" min="13" style="0" width="4.85"/>
    <col collapsed="false" customWidth="true" hidden="false" outlineLevel="0" max="14" min="14" style="0" width="14.14"/>
    <col collapsed="false" customWidth="true" hidden="false" outlineLevel="0" max="15" min="15" style="0" width="11.85"/>
    <col collapsed="false" customWidth="true" hidden="false" outlineLevel="0" max="16" min="16" style="0" width="13.56"/>
    <col collapsed="false" customWidth="true" hidden="false" outlineLevel="0" max="17" min="17" style="0" width="11.28"/>
    <col collapsed="false" customWidth="true" hidden="false" outlineLevel="0" max="18" min="18" style="0" width="11.85"/>
  </cols>
  <sheetData>
    <row r="1" customFormat="false" ht="5.25" hidden="false" customHeight="true" outlineLevel="0" collapsed="false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3.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</row>
    <row r="3" customFormat="false" ht="12.75" hidden="false" customHeight="false" outlineLevel="0" collapsed="false">
      <c r="A3" s="5"/>
      <c r="B3" s="5"/>
      <c r="C3" s="6" t="s">
        <v>0</v>
      </c>
      <c r="D3" s="7"/>
      <c r="E3" s="7"/>
      <c r="F3" s="8" t="s">
        <v>1</v>
      </c>
      <c r="G3" s="9" t="s">
        <v>2</v>
      </c>
      <c r="H3" s="9" t="s">
        <v>3</v>
      </c>
      <c r="I3" s="9" t="s">
        <v>4</v>
      </c>
      <c r="J3" s="10" t="s">
        <v>5</v>
      </c>
      <c r="K3" s="5"/>
      <c r="L3" s="11" t="s">
        <v>6</v>
      </c>
      <c r="M3" s="12" t="n">
        <f aca="false">(SUM($F$12:$F$27)-SUM($G$12:$G$27))/SUM($G$12:$G$27)</f>
        <v>0.02</v>
      </c>
      <c r="N3" s="5"/>
      <c r="O3" s="5"/>
      <c r="P3" s="5"/>
      <c r="Q3" s="5"/>
      <c r="R3" s="5"/>
    </row>
    <row r="4" customFormat="false" ht="12.75" hidden="false" customHeight="false" outlineLevel="0" collapsed="false">
      <c r="A4" s="5"/>
      <c r="B4" s="5"/>
      <c r="C4" s="13" t="s">
        <v>7</v>
      </c>
      <c r="D4" s="14"/>
      <c r="E4" s="14"/>
      <c r="F4" s="15" t="n">
        <v>-10</v>
      </c>
      <c r="G4" s="16" t="n">
        <v>10</v>
      </c>
      <c r="H4" s="16" t="s">
        <v>8</v>
      </c>
      <c r="I4" s="17" t="n">
        <v>-95</v>
      </c>
      <c r="J4" s="18" t="n">
        <f aca="false">SUM(F4:I4)</f>
        <v>-95</v>
      </c>
      <c r="K4" s="3"/>
      <c r="L4" s="3"/>
      <c r="M4" s="3"/>
      <c r="N4" s="3"/>
      <c r="O4" s="3"/>
      <c r="P4" s="3"/>
      <c r="Q4" s="3"/>
      <c r="R4" s="3"/>
    </row>
    <row r="5" customFormat="false" ht="12.75" hidden="false" customHeight="false" outlineLevel="0" collapsed="false">
      <c r="A5" s="5"/>
      <c r="B5" s="5"/>
      <c r="C5" s="13" t="s">
        <v>9</v>
      </c>
      <c r="D5" s="14"/>
      <c r="E5" s="14"/>
      <c r="F5" s="19" t="n">
        <v>25</v>
      </c>
      <c r="G5" s="16" t="n">
        <v>50</v>
      </c>
      <c r="H5" s="16"/>
      <c r="I5" s="16"/>
      <c r="J5" s="18"/>
      <c r="K5" s="3"/>
      <c r="L5" s="3"/>
      <c r="M5" s="3"/>
      <c r="N5" s="3"/>
      <c r="O5" s="3"/>
      <c r="P5" s="3"/>
      <c r="Q5" s="3"/>
      <c r="R5" s="3"/>
    </row>
    <row r="6" customFormat="false" ht="13.5" hidden="false" customHeight="false" outlineLevel="0" collapsed="false">
      <c r="A6" s="5"/>
      <c r="B6" s="5"/>
      <c r="C6" s="20" t="s">
        <v>10</v>
      </c>
      <c r="D6" s="21"/>
      <c r="E6" s="21"/>
      <c r="F6" s="22" t="n">
        <f aca="false">SUM(F4:F5)</f>
        <v>15</v>
      </c>
      <c r="G6" s="23" t="n">
        <f aca="false">SUM(G4:G5)</f>
        <v>60</v>
      </c>
      <c r="H6" s="23" t="n">
        <f aca="false">SUM(H4:H5)</f>
        <v>0</v>
      </c>
      <c r="I6" s="23" t="n">
        <f aca="false">SUM(I4:I5)</f>
        <v>-95</v>
      </c>
      <c r="J6" s="24"/>
      <c r="K6" s="5"/>
      <c r="L6" s="5"/>
      <c r="M6" s="5"/>
      <c r="N6" s="5"/>
      <c r="O6" s="5"/>
      <c r="P6" s="5"/>
      <c r="Q6" s="5"/>
      <c r="R6" s="5"/>
    </row>
    <row r="7" customFormat="false" ht="13.5" hidden="false" customHeight="false" outlineLevel="0" collapsed="false">
      <c r="A7" s="5"/>
      <c r="B7" s="5"/>
      <c r="C7" s="25"/>
      <c r="D7" s="5"/>
      <c r="E7" s="5"/>
      <c r="F7" s="5"/>
      <c r="G7" s="5"/>
      <c r="H7" s="5"/>
      <c r="I7" s="5"/>
      <c r="J7" s="5"/>
      <c r="K7" s="5"/>
      <c r="L7" s="26"/>
      <c r="M7" s="5"/>
      <c r="N7" s="5"/>
      <c r="O7" s="5"/>
      <c r="P7" s="5"/>
      <c r="Q7" s="5"/>
      <c r="R7" s="5"/>
    </row>
    <row r="8" customFormat="false" ht="12.75" hidden="false" customHeight="false" outlineLevel="0" collapsed="false">
      <c r="A8" s="5"/>
      <c r="B8" s="5"/>
      <c r="C8" s="27" t="s">
        <v>11</v>
      </c>
      <c r="D8" s="28"/>
      <c r="E8" s="28"/>
      <c r="F8" s="29"/>
      <c r="G8" s="29"/>
      <c r="H8" s="29"/>
      <c r="I8" s="30"/>
      <c r="J8" s="31"/>
      <c r="K8" s="31"/>
      <c r="L8" s="32"/>
      <c r="M8" s="3"/>
      <c r="N8" s="3"/>
      <c r="O8" s="3"/>
      <c r="P8" s="3"/>
      <c r="Q8" s="3"/>
      <c r="R8" s="3"/>
    </row>
    <row r="9" customFormat="false" ht="13.5" hidden="false" customHeight="false" outlineLevel="0" collapsed="false">
      <c r="A9" s="5"/>
      <c r="B9" s="5"/>
      <c r="C9" s="33" t="s">
        <v>12</v>
      </c>
      <c r="D9" s="21"/>
      <c r="E9" s="21"/>
      <c r="F9" s="34" t="s">
        <v>13</v>
      </c>
      <c r="G9" s="34" t="n">
        <v>10</v>
      </c>
      <c r="H9" s="34" t="s">
        <v>14</v>
      </c>
      <c r="I9" s="35" t="n">
        <v>2.5</v>
      </c>
      <c r="J9" s="36" t="n">
        <f aca="false">G9*I9</f>
        <v>25</v>
      </c>
      <c r="K9" s="36"/>
      <c r="L9" s="4"/>
      <c r="M9" s="3"/>
      <c r="N9" s="3"/>
      <c r="O9" s="3"/>
      <c r="P9" s="3"/>
      <c r="Q9" s="3"/>
      <c r="R9" s="3"/>
    </row>
    <row r="10" customFormat="false" ht="13.5" hidden="false" customHeight="fals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7"/>
      <c r="L10" s="3"/>
      <c r="M10" s="3"/>
      <c r="N10" s="3"/>
      <c r="O10" s="3"/>
      <c r="P10" s="3"/>
      <c r="Q10" s="3"/>
      <c r="R10" s="3"/>
      <c r="S10" s="3"/>
    </row>
    <row r="11" customFormat="false" ht="39" hidden="false" customHeight="false" outlineLevel="0" collapsed="false">
      <c r="A11" s="5"/>
      <c r="B11" s="38" t="s">
        <v>15</v>
      </c>
      <c r="C11" s="39" t="s">
        <v>16</v>
      </c>
      <c r="D11" s="40" t="s">
        <v>17</v>
      </c>
      <c r="E11" s="40" t="s">
        <v>18</v>
      </c>
      <c r="F11" s="40" t="s">
        <v>19</v>
      </c>
      <c r="G11" s="40" t="s">
        <v>20</v>
      </c>
      <c r="H11" s="39" t="s">
        <v>21</v>
      </c>
      <c r="I11" s="40" t="s">
        <v>22</v>
      </c>
      <c r="J11" s="40" t="s">
        <v>23</v>
      </c>
      <c r="K11" s="41" t="s">
        <v>24</v>
      </c>
      <c r="L11" s="5"/>
      <c r="M11" s="5"/>
      <c r="N11" s="5"/>
      <c r="O11" s="5"/>
      <c r="P11" s="5"/>
      <c r="Q11" s="5"/>
      <c r="R11" s="5"/>
    </row>
    <row r="12" customFormat="false" ht="13.5" hidden="false" customHeight="false" outlineLevel="0" collapsed="false">
      <c r="A12" s="3"/>
      <c r="B12" s="42" t="n">
        <v>1</v>
      </c>
      <c r="C12" s="43" t="n">
        <v>1</v>
      </c>
      <c r="D12" s="43" t="n">
        <v>5000</v>
      </c>
      <c r="E12" s="43" t="n">
        <v>5000</v>
      </c>
      <c r="F12" s="43" t="n">
        <v>5200</v>
      </c>
      <c r="G12" s="43" t="n">
        <v>5000</v>
      </c>
      <c r="H12" s="44" t="n">
        <f aca="false">(SUM($F$12:$F$27)-SUM($G$12:$G$27))/SUM($G$12:$G$27)*G12</f>
        <v>100</v>
      </c>
      <c r="I12" s="44" t="n">
        <f aca="false">SUM(G12:H12)</f>
        <v>5100</v>
      </c>
      <c r="J12" s="43" t="n">
        <v>100</v>
      </c>
      <c r="K12" s="45" t="n">
        <v>0</v>
      </c>
      <c r="L12" s="3"/>
      <c r="M12" s="3"/>
      <c r="N12" s="3"/>
      <c r="O12" s="3"/>
      <c r="P12" s="3"/>
      <c r="Q12" s="3"/>
      <c r="R12" s="3"/>
    </row>
    <row r="13" customFormat="false" ht="12.75" hidden="false" customHeight="false" outlineLevel="0" collapsed="false">
      <c r="A13" s="3"/>
      <c r="B13" s="46" t="n">
        <v>2</v>
      </c>
      <c r="C13" s="16" t="n">
        <v>1</v>
      </c>
      <c r="D13" s="16" t="n">
        <v>1000</v>
      </c>
      <c r="E13" s="16" t="n">
        <v>500</v>
      </c>
      <c r="F13" s="16" t="n">
        <v>1150</v>
      </c>
      <c r="G13" s="16" t="n">
        <v>600</v>
      </c>
      <c r="H13" s="47" t="n">
        <f aca="false">(SUM($F$12:$F$27)-SUM($G$12:$G$27))/SUM($G$12:$G$27)*G13</f>
        <v>12</v>
      </c>
      <c r="I13" s="47" t="n">
        <f aca="false">SUM(G13:H13)</f>
        <v>612</v>
      </c>
      <c r="J13" s="16" t="n">
        <f aca="false">J12</f>
        <v>100</v>
      </c>
      <c r="K13" s="48" t="n">
        <v>0</v>
      </c>
      <c r="L13" s="3"/>
      <c r="M13" s="3"/>
      <c r="N13" s="3"/>
      <c r="O13" s="3"/>
      <c r="P13" s="3"/>
      <c r="Q13" s="3"/>
      <c r="R13" s="3"/>
    </row>
    <row r="14" customFormat="false" ht="12.75" hidden="false" customHeight="false" outlineLevel="0" collapsed="false">
      <c r="A14" s="3"/>
      <c r="B14" s="46" t="n">
        <v>3</v>
      </c>
      <c r="C14" s="16" t="n">
        <v>1</v>
      </c>
      <c r="D14" s="16"/>
      <c r="E14" s="16"/>
      <c r="F14" s="16"/>
      <c r="G14" s="16"/>
      <c r="H14" s="47" t="n">
        <f aca="false">(SUM($F$12:$F$27)-SUM($G$12:$G$27))/SUM($G$12:$G$27)*G14</f>
        <v>0</v>
      </c>
      <c r="I14" s="47" t="n">
        <f aca="false">SUM(G14:H14)</f>
        <v>0</v>
      </c>
      <c r="J14" s="16" t="n">
        <f aca="false">J12</f>
        <v>100</v>
      </c>
      <c r="K14" s="48"/>
      <c r="L14" s="3"/>
      <c r="M14" s="3"/>
      <c r="N14" s="3"/>
      <c r="O14" s="3"/>
      <c r="P14" s="3"/>
      <c r="Q14" s="3"/>
      <c r="R14" s="3"/>
    </row>
    <row r="15" customFormat="false" ht="12.75" hidden="false" customHeight="false" outlineLevel="0" collapsed="false">
      <c r="A15" s="3"/>
      <c r="B15" s="46" t="n">
        <v>4</v>
      </c>
      <c r="C15" s="16" t="n">
        <v>1</v>
      </c>
      <c r="D15" s="16"/>
      <c r="E15" s="16"/>
      <c r="F15" s="16"/>
      <c r="G15" s="16"/>
      <c r="H15" s="49" t="n">
        <f aca="false">(SUM($F$12:$F$27)-SUM($G$12:$G$27))/SUM($G$12:$G$27)*G15</f>
        <v>0</v>
      </c>
      <c r="I15" s="49" t="n">
        <f aca="false">SUM(G15:H15)</f>
        <v>0</v>
      </c>
      <c r="J15" s="16" t="n">
        <f aca="false">J12</f>
        <v>100</v>
      </c>
      <c r="K15" s="48"/>
      <c r="L15" s="3"/>
      <c r="M15" s="3"/>
      <c r="N15" s="3"/>
      <c r="O15" s="3"/>
      <c r="P15" s="3"/>
      <c r="Q15" s="3"/>
      <c r="R15" s="3"/>
    </row>
    <row r="16" customFormat="false" ht="12.75" hidden="false" customHeight="false" outlineLevel="0" collapsed="false">
      <c r="A16" s="3"/>
      <c r="B16" s="50" t="n">
        <v>1</v>
      </c>
      <c r="C16" s="51" t="n">
        <v>2</v>
      </c>
      <c r="D16" s="51"/>
      <c r="E16" s="51"/>
      <c r="F16" s="51"/>
      <c r="G16" s="51"/>
      <c r="H16" s="52" t="n">
        <f aca="false">(SUM($F$12:$F$27)-SUM($G$12:$G$27))/SUM($G$12:$G$27)*G16</f>
        <v>0</v>
      </c>
      <c r="I16" s="52" t="n">
        <f aca="false">SUM(G16:H16)</f>
        <v>0</v>
      </c>
      <c r="J16" s="51" t="n">
        <v>20</v>
      </c>
      <c r="K16" s="53"/>
      <c r="L16" s="3"/>
      <c r="M16" s="3"/>
      <c r="N16" s="3"/>
      <c r="O16" s="3"/>
      <c r="P16" s="3"/>
      <c r="Q16" s="3"/>
      <c r="R16" s="3"/>
    </row>
    <row r="17" customFormat="false" ht="12.75" hidden="false" customHeight="false" outlineLevel="0" collapsed="false">
      <c r="A17" s="3"/>
      <c r="B17" s="46" t="n">
        <v>2</v>
      </c>
      <c r="C17" s="16" t="n">
        <v>2</v>
      </c>
      <c r="D17" s="16" t="n">
        <v>2500</v>
      </c>
      <c r="E17" s="16" t="n">
        <v>2500</v>
      </c>
      <c r="F17" s="16" t="n">
        <v>2700</v>
      </c>
      <c r="G17" s="16" t="n">
        <v>2300</v>
      </c>
      <c r="H17" s="47" t="n">
        <f aca="false">(SUM($F$12:$F$27)-SUM($G$12:$G$27))/SUM($G$12:$G$27)*G17</f>
        <v>46</v>
      </c>
      <c r="I17" s="47" t="n">
        <f aca="false">SUM(G17:H17)</f>
        <v>2346</v>
      </c>
      <c r="J17" s="16" t="n">
        <f aca="false">J16</f>
        <v>20</v>
      </c>
      <c r="K17" s="48" t="n">
        <v>150</v>
      </c>
      <c r="L17" s="3"/>
      <c r="M17" s="3"/>
      <c r="N17" s="3"/>
      <c r="O17" s="3"/>
      <c r="P17" s="3"/>
      <c r="Q17" s="3"/>
      <c r="R17" s="3"/>
    </row>
    <row r="18" customFormat="false" ht="12.75" hidden="false" customHeight="false" outlineLevel="0" collapsed="false">
      <c r="A18" s="3"/>
      <c r="B18" s="46" t="n">
        <v>3</v>
      </c>
      <c r="C18" s="16" t="n">
        <v>2</v>
      </c>
      <c r="D18" s="16"/>
      <c r="E18" s="16"/>
      <c r="F18" s="16"/>
      <c r="G18" s="16"/>
      <c r="H18" s="47" t="n">
        <f aca="false">(SUM($F$12:$F$27)-SUM($G$12:$G$27))/SUM($G$12:$G$27)*G18</f>
        <v>0</v>
      </c>
      <c r="I18" s="47" t="n">
        <f aca="false">SUM(G18:H18)</f>
        <v>0</v>
      </c>
      <c r="J18" s="16" t="n">
        <f aca="false">J16</f>
        <v>20</v>
      </c>
      <c r="K18" s="48"/>
      <c r="L18" s="3"/>
      <c r="M18" s="3"/>
      <c r="N18" s="3"/>
      <c r="O18" s="3"/>
      <c r="P18" s="3"/>
      <c r="Q18" s="3"/>
      <c r="R18" s="3"/>
    </row>
    <row r="19" customFormat="false" ht="12.75" hidden="false" customHeight="false" outlineLevel="0" collapsed="false">
      <c r="A19" s="3"/>
      <c r="B19" s="46" t="n">
        <v>4</v>
      </c>
      <c r="C19" s="54" t="n">
        <v>2</v>
      </c>
      <c r="D19" s="16" t="n">
        <v>1000</v>
      </c>
      <c r="E19" s="16" t="n">
        <v>1000</v>
      </c>
      <c r="F19" s="16" t="n">
        <v>900</v>
      </c>
      <c r="G19" s="16" t="n">
        <v>1000</v>
      </c>
      <c r="H19" s="49" t="n">
        <f aca="false">(SUM($F$12:$F$27)-SUM($G$12:$G$27))/SUM($G$12:$G$27)*G19</f>
        <v>20</v>
      </c>
      <c r="I19" s="49" t="n">
        <f aca="false">SUM(G19:H19)</f>
        <v>1020</v>
      </c>
      <c r="J19" s="16" t="n">
        <f aca="false">J16</f>
        <v>20</v>
      </c>
      <c r="K19" s="55" t="n">
        <v>0</v>
      </c>
      <c r="L19" s="3"/>
      <c r="M19" s="3"/>
      <c r="N19" s="3"/>
      <c r="O19" s="3"/>
      <c r="P19" s="3"/>
      <c r="Q19" s="3"/>
      <c r="R19" s="3"/>
    </row>
    <row r="20" customFormat="false" ht="12.75" hidden="false" customHeight="false" outlineLevel="0" collapsed="false">
      <c r="A20" s="3"/>
      <c r="B20" s="50" t="n">
        <v>1</v>
      </c>
      <c r="C20" s="51" t="n">
        <v>3</v>
      </c>
      <c r="D20" s="51"/>
      <c r="E20" s="51"/>
      <c r="F20" s="51"/>
      <c r="G20" s="51"/>
      <c r="H20" s="47" t="n">
        <f aca="false">(SUM($F$12:$F$27)-SUM($G$12:$G$27))/SUM($G$12:$G$27)*G20</f>
        <v>0</v>
      </c>
      <c r="I20" s="47" t="n">
        <f aca="false">SUM(G20:H20)</f>
        <v>0</v>
      </c>
      <c r="J20" s="51" t="n">
        <v>30</v>
      </c>
      <c r="K20" s="53"/>
      <c r="L20" s="3"/>
      <c r="M20" s="3"/>
      <c r="N20" s="3"/>
      <c r="O20" s="3"/>
      <c r="P20" s="3"/>
      <c r="Q20" s="3"/>
      <c r="R20" s="3"/>
    </row>
    <row r="21" customFormat="false" ht="12.75" hidden="false" customHeight="false" outlineLevel="0" collapsed="false">
      <c r="A21" s="3"/>
      <c r="B21" s="46" t="n">
        <v>2</v>
      </c>
      <c r="C21" s="16" t="n">
        <v>3</v>
      </c>
      <c r="D21" s="16" t="n">
        <v>500</v>
      </c>
      <c r="E21" s="16" t="n">
        <v>1000</v>
      </c>
      <c r="F21" s="16" t="n">
        <v>500</v>
      </c>
      <c r="G21" s="16" t="n">
        <v>1100</v>
      </c>
      <c r="H21" s="47" t="n">
        <f aca="false">(SUM($F$12:$F$27)-SUM($G$12:$G$27))/SUM($G$12:$G$27)*G21</f>
        <v>22</v>
      </c>
      <c r="I21" s="47" t="n">
        <f aca="false">SUM(G21:H21)</f>
        <v>1122</v>
      </c>
      <c r="J21" s="16" t="n">
        <f aca="false">J20</f>
        <v>30</v>
      </c>
      <c r="K21" s="48" t="n">
        <v>0</v>
      </c>
      <c r="L21" s="3"/>
      <c r="M21" s="3"/>
      <c r="N21" s="3"/>
      <c r="O21" s="3"/>
      <c r="P21" s="3"/>
      <c r="Q21" s="3"/>
      <c r="R21" s="3"/>
    </row>
    <row r="22" customFormat="false" ht="12.75" hidden="false" customHeight="false" outlineLevel="0" collapsed="false">
      <c r="A22" s="3"/>
      <c r="B22" s="46" t="n">
        <v>3</v>
      </c>
      <c r="C22" s="16" t="n">
        <v>3</v>
      </c>
      <c r="D22" s="16" t="n">
        <v>1000</v>
      </c>
      <c r="E22" s="16" t="n">
        <v>1000</v>
      </c>
      <c r="F22" s="16" t="n">
        <v>1000</v>
      </c>
      <c r="G22" s="16" t="n">
        <v>1000</v>
      </c>
      <c r="H22" s="47" t="n">
        <f aca="false">(SUM($F$12:$F$27)-SUM($G$12:$G$27))/SUM($G$12:$G$27)*G22</f>
        <v>20</v>
      </c>
      <c r="I22" s="47" t="n">
        <f aca="false">SUM(G22:H22)</f>
        <v>1020</v>
      </c>
      <c r="J22" s="16" t="n">
        <f aca="false">J20</f>
        <v>30</v>
      </c>
      <c r="K22" s="48" t="s">
        <v>8</v>
      </c>
      <c r="L22" s="3"/>
      <c r="M22" s="3"/>
      <c r="N22" s="3"/>
      <c r="O22" s="3"/>
      <c r="P22" s="3"/>
      <c r="Q22" s="3"/>
      <c r="R22" s="3"/>
    </row>
    <row r="23" customFormat="false" ht="12.75" hidden="false" customHeight="false" outlineLevel="0" collapsed="false">
      <c r="A23" s="3"/>
      <c r="B23" s="56" t="n">
        <v>4</v>
      </c>
      <c r="C23" s="54" t="n">
        <v>3</v>
      </c>
      <c r="D23" s="54"/>
      <c r="E23" s="54"/>
      <c r="F23" s="54"/>
      <c r="G23" s="54"/>
      <c r="H23" s="47" t="n">
        <f aca="false">(SUM($F$12:$F$27)-SUM($G$12:$G$27))/SUM($G$12:$G$27)*G23</f>
        <v>0</v>
      </c>
      <c r="I23" s="47" t="n">
        <f aca="false">SUM(G23:H23)</f>
        <v>0</v>
      </c>
      <c r="J23" s="54" t="n">
        <f aca="false">J20</f>
        <v>30</v>
      </c>
      <c r="K23" s="55"/>
      <c r="L23" s="3"/>
      <c r="M23" s="3"/>
      <c r="N23" s="3"/>
      <c r="O23" s="3"/>
      <c r="P23" s="3"/>
      <c r="Q23" s="3"/>
      <c r="R23" s="3"/>
    </row>
    <row r="24" customFormat="false" ht="12.75" hidden="false" customHeight="false" outlineLevel="0" collapsed="false">
      <c r="A24" s="3"/>
      <c r="B24" s="50" t="n">
        <v>1</v>
      </c>
      <c r="C24" s="51" t="n">
        <v>4</v>
      </c>
      <c r="D24" s="51"/>
      <c r="E24" s="51"/>
      <c r="F24" s="51"/>
      <c r="G24" s="51"/>
      <c r="H24" s="52" t="n">
        <f aca="false">(SUM($F$12:$F$27)-SUM($G$12:$G$27))/SUM($G$12:$G$27)*G24</f>
        <v>0</v>
      </c>
      <c r="I24" s="52" t="n">
        <f aca="false">SUM(G24:H24)</f>
        <v>0</v>
      </c>
      <c r="J24" s="51" t="n">
        <v>-10</v>
      </c>
      <c r="K24" s="48"/>
      <c r="L24" s="3"/>
      <c r="M24" s="3"/>
      <c r="N24" s="3"/>
      <c r="O24" s="3"/>
      <c r="P24" s="3"/>
      <c r="Q24" s="3"/>
      <c r="R24" s="3"/>
    </row>
    <row r="25" customFormat="false" ht="12.75" hidden="false" customHeight="false" outlineLevel="0" collapsed="false">
      <c r="A25" s="3"/>
      <c r="B25" s="46" t="n">
        <v>2</v>
      </c>
      <c r="C25" s="16" t="n">
        <v>4</v>
      </c>
      <c r="D25" s="16" t="n">
        <v>2500</v>
      </c>
      <c r="E25" s="16" t="n">
        <v>2500</v>
      </c>
      <c r="F25" s="16" t="n">
        <v>2700</v>
      </c>
      <c r="G25" s="16" t="n">
        <v>2500</v>
      </c>
      <c r="H25" s="47" t="n">
        <f aca="false">(SUM($F$12:$F$27)-SUM($G$12:$G$27))/SUM($G$12:$G$27)*G25</f>
        <v>50</v>
      </c>
      <c r="I25" s="47" t="n">
        <f aca="false">SUM(G25:H25)</f>
        <v>2550</v>
      </c>
      <c r="J25" s="16" t="n">
        <f aca="false">J24</f>
        <v>-10</v>
      </c>
      <c r="K25" s="48" t="n">
        <v>100</v>
      </c>
      <c r="L25" s="3"/>
      <c r="M25" s="3"/>
      <c r="N25" s="3"/>
      <c r="O25" s="3"/>
      <c r="P25" s="3"/>
      <c r="Q25" s="3"/>
      <c r="R25" s="3"/>
    </row>
    <row r="26" customFormat="false" ht="12.75" hidden="false" customHeight="false" outlineLevel="0" collapsed="false">
      <c r="A26" s="3"/>
      <c r="B26" s="46" t="n">
        <v>3</v>
      </c>
      <c r="C26" s="16" t="n">
        <v>4</v>
      </c>
      <c r="D26" s="16"/>
      <c r="E26" s="16"/>
      <c r="F26" s="16"/>
      <c r="G26" s="16"/>
      <c r="H26" s="47" t="n">
        <f aca="false">(SUM($F$12:$F$27)-SUM($G$12:$G$27))/SUM($G$12:$G$27)*G26</f>
        <v>0</v>
      </c>
      <c r="I26" s="47" t="n">
        <f aca="false">SUM(G26:H26)</f>
        <v>0</v>
      </c>
      <c r="J26" s="16" t="n">
        <f aca="false">J24</f>
        <v>-10</v>
      </c>
      <c r="K26" s="48"/>
      <c r="L26" s="3"/>
      <c r="M26" s="3"/>
      <c r="N26" s="3"/>
      <c r="O26" s="3"/>
      <c r="P26" s="3"/>
      <c r="Q26" s="3"/>
      <c r="R26" s="3"/>
    </row>
    <row r="27" customFormat="false" ht="13.5" hidden="false" customHeight="false" outlineLevel="0" collapsed="false">
      <c r="A27" s="3"/>
      <c r="B27" s="57" t="n">
        <v>4</v>
      </c>
      <c r="C27" s="58" t="n">
        <v>4</v>
      </c>
      <c r="D27" s="58" t="n">
        <v>1500</v>
      </c>
      <c r="E27" s="58" t="n">
        <v>1500</v>
      </c>
      <c r="F27" s="58" t="n">
        <v>1150</v>
      </c>
      <c r="G27" s="58" t="n">
        <v>1500</v>
      </c>
      <c r="H27" s="23" t="n">
        <f aca="false">(SUM($F$12:$F$27)-SUM($G$12:$G$27))/SUM($G$12:$G$27)*G27</f>
        <v>30</v>
      </c>
      <c r="I27" s="23" t="n">
        <f aca="false">SUM(G27:H27)</f>
        <v>1530</v>
      </c>
      <c r="J27" s="58" t="n">
        <f aca="false">J24</f>
        <v>-10</v>
      </c>
      <c r="K27" s="59" t="n">
        <v>0</v>
      </c>
      <c r="L27" s="3"/>
      <c r="M27" s="3"/>
      <c r="N27" s="3"/>
      <c r="O27" s="3"/>
      <c r="P27" s="3"/>
      <c r="Q27" s="3"/>
      <c r="R27" s="3"/>
    </row>
    <row r="28" customFormat="false" ht="13.5" hidden="false" customHeight="false" outlineLevel="0" collapsed="false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3"/>
      <c r="M28" s="3"/>
      <c r="N28" s="3"/>
      <c r="O28" s="3"/>
      <c r="P28" s="3"/>
      <c r="Q28" s="3"/>
      <c r="R28" s="3"/>
    </row>
    <row r="29" customFormat="false" ht="38.25" hidden="false" customHeight="false" outlineLevel="0" collapsed="false">
      <c r="A29" s="60"/>
      <c r="B29" s="61"/>
      <c r="C29" s="62" t="s">
        <v>15</v>
      </c>
      <c r="D29" s="63" t="s">
        <v>25</v>
      </c>
      <c r="E29" s="63" t="s">
        <v>26</v>
      </c>
      <c r="F29" s="63" t="s">
        <v>27</v>
      </c>
      <c r="G29" s="63" t="s">
        <v>28</v>
      </c>
      <c r="H29" s="63" t="s">
        <v>29</v>
      </c>
      <c r="I29" s="63" t="s">
        <v>30</v>
      </c>
      <c r="J29" s="64" t="s">
        <v>31</v>
      </c>
      <c r="K29" s="61"/>
      <c r="L29" s="60"/>
      <c r="M29" s="60"/>
      <c r="N29" s="60"/>
      <c r="O29" s="60"/>
      <c r="P29" s="60"/>
      <c r="Q29" s="60"/>
      <c r="R29" s="60"/>
    </row>
    <row r="30" customFormat="false" ht="12.75" hidden="false" customHeight="false" outlineLevel="0" collapsed="false">
      <c r="A30" s="5"/>
      <c r="B30" s="65"/>
      <c r="C30" s="66" t="n">
        <v>1</v>
      </c>
      <c r="D30" s="65" t="n">
        <f aca="false">SUM(D12,D16,D20,D24)</f>
        <v>5000</v>
      </c>
      <c r="E30" s="65" t="n">
        <f aca="false">SUM(F12,F16,F20,F24)</f>
        <v>5200</v>
      </c>
      <c r="F30" s="65" t="n">
        <f aca="false">SUM(K12,K16,K20,K24)</f>
        <v>0</v>
      </c>
      <c r="G30" s="67" t="n">
        <f aca="false">F6</f>
        <v>15</v>
      </c>
      <c r="H30" s="67" t="n">
        <f aca="false">E30-(D30+F30+G30)</f>
        <v>185</v>
      </c>
      <c r="I30" s="65" t="n">
        <f aca="false">E30-D30</f>
        <v>200</v>
      </c>
      <c r="J30" s="68" t="n">
        <f aca="false">IF(I30=0,0,H30/I30)</f>
        <v>0.925</v>
      </c>
      <c r="K30" s="65"/>
      <c r="L30" s="5"/>
      <c r="M30" s="5"/>
      <c r="N30" s="5"/>
      <c r="O30" s="5"/>
      <c r="P30" s="5"/>
      <c r="Q30" s="5"/>
      <c r="R30" s="5"/>
    </row>
    <row r="31" customFormat="false" ht="12.75" hidden="false" customHeight="false" outlineLevel="0" collapsed="false">
      <c r="A31" s="5"/>
      <c r="B31" s="65"/>
      <c r="C31" s="66" t="n">
        <v>2</v>
      </c>
      <c r="D31" s="65" t="n">
        <f aca="false">SUM(D13,D17,D21,D25)</f>
        <v>6500</v>
      </c>
      <c r="E31" s="65" t="n">
        <f aca="false">SUM(F13,F17,F21,F25)</f>
        <v>7050</v>
      </c>
      <c r="F31" s="65" t="n">
        <f aca="false">SUM(K13,K17,K21,K25)</f>
        <v>250</v>
      </c>
      <c r="G31" s="65" t="n">
        <f aca="false">G6</f>
        <v>60</v>
      </c>
      <c r="H31" s="67" t="n">
        <f aca="false">E31-(D31+F31+G31)</f>
        <v>240</v>
      </c>
      <c r="I31" s="65" t="n">
        <f aca="false">E31-D31</f>
        <v>550</v>
      </c>
      <c r="J31" s="68" t="n">
        <f aca="false">IF(I31=0,0,H31/I31)</f>
        <v>0.436363636363636</v>
      </c>
      <c r="K31" s="65"/>
      <c r="L31" s="5"/>
      <c r="M31" s="5"/>
      <c r="N31" s="5"/>
      <c r="O31" s="5"/>
      <c r="P31" s="5"/>
      <c r="Q31" s="5"/>
      <c r="R31" s="5"/>
    </row>
    <row r="32" customFormat="false" ht="12.75" hidden="false" customHeight="false" outlineLevel="0" collapsed="false">
      <c r="A32" s="5"/>
      <c r="B32" s="65"/>
      <c r="C32" s="66" t="n">
        <v>3</v>
      </c>
      <c r="D32" s="65" t="n">
        <f aca="false">SUM(D14,D18,D22,D26)</f>
        <v>1000</v>
      </c>
      <c r="E32" s="65" t="n">
        <f aca="false">SUM(F14,F18,F22,F26)</f>
        <v>1000</v>
      </c>
      <c r="F32" s="65" t="n">
        <f aca="false">SUM(K14,K18,K22,K26)</f>
        <v>0</v>
      </c>
      <c r="G32" s="65" t="n">
        <f aca="false">H6</f>
        <v>0</v>
      </c>
      <c r="H32" s="67" t="n">
        <f aca="false">E32-(D32+F32+G32)</f>
        <v>0</v>
      </c>
      <c r="I32" s="65" t="n">
        <f aca="false">E32-D32</f>
        <v>0</v>
      </c>
      <c r="J32" s="68" t="n">
        <f aca="false">IF(I32=0,0,H32/I32)</f>
        <v>0</v>
      </c>
      <c r="K32" s="65"/>
      <c r="L32" s="5"/>
      <c r="M32" s="5"/>
      <c r="N32" s="5"/>
      <c r="O32" s="5"/>
      <c r="P32" s="5"/>
      <c r="Q32" s="5"/>
      <c r="R32" s="5"/>
    </row>
    <row r="33" customFormat="false" ht="13.5" hidden="false" customHeight="false" outlineLevel="0" collapsed="false">
      <c r="A33" s="5"/>
      <c r="B33" s="65"/>
      <c r="C33" s="69" t="n">
        <v>4</v>
      </c>
      <c r="D33" s="70" t="n">
        <f aca="false">SUM(D15,D19,D23,D27)</f>
        <v>2500</v>
      </c>
      <c r="E33" s="70" t="n">
        <f aca="false">SUM(F15,F19,F23,F27)</f>
        <v>2050</v>
      </c>
      <c r="F33" s="70" t="n">
        <f aca="false">SUM(K15,K19,K23,K27)</f>
        <v>0</v>
      </c>
      <c r="G33" s="70" t="n">
        <f aca="false">I6</f>
        <v>-95</v>
      </c>
      <c r="H33" s="71" t="n">
        <f aca="false">E33-(D33+F33+G33)</f>
        <v>-355</v>
      </c>
      <c r="I33" s="70" t="n">
        <f aca="false">E33-D33</f>
        <v>-450</v>
      </c>
      <c r="J33" s="72" t="n">
        <f aca="false">IF(I33=0,0,H33/I33)</f>
        <v>0.788888888888889</v>
      </c>
      <c r="K33" s="65"/>
      <c r="L33" s="5"/>
      <c r="M33" s="5"/>
      <c r="N33" s="5"/>
      <c r="O33" s="5"/>
      <c r="P33" s="5"/>
      <c r="Q33" s="5"/>
      <c r="R33" s="5"/>
    </row>
    <row r="34" customFormat="false" ht="13.5" hidden="false" customHeight="false" outlineLevel="0" collapsed="false">
      <c r="A34" s="5"/>
      <c r="B34" s="70"/>
      <c r="C34" s="65"/>
      <c r="D34" s="65"/>
      <c r="E34" s="65"/>
      <c r="F34" s="65"/>
      <c r="G34" s="65"/>
      <c r="H34" s="65"/>
      <c r="I34" s="65"/>
      <c r="J34" s="65"/>
      <c r="K34" s="4"/>
      <c r="L34" s="4"/>
      <c r="M34" s="3"/>
      <c r="N34" s="3"/>
      <c r="O34" s="3"/>
      <c r="P34" s="3"/>
      <c r="Q34" s="3"/>
      <c r="R34" s="3"/>
    </row>
    <row r="35" customFormat="false" ht="26.25" hidden="false" customHeight="false" outlineLevel="0" collapsed="false">
      <c r="A35" s="5"/>
      <c r="B35" s="73" t="s">
        <v>15</v>
      </c>
      <c r="C35" s="74" t="s">
        <v>16</v>
      </c>
      <c r="D35" s="74" t="s">
        <v>32</v>
      </c>
      <c r="E35" s="75" t="s">
        <v>31</v>
      </c>
      <c r="F35" s="76" t="s">
        <v>33</v>
      </c>
      <c r="G35" s="76" t="s">
        <v>34</v>
      </c>
      <c r="H35" s="77" t="s">
        <v>35</v>
      </c>
      <c r="I35" s="76" t="s">
        <v>36</v>
      </c>
      <c r="J35" s="78" t="s">
        <v>37</v>
      </c>
      <c r="K35" s="5"/>
      <c r="L35" s="5"/>
      <c r="M35" s="5"/>
      <c r="N35" s="5"/>
      <c r="O35" s="5"/>
      <c r="P35" s="5"/>
      <c r="Q35" s="5"/>
      <c r="R35" s="5"/>
    </row>
    <row r="36" customFormat="false" ht="13.5" hidden="false" customHeight="false" outlineLevel="0" collapsed="false">
      <c r="A36" s="5"/>
      <c r="B36" s="79" t="n">
        <v>1</v>
      </c>
      <c r="C36" s="47" t="n">
        <v>1</v>
      </c>
      <c r="D36" s="44" t="n">
        <f aca="false">IF(ABS(SUM($F$4:$I$4))&lt;25,0,(ABS(SUM($F$4:$I$4))-25)/(200-25))</f>
        <v>0.4</v>
      </c>
      <c r="E36" s="80" t="n">
        <f aca="false">J30</f>
        <v>0.925</v>
      </c>
      <c r="F36" s="81" t="n">
        <f aca="false">(D12-F12)*J12</f>
        <v>-20000</v>
      </c>
      <c r="G36" s="81" t="n">
        <f aca="false">(E12-I12)*-1*J12</f>
        <v>10000</v>
      </c>
      <c r="H36" s="82" t="n">
        <f aca="false">IF($J$4&lt;-25,IF(E30/(D30+F30+G30)&lt;1.02,0,IF(J12&lt;$J$9,IF(J12&gt;0,0,(F12-D12)*ABS(E36)*J12*D36),MAX(0,F12-D12)*MAX(0,E36)*J12*D36)),IF($J$4&gt;25,IF(E30/(D30+F30+G31)&gt;0.98,0,IF(J12&lt;$J$9,IF(J12&gt;0,0,(F12-D12)*ABS(E36)*J12*D36),MAX(0,F12-D12)*MAX(0,E36)*J12*D36)),0))</f>
        <v>7400</v>
      </c>
      <c r="I36" s="81" t="n">
        <f aca="false">-1*SUM($F$36:$H$51)*I12/SUM($I$12:$I$27)</f>
        <v>2283.63636363636</v>
      </c>
      <c r="J36" s="83" t="n">
        <f aca="false">SUM(F36:I36)</f>
        <v>-316.363636363636</v>
      </c>
      <c r="K36" s="5"/>
      <c r="L36" s="5"/>
      <c r="M36" s="5"/>
      <c r="N36" s="5"/>
      <c r="O36" s="5"/>
      <c r="P36" s="5"/>
      <c r="Q36" s="5"/>
      <c r="R36" s="5"/>
    </row>
    <row r="37" customFormat="false" ht="12.75" hidden="false" customHeight="false" outlineLevel="0" collapsed="false">
      <c r="A37" s="5"/>
      <c r="B37" s="79" t="n">
        <v>2</v>
      </c>
      <c r="C37" s="47" t="n">
        <v>1</v>
      </c>
      <c r="D37" s="47" t="n">
        <f aca="false">IF(ABS(SUM($F$4:$I$4))&lt;25,0,(ABS(SUM($F$4:$I$4))-25)/(200-25))</f>
        <v>0.4</v>
      </c>
      <c r="E37" s="84" t="n">
        <f aca="false">J31</f>
        <v>0.436363636363636</v>
      </c>
      <c r="F37" s="85" t="n">
        <f aca="false">(D13-F13)*J13</f>
        <v>-15000</v>
      </c>
      <c r="G37" s="85" t="n">
        <f aca="false">(E13-I13)*-1*J13</f>
        <v>11200</v>
      </c>
      <c r="H37" s="85" t="n">
        <f aca="false">IF($J$4&lt;-25,IF(E31/(D31+F31+G31)&lt;1.02,0,IF(J13&lt;$J$9,IF(J13&gt;0,0,(F13-D13)*ABS(E37)*J13*D37),MAX(0,F13-D13)*MAX(0,E37)*J13*D37)),IF($J$4&gt;25,IF(E31/(D31+F31+G32)&gt;0.98,0,IF(J13&lt;$J$9,IF(J13&gt;0,0,(F13-D13)*ABS(E37)*J13*D37),MAX(0,F13-D13)*MAX(0,E37)*J13*D37)),0))</f>
        <v>2618.18181818182</v>
      </c>
      <c r="I37" s="85" t="n">
        <f aca="false">-1*SUM($F$36:$H$51)*I13/SUM($I$12:$I$27)</f>
        <v>274.036363636364</v>
      </c>
      <c r="J37" s="86" t="n">
        <f aca="false">SUM(F37:I37)</f>
        <v>-907.781818181818</v>
      </c>
      <c r="K37" s="5"/>
      <c r="L37" s="5"/>
      <c r="M37" s="5"/>
      <c r="N37" s="5"/>
      <c r="O37" s="5"/>
      <c r="P37" s="5"/>
      <c r="Q37" s="5"/>
      <c r="R37" s="5"/>
    </row>
    <row r="38" customFormat="false" ht="12.75" hidden="false" customHeight="false" outlineLevel="0" collapsed="false">
      <c r="A38" s="5"/>
      <c r="B38" s="79" t="n">
        <v>3</v>
      </c>
      <c r="C38" s="47" t="n">
        <v>1</v>
      </c>
      <c r="D38" s="47" t="n">
        <f aca="false">IF(ABS(SUM($F$4:$I$4))&lt;25,0,(ABS(SUM($F$4:$I$4))-25)/(200-25))</f>
        <v>0.4</v>
      </c>
      <c r="E38" s="84" t="n">
        <f aca="false">J32</f>
        <v>0</v>
      </c>
      <c r="F38" s="85" t="n">
        <f aca="false">(D14-F14)*J14</f>
        <v>0</v>
      </c>
      <c r="G38" s="85" t="n">
        <f aca="false">(E14-I14)*-1*J14</f>
        <v>-0</v>
      </c>
      <c r="H38" s="85" t="n">
        <f aca="false">IF($J$4&lt;-25,IF(E32/(D32+F32+G32)&lt;1.02,0,IF(J14&lt;$J$9,IF(J14&gt;0,0,(F14-D14)*ABS(E38)*J14*D38),MAX(0,F14-D14)*MAX(0,E38)*J14*D38)),IF($J$4&gt;25,IF(E32/(D32+F32+G33)&gt;0.98,0,IF(J14&lt;$J$9,IF(J14&gt;0,0,(F14-D14)*ABS(E38)*J14*D38),MAX(0,F14-D14)*MAX(0,E38)*J14*D38)),0))</f>
        <v>0</v>
      </c>
      <c r="I38" s="85" t="n">
        <f aca="false">-1*SUM($F$36:$H$51)*I14/SUM($I$12:$I$27)</f>
        <v>0</v>
      </c>
      <c r="J38" s="86" t="n">
        <f aca="false">SUM(F38:I38)</f>
        <v>0</v>
      </c>
      <c r="K38" s="5"/>
      <c r="L38" s="5"/>
      <c r="M38" s="5"/>
      <c r="N38" s="5"/>
      <c r="O38" s="5"/>
      <c r="P38" s="5"/>
      <c r="Q38" s="5"/>
      <c r="R38" s="5"/>
    </row>
    <row r="39" customFormat="false" ht="12.75" hidden="false" customHeight="false" outlineLevel="0" collapsed="false">
      <c r="A39" s="5"/>
      <c r="B39" s="79" t="n">
        <v>4</v>
      </c>
      <c r="C39" s="47" t="n">
        <v>1</v>
      </c>
      <c r="D39" s="49" t="n">
        <f aca="false">IF(ABS(SUM($F$4:$I$4))&lt;25,0,(ABS(SUM($F$4:$I$4))-25)/(200-25))</f>
        <v>0.4</v>
      </c>
      <c r="E39" s="84" t="n">
        <f aca="false">J33</f>
        <v>0.788888888888889</v>
      </c>
      <c r="F39" s="87" t="n">
        <f aca="false">(D15-F15)*J15</f>
        <v>0</v>
      </c>
      <c r="G39" s="87" t="n">
        <f aca="false">(E15-I15)*-1*J15</f>
        <v>-0</v>
      </c>
      <c r="H39" s="87" t="n">
        <f aca="false">IF($J$4&lt;-25,IF(E33/(D33+F33+G33)&lt;1.02,0,IF(J15&lt;$J$9,IF(J15&gt;0,0,(F15-D15)*ABS(E39)*J15*D39),MAX(0,F15-D15)*MAX(0,E39)*J15*D39)),IF($J$4&gt;25,IF(E33/(D33+F33+G34)&gt;0.98,0,IF(J15&lt;$J$9,IF(J15&gt;0,0,(F15-D15)*ABS(E39)*J15*D39),MAX(0,F15-D15)*MAX(0,E39)*J15*D39)),0))</f>
        <v>0</v>
      </c>
      <c r="I39" s="87" t="n">
        <f aca="false">-1*SUM($F$36:$H$51)*I15/SUM($I$12:$I$27)</f>
        <v>0</v>
      </c>
      <c r="J39" s="88" t="n">
        <f aca="false">SUM(F39:I39)</f>
        <v>0</v>
      </c>
      <c r="K39" s="5"/>
      <c r="L39" s="5"/>
      <c r="M39" s="5"/>
      <c r="N39" s="5"/>
      <c r="O39" s="5"/>
      <c r="P39" s="5"/>
      <c r="Q39" s="5"/>
      <c r="R39" s="5"/>
    </row>
    <row r="40" customFormat="false" ht="12.75" hidden="false" customHeight="false" outlineLevel="0" collapsed="false">
      <c r="A40" s="5"/>
      <c r="B40" s="89" t="n">
        <v>1</v>
      </c>
      <c r="C40" s="52" t="n">
        <v>2</v>
      </c>
      <c r="D40" s="52" t="n">
        <f aca="false">IF(ABS(SUM($F$4:$I$4))&lt;25,0,(ABS(SUM($F$4:$I$4))-25)/(200-25))</f>
        <v>0.4</v>
      </c>
      <c r="E40" s="90" t="n">
        <f aca="false">J30</f>
        <v>0.925</v>
      </c>
      <c r="F40" s="85" t="n">
        <f aca="false">(D16-F16)*J16</f>
        <v>0</v>
      </c>
      <c r="G40" s="85" t="n">
        <f aca="false">(E16-I16)*-1*J16</f>
        <v>-0</v>
      </c>
      <c r="H40" s="82" t="n">
        <f aca="false">IF($J$4&lt;-25,IF(E30/(D30+F30+G30)&lt;1.02,0,IF(J16&lt;$J$9,IF(J16&gt;0,0,(F16-D16)*ABS(E40)*J16*D40),MAX(0,F16-D16)*MAX(0,E40)*J16*D40)),IF($J$4&gt;25,IF(E30/(D30+F30+G31)&gt;0.98,0,IF(J16&lt;$J$9,IF(J16&gt;0,0,(F16-D16)*ABS(E40)*J16*D40),MAX(0,F16-D16)*MAX(0,E40)*J16*D40)),0))</f>
        <v>0</v>
      </c>
      <c r="I40" s="85" t="n">
        <f aca="false">-1*SUM($F$36:$H$51)*I16/SUM($I$12:$I$27)</f>
        <v>0</v>
      </c>
      <c r="J40" s="86" t="n">
        <f aca="false">SUM(F40:I40)</f>
        <v>0</v>
      </c>
      <c r="K40" s="5"/>
      <c r="L40" s="5"/>
      <c r="M40" s="5"/>
      <c r="N40" s="5"/>
      <c r="O40" s="5"/>
      <c r="P40" s="5"/>
      <c r="Q40" s="5"/>
      <c r="R40" s="5"/>
    </row>
    <row r="41" customFormat="false" ht="12.75" hidden="false" customHeight="false" outlineLevel="0" collapsed="false">
      <c r="A41" s="5"/>
      <c r="B41" s="79" t="n">
        <v>2</v>
      </c>
      <c r="C41" s="47" t="n">
        <v>2</v>
      </c>
      <c r="D41" s="47" t="n">
        <f aca="false">IF(ABS(SUM($F$4:$I$4))&lt;25,0,(ABS(SUM($F$4:$I$4))-25)/(200-25))</f>
        <v>0.4</v>
      </c>
      <c r="E41" s="84" t="n">
        <f aca="false">J31</f>
        <v>0.436363636363636</v>
      </c>
      <c r="F41" s="85" t="n">
        <f aca="false">(D17-F17)*J17</f>
        <v>-4000</v>
      </c>
      <c r="G41" s="85" t="n">
        <f aca="false">(E17-I17)*-1*J17</f>
        <v>-3080</v>
      </c>
      <c r="H41" s="85" t="n">
        <f aca="false">IF($J$4&lt;-25,IF(E31/(D31+F31+G31)&lt;1.02,0,IF(J17&lt;$J$9,IF(J17&gt;0,0,(F17-D17)*ABS(E41)*J17*D41),MAX(0,F17-D17)*MAX(0,E41)*J17*D41)),IF($J$4&gt;25,IF(E31/(D31+F31+G32)&gt;0.98,0,IF(J17&lt;$J$9,IF(J17&gt;0,0,(F17-D17)*ABS(E41)*J17*D41),MAX(0,F17-D17)*MAX(0,E41)*J17*D41)),0))</f>
        <v>0</v>
      </c>
      <c r="I41" s="85" t="n">
        <f aca="false">-1*SUM($F$36:$H$51)*I17/SUM($I$12:$I$27)</f>
        <v>1050.47272727273</v>
      </c>
      <c r="J41" s="86" t="n">
        <f aca="false">SUM(F41:I41)</f>
        <v>-6029.52727272727</v>
      </c>
      <c r="K41" s="5"/>
      <c r="L41" s="5"/>
      <c r="M41" s="5"/>
      <c r="N41" s="5"/>
      <c r="O41" s="5"/>
      <c r="P41" s="5"/>
      <c r="Q41" s="5"/>
      <c r="R41" s="5"/>
    </row>
    <row r="42" customFormat="false" ht="12.75" hidden="false" customHeight="false" outlineLevel="0" collapsed="false">
      <c r="A42" s="5"/>
      <c r="B42" s="79" t="n">
        <v>3</v>
      </c>
      <c r="C42" s="47" t="n">
        <v>2</v>
      </c>
      <c r="D42" s="47" t="n">
        <f aca="false">IF(ABS(SUM($F$4:$I$4))&lt;25,0,(ABS(SUM($F$4:$I$4))-25)/(200-25))</f>
        <v>0.4</v>
      </c>
      <c r="E42" s="84" t="n">
        <f aca="false">J32</f>
        <v>0</v>
      </c>
      <c r="F42" s="85" t="n">
        <f aca="false">(D18-F18)*J18</f>
        <v>0</v>
      </c>
      <c r="G42" s="85" t="n">
        <f aca="false">(E18-I18)*-1*J18</f>
        <v>-0</v>
      </c>
      <c r="H42" s="85" t="n">
        <f aca="false">IF($J$4&lt;-25,IF(E32/(D32+F32+G32)&lt;1.02,0,IF(J18&lt;$J$9,IF(J18&gt;0,0,(F18-D18)*ABS(E42)*J18*D42),MAX(0,F18-D18)*MAX(0,E42)*J18*D42)),IF($J$4&gt;25,IF(E32/(D32+F32+G33)&gt;0.98,0,IF(J18&lt;$J$9,IF(J18&gt;0,0,(F18-D18)*ABS(E42)*J18*D42),MAX(0,F18-D18)*MAX(0,E42)*J18*D42)),0))</f>
        <v>0</v>
      </c>
      <c r="I42" s="85" t="n">
        <f aca="false">-1*SUM($F$36:$H$51)*I18/SUM($I$12:$I$27)</f>
        <v>0</v>
      </c>
      <c r="J42" s="86" t="n">
        <f aca="false">SUM(F42:I42)</f>
        <v>0</v>
      </c>
      <c r="K42" s="5"/>
      <c r="L42" s="5"/>
      <c r="M42" s="5"/>
      <c r="N42" s="5"/>
      <c r="O42" s="5"/>
      <c r="P42" s="5"/>
      <c r="Q42" s="5"/>
      <c r="R42" s="5"/>
    </row>
    <row r="43" customFormat="false" ht="12.75" hidden="false" customHeight="false" outlineLevel="0" collapsed="false">
      <c r="A43" s="5"/>
      <c r="B43" s="79" t="n">
        <v>4</v>
      </c>
      <c r="C43" s="49" t="n">
        <v>2</v>
      </c>
      <c r="D43" s="49" t="n">
        <f aca="false">IF(ABS(SUM($F$4:$I$4))&lt;25,0,(ABS(SUM($F$4:$I$4))-25)/(200-25))</f>
        <v>0.4</v>
      </c>
      <c r="E43" s="91" t="n">
        <f aca="false">J33</f>
        <v>0.788888888888889</v>
      </c>
      <c r="F43" s="87" t="n">
        <f aca="false">(D19-F19)*J19</f>
        <v>2000</v>
      </c>
      <c r="G43" s="87" t="n">
        <f aca="false">(E19-I19)*-1*J19</f>
        <v>400</v>
      </c>
      <c r="H43" s="87" t="n">
        <f aca="false">IF($J$4&lt;-25,IF(E33/(D33+F33+G33)&lt;1.02,0,IF(J19&lt;$J$9,IF(J19&gt;0,0,(F19-D19)*ABS(E43)*J19*D43),MAX(0,F19-D19)*MAX(0,E43)*J19*D43)),IF($J$4&gt;25,IF(E33/(D33+F33+G34)&gt;0.98,0,IF(J19&lt;$J$9,IF(J19&gt;0,0,(F19-D19)*ABS(E43)*J19*D43),MAX(0,F19-D19)*MAX(0,E43)*J19*D43)),0))</f>
        <v>0</v>
      </c>
      <c r="I43" s="87" t="n">
        <f aca="false">-1*SUM($F$36:$H$51)*I19/SUM($I$12:$I$27)</f>
        <v>456.727272727273</v>
      </c>
      <c r="J43" s="88" t="n">
        <f aca="false">SUM(F43:I43)</f>
        <v>2856.72727272727</v>
      </c>
      <c r="K43" s="5"/>
      <c r="L43" s="5"/>
      <c r="M43" s="5"/>
      <c r="N43" s="5"/>
      <c r="O43" s="5"/>
      <c r="P43" s="5"/>
      <c r="Q43" s="5"/>
      <c r="R43" s="5"/>
    </row>
    <row r="44" customFormat="false" ht="12.75" hidden="false" customHeight="false" outlineLevel="0" collapsed="false">
      <c r="A44" s="5"/>
      <c r="B44" s="89" t="n">
        <v>1</v>
      </c>
      <c r="C44" s="52" t="n">
        <v>3</v>
      </c>
      <c r="D44" s="52" t="n">
        <f aca="false">IF(ABS(SUM($F$4:$I$4))&lt;25,0,(ABS(SUM($F$4:$I$4))-25)/(200-25))</f>
        <v>0.4</v>
      </c>
      <c r="E44" s="90" t="n">
        <f aca="false">J30</f>
        <v>0.925</v>
      </c>
      <c r="F44" s="82" t="n">
        <f aca="false">(D20-F20)*J20</f>
        <v>0</v>
      </c>
      <c r="G44" s="82" t="n">
        <f aca="false">(E20-I20)*-1*J20</f>
        <v>-0</v>
      </c>
      <c r="H44" s="92" t="n">
        <f aca="false">IF($J$4&lt;-25,IF(E30/(D30+F30+G30)&lt;1.02,0,IF(J20&lt;$J$9,IF(J20&gt;0,0,(F20-D20)*ABS(E44)*J20*D44),MAX(0,F20-D20)*MAX(0,E44)*J20*D44)),IF($J$4&gt;25,IF(E30/(D30+F30+G31)&gt;0.98,0,IF(J20&lt;$J$9,IF(J20&gt;0,0,(F20-D20)*ABS(E44)*J20*D44),MAX(0,F20-D20)*MAX(0,E44)*J20*D44)),0))</f>
        <v>0</v>
      </c>
      <c r="I44" s="82" t="n">
        <f aca="false">-1*SUM($F$36:$H$51)*I20/SUM($I$12:$I$27)</f>
        <v>0</v>
      </c>
      <c r="J44" s="93" t="n">
        <f aca="false">SUM(F44:I44)</f>
        <v>0</v>
      </c>
      <c r="K44" s="5"/>
      <c r="L44" s="5"/>
      <c r="M44" s="5"/>
      <c r="N44" s="5"/>
      <c r="O44" s="5"/>
      <c r="P44" s="5"/>
      <c r="Q44" s="5"/>
      <c r="R44" s="5"/>
    </row>
    <row r="45" customFormat="false" ht="12.75" hidden="false" customHeight="false" outlineLevel="0" collapsed="false">
      <c r="A45" s="5"/>
      <c r="B45" s="79" t="n">
        <v>2</v>
      </c>
      <c r="C45" s="47" t="n">
        <v>3</v>
      </c>
      <c r="D45" s="47" t="n">
        <f aca="false">IF(ABS(SUM($F$4:$I$4))&lt;25,0,(ABS(SUM($F$4:$I$4))-25)/(200-25))</f>
        <v>0.4</v>
      </c>
      <c r="E45" s="84" t="n">
        <f aca="false">J31</f>
        <v>0.436363636363636</v>
      </c>
      <c r="F45" s="85" t="n">
        <f aca="false">(D21-F21)*J21</f>
        <v>0</v>
      </c>
      <c r="G45" s="85" t="n">
        <f aca="false">(E21-I21)*-1*J21</f>
        <v>3660</v>
      </c>
      <c r="H45" s="92" t="n">
        <f aca="false">IF($J$4&lt;-25,IF(E31/(D31+F31+G31)&lt;1.02,0,IF(J21&lt;$J$9,IF(J21&gt;0,0,(F21-D21)*ABS(E45)*J21*D45),MAX(0,F21-D21)*MAX(0,E45)*J21*D45)),IF($J$4&gt;25,IF(E31/(D31+F31+G32)&gt;0.98,0,IF(J21&lt;$J$9,IF(J21&gt;0,0,(F21-D21)*ABS(E45)*J21*D45),MAX(0,F21-D21)*MAX(0,E45)*J21*D45)),0))</f>
        <v>0</v>
      </c>
      <c r="I45" s="85" t="n">
        <f aca="false">-1*SUM($F$36:$H$51)*I21/SUM($I$12:$I$27)</f>
        <v>502.4</v>
      </c>
      <c r="J45" s="86" t="n">
        <f aca="false">SUM(F45:I45)</f>
        <v>4162.4</v>
      </c>
      <c r="K45" s="5"/>
      <c r="L45" s="5"/>
      <c r="M45" s="5"/>
      <c r="N45" s="5"/>
      <c r="O45" s="5"/>
      <c r="P45" s="5"/>
      <c r="Q45" s="5"/>
      <c r="R45" s="5"/>
    </row>
    <row r="46" customFormat="false" ht="12.75" hidden="false" customHeight="false" outlineLevel="0" collapsed="false">
      <c r="A46" s="5"/>
      <c r="B46" s="79" t="n">
        <v>3</v>
      </c>
      <c r="C46" s="47" t="n">
        <v>3</v>
      </c>
      <c r="D46" s="47" t="n">
        <f aca="false">IF(ABS(SUM($F$4:$I$4))&lt;25,0,(ABS(SUM($F$4:$I$4))-25)/(200-25))</f>
        <v>0.4</v>
      </c>
      <c r="E46" s="84" t="n">
        <f aca="false">J32</f>
        <v>0</v>
      </c>
      <c r="F46" s="85" t="n">
        <f aca="false">(D22-F22)*J22</f>
        <v>0</v>
      </c>
      <c r="G46" s="85" t="n">
        <f aca="false">(E22-I22)*-1*J22</f>
        <v>600</v>
      </c>
      <c r="H46" s="92" t="n">
        <f aca="false">IF($J$4&lt;-25,IF(E32/(D32+F32+G32)&lt;1.02,0,IF(J22&lt;$J$9,IF(J22&gt;0,0,(F22-D22)*ABS(E46)*J22*D46),MAX(0,F22-D22)*MAX(0,E46)*J22*D46)),IF($J$4&gt;25,IF(E32/(D32+F32+G33)&gt;0.98,0,IF(J22&lt;$J$9,IF(J22&gt;0,0,(F22-D22)*ABS(E46)*J22*D46),MAX(0,F22-D22)*MAX(0,E46)*J22*D46)),0))</f>
        <v>0</v>
      </c>
      <c r="I46" s="85" t="n">
        <f aca="false">-1*SUM($F$36:$H$51)*I22/SUM($I$12:$I$27)</f>
        <v>456.727272727273</v>
      </c>
      <c r="J46" s="86" t="n">
        <f aca="false">SUM(F46:I46)</f>
        <v>1056.72727272727</v>
      </c>
      <c r="K46" s="5"/>
      <c r="L46" s="5"/>
      <c r="M46" s="5"/>
      <c r="N46" s="5"/>
      <c r="O46" s="5"/>
      <c r="P46" s="5"/>
      <c r="Q46" s="5"/>
      <c r="R46" s="5"/>
    </row>
    <row r="47" customFormat="false" ht="12.75" hidden="false" customHeight="false" outlineLevel="0" collapsed="false">
      <c r="A47" s="5"/>
      <c r="B47" s="94" t="n">
        <v>4</v>
      </c>
      <c r="C47" s="49" t="n">
        <v>3</v>
      </c>
      <c r="D47" s="49" t="n">
        <f aca="false">IF(ABS(SUM($F$4:$I$4))&lt;25,0,(ABS(SUM($F$4:$I$4))-25)/(200-25))</f>
        <v>0.4</v>
      </c>
      <c r="E47" s="91" t="n">
        <f aca="false">J33</f>
        <v>0.788888888888889</v>
      </c>
      <c r="F47" s="87" t="n">
        <f aca="false">(D23-F23)*J23</f>
        <v>0</v>
      </c>
      <c r="G47" s="87" t="n">
        <f aca="false">(E23-I23)*-1*J23</f>
        <v>-0</v>
      </c>
      <c r="H47" s="92" t="n">
        <f aca="false">IF($J$4&lt;-25,IF(E33/(D33+F33+G33)&lt;1.02,0,IF(J23&lt;$J$9,IF(J23&gt;0,0,(F23-D23)*ABS(E47)*J23*D47),MAX(0,F23-D23)*MAX(0,E47)*J23*D47)),IF($J$4&gt;25,IF(E33/(D33+F33+G34)&gt;0.98,0,IF(J23&lt;$J$9,IF(J23&gt;0,0,(F23-D23)*ABS(E47)*J23*D47),MAX(0,F23-D23)*MAX(0,E47)*J23*D47)),0))</f>
        <v>0</v>
      </c>
      <c r="I47" s="87" t="n">
        <f aca="false">-1*SUM($F$36:$H$51)*I23/SUM($I$12:$I$27)</f>
        <v>0</v>
      </c>
      <c r="J47" s="88" t="n">
        <f aca="false">SUM(F47:I47)</f>
        <v>0</v>
      </c>
      <c r="K47" s="5"/>
      <c r="L47" s="5"/>
      <c r="M47" s="5"/>
      <c r="N47" s="5"/>
      <c r="O47" s="5"/>
      <c r="P47" s="5"/>
      <c r="Q47" s="5"/>
      <c r="R47" s="5"/>
    </row>
    <row r="48" customFormat="false" ht="12.75" hidden="false" customHeight="false" outlineLevel="0" collapsed="false">
      <c r="A48" s="5"/>
      <c r="B48" s="89" t="n">
        <v>1</v>
      </c>
      <c r="C48" s="52" t="n">
        <v>4</v>
      </c>
      <c r="D48" s="52" t="n">
        <f aca="false">IF(ABS(SUM($F$4:$I$4))&lt;25,0,(ABS(SUM($F$4:$I$4))-25)/(200-25))</f>
        <v>0.4</v>
      </c>
      <c r="E48" s="90" t="n">
        <f aca="false">J30</f>
        <v>0.925</v>
      </c>
      <c r="F48" s="82" t="n">
        <f aca="false">(D24-F24)*J24</f>
        <v>-0</v>
      </c>
      <c r="G48" s="82" t="n">
        <f aca="false">(E24-I24)*-1*J24</f>
        <v>0</v>
      </c>
      <c r="H48" s="82" t="n">
        <f aca="false">IF($J$4&lt;-25,IF(E30/(D30+F30+G30)&lt;1.02,0,IF(J24&lt;$J$9,IF(J24&gt;0,0,(F24-D24)*ABS(E48)*J24*D48),MAX(0,F24-D24)*MAX(0,E48)*J24*D48)),IF($J$4&gt;25,IF(E30/(D30+F30+G31)&gt;0.98,0,IF(J24&lt;$J$9,IF(J24&gt;0,0,(F24-D24)*ABS(E48)*J24*D48),MAX(0,F24-D24)*MAX(0,E48)*J24*D48)),0))</f>
        <v>-0</v>
      </c>
      <c r="I48" s="82" t="n">
        <f aca="false">-1*SUM($F$36:$H$51)*I24/SUM($I$12:$I$27)</f>
        <v>0</v>
      </c>
      <c r="J48" s="93" t="n">
        <f aca="false">SUM(F48:I48)</f>
        <v>0</v>
      </c>
      <c r="K48" s="5"/>
      <c r="L48" s="5"/>
      <c r="M48" s="5"/>
      <c r="N48" s="5"/>
      <c r="O48" s="5"/>
      <c r="P48" s="5"/>
      <c r="Q48" s="5"/>
      <c r="R48" s="5"/>
    </row>
    <row r="49" customFormat="false" ht="12.75" hidden="false" customHeight="false" outlineLevel="0" collapsed="false">
      <c r="A49" s="5"/>
      <c r="B49" s="79" t="n">
        <v>2</v>
      </c>
      <c r="C49" s="47" t="n">
        <v>4</v>
      </c>
      <c r="D49" s="47" t="n">
        <f aca="false">IF(ABS(SUM($F$4:$I$4))&lt;25,0,(ABS(SUM($F$4:$I$4))-25)/(200-25))</f>
        <v>0.4</v>
      </c>
      <c r="E49" s="84" t="n">
        <f aca="false">J31</f>
        <v>0.436363636363636</v>
      </c>
      <c r="F49" s="85" t="n">
        <f aca="false">(D25-F25)*J25</f>
        <v>2000</v>
      </c>
      <c r="G49" s="85" t="n">
        <f aca="false">(E25-I25)*-1*J25</f>
        <v>-500</v>
      </c>
      <c r="H49" s="85" t="n">
        <f aca="false">IF($J$4&lt;-25,IF(E31/(D31+F31+G31)&lt;1.02,0,IF(J25&lt;$J$9,IF(J25&gt;0,0,(F25-D25)*ABS(E49)*J25*D49),MAX(0,F25-D25)*MAX(0,E49)*J25*D49)),IF($J$4&gt;25,IF(E31/(D31+F31+G32)&gt;0.98,0,IF(J25&lt;$J$9,IF(J25&gt;0,0,(F25-D25)*ABS(E49)*J25*D49),MAX(0,F25-D25)*MAX(0,E49)*J25*D49)),0))</f>
        <v>-349.090909090909</v>
      </c>
      <c r="I49" s="85" t="n">
        <f aca="false">-1*SUM($F$36:$H$51)*I25/SUM($I$12:$I$27)</f>
        <v>1141.81818181818</v>
      </c>
      <c r="J49" s="86" t="n">
        <f aca="false">SUM(F49:I49)</f>
        <v>2292.72727272727</v>
      </c>
      <c r="K49" s="5"/>
      <c r="L49" s="5"/>
      <c r="M49" s="5"/>
      <c r="N49" s="5"/>
      <c r="O49" s="5"/>
      <c r="P49" s="5"/>
      <c r="Q49" s="5"/>
      <c r="R49" s="5"/>
    </row>
    <row r="50" customFormat="false" ht="12.75" hidden="false" customHeight="false" outlineLevel="0" collapsed="false">
      <c r="A50" s="5"/>
      <c r="B50" s="79" t="n">
        <v>3</v>
      </c>
      <c r="C50" s="47" t="n">
        <v>4</v>
      </c>
      <c r="D50" s="47" t="n">
        <f aca="false">IF(ABS(SUM($F$4:$I$4))&lt;25,0,(ABS(SUM($F$4:$I$4))-25)/(200-25))</f>
        <v>0.4</v>
      </c>
      <c r="E50" s="84" t="n">
        <f aca="false">J32</f>
        <v>0</v>
      </c>
      <c r="F50" s="85" t="n">
        <f aca="false">(D26-F26)*J26</f>
        <v>-0</v>
      </c>
      <c r="G50" s="85" t="n">
        <f aca="false">(E26-I26)*-1*J26</f>
        <v>0</v>
      </c>
      <c r="H50" s="85" t="n">
        <f aca="false">IF($J$4&lt;-25,IF(E32/(D32+F32+G32)&lt;1.02,0,IF(J26&lt;$J$9,IF(J26&gt;0,0,(F26-D26)*ABS(E50)*J26*D50),MAX(0,F26-D26)*MAX(0,E50)*J26*D50)),IF($J$4&gt;25,IF(E32/(D32+F32+G33)&gt;0.98,0,IF(J26&lt;$J$9,IF(J26&gt;0,0,(F26-D26)*ABS(E50)*J26*D50),MAX(0,F26-D26)*MAX(0,E50)*J26*D50)),0))</f>
        <v>0</v>
      </c>
      <c r="I50" s="85" t="n">
        <f aca="false">-1*SUM($F$36:$H$51)*I26/SUM($I$12:$I$27)</f>
        <v>0</v>
      </c>
      <c r="J50" s="86" t="n">
        <f aca="false">SUM(F50:I50)</f>
        <v>0</v>
      </c>
      <c r="K50" s="5"/>
      <c r="L50" s="5"/>
      <c r="M50" s="5"/>
      <c r="N50" s="5"/>
      <c r="O50" s="5"/>
      <c r="P50" s="5"/>
      <c r="Q50" s="5"/>
      <c r="R50" s="5"/>
    </row>
    <row r="51" customFormat="false" ht="13.5" hidden="false" customHeight="false" outlineLevel="0" collapsed="false">
      <c r="A51" s="5"/>
      <c r="B51" s="95" t="n">
        <v>4</v>
      </c>
      <c r="C51" s="96" t="n">
        <v>4</v>
      </c>
      <c r="D51" s="96" t="n">
        <f aca="false">IF(ABS(SUM($F$4:$I$4))&lt;25,0,(ABS(SUM($F$4:$I$4))-25)/(200-25))</f>
        <v>0.4</v>
      </c>
      <c r="E51" s="97" t="n">
        <f aca="false">J33</f>
        <v>0.788888888888889</v>
      </c>
      <c r="F51" s="98" t="n">
        <f aca="false">(D27-F27)*J27</f>
        <v>-3500</v>
      </c>
      <c r="G51" s="98" t="n">
        <f aca="false">(E27-I27)*-1*J27</f>
        <v>-300</v>
      </c>
      <c r="H51" s="98" t="n">
        <f aca="false">IF($J$4&lt;-25,IF(E33/(D33+F33+G33)&lt;1.02,0,IF(J27&lt;$J$9,IF(J27&gt;0,0,(F27-D27)*ABS(E51)*J27*D51),MAX(0,F27-D27)*MAX(0,E51)*J27*D51)),IF($J$4&gt;25,IF(E33/(D33+F33+G34)&gt;0.98,0,IF(J27&lt;$J$9,IF(J27&gt;0,0,(F27-D27)*ABS(E51)*J27*D51),MAX(0,F27-D27)*MAX(0,E51)*J27*D51)),0))</f>
        <v>0</v>
      </c>
      <c r="I51" s="98" t="n">
        <f aca="false">-1*SUM($F$36:$H$51)*I27/SUM($I$12:$I$27)</f>
        <v>685.090909090909</v>
      </c>
      <c r="J51" s="99" t="n">
        <f aca="false">SUM(F51:I51)</f>
        <v>-3114.90909090909</v>
      </c>
      <c r="K51" s="5"/>
      <c r="L51" s="5"/>
      <c r="M51" s="5"/>
      <c r="N51" s="5"/>
      <c r="O51" s="5"/>
      <c r="P51" s="5"/>
      <c r="Q51" s="5"/>
      <c r="R51" s="5"/>
    </row>
    <row r="52" customFormat="false" ht="14.25" hidden="false" customHeight="false" outlineLevel="0" collapsed="false">
      <c r="A52" s="5"/>
      <c r="B52" s="100"/>
      <c r="C52" s="101"/>
      <c r="D52" s="101"/>
      <c r="E52" s="101"/>
      <c r="F52" s="102"/>
      <c r="G52" s="102"/>
      <c r="H52" s="102"/>
      <c r="I52" s="102"/>
      <c r="J52" s="103" t="n">
        <f aca="false">SUM(J36:J51)</f>
        <v>0</v>
      </c>
      <c r="K52" s="5"/>
      <c r="L52" s="5"/>
      <c r="M52" s="5"/>
      <c r="N52" s="5"/>
      <c r="O52" s="5"/>
      <c r="P52" s="5"/>
      <c r="Q52" s="5"/>
      <c r="R52" s="5"/>
    </row>
    <row r="53" customFormat="false" ht="12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customFormat="false" ht="12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customFormat="false" ht="12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customFormat="false" ht="12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customFormat="false" ht="12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customFormat="false" ht="12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customFormat="false" ht="12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customFormat="false" ht="12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customFormat="false" ht="12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customFormat="false" ht="12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customFormat="false" ht="12.7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customFormat="fals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customFormat="false" ht="12.7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customFormat="false" ht="12.7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</sheetData>
  <mergeCells count="2">
    <mergeCell ref="J8:K8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2000-12-18T15:07:17Z</dcterms:created>
  <dc:creator>Smith Day</dc:creator>
  <dc:description/>
  <dc:language>en-US</dc:language>
  <cp:lastModifiedBy>Smith Day</cp:lastModifiedBy>
  <cp:lastPrinted>2000-12-18T15:17:18Z</cp:lastPrinted>
  <cp:revision>0</cp:revision>
  <dc:subject/>
  <dc:title/>
</cp:coreProperties>
</file>