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Put Pricing" sheetId="2" state="visible" r:id="rId4"/>
    <sheet name="Sheet2" sheetId="3" state="visible" r:id="rId5"/>
    <sheet name="Sheet3" sheetId="4" state="visible" r:id="rId6"/>
  </sheets>
  <definedNames>
    <definedName function="true" hidden="false" name="EURO" vbProcedure="true"/>
    <definedName function="true" hidden="false" name="AMER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<sst xmlns="http://schemas.openxmlformats.org/spreadsheetml/2006/main" count="41" uniqueCount="35">
  <si>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Huntco Option Pricing Scenarios</t>
  </si>
  <si>
    <t xml:space="preserve">Expiration Date</t>
  </si>
  <si>
    <t xml:space="preserve">Volume</t>
  </si>
  <si>
    <t xml:space="preserve">(NT)</t>
  </si>
  <si>
    <t xml:space="preserve">($/NT)</t>
  </si>
  <si>
    <t xml:space="preserve">Hot Rolled Coil</t>
  </si>
  <si>
    <t xml:space="preserve">Cold Rolled Coil</t>
  </si>
  <si>
    <t xml:space="preserve">HD Galv. Coil</t>
  </si>
  <si>
    <t xml:space="preserve">Yes</t>
  </si>
  <si>
    <t xml:space="preserve">No</t>
  </si>
  <si>
    <t xml:space="preserve">PRICING ASSUMPTIONS</t>
  </si>
  <si>
    <t xml:space="preserve">Product:</t>
  </si>
  <si>
    <t xml:space="preserve">Spot Price:</t>
  </si>
  <si>
    <t xml:space="preserve">Is Spot Price a Forward Price?:</t>
  </si>
  <si>
    <t xml:space="preserve">Forward Price Used:</t>
  </si>
  <si>
    <t xml:space="preserve">COC</t>
  </si>
  <si>
    <t xml:space="preserve">Cost Of Carry:</t>
  </si>
  <si>
    <t xml:space="preserve">Strike Price:</t>
  </si>
  <si>
    <t xml:space="preserve">Implied Volatility:</t>
  </si>
  <si>
    <t xml:space="preserve">Underlying Volume (NT's):</t>
  </si>
  <si>
    <t xml:space="preserve">Current Date:</t>
  </si>
  <si>
    <t xml:space="preserve">Option Expiry:</t>
  </si>
  <si>
    <t xml:space="preserve">Cost of Money:</t>
  </si>
  <si>
    <t xml:space="preserve">Per NT</t>
  </si>
  <si>
    <t xml:space="preserve">Total</t>
  </si>
  <si>
    <t xml:space="preserve">Delta</t>
  </si>
  <si>
    <t xml:space="preserve">Delta Position (NT's)</t>
  </si>
  <si>
    <t xml:space="preserve">European Call</t>
  </si>
  <si>
    <t xml:space="preserve">American Call</t>
  </si>
  <si>
    <t xml:space="preserve">European Put</t>
  </si>
  <si>
    <t xml:space="preserve">American Put</t>
  </si>
  <si>
    <t xml:space="preserve">Date</t>
  </si>
  <si>
    <t xml:space="preserve">Put Premium</t>
  </si>
  <si>
    <t xml:space="preserve">Mid Price</t>
  </si>
  <si>
    <t xml:space="preserve">Curve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</si>
</sst>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&quot;Total Premium&quot;"/>
    <numFmt numFmtId="167" formatCode="&quot;Delta Position&quot;"/>
    <numFmt numFmtId="168" formatCode="\$#,##0.000_);&quot;($&quot;#,##0.000\)"/>
    <numFmt numFmtId="169" formatCode="\$#,##0_);&quot;($&quot;#,##0\)"/>
    <numFmt numFmtId="170" formatCode="[$-409]#,##0_);\(#,##0\)"/>
    <numFmt numFmtId="171" formatCode="\$#,##0.00_);&quot;($&quot;#,##0.00\)"/>
    <numFmt numFmtId="172" formatCode="0.000%"/>
    <numFmt numFmtId="173" formatCode="mm/dd/yy"/>
    <numFmt numFmtId="174" formatCode="_(* #,##0.00_);_(* \(#,##0.00\);_(* \-??_);_(@_)"/>
    <numFmt numFmtId="175" formatCode="[$-409]#,##0.00_);\(#,##0.00\)"/>
  </numFmts>
  <fonts count="1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99"/>
      <name val="Times New Roman"/>
      <family val="1"/>
    </font>
    <font>
      <sz val="10"/>
      <color rgb="FFFFFFFF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FF9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0</xdr:rowOff>
    </xdr:from>
    <xdr:to>
      <xdr:col>2</xdr:col>
      <xdr:colOff>720</xdr:colOff>
      <xdr:row>14</xdr:row>
      <xdr:rowOff>162000</xdr:rowOff>
    </xdr:to>
    <xdr:sp>
      <xdr:nvSpPr>
        <xdr:cNvPr id="0" name="Rectangle 1"/>
        <xdr:cNvSpPr/>
      </xdr:nvSpPr>
      <xdr:spPr>
        <a:xfrm>
          <a:off x="0" y="523800"/>
          <a:ext cx="2941560" cy="19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21240</xdr:colOff>
      <xdr:row>21</xdr:row>
      <xdr:rowOff>162000</xdr:rowOff>
    </xdr:to>
    <xdr:sp>
      <xdr:nvSpPr>
        <xdr:cNvPr id="1" name="Rectangle 2"/>
        <xdr:cNvSpPr/>
      </xdr:nvSpPr>
      <xdr:spPr>
        <a:xfrm>
          <a:off x="0" y="2629080"/>
          <a:ext cx="6599880" cy="971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65"/>
    <col collapsed="false" customWidth="true" hidden="false" outlineLevel="0" max="2" min="2" style="0" width="2.15"/>
    <col collapsed="false" customWidth="true" hidden="false" outlineLevel="0" max="3" min="3" style="0" width="11.49"/>
    <col collapsed="false" customWidth="true" hidden="false" outlineLevel="0" max="4" min="4" style="0" width="2.49"/>
    <col collapsed="false" customWidth="true" hidden="false" outlineLevel="0" max="5" min="5" style="0" width="28.65"/>
    <col collapsed="false" customWidth="true" hidden="false" outlineLevel="0" max="6" min="6" style="0" width="2.49"/>
    <col collapsed="false" customWidth="true" hidden="false" outlineLevel="0" max="7" min="7" style="0" width="28.65"/>
    <col collapsed="false" customWidth="true" hidden="false" outlineLevel="0" max="8" min="8" style="0" width="2.49"/>
    <col collapsed="false" customWidth="true" hidden="false" outlineLevel="0" max="9" min="9" style="0" width="26.49"/>
    <col collapsed="false" customWidth="true" hidden="false" outlineLevel="0" max="10" min="10" style="0" width="2.49"/>
    <col collapsed="false" customWidth="true" hidden="false" outlineLevel="0" max="11" min="11" style="0" width="26.49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v>36920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3" t="s">
        <v>1</v>
      </c>
      <c r="B4" s="4"/>
      <c r="C4" s="4"/>
      <c r="D4" s="4"/>
      <c r="E4" s="4" t="s">
        <v>2</v>
      </c>
      <c r="F4" s="4"/>
      <c r="G4" s="4" t="str">
        <f aca="false">"Put Premium (Strike = $"&amp;'Put Pricing'!$B$10&amp;")"</f>
        <v>Put Premium (Strike = $225)</v>
      </c>
      <c r="H4" s="4"/>
      <c r="I4" s="5" t="n">
        <v>10000</v>
      </c>
      <c r="J4" s="6"/>
      <c r="K4" s="7" t="n">
        <f aca="false">I4</f>
        <v>10000</v>
      </c>
    </row>
    <row r="5" customFormat="false" ht="13.5" hidden="false" customHeight="false" outlineLevel="0" collapsed="false">
      <c r="A5" s="8"/>
      <c r="B5" s="9"/>
      <c r="C5" s="9"/>
      <c r="D5" s="9"/>
      <c r="E5" s="9" t="s">
        <v>3</v>
      </c>
      <c r="F5" s="9"/>
      <c r="G5" s="9" t="s">
        <v>4</v>
      </c>
      <c r="H5" s="9"/>
      <c r="I5" s="9" t="str">
        <f aca="false">" NT/Mo"</f>
        <v> NT/Mo</v>
      </c>
      <c r="J5" s="9"/>
      <c r="K5" s="10" t="str">
        <f aca="false">TEXT(K4,"0,000")&amp;" NT/Mo"</f>
        <v>10,000 NT/Mo</v>
      </c>
    </row>
    <row r="6" customFormat="false" ht="6" hidden="false" customHeight="true" outlineLevel="0" collapsed="false">
      <c r="A6" s="11"/>
      <c r="B6" s="12"/>
      <c r="C6" s="13"/>
      <c r="D6" s="13"/>
      <c r="E6" s="14"/>
      <c r="F6" s="13"/>
      <c r="G6" s="14"/>
      <c r="H6" s="13"/>
      <c r="I6" s="15"/>
      <c r="J6" s="16"/>
      <c r="K6" s="17"/>
    </row>
    <row r="7" customFormat="false" ht="12.75" hidden="false" customHeight="false" outlineLevel="0" collapsed="false">
      <c r="A7" s="18" t="n">
        <f aca="false">'Put Pricing'!A26</f>
        <v>37011</v>
      </c>
      <c r="B7" s="19" t="n">
        <v>1</v>
      </c>
      <c r="C7" s="20"/>
      <c r="D7" s="20"/>
      <c r="E7" s="21" t="n">
        <v>115000</v>
      </c>
      <c r="F7" s="20"/>
      <c r="G7" s="22" t="e">
        <f aca="false">VLOOKUP(A7,'Put Pricing'!$D$26:$E$39,2,FALSE())</f>
        <v>#NAME?</v>
      </c>
      <c r="H7" s="20"/>
      <c r="I7" s="23" t="e">
        <f aca="false">E7*G7</f>
        <v>#NAME?</v>
      </c>
      <c r="J7" s="24"/>
      <c r="K7" s="25" t="e">
        <f aca="false">VLOOKUP($A7,'Put Pricing'!$G$26:$H$39,2,FALSE())*K$4</f>
        <v>#NAME?</v>
      </c>
    </row>
    <row r="8" customFormat="false" ht="12.75" hidden="false" customHeight="false" outlineLevel="0" collapsed="false">
      <c r="A8" s="18" t="n">
        <f aca="false">'Put Pricing'!A27</f>
        <v>37042</v>
      </c>
      <c r="B8" s="26" t="n">
        <v>2</v>
      </c>
      <c r="C8" s="27"/>
      <c r="D8" s="27"/>
      <c r="E8" s="21" t="n">
        <v>115000</v>
      </c>
      <c r="F8" s="27"/>
      <c r="G8" s="22" t="e">
        <f aca="false">VLOOKUP(A8,'Put Pricing'!$D$26:$E$39,2,FALSE())</f>
        <v>#NAME?</v>
      </c>
      <c r="H8" s="27"/>
      <c r="I8" s="23" t="e">
        <f aca="false">E8*G8</f>
        <v>#NAME?</v>
      </c>
      <c r="J8" s="28"/>
      <c r="K8" s="25" t="e">
        <f aca="false">VLOOKUP($A8,'Put Pricing'!$G$26:$H$39,2,FALSE())*$K$4</f>
        <v>#NAME?</v>
      </c>
    </row>
    <row r="9" customFormat="false" ht="12.75" hidden="false" customHeight="false" outlineLevel="0" collapsed="false">
      <c r="A9" s="18" t="n">
        <f aca="false">'Put Pricing'!A28</f>
        <v>37072</v>
      </c>
      <c r="B9" s="26" t="n">
        <v>3</v>
      </c>
      <c r="C9" s="27"/>
      <c r="D9" s="27"/>
      <c r="E9" s="21" t="n">
        <v>115000</v>
      </c>
      <c r="F9" s="27"/>
      <c r="G9" s="22" t="e">
        <f aca="false">VLOOKUP(A9,'Put Pricing'!$D$26:$E$39,2,FALSE())</f>
        <v>#NAME?</v>
      </c>
      <c r="H9" s="27"/>
      <c r="I9" s="23" t="e">
        <f aca="false">E9*G9</f>
        <v>#NAME?</v>
      </c>
      <c r="J9" s="28"/>
      <c r="K9" s="25" t="e">
        <f aca="false">VLOOKUP($A9,'Put Pricing'!$G$26:$H$39,2,FALSE())*$K$4</f>
        <v>#NAME?</v>
      </c>
    </row>
    <row r="10" customFormat="false" ht="12.75" hidden="false" customHeight="false" outlineLevel="0" collapsed="false">
      <c r="A10" s="18" t="n">
        <f aca="false">'Put Pricing'!A29</f>
        <v>37103</v>
      </c>
      <c r="B10" s="26" t="n">
        <v>4</v>
      </c>
      <c r="C10" s="27"/>
      <c r="D10" s="27"/>
      <c r="E10" s="21" t="n">
        <v>85000</v>
      </c>
      <c r="F10" s="27"/>
      <c r="G10" s="22" t="e">
        <f aca="false">VLOOKUP(A10,'Put Pricing'!$D$26:$E$39,2,FALSE())</f>
        <v>#NAME?</v>
      </c>
      <c r="H10" s="27"/>
      <c r="I10" s="23" t="e">
        <f aca="false">E10*G10</f>
        <v>#NAME?</v>
      </c>
      <c r="J10" s="28"/>
      <c r="K10" s="25" t="e">
        <f aca="false">VLOOKUP($A10,'Put Pricing'!$G$26:$H$39,2,FALSE())*$K$4</f>
        <v>#NAME?</v>
      </c>
    </row>
    <row r="11" customFormat="false" ht="12.75" hidden="false" customHeight="false" outlineLevel="0" collapsed="false">
      <c r="A11" s="18" t="n">
        <f aca="false">'Put Pricing'!A30</f>
        <v>37134</v>
      </c>
      <c r="B11" s="26" t="n">
        <v>5</v>
      </c>
      <c r="C11" s="27"/>
      <c r="D11" s="27"/>
      <c r="E11" s="21" t="n">
        <v>85000</v>
      </c>
      <c r="F11" s="27"/>
      <c r="G11" s="22" t="e">
        <f aca="false">VLOOKUP(A11,'Put Pricing'!$D$26:$E$39,2,FALSE())</f>
        <v>#NAME?</v>
      </c>
      <c r="H11" s="27"/>
      <c r="I11" s="23" t="e">
        <f aca="false">E11*G11</f>
        <v>#NAME?</v>
      </c>
      <c r="J11" s="28"/>
      <c r="K11" s="25" t="e">
        <f aca="false">VLOOKUP($A11,'Put Pricing'!$G$26:$H$39,2,FALSE())*$K$4</f>
        <v>#NAME?</v>
      </c>
    </row>
    <row r="12" customFormat="false" ht="12.75" hidden="false" customHeight="false" outlineLevel="0" collapsed="false">
      <c r="A12" s="18" t="n">
        <f aca="false">'Put Pricing'!A31</f>
        <v>37164</v>
      </c>
      <c r="B12" s="26" t="n">
        <v>6</v>
      </c>
      <c r="C12" s="27"/>
      <c r="D12" s="27"/>
      <c r="E12" s="21" t="n">
        <v>85000</v>
      </c>
      <c r="F12" s="27"/>
      <c r="G12" s="22" t="e">
        <f aca="false">VLOOKUP(A12,'Put Pricing'!$D$26:$E$39,2,FALSE())</f>
        <v>#NAME?</v>
      </c>
      <c r="H12" s="27"/>
      <c r="I12" s="23" t="e">
        <f aca="false">E12*G12</f>
        <v>#NAME?</v>
      </c>
      <c r="J12" s="28"/>
      <c r="K12" s="25" t="e">
        <f aca="false">VLOOKUP($A12,'Put Pricing'!$G$26:$H$39,2,FALSE())*$K$4</f>
        <v>#NAME?</v>
      </c>
    </row>
    <row r="13" customFormat="false" ht="12.75" hidden="false" customHeight="false" outlineLevel="0" collapsed="false">
      <c r="A13" s="18" t="n">
        <f aca="false">'Put Pricing'!A32</f>
        <v>37195</v>
      </c>
      <c r="B13" s="26" t="n">
        <v>7</v>
      </c>
      <c r="C13" s="27"/>
      <c r="D13" s="27"/>
      <c r="E13" s="21" t="n">
        <v>55000</v>
      </c>
      <c r="F13" s="27"/>
      <c r="G13" s="22" t="e">
        <f aca="false">VLOOKUP(A13,'Put Pricing'!$D$26:$E$39,2,FALSE())</f>
        <v>#NAME?</v>
      </c>
      <c r="H13" s="27"/>
      <c r="I13" s="23" t="e">
        <f aca="false">E13*G13</f>
        <v>#NAME?</v>
      </c>
      <c r="J13" s="28"/>
      <c r="K13" s="25" t="e">
        <f aca="false">VLOOKUP($A13,'Put Pricing'!$G$26:$H$39,2,FALSE())*$K$4</f>
        <v>#NAME?</v>
      </c>
    </row>
    <row r="14" customFormat="false" ht="12.75" hidden="false" customHeight="false" outlineLevel="0" collapsed="false">
      <c r="A14" s="18" t="n">
        <f aca="false">'Put Pricing'!A33</f>
        <v>37225</v>
      </c>
      <c r="B14" s="26" t="n">
        <v>8</v>
      </c>
      <c r="C14" s="27"/>
      <c r="D14" s="27"/>
      <c r="E14" s="21" t="n">
        <v>55000</v>
      </c>
      <c r="F14" s="27"/>
      <c r="G14" s="22" t="e">
        <f aca="false">VLOOKUP(A14,'Put Pricing'!$D$26:$E$39,2,FALSE())</f>
        <v>#NAME?</v>
      </c>
      <c r="H14" s="27"/>
      <c r="I14" s="23" t="e">
        <f aca="false">E14*G14</f>
        <v>#NAME?</v>
      </c>
      <c r="J14" s="28"/>
      <c r="K14" s="25" t="e">
        <f aca="false">VLOOKUP($A14,'Put Pricing'!$G$26:$H$39,2,FALSE())*$K$4</f>
        <v>#NAME?</v>
      </c>
    </row>
    <row r="15" customFormat="false" ht="12.75" hidden="false" customHeight="false" outlineLevel="0" collapsed="false">
      <c r="A15" s="18" t="n">
        <f aca="false">'Put Pricing'!A34</f>
        <v>37256</v>
      </c>
      <c r="B15" s="26" t="n">
        <v>9</v>
      </c>
      <c r="C15" s="27"/>
      <c r="D15" s="27"/>
      <c r="E15" s="29" t="n">
        <v>55000</v>
      </c>
      <c r="F15" s="30"/>
      <c r="G15" s="31" t="e">
        <f aca="false">VLOOKUP(A15,'Put Pricing'!$D$26:$E$39,2,FALSE())</f>
        <v>#NAME?</v>
      </c>
      <c r="H15" s="30"/>
      <c r="I15" s="32" t="e">
        <f aca="false">E15*G15</f>
        <v>#NAME?</v>
      </c>
      <c r="J15" s="33"/>
      <c r="K15" s="34" t="e">
        <f aca="false">VLOOKUP($A15,'Put Pricing'!$G$26:$H$39,2,FALSE())*$K$4</f>
        <v>#NAME?</v>
      </c>
    </row>
    <row r="16" customFormat="false" ht="12.75" hidden="false" customHeight="false" outlineLevel="0" collapsed="false">
      <c r="A16" s="35"/>
      <c r="B16" s="26"/>
      <c r="C16" s="27"/>
      <c r="D16" s="27"/>
      <c r="E16" s="21" t="n">
        <f aca="false">SUM(E7:E15)</f>
        <v>765000</v>
      </c>
      <c r="F16" s="27"/>
      <c r="G16" s="36" t="e">
        <f aca="false">SUM(G7:G15)</f>
        <v>#NAME?</v>
      </c>
      <c r="H16" s="27"/>
      <c r="I16" s="37" t="e">
        <f aca="false">SUM(I7:I15)</f>
        <v>#NAME?</v>
      </c>
      <c r="J16" s="28"/>
      <c r="K16" s="38" t="e">
        <f aca="false">SUM(K7:K15)</f>
        <v>#NAME?</v>
      </c>
    </row>
    <row r="17" customFormat="false" ht="13.5" hidden="false" customHeight="false" outlineLevel="0" collapsed="false">
      <c r="A17" s="39"/>
      <c r="B17" s="40"/>
      <c r="C17" s="40"/>
      <c r="D17" s="40"/>
      <c r="E17" s="41"/>
      <c r="F17" s="40"/>
      <c r="G17" s="40"/>
      <c r="H17" s="40"/>
      <c r="I17" s="40"/>
      <c r="J17" s="40"/>
      <c r="K17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17.32"/>
    <col collapsed="false" customWidth="true" hidden="false" outlineLevel="0" max="3" min="3" style="0" width="16.49"/>
    <col collapsed="false" customWidth="true" hidden="false" outlineLevel="0" max="4" min="4" style="0" width="14.65"/>
    <col collapsed="false" customWidth="true" hidden="false" outlineLevel="0" max="5" min="5" style="0" width="26.15"/>
    <col collapsed="false" customWidth="true" hidden="false" outlineLevel="0" max="8" min="7" style="0" width="23.49"/>
    <col collapsed="false" customWidth="true" hidden="false" outlineLevel="0" max="9" min="9" style="0" width="12.32"/>
    <col collapsed="false" customWidth="true" hidden="true" outlineLevel="0" max="11" min="11" style="0" width="9.49"/>
    <col collapsed="false" customWidth="false" hidden="true" outlineLevel="0" max="12" min="12" style="0" width="9.05"/>
  </cols>
  <sheetData>
    <row r="1" customFormat="false" ht="15.75" hidden="false" customHeight="false" outlineLevel="0" collapsed="false">
      <c r="A1" s="1" t="str">
        <f aca="false">Pricing!A1</f>
        <v>Huntco Option Pricing Scenarios</v>
      </c>
    </row>
    <row r="2" customFormat="false" ht="12.75" hidden="false" customHeight="false" outlineLevel="0" collapsed="false">
      <c r="A2" s="2" t="n">
        <f aca="false">Pricing!A2</f>
        <v>36920</v>
      </c>
      <c r="D2" s="43" t="s">
        <v>5</v>
      </c>
      <c r="E2" s="43" t="s">
        <v>6</v>
      </c>
      <c r="F2" s="43" t="s">
        <v>7</v>
      </c>
    </row>
    <row r="3" customFormat="false" ht="12.75" hidden="false" customHeight="false" outlineLevel="0" collapsed="false">
      <c r="D3" s="43" t="s">
        <v>8</v>
      </c>
      <c r="E3" s="43" t="s">
        <v>9</v>
      </c>
    </row>
    <row r="4" customFormat="false" ht="12.75" hidden="false" customHeight="false" outlineLevel="0" collapsed="false">
      <c r="A4" s="44" t="s">
        <v>10</v>
      </c>
      <c r="B4" s="44"/>
    </row>
    <row r="5" customFormat="false" ht="12.75" hidden="false" customHeight="false" outlineLevel="0" collapsed="false">
      <c r="A5" s="0" t="s">
        <v>11</v>
      </c>
      <c r="B5" s="45" t="s">
        <v>5</v>
      </c>
    </row>
    <row r="6" customFormat="false" ht="12.75" hidden="false" customHeight="false" outlineLevel="0" collapsed="false">
      <c r="A6" s="0" t="s">
        <v>12</v>
      </c>
      <c r="B6" s="46" t="n">
        <f aca="false">IF(B7="No",225,VLOOKUP(B14,A26:B39,2))</f>
        <v>41.4785479849317</v>
      </c>
    </row>
    <row r="7" customFormat="false" ht="12.75" hidden="false" customHeight="false" outlineLevel="0" collapsed="false">
      <c r="A7" s="0" t="s">
        <v>13</v>
      </c>
      <c r="B7" s="45" t="s">
        <v>8</v>
      </c>
    </row>
    <row r="8" customFormat="false" ht="12.75" hidden="false" customHeight="false" outlineLevel="0" collapsed="false">
      <c r="A8" s="0" t="s">
        <v>14</v>
      </c>
      <c r="B8" s="45" t="s">
        <v>15</v>
      </c>
    </row>
    <row r="9" customFormat="false" ht="12.75" hidden="false" customHeight="false" outlineLevel="0" collapsed="false">
      <c r="A9" s="0" t="s">
        <v>16</v>
      </c>
      <c r="B9" s="47" t="n">
        <v>0.07</v>
      </c>
      <c r="D9" s="48"/>
    </row>
    <row r="10" customFormat="false" ht="12.75" hidden="false" customHeight="false" outlineLevel="0" collapsed="false">
      <c r="A10" s="0" t="s">
        <v>17</v>
      </c>
      <c r="B10" s="46" t="n">
        <v>225</v>
      </c>
    </row>
    <row r="11" customFormat="false" ht="12.75" hidden="false" customHeight="false" outlineLevel="0" collapsed="false">
      <c r="A11" s="0" t="s">
        <v>18</v>
      </c>
      <c r="B11" s="47" t="n">
        <v>0.18</v>
      </c>
    </row>
    <row r="12" customFormat="false" ht="12.75" hidden="false" customHeight="false" outlineLevel="0" collapsed="false">
      <c r="A12" s="0" t="s">
        <v>19</v>
      </c>
      <c r="B12" s="49" t="n">
        <v>10000</v>
      </c>
    </row>
    <row r="13" customFormat="false" ht="12.75" hidden="false" customHeight="false" outlineLevel="0" collapsed="false">
      <c r="A13" s="0" t="s">
        <v>20</v>
      </c>
      <c r="B13" s="50" t="n">
        <f aca="true">TODAY()</f>
        <v>45926</v>
      </c>
    </row>
    <row r="14" customFormat="false" ht="12.75" hidden="false" customHeight="false" outlineLevel="0" collapsed="false">
      <c r="A14" s="0" t="s">
        <v>21</v>
      </c>
      <c r="B14" s="50" t="n">
        <v>37103</v>
      </c>
      <c r="D14" s="51"/>
      <c r="E14" s="51"/>
    </row>
    <row r="15" customFormat="false" ht="12.75" hidden="false" customHeight="false" outlineLevel="0" collapsed="false">
      <c r="A15" s="0" t="s">
        <v>22</v>
      </c>
      <c r="B15" s="47" t="n">
        <v>0.0575</v>
      </c>
      <c r="D15" s="51"/>
      <c r="E15" s="51"/>
    </row>
    <row r="17" customFormat="false" ht="12.75" hidden="false" customHeight="false" outlineLevel="0" collapsed="false">
      <c r="B17" s="52" t="s">
        <v>23</v>
      </c>
      <c r="C17" s="52" t="s">
        <v>24</v>
      </c>
      <c r="D17" s="52" t="s">
        <v>25</v>
      </c>
      <c r="E17" s="52" t="s">
        <v>26</v>
      </c>
    </row>
    <row r="18" customFormat="false" ht="12.75" hidden="false" customHeight="false" outlineLevel="0" collapsed="false">
      <c r="A18" s="0" t="s">
        <v>27</v>
      </c>
      <c r="B18" s="53" t="e">
        <f aca="false">IF($B$7="No",EURO($B$6,$B$10,$B$15,0,$B$11,$B$14-$B$13,1,0),EURO($B$6,$B$10,$B$15,$B$9,$B$11,$B$14-$B$13,1,0))</f>
        <v>#NAME?</v>
      </c>
      <c r="C18" s="53" t="e">
        <f aca="false">B18*$B$12</f>
        <v>#NAME?</v>
      </c>
      <c r="D18" s="54" t="e">
        <f aca="false">EURO($B$6,$B$10,$B$15,0,$B$11,$B$14-$B$13,1,1)</f>
        <v>#NAME?</v>
      </c>
      <c r="E18" s="55" t="e">
        <f aca="false">D18*$B$12</f>
        <v>#NAME?</v>
      </c>
    </row>
    <row r="19" customFormat="false" ht="12.75" hidden="false" customHeight="false" outlineLevel="0" collapsed="false">
      <c r="A19" s="0" t="s">
        <v>28</v>
      </c>
      <c r="B19" s="53" t="e">
        <f aca="false">IF($B$7="No",AMER($B$6,$B$10,$B$15,0,$B$11,($B$14-$B$13),1,0),AMER($B$6,$B$10,$B$15,$B$9,$B$11,($B$14-$B$13),1,0))</f>
        <v>#NAME?</v>
      </c>
      <c r="C19" s="53" t="e">
        <f aca="false">B19*$B$12</f>
        <v>#NAME?</v>
      </c>
      <c r="D19" s="54" t="e">
        <f aca="false">AMER($B$6,$B$10,$B$15,0,$B$11,$B$14-$B$13,1,1)</f>
        <v>#NAME?</v>
      </c>
      <c r="E19" s="55" t="e">
        <f aca="false">D19*$B$12</f>
        <v>#NAME?</v>
      </c>
    </row>
    <row r="21" customFormat="false" ht="12.75" hidden="false" customHeight="false" outlineLevel="0" collapsed="false">
      <c r="A21" s="0" t="s">
        <v>29</v>
      </c>
      <c r="B21" s="53" t="e">
        <f aca="false">IF($B$7="No",EURO($B$6,$B$10,$B$15,0,$B$11,($B$14-$B$13),0,0),EURO($B$6,$B$10,$B$15,$B$9,$B$11,$B$14-$B$13,0,0))</f>
        <v>#NAME?</v>
      </c>
      <c r="C21" s="53" t="e">
        <f aca="false">B21*$B$12</f>
        <v>#NAME?</v>
      </c>
      <c r="D21" s="54" t="e">
        <f aca="false">EURO($B$6,$B$10,$B$15,0,$B$11,$B$14-$B$13,0,1)</f>
        <v>#NAME?</v>
      </c>
      <c r="E21" s="55" t="e">
        <f aca="false">D21*$B$12</f>
        <v>#NAME?</v>
      </c>
    </row>
    <row r="22" customFormat="false" ht="12.75" hidden="false" customHeight="false" outlineLevel="0" collapsed="false">
      <c r="A22" s="0" t="s">
        <v>30</v>
      </c>
      <c r="B22" s="53" t="e">
        <f aca="false">IF($B$7="No",AMER($B$6,$B$10,$B$15,0,$B$11,($B$14-$B$13),0,0),AMER($B$6,$B$10,$B$15,$B$9,$B$11,($B$14-$B$13),0,0))</f>
        <v>#NAME?</v>
      </c>
      <c r="C22" s="53" t="e">
        <f aca="false">B22*$B$12</f>
        <v>#NAME?</v>
      </c>
      <c r="D22" s="54" t="e">
        <f aca="false">AMER($B$6,$B$10,$B$15,0,$B$11,$B$14-$B$13,0,1)</f>
        <v>#NAME?</v>
      </c>
      <c r="E22" s="55" t="e">
        <f aca="false">D22*$B$12</f>
        <v>#NAME?</v>
      </c>
    </row>
    <row r="23" customFormat="false" ht="13.5" hidden="false" customHeight="false" outlineLevel="0" collapsed="false"/>
    <row r="24" customFormat="false" ht="13.5" hidden="false" customHeight="false" outlineLevel="0" collapsed="false">
      <c r="B24" s="48"/>
      <c r="D24" s="56" t="s">
        <v>31</v>
      </c>
      <c r="E24" s="57" t="s">
        <v>32</v>
      </c>
      <c r="G24" s="56" t="s">
        <v>31</v>
      </c>
      <c r="H24" s="57" t="s">
        <v>25</v>
      </c>
    </row>
    <row r="25" customFormat="false" ht="13.5" hidden="false" customHeight="false" outlineLevel="0" collapsed="false">
      <c r="A25" s="58" t="s">
        <v>31</v>
      </c>
      <c r="B25" s="59" t="s">
        <v>33</v>
      </c>
      <c r="D25" s="60" t="e">
        <f aca="false">B21</f>
        <v>#NAME?</v>
      </c>
      <c r="E25" s="61" t="n">
        <v>225</v>
      </c>
      <c r="G25" s="60" t="e">
        <f aca="false">E21</f>
        <v>#NAME?</v>
      </c>
      <c r="H25" s="61" t="n">
        <v>225</v>
      </c>
      <c r="K25" s="52" t="s">
        <v>15</v>
      </c>
      <c r="L25" s="52" t="s">
        <v>34</v>
      </c>
    </row>
    <row r="26" customFormat="false" ht="12.75" hidden="false" customHeight="false" outlineLevel="0" collapsed="false">
      <c r="A26" s="62" t="n">
        <v>37011</v>
      </c>
      <c r="B26" s="63" t="n">
        <f aca="false">IF($B$8="COC",K26,IF($B$8="Curve",L26,0))</f>
        <v>40.7536178970102</v>
      </c>
      <c r="D26" s="62" t="n">
        <f aca="false">A26</f>
        <v>37011</v>
      </c>
      <c r="E26" s="63" t="e">
        <f aca="true">TABLE($D$25,$B$14,$D26,$B$10,E$25)</f>
        <v>#NAME?</v>
      </c>
      <c r="G26" s="62" t="n">
        <f aca="false">D26</f>
        <v>37011</v>
      </c>
      <c r="H26" s="64" t="e">
        <f aca="true">TABLE($G$25,$B$14,$G26,$B$10,H$25)</f>
        <v>#NAME?</v>
      </c>
      <c r="K26" s="48" t="n">
        <f aca="false">225*EXP($B$9*((A26-$B$13)/365.25))</f>
        <v>40.7536178970102</v>
      </c>
      <c r="L26" s="65" t="n">
        <v>245</v>
      </c>
    </row>
    <row r="27" customFormat="false" ht="12.75" hidden="false" customHeight="false" outlineLevel="0" collapsed="false">
      <c r="A27" s="62" t="n">
        <f aca="false">EOMONTH(A26,1)</f>
        <v>37042</v>
      </c>
      <c r="B27" s="63" t="n">
        <f aca="false">IF($B$8="COC",K27,IF($B$8="Curve",L27,0))</f>
        <v>40.9964613606502</v>
      </c>
      <c r="D27" s="62" t="n">
        <f aca="false">A27</f>
        <v>37042</v>
      </c>
      <c r="E27" s="63" t="e">
        <f aca="true">TABLE($D$25,$B$14,$D27,$B$10,E$25)</f>
        <v>#NAME?</v>
      </c>
      <c r="G27" s="62" t="n">
        <f aca="false">D27</f>
        <v>37042</v>
      </c>
      <c r="H27" s="64" t="e">
        <f aca="true">TABLE($G$25,$B$14,$G27,$B$10,H$25)</f>
        <v>#NAME?</v>
      </c>
      <c r="K27" s="48" t="n">
        <f aca="false">225*EXP($B$9*((A27-$B$13)/365.25))</f>
        <v>40.9964613606502</v>
      </c>
      <c r="L27" s="65" t="n">
        <v>250</v>
      </c>
    </row>
    <row r="28" customFormat="false" ht="12.75" hidden="false" customHeight="false" outlineLevel="0" collapsed="false">
      <c r="A28" s="62" t="n">
        <f aca="false">EOMONTH(A27,1)</f>
        <v>37072</v>
      </c>
      <c r="B28" s="63" t="n">
        <f aca="false">IF($B$8="COC",K28,IF($B$8="Curve",L28,0))</f>
        <v>41.2328488702982</v>
      </c>
      <c r="D28" s="62" t="n">
        <f aca="false">A28</f>
        <v>37072</v>
      </c>
      <c r="E28" s="63" t="e">
        <f aca="true">TABLE($D$25,$B$14,$D28,$B$10,E$25)</f>
        <v>#NAME?</v>
      </c>
      <c r="G28" s="62" t="n">
        <f aca="false">D28</f>
        <v>37072</v>
      </c>
      <c r="H28" s="64" t="e">
        <f aca="true">TABLE($G$25,$B$14,$G28,$B$10,H$25)</f>
        <v>#NAME?</v>
      </c>
      <c r="K28" s="48" t="n">
        <f aca="false">225*EXP($B$9*((A28-$B$13)/365.25))</f>
        <v>41.2328488702982</v>
      </c>
      <c r="L28" s="65" t="n">
        <v>260</v>
      </c>
    </row>
    <row r="29" customFormat="false" ht="12.75" hidden="false" customHeight="false" outlineLevel="0" collapsed="false">
      <c r="A29" s="62" t="n">
        <f aca="false">EOMONTH(A28,1)</f>
        <v>37103</v>
      </c>
      <c r="B29" s="63" t="n">
        <f aca="false">IF($B$8="COC",K29,IF($B$8="Curve",L29,0))</f>
        <v>41.4785479849317</v>
      </c>
      <c r="D29" s="62" t="n">
        <f aca="false">A29</f>
        <v>37103</v>
      </c>
      <c r="E29" s="63" t="e">
        <f aca="true">TABLE($D$25,$B$14,$D29,$B$10,E$25)</f>
        <v>#NAME?</v>
      </c>
      <c r="G29" s="62" t="n">
        <f aca="false">D29</f>
        <v>37103</v>
      </c>
      <c r="H29" s="64" t="e">
        <f aca="true">TABLE($G$25,$B$14,$G29,$B$10,H$25)</f>
        <v>#NAME?</v>
      </c>
      <c r="K29" s="48" t="n">
        <f aca="false">225*EXP($B$9*((A29-$B$13)/365.25))</f>
        <v>41.4785479849317</v>
      </c>
      <c r="L29" s="65" t="n">
        <v>260</v>
      </c>
    </row>
    <row r="30" customFormat="false" ht="12.75" hidden="false" customHeight="false" outlineLevel="0" collapsed="false">
      <c r="A30" s="62" t="n">
        <f aca="false">EOMONTH(A29,1)</f>
        <v>37134</v>
      </c>
      <c r="B30" s="63" t="n">
        <f aca="false">IF($B$8="COC",K30,IF($B$8="Curve",L30,0))</f>
        <v>41.7257111763046</v>
      </c>
      <c r="D30" s="62" t="n">
        <f aca="false">A30</f>
        <v>37134</v>
      </c>
      <c r="E30" s="63" t="e">
        <f aca="true">TABLE($D$25,$B$14,$D30,$B$10,E$25)</f>
        <v>#NAME?</v>
      </c>
      <c r="G30" s="62" t="n">
        <f aca="false">D30</f>
        <v>37134</v>
      </c>
      <c r="H30" s="64" t="e">
        <f aca="true">TABLE($G$25,$B$14,$G30,$B$10,H$25)</f>
        <v>#NAME?</v>
      </c>
      <c r="K30" s="48" t="n">
        <f aca="false">225*EXP($B$9*((A30-$B$13)/365.25))</f>
        <v>41.7257111763046</v>
      </c>
      <c r="L30" s="65" t="n">
        <v>265</v>
      </c>
    </row>
    <row r="31" customFormat="false" ht="12.75" hidden="false" customHeight="false" outlineLevel="0" collapsed="false">
      <c r="A31" s="62" t="n">
        <f aca="false">EOMONTH(A30,1)</f>
        <v>37164</v>
      </c>
      <c r="B31" s="63" t="n">
        <f aca="false">IF($B$8="COC",K31,IF($B$8="Curve",L31,0))</f>
        <v>41.9663035744262</v>
      </c>
      <c r="D31" s="62" t="n">
        <f aca="false">A31</f>
        <v>37164</v>
      </c>
      <c r="E31" s="63" t="e">
        <f aca="true">TABLE($D$25,$B$14,$D31,$B$10,E$25)</f>
        <v>#NAME?</v>
      </c>
      <c r="G31" s="62" t="n">
        <f aca="false">D31</f>
        <v>37164</v>
      </c>
      <c r="H31" s="64" t="e">
        <f aca="true">TABLE($G$25,$B$14,$G31,$B$10,H$25)</f>
        <v>#NAME?</v>
      </c>
      <c r="K31" s="48" t="n">
        <f aca="false">225*EXP($B$9*((A31-$B$13)/365.25))</f>
        <v>41.9663035744262</v>
      </c>
      <c r="L31" s="65" t="n">
        <v>270</v>
      </c>
    </row>
    <row r="32" customFormat="false" ht="12.75" hidden="false" customHeight="false" outlineLevel="0" collapsed="false">
      <c r="A32" s="62" t="n">
        <f aca="false">EOMONTH(A31,1)</f>
        <v>37195</v>
      </c>
      <c r="B32" s="63" t="n">
        <f aca="false">IF($B$8="COC",K32,IF($B$8="Curve",L32,0))</f>
        <v>42.2163732134442</v>
      </c>
      <c r="D32" s="62" t="n">
        <f aca="false">A32</f>
        <v>37195</v>
      </c>
      <c r="E32" s="63" t="e">
        <f aca="true">TABLE($D$25,$B$14,$D32,$B$10,E$25)</f>
        <v>#NAME?</v>
      </c>
      <c r="G32" s="62" t="n">
        <f aca="false">D32</f>
        <v>37195</v>
      </c>
      <c r="H32" s="64" t="e">
        <f aca="true">TABLE($G$25,$B$14,$G32,$B$10,H$25)</f>
        <v>#NAME?</v>
      </c>
      <c r="K32" s="48" t="n">
        <f aca="false">225*EXP($B$9*((A32-$B$13)/365.25))</f>
        <v>42.2163732134442</v>
      </c>
      <c r="L32" s="65" t="n">
        <v>280</v>
      </c>
    </row>
    <row r="33" customFormat="false" ht="12.75" hidden="false" customHeight="false" outlineLevel="0" collapsed="false">
      <c r="A33" s="62" t="n">
        <f aca="false">EOMONTH(A32,1)</f>
        <v>37225</v>
      </c>
      <c r="B33" s="63" t="n">
        <f aca="false">IF($B$8="COC",K33,IF($B$8="Curve",L33,0))</f>
        <v>42.4597947917728</v>
      </c>
      <c r="D33" s="62" t="n">
        <f aca="false">A33</f>
        <v>37225</v>
      </c>
      <c r="E33" s="63" t="e">
        <f aca="true">TABLE($D$25,$B$14,$D33,$B$10,E$25)</f>
        <v>#NAME?</v>
      </c>
      <c r="G33" s="62" t="n">
        <f aca="false">D33</f>
        <v>37225</v>
      </c>
      <c r="H33" s="64" t="e">
        <f aca="true">TABLE($G$25,$B$14,$G33,$B$10,H$25)</f>
        <v>#NAME?</v>
      </c>
      <c r="K33" s="48" t="n">
        <f aca="false">225*EXP($B$9*((A33-$B$13)/365.25))</f>
        <v>42.4597947917728</v>
      </c>
      <c r="L33" s="65" t="n">
        <v>285</v>
      </c>
    </row>
    <row r="34" customFormat="false" ht="12.75" hidden="false" customHeight="false" outlineLevel="0" collapsed="false">
      <c r="A34" s="62" t="n">
        <f aca="false">EOMONTH(A33,1)</f>
        <v>37256</v>
      </c>
      <c r="B34" s="63" t="n">
        <f aca="false">IF($B$8="COC",K34,IF($B$8="Curve",L34,0))</f>
        <v>42.7128050560084</v>
      </c>
      <c r="D34" s="62" t="n">
        <f aca="false">A34</f>
        <v>37256</v>
      </c>
      <c r="E34" s="63" t="e">
        <f aca="true">TABLE($D$25,$B$14,$D34,$B$10,E$25)</f>
        <v>#NAME?</v>
      </c>
      <c r="G34" s="62" t="n">
        <f aca="false">D34</f>
        <v>37256</v>
      </c>
      <c r="H34" s="64" t="e">
        <f aca="true">TABLE($G$25,$B$14,$G34,$B$10,H$25)</f>
        <v>#NAME?</v>
      </c>
      <c r="K34" s="48" t="n">
        <f aca="false">225*EXP($B$9*((A34-$B$13)/365.25))</f>
        <v>42.7128050560084</v>
      </c>
      <c r="L34" s="65" t="n">
        <v>290</v>
      </c>
    </row>
    <row r="35" customFormat="false" ht="12.75" hidden="false" customHeight="false" outlineLevel="0" collapsed="false">
      <c r="A35" s="62" t="n">
        <f aca="false">EOMONTH(A34,1)</f>
        <v>37287</v>
      </c>
      <c r="B35" s="63" t="n">
        <f aca="false">IF($B$8="COC",K35,IF($B$8="Curve",L35,0))</f>
        <v>42.9673229628061</v>
      </c>
      <c r="D35" s="62" t="n">
        <f aca="false">A35</f>
        <v>37287</v>
      </c>
      <c r="E35" s="63" t="e">
        <f aca="true">TABLE($D$25,$B$14,$D35,$B$10,E$25)</f>
        <v>#NAME?</v>
      </c>
      <c r="G35" s="62" t="n">
        <f aca="false">D35</f>
        <v>37287</v>
      </c>
      <c r="H35" s="64" t="e">
        <f aca="true">TABLE($G$25,$B$14,$G35,$B$10,H$25)</f>
        <v>#NAME?</v>
      </c>
      <c r="K35" s="48" t="n">
        <f aca="false">225*EXP($B$9*((A35-$B$13)/365.25))</f>
        <v>42.9673229628061</v>
      </c>
      <c r="L35" s="65" t="n">
        <v>290</v>
      </c>
    </row>
    <row r="36" customFormat="false" ht="12.75" hidden="false" customHeight="false" outlineLevel="0" collapsed="false">
      <c r="A36" s="62" t="n">
        <f aca="false">EOMONTH(A35,1)</f>
        <v>37315</v>
      </c>
      <c r="B36" s="63" t="n">
        <f aca="false">IF($B$8="COC",K36,IF($B$8="Curve",L36,0))</f>
        <v>43.1985134269508</v>
      </c>
      <c r="D36" s="62" t="n">
        <f aca="false">A36</f>
        <v>37315</v>
      </c>
      <c r="E36" s="63" t="e">
        <f aca="true">TABLE($D$25,$B$14,$D36,$B$10,E$25)</f>
        <v>#NAME?</v>
      </c>
      <c r="G36" s="62" t="n">
        <f aca="false">D36</f>
        <v>37315</v>
      </c>
      <c r="H36" s="64" t="e">
        <f aca="true">TABLE($G$25,$B$14,$G36,$B$10,H$25)</f>
        <v>#NAME?</v>
      </c>
      <c r="K36" s="48" t="n">
        <f aca="false">225*EXP($B$9*((A36-$B$13)/365.25))</f>
        <v>43.1985134269508</v>
      </c>
      <c r="L36" s="65" t="n">
        <v>290</v>
      </c>
    </row>
    <row r="37" customFormat="false" ht="12.75" hidden="false" customHeight="false" outlineLevel="0" collapsed="false">
      <c r="A37" s="62" t="n">
        <f aca="false">EOMONTH(A36,1)</f>
        <v>37346</v>
      </c>
      <c r="B37" s="63" t="n">
        <f aca="false">IF($B$8="COC",K37,IF($B$8="Curve",L37,0))</f>
        <v>43.4559255823872</v>
      </c>
      <c r="D37" s="62" t="n">
        <f aca="false">A37</f>
        <v>37346</v>
      </c>
      <c r="E37" s="63" t="e">
        <f aca="true">TABLE($D$25,$B$14,$D37,$B$10,E$25)</f>
        <v>#NAME?</v>
      </c>
      <c r="G37" s="62" t="n">
        <f aca="false">D37</f>
        <v>37346</v>
      </c>
      <c r="H37" s="64" t="e">
        <f aca="true">TABLE($G$25,$B$14,$G37,$B$10,H$25)</f>
        <v>#NAME?</v>
      </c>
      <c r="K37" s="48" t="n">
        <f aca="false">225*EXP($B$9*((A37-$B$13)/365.25))</f>
        <v>43.4559255823872</v>
      </c>
      <c r="L37" s="65" t="n">
        <v>290</v>
      </c>
    </row>
    <row r="38" customFormat="false" ht="12.75" hidden="false" customHeight="false" outlineLevel="0" collapsed="false">
      <c r="A38" s="62" t="n">
        <f aca="false">EOMONTH(A37,1)</f>
        <v>37376</v>
      </c>
      <c r="B38" s="63" t="n">
        <f aca="false">IF($B$8="COC",K38,IF($B$8="Curve",L38,0))</f>
        <v>43.7064944775292</v>
      </c>
      <c r="D38" s="62" t="n">
        <f aca="false">A38</f>
        <v>37376</v>
      </c>
      <c r="E38" s="63" t="e">
        <f aca="true">TABLE($D$25,$B$14,$D38,$B$10,E$25)</f>
        <v>#NAME?</v>
      </c>
      <c r="G38" s="62" t="n">
        <f aca="false">D38</f>
        <v>37376</v>
      </c>
      <c r="H38" s="64" t="e">
        <f aca="true">TABLE($G$25,$B$14,$G38,$B$10,H$25)</f>
        <v>#NAME?</v>
      </c>
      <c r="K38" s="48" t="n">
        <f aca="false">225*EXP($B$9*((A38-$B$13)/365.25))</f>
        <v>43.7064944775292</v>
      </c>
      <c r="L38" s="65" t="n">
        <v>285</v>
      </c>
    </row>
    <row r="39" customFormat="false" ht="12.75" hidden="false" customHeight="false" outlineLevel="0" collapsed="false">
      <c r="A39" s="62" t="n">
        <f aca="false">EOMONTH(A38,1)</f>
        <v>37407</v>
      </c>
      <c r="B39" s="63" t="n">
        <f aca="false">IF($B$8="COC",K39,IF($B$8="Curve",L39,0))</f>
        <v>43.9669336004878</v>
      </c>
      <c r="D39" s="62" t="n">
        <f aca="false">A39</f>
        <v>37407</v>
      </c>
      <c r="E39" s="63" t="e">
        <f aca="true">TABLE($D$25,$B$14,$D39,$B$10,E$25)</f>
        <v>#NAME?</v>
      </c>
      <c r="G39" s="62" t="n">
        <f aca="false">D39</f>
        <v>37407</v>
      </c>
      <c r="H39" s="64" t="e">
        <f aca="true">TABLE($G$25,$B$14,$G39,$B$10,H$25)</f>
        <v>#NAME?</v>
      </c>
      <c r="K39" s="48" t="n">
        <f aca="false">225*EXP($B$9*((A39-$B$13)/365.25))</f>
        <v>43.9669336004878</v>
      </c>
      <c r="L39" s="65" t="n">
        <v>280</v>
      </c>
    </row>
    <row r="40" customFormat="false" ht="13.5" hidden="false" customHeight="false" outlineLevel="0" collapsed="false">
      <c r="A40" s="39"/>
      <c r="B40" s="42"/>
      <c r="D40" s="39"/>
      <c r="E40" s="42"/>
      <c r="G40" s="39"/>
      <c r="H40" s="42"/>
    </row>
  </sheetData>
  <mergeCells count="1">
    <mergeCell ref="A4:B4"/>
  </mergeCells>
  <dataValidations count="3">
    <dataValidation allowBlank="true" errorStyle="stop" operator="between" showDropDown="false" showErrorMessage="true" showInputMessage="false" sqref="B5" type="list">
      <formula1>$D$2:$F$2</formula1>
      <formula2>0</formula2>
    </dataValidation>
    <dataValidation allowBlank="true" errorStyle="stop" operator="between" showDropDown="false" showErrorMessage="true" showInputMessage="false" sqref="B7" type="list">
      <formula1>$D$3:$E$3</formula1>
      <formula2>0</formula2>
    </dataValidation>
    <dataValidation allowBlank="true" errorStyle="stop" operator="between" showDropDown="false" showErrorMessage="true" showInputMessage="false" sqref="B8" type="list">
      <formula1>$K$25:$L$25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2000-12-28T14:13:49Z</dcterms:created>
  <dc:creator>Sean Keenan</dc:creator>
  <dc:description/>
  <dc:language>en-US</dc:language>
  <cp:lastModifiedBy>Sean Keenan</cp:lastModifiedBy>
  <cp:lastPrinted>2001-01-18T14:25:36Z</cp:lastPrinted>
  <cp:revision>0</cp:revision>
  <dc:subject/>
  <dc:title/>
</cp:coreProperties>
</file>