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Nomination Sheet" sheetId="2" state="visible" r:id="rId4"/>
    <sheet name="Sheet3" sheetId="3" state="visible" r:id="rId5"/>
  </sheets>
  <definedNames>
    <definedName function="false" hidden="false" localSheetId="0" name="_xlnm.Print_Area" vbProcedure="false">Model!$A$4:$Y$36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<sst xmlns="http://schemas.openxmlformats.org/spreadsheetml/2006/main" count="99" uniqueCount="63">
  <si>
    <t xml:space="preserve">ECS/Hubbard Compressor Station</t>
  </si>
  <si>
    <t xml:space="preserve">Midland Power Cooperative 2000 Summary</t>
  </si>
  <si>
    <t xml:space="preserve">Hubbard Nominations 2002 (w/ 2001 History)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</si>
  <si>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</si>
  <si>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</si>
  <si>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</si>
  <si>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</si>
  <si>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</si>
  <si>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</si>
  <si>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</si>
  <si>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</si>
  <si>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</si>
  <si>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</si>
  <si>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</si>
  <si>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</si>
  <si>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kwh used</t>
  </si>
  <si>
    <t xml:space="preserve">Facility Charge</t>
  </si>
  <si>
    <t xml:space="preserve">Energy Charge</t>
  </si>
  <si>
    <t xml:space="preserve">Demand Charge</t>
  </si>
  <si>
    <t xml:space="preserve">Cost of Service/Margins</t>
  </si>
  <si>
    <t xml:space="preserve">Translation Charge</t>
  </si>
  <si>
    <t xml:space="preserve">Subtotal</t>
  </si>
  <si>
    <t xml:space="preserve">Ave Cost per kwh</t>
  </si>
  <si>
    <t xml:space="preserve">Billing Load Factor</t>
  </si>
  <si>
    <t xml:space="preserve">Power Factor</t>
  </si>
  <si>
    <t xml:space="preserve">Coincidental Demand</t>
  </si>
  <si>
    <t xml:space="preserve">Maximum kw Demand</t>
  </si>
  <si>
    <t xml:space="preserve">days per month</t>
  </si>
  <si>
    <t xml:space="preserve">Max Peak Hp-hr</t>
  </si>
  <si>
    <t xml:space="preserve">Available kwh</t>
  </si>
  <si>
    <t xml:space="preserve">Contract Calculatd L.F. %</t>
  </si>
  <si>
    <t xml:space="preserve">Expected LF </t>
  </si>
  <si>
    <t xml:space="preserve">Expected LF Nomination</t>
  </si>
  <si>
    <t xml:space="preserve">True - Up Actual to Nom</t>
  </si>
  <si>
    <t xml:space="preserve">Actual Hp-hr (2 mnths prior)</t>
  </si>
  <si>
    <t xml:space="preserve">Calculation Actual Fuel Vol.  (2 mnths prior)</t>
  </si>
  <si>
    <t xml:space="preserve">Under / (Over) Nomination adjustment</t>
  </si>
  <si>
    <t xml:space="preserve">Net Monthly Nomination</t>
  </si>
  <si>
    <t xml:space="preserve">Net Daily Nomination</t>
  </si>
  <si>
    <t xml:space="preserve">Historical Nom Volume</t>
  </si>
  <si>
    <t xml:space="preserve">Historical daily Volume</t>
  </si>
  <si>
    <t xml:space="preserve">Add'l / (excess) Vol. To ENA</t>
  </si>
  <si>
    <t xml:space="preserve">Actual Monthly Nomination (History)</t>
  </si>
  <si>
    <t xml:space="preserve">Vol's owed to ENA from NNG</t>
  </si>
  <si>
    <t xml:space="preserve">= 2001 total actually owed to NNG</t>
  </si>
  <si>
    <t xml:space="preserve">1st Nomination</t>
  </si>
  <si>
    <t xml:space="preserve">Post True-Up</t>
  </si>
  <si>
    <t xml:space="preserve">HUBBARD NOMINATIONS</t>
  </si>
  <si>
    <t xml:space="preserve">February 2002</t>
  </si>
  <si>
    <t xml:space="preserve">Annual Charge Gas</t>
  </si>
  <si>
    <t xml:space="preserve">Number of days in month</t>
  </si>
  <si>
    <t xml:space="preserve">Expected Load Factor</t>
  </si>
  <si>
    <t xml:space="preserve">Monthly fuel gas payable</t>
  </si>
  <si>
    <t xml:space="preserve">True-Up Volume</t>
  </si>
  <si>
    <t xml:space="preserve">December</t>
  </si>
  <si>
    <t xml:space="preserve">KwH per Midland Power Cooperative Invoice</t>
  </si>
  <si>
    <t xml:space="preserve">Conversion to HP</t>
  </si>
  <si>
    <t xml:space="preserve">Actual Month Fuel Gas</t>
  </si>
  <si>
    <t xml:space="preserve">Expected Load Factor Volume</t>
  </si>
  <si>
    <t xml:space="preserve">True-up volume</t>
  </si>
  <si>
    <t xml:space="preserve">Total Monthly Gas</t>
  </si>
  <si>
    <t xml:space="preserve">Monthly MMBtu</t>
  </si>
  <si>
    <t xml:space="preserve">Daily MMBtu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</si>
</sst>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0.0%"/>
    <numFmt numFmtId="167" formatCode="[$-409]#,##0_);[RED]\(#,##0\)"/>
    <numFmt numFmtId="168" formatCode="_(\$* #,##0.00_);_(\$* \(#,##0.00\);_(\$* \-??_);_(@_)"/>
    <numFmt numFmtId="169" formatCode="_(\$* #,##0.0000_);_(\$* \(#,##0.0000\);_(\$* \-????_);_(@_)"/>
    <numFmt numFmtId="170" formatCode="0.00%"/>
    <numFmt numFmtId="171" formatCode="0%"/>
    <numFmt numFmtId="172" formatCode="_(* #,##0.00_);_(* \(#,##0.00\);_(* \-??_);_(@_)"/>
    <numFmt numFmtId="173" formatCode="_(* #,##0_);_(* \(#,##0\);_(* \-??_);_(@_)"/>
    <numFmt numFmtId="174" formatCode="#,##0"/>
    <numFmt numFmtId="175" formatCode="[$-409]mmm\-yy"/>
    <numFmt numFmtId="176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sz val="7.2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Gas vrs Actual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Model!$B$6:$O$6</c:f>
              <c:strCache>
                <c:ptCount val="1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</c:strCache>
            </c:strRef>
          </c:cat>
          <c:val>
            <c:numRef>
              <c:f>Model!$B$27:$O$27</c:f>
              <c:numCache>
                <c:formatCode>[$-409]#,##0_);[RED]\(#,##0\)</c:formatCode>
                <c:ptCount val="14"/>
                <c:pt idx="0">
                  <c:v>62734.08</c:v>
                </c:pt>
                <c:pt idx="1">
                  <c:v>54663.168</c:v>
                </c:pt>
                <c:pt idx="2">
                  <c:v>47973.12</c:v>
                </c:pt>
                <c:pt idx="3">
                  <c:v>42854.4</c:v>
                </c:pt>
                <c:pt idx="4">
                  <c:v>42806.784</c:v>
                </c:pt>
                <c:pt idx="5">
                  <c:v>27855.36</c:v>
                </c:pt>
                <c:pt idx="6">
                  <c:v>28783.872</c:v>
                </c:pt>
                <c:pt idx="7">
                  <c:v>36902.4</c:v>
                </c:pt>
                <c:pt idx="8">
                  <c:v>48568.32</c:v>
                </c:pt>
                <c:pt idx="9">
                  <c:v>53139.456</c:v>
                </c:pt>
                <c:pt idx="10">
                  <c:v>58567.68</c:v>
                </c:pt>
                <c:pt idx="11">
                  <c:v>60710.4</c:v>
                </c:pt>
                <c:pt idx="12">
                  <c:v>62734.08</c:v>
                </c:pt>
                <c:pt idx="13">
                  <c:v>54663.168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Model!$B$6:$O$6</c:f>
              <c:strCache>
                <c:ptCount val="1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</c:strCache>
            </c:strRef>
          </c:cat>
          <c:val>
            <c:numRef>
              <c:f>Model!$B$34:$O$34</c:f>
              <c:numCache>
                <c:formatCode>[$-409]#,##0_);[RED]\(#,##0\)</c:formatCode>
                <c:ptCount val="14"/>
                <c:pt idx="0">
                  <c:v>39330.47748</c:v>
                </c:pt>
                <c:pt idx="1">
                  <c:v>29116.84548</c:v>
                </c:pt>
                <c:pt idx="2">
                  <c:v>14411.90496</c:v>
                </c:pt>
                <c:pt idx="3">
                  <c:v>-446.582279999995</c:v>
                </c:pt>
                <c:pt idx="4">
                  <c:v>37523.75532</c:v>
                </c:pt>
                <c:pt idx="5">
                  <c:v>-7045.67628</c:v>
                </c:pt>
                <c:pt idx="6">
                  <c:v>-12067.41216</c:v>
                </c:pt>
                <c:pt idx="7">
                  <c:v>9780.35244</c:v>
                </c:pt>
                <c:pt idx="8">
                  <c:v>45879.39612</c:v>
                </c:pt>
                <c:pt idx="9">
                  <c:v>54251.24124</c:v>
                </c:pt>
                <c:pt idx="10">
                  <c:v>38084.7276</c:v>
                </c:pt>
                <c:pt idx="11">
                  <c:v>42036.62868</c:v>
                </c:pt>
                <c:pt idx="12">
                  <c:v>30494.14572</c:v>
                </c:pt>
                <c:pt idx="13">
                  <c:v>20021.11068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3416972"/>
        <c:axId val="65457752"/>
      </c:lineChart>
      <c:catAx>
        <c:axId val="334169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57752"/>
        <c:crossesAt val="0"/>
        <c:auto val="1"/>
        <c:lblAlgn val="ctr"/>
        <c:lblOffset val="100"/>
        <c:noMultiLvlLbl val="0"/>
      </c:catAx>
      <c:valAx>
        <c:axId val="6545775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MMBtu's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169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151200</xdr:colOff>
      <xdr:row>48</xdr:row>
      <xdr:rowOff>0</xdr:rowOff>
    </xdr:from>
    <xdr:to>
      <xdr:col>15</xdr:col>
      <xdr:colOff>70560</xdr:colOff>
      <xdr:row>66</xdr:row>
      <xdr:rowOff>9360</xdr:rowOff>
    </xdr:to>
    <xdr:graphicFrame>
      <xdr:nvGraphicFramePr>
        <xdr:cNvPr id="0" name="Chart 2"/>
        <xdr:cNvGraphicFramePr/>
      </xdr:nvGraphicFramePr>
      <xdr:xfrm>
        <a:off x="2013120" y="7953480"/>
        <a:ext cx="11900520" cy="292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13.99"/>
    <col collapsed="false" customWidth="true" hidden="false" outlineLevel="0" max="3" min="3" style="0" width="12.28"/>
    <col collapsed="false" customWidth="true" hidden="false" outlineLevel="0" max="5" min="4" style="0" width="12.42"/>
    <col collapsed="false" customWidth="true" hidden="false" outlineLevel="0" max="7" min="6" style="0" width="11.42"/>
    <col collapsed="false" customWidth="true" hidden="false" outlineLevel="0" max="11" min="8" style="0" width="12.42"/>
    <col collapsed="false" customWidth="true" hidden="false" outlineLevel="0" max="12" min="12" style="0" width="11.28"/>
    <col collapsed="false" customWidth="true" hidden="false" outlineLevel="0" max="13" min="13" style="0" width="10.56"/>
    <col collapsed="false" customWidth="true" hidden="false" outlineLevel="0" max="15" min="14" style="0" width="12.28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85"/>
    <col collapsed="false" customWidth="true" hidden="false" outlineLevel="0" max="19" min="19" style="0" width="10.28"/>
    <col collapsed="false" customWidth="true" hidden="false" outlineLevel="0" max="24" min="20" style="0" width="11.28"/>
  </cols>
  <sheetData>
    <row r="1" customFormat="false" ht="22.5" hidden="false" customHeight="true" outlineLevel="0" collapsed="false">
      <c r="A1" s="1" t="s">
        <v>0</v>
      </c>
    </row>
    <row r="2" customFormat="false" ht="21.75" hidden="false" customHeight="true" outlineLevel="0" collapsed="false">
      <c r="A2" s="1" t="s">
        <v>1</v>
      </c>
    </row>
    <row r="3" customFormat="false" ht="23.25" hidden="false" customHeight="tru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5.75" hidden="false" customHeight="false" outlineLevel="0" collapsed="false">
      <c r="A4" s="4" t="s">
        <v>2</v>
      </c>
    </row>
    <row r="5" customFormat="false" ht="13.5" hidden="false" customHeight="false" outlineLevel="0" collapsed="false">
      <c r="B5" s="5" t="n">
        <v>2001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n">
        <v>2002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customFormat="false" ht="13.5" hidden="false" customHeight="false" outlineLevel="0" collapsed="false"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8" t="s">
        <v>14</v>
      </c>
      <c r="N6" s="6" t="s">
        <v>3</v>
      </c>
      <c r="O6" s="7" t="s">
        <v>4</v>
      </c>
      <c r="P6" s="7" t="s">
        <v>5</v>
      </c>
      <c r="Q6" s="7" t="s">
        <v>6</v>
      </c>
      <c r="R6" s="7" t="s">
        <v>7</v>
      </c>
      <c r="S6" s="7" t="s">
        <v>8</v>
      </c>
      <c r="T6" s="7" t="s">
        <v>9</v>
      </c>
      <c r="U6" s="7" t="s">
        <v>10</v>
      </c>
      <c r="V6" s="7" t="s">
        <v>11</v>
      </c>
      <c r="W6" s="7" t="s">
        <v>12</v>
      </c>
      <c r="X6" s="7" t="s">
        <v>13</v>
      </c>
      <c r="Y6" s="8" t="s">
        <v>14</v>
      </c>
    </row>
    <row r="7" customFormat="false" ht="6" hidden="false" customHeight="true" outlineLevel="0" collapsed="false">
      <c r="A7" s="9"/>
      <c r="B7" s="10"/>
      <c r="N7" s="10"/>
    </row>
    <row r="8" customFormat="false" ht="12.75" hidden="false" customHeight="false" outlineLevel="0" collapsed="false">
      <c r="A8" s="11" t="s">
        <v>15</v>
      </c>
      <c r="B8" s="12" t="n">
        <v>1754400</v>
      </c>
      <c r="C8" s="12" t="n">
        <v>683300</v>
      </c>
      <c r="D8" s="12" t="n">
        <v>2567300</v>
      </c>
      <c r="E8" s="12" t="n">
        <v>478300</v>
      </c>
      <c r="F8" s="12" t="n">
        <v>117600</v>
      </c>
      <c r="G8" s="12" t="n">
        <v>44100</v>
      </c>
      <c r="H8" s="12" t="n">
        <v>1569300</v>
      </c>
      <c r="I8" s="12" t="n">
        <v>2286100</v>
      </c>
      <c r="J8" s="12" t="n">
        <v>1689000</v>
      </c>
      <c r="K8" s="12" t="n">
        <v>2072700</v>
      </c>
      <c r="L8" s="12" t="n">
        <v>1583300</v>
      </c>
      <c r="M8" s="12" t="n">
        <v>1567700</v>
      </c>
      <c r="N8" s="13" t="n">
        <v>0</v>
      </c>
      <c r="O8" s="13" t="n">
        <v>0</v>
      </c>
      <c r="P8" s="13" t="n">
        <v>0</v>
      </c>
      <c r="Q8" s="13" t="n">
        <v>0</v>
      </c>
      <c r="R8" s="13" t="n">
        <v>0</v>
      </c>
      <c r="S8" s="13" t="n">
        <v>0</v>
      </c>
      <c r="T8" s="13" t="n">
        <v>0</v>
      </c>
      <c r="U8" s="13" t="n">
        <v>0</v>
      </c>
      <c r="V8" s="13" t="n">
        <v>0</v>
      </c>
      <c r="W8" s="13" t="n">
        <v>0</v>
      </c>
      <c r="X8" s="13" t="n">
        <v>0</v>
      </c>
      <c r="Y8" s="13" t="n">
        <v>0</v>
      </c>
    </row>
    <row r="9" customFormat="false" ht="12.75" hidden="false" customHeight="false" outlineLevel="0" collapsed="false">
      <c r="A9" s="14" t="s">
        <v>16</v>
      </c>
      <c r="B9" s="13" t="n">
        <v>2000</v>
      </c>
      <c r="C9" s="13" t="n">
        <v>2000</v>
      </c>
      <c r="D9" s="13" t="n">
        <v>2000</v>
      </c>
      <c r="E9" s="13" t="n">
        <v>2000</v>
      </c>
      <c r="F9" s="13" t="n">
        <v>2000</v>
      </c>
      <c r="G9" s="13" t="n">
        <v>2000</v>
      </c>
      <c r="H9" s="13" t="n">
        <v>2000</v>
      </c>
      <c r="I9" s="13" t="n">
        <v>2000</v>
      </c>
      <c r="J9" s="13" t="n">
        <v>2000</v>
      </c>
      <c r="K9" s="13" t="n">
        <v>2000</v>
      </c>
      <c r="L9" s="13" t="n">
        <v>2000</v>
      </c>
      <c r="M9" s="12" t="n">
        <v>2000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0</v>
      </c>
      <c r="Y9" s="13" t="n">
        <v>0</v>
      </c>
    </row>
    <row r="10" customFormat="false" ht="12.75" hidden="false" customHeight="false" outlineLevel="0" collapsed="false">
      <c r="A10" s="15" t="s">
        <v>17</v>
      </c>
      <c r="B10" s="13" t="n">
        <v>39001.8</v>
      </c>
      <c r="C10" s="13" t="n">
        <v>15032.6</v>
      </c>
      <c r="D10" s="13" t="n">
        <v>54120.6</v>
      </c>
      <c r="E10" s="13" t="n">
        <v>10689.59</v>
      </c>
      <c r="F10" s="13" t="n">
        <v>2587.2</v>
      </c>
      <c r="G10" s="13" t="n">
        <v>970.2</v>
      </c>
      <c r="H10" s="13" t="n">
        <v>34929.59</v>
      </c>
      <c r="I10" s="13" t="n">
        <v>49119.2</v>
      </c>
      <c r="J10" s="13" t="n">
        <v>37538</v>
      </c>
      <c r="K10" s="13" t="n">
        <v>45960.4</v>
      </c>
      <c r="L10" s="13" t="n">
        <v>34832.6</v>
      </c>
      <c r="M10" s="12" t="n">
        <v>35135.42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0</v>
      </c>
      <c r="S10" s="13" t="n">
        <v>0</v>
      </c>
      <c r="T10" s="13" t="n">
        <v>0</v>
      </c>
      <c r="U10" s="13" t="n">
        <v>0</v>
      </c>
      <c r="V10" s="13" t="n">
        <v>0</v>
      </c>
      <c r="W10" s="13" t="n">
        <v>0</v>
      </c>
      <c r="X10" s="13" t="n">
        <v>0</v>
      </c>
      <c r="Y10" s="13" t="n">
        <v>0</v>
      </c>
    </row>
    <row r="11" customFormat="false" ht="12.75" hidden="false" customHeight="false" outlineLevel="0" collapsed="false">
      <c r="A11" s="15" t="s">
        <v>18</v>
      </c>
      <c r="B11" s="13" t="n">
        <v>11461</v>
      </c>
      <c r="C11" s="13" t="n">
        <v>1083.3</v>
      </c>
      <c r="D11" s="13" t="n">
        <v>38700.5</v>
      </c>
      <c r="E11" s="13" t="n">
        <v>832.1</v>
      </c>
      <c r="F11" s="13" t="n">
        <v>271.08</v>
      </c>
      <c r="G11" s="13" t="n">
        <v>335.49</v>
      </c>
      <c r="H11" s="13" t="n">
        <v>659.4</v>
      </c>
      <c r="I11" s="13" t="n">
        <v>675.1</v>
      </c>
      <c r="J11" s="13" t="n">
        <v>33111.3</v>
      </c>
      <c r="K11" s="13" t="n">
        <v>34555.7</v>
      </c>
      <c r="L11" s="13" t="n">
        <v>549.5</v>
      </c>
      <c r="M11" s="12" t="n">
        <v>769.3</v>
      </c>
      <c r="N11" s="13" t="n">
        <v>0</v>
      </c>
      <c r="O11" s="13" t="n">
        <v>0</v>
      </c>
      <c r="P11" s="13" t="n">
        <v>0</v>
      </c>
      <c r="Q11" s="13" t="n">
        <v>0</v>
      </c>
      <c r="R11" s="13" t="n">
        <v>0</v>
      </c>
      <c r="S11" s="13" t="n">
        <v>0</v>
      </c>
      <c r="T11" s="13" t="n">
        <v>0</v>
      </c>
      <c r="U11" s="13" t="n">
        <v>0</v>
      </c>
      <c r="V11" s="13" t="n">
        <v>0</v>
      </c>
      <c r="W11" s="13" t="n">
        <v>0</v>
      </c>
      <c r="X11" s="13" t="n">
        <v>0</v>
      </c>
      <c r="Y11" s="13" t="n">
        <v>0</v>
      </c>
    </row>
    <row r="12" customFormat="false" ht="12.75" hidden="false" customHeight="false" outlineLevel="0" collapsed="false">
      <c r="A12" s="14" t="s">
        <v>19</v>
      </c>
      <c r="B12" s="13" t="n">
        <v>200</v>
      </c>
      <c r="C12" s="13" t="n">
        <v>200</v>
      </c>
      <c r="D12" s="13" t="n">
        <v>200</v>
      </c>
      <c r="E12" s="13" t="n">
        <v>200</v>
      </c>
      <c r="F12" s="13" t="n">
        <v>200</v>
      </c>
      <c r="G12" s="13" t="n">
        <v>200</v>
      </c>
      <c r="H12" s="13" t="n">
        <v>200</v>
      </c>
      <c r="I12" s="13" t="n">
        <v>200</v>
      </c>
      <c r="J12" s="13" t="n">
        <v>200</v>
      </c>
      <c r="K12" s="13" t="n">
        <v>200</v>
      </c>
      <c r="L12" s="13" t="n">
        <v>200</v>
      </c>
      <c r="M12" s="12" t="n">
        <v>200</v>
      </c>
      <c r="N12" s="13" t="n">
        <v>0</v>
      </c>
      <c r="O12" s="13" t="n">
        <v>0</v>
      </c>
      <c r="P12" s="13" t="n">
        <v>0</v>
      </c>
      <c r="Q12" s="13" t="n">
        <v>0</v>
      </c>
      <c r="R12" s="13" t="n">
        <v>0</v>
      </c>
      <c r="S12" s="13" t="n">
        <v>0</v>
      </c>
      <c r="T12" s="13" t="n">
        <v>0</v>
      </c>
      <c r="U12" s="13" t="n">
        <v>0</v>
      </c>
      <c r="V12" s="13" t="n">
        <v>0</v>
      </c>
      <c r="W12" s="13" t="n">
        <v>0</v>
      </c>
      <c r="X12" s="13" t="n">
        <v>0</v>
      </c>
      <c r="Y12" s="13" t="n">
        <v>0</v>
      </c>
    </row>
    <row r="13" customFormat="false" ht="12.75" hidden="false" customHeight="false" outlineLevel="0" collapsed="false">
      <c r="A13" s="14" t="s">
        <v>20</v>
      </c>
      <c r="B13" s="13" t="n">
        <v>42</v>
      </c>
      <c r="C13" s="13" t="n">
        <v>42</v>
      </c>
      <c r="D13" s="13" t="n">
        <v>42</v>
      </c>
      <c r="E13" s="13" t="n">
        <v>42</v>
      </c>
      <c r="F13" s="13" t="n">
        <v>42</v>
      </c>
      <c r="G13" s="13" t="n">
        <v>42</v>
      </c>
      <c r="H13" s="13" t="n">
        <v>42</v>
      </c>
      <c r="I13" s="13" t="n">
        <v>42</v>
      </c>
      <c r="J13" s="13" t="n">
        <v>42</v>
      </c>
      <c r="K13" s="13" t="n">
        <v>42</v>
      </c>
      <c r="L13" s="13" t="n">
        <v>42</v>
      </c>
      <c r="M13" s="12" t="n">
        <v>42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</row>
    <row r="14" customFormat="false" ht="12.75" hidden="false" customHeight="false" outlineLevel="0" collapsed="false">
      <c r="A14" s="16" t="s">
        <v>21</v>
      </c>
      <c r="B14" s="17" t="n">
        <f aca="false">SUBTOTAL(9,B9:B13)</f>
        <v>52704.8</v>
      </c>
      <c r="C14" s="17" t="n">
        <f aca="false">SUBTOTAL(9,C9:C13)</f>
        <v>18357.9</v>
      </c>
      <c r="D14" s="17" t="n">
        <f aca="false">SUBTOTAL(9,D9:D13)</f>
        <v>95063.1</v>
      </c>
      <c r="E14" s="17" t="n">
        <f aca="false">SUBTOTAL(9,E9:E13)</f>
        <v>13763.69</v>
      </c>
      <c r="F14" s="17" t="n">
        <f aca="false">SUBTOTAL(9,F9:F13)</f>
        <v>5100.28</v>
      </c>
      <c r="G14" s="17" t="n">
        <f aca="false">SUBTOTAL(9,G9:G13)</f>
        <v>3547.69</v>
      </c>
      <c r="H14" s="17" t="n">
        <f aca="false">SUBTOTAL(9,H9:H13)</f>
        <v>37830.99</v>
      </c>
      <c r="I14" s="17" t="n">
        <f aca="false">SUBTOTAL(9,I9:I13)</f>
        <v>52036.3</v>
      </c>
      <c r="J14" s="17" t="n">
        <f aca="false">SUBTOTAL(9,J9:J13)</f>
        <v>72891.3</v>
      </c>
      <c r="K14" s="17" t="n">
        <f aca="false">SUBTOTAL(9,K9:K13)</f>
        <v>82758.1</v>
      </c>
      <c r="L14" s="17" t="n">
        <f aca="false">SUBTOTAL(9,L9:L13)</f>
        <v>37624.1</v>
      </c>
      <c r="M14" s="18" t="n">
        <v>38146.72</v>
      </c>
      <c r="N14" s="17" t="n">
        <f aca="false">SUBTOTAL(9,N9:N13)</f>
        <v>0</v>
      </c>
      <c r="O14" s="17" t="n">
        <f aca="false">SUBTOTAL(9,O9:O13)</f>
        <v>0</v>
      </c>
      <c r="P14" s="17" t="n">
        <f aca="false">SUBTOTAL(9,P9:P13)</f>
        <v>0</v>
      </c>
      <c r="Q14" s="17" t="n">
        <f aca="false">SUBTOTAL(9,Q9:Q13)</f>
        <v>0</v>
      </c>
      <c r="R14" s="17" t="n">
        <f aca="false">SUBTOTAL(9,R9:R13)</f>
        <v>0</v>
      </c>
      <c r="S14" s="17" t="n">
        <f aca="false">SUBTOTAL(9,S9:S13)</f>
        <v>0</v>
      </c>
      <c r="T14" s="17" t="n">
        <f aca="false">SUBTOTAL(9,T9:T13)</f>
        <v>0</v>
      </c>
      <c r="U14" s="17" t="n">
        <f aca="false">SUBTOTAL(9,U9:U13)</f>
        <v>0</v>
      </c>
      <c r="V14" s="17" t="n">
        <f aca="false">SUBTOTAL(9,V9:V13)</f>
        <v>0</v>
      </c>
      <c r="W14" s="17" t="n">
        <f aca="false">SUBTOTAL(9,W9:W13)</f>
        <v>0</v>
      </c>
      <c r="X14" s="17" t="n">
        <f aca="false">SUBTOTAL(9,X9:X13)</f>
        <v>0</v>
      </c>
      <c r="Y14" s="17" t="n">
        <f aca="false">SUBTOTAL(9,Y9:Y13)</f>
        <v>0</v>
      </c>
    </row>
    <row r="15" customFormat="false" ht="12.75" hidden="false" customHeight="false" outlineLevel="0" collapsed="false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customFormat="false" ht="12.75" hidden="false" customHeight="false" outlineLevel="0" collapsed="false">
      <c r="A16" s="19"/>
      <c r="B16" s="19" t="s">
        <v>3</v>
      </c>
      <c r="C16" s="19" t="s">
        <v>4</v>
      </c>
      <c r="D16" s="19" t="s">
        <v>5</v>
      </c>
      <c r="E16" s="19" t="s">
        <v>6</v>
      </c>
      <c r="F16" s="19" t="s">
        <v>7</v>
      </c>
      <c r="G16" s="19" t="s">
        <v>8</v>
      </c>
      <c r="H16" s="19" t="s">
        <v>9</v>
      </c>
      <c r="I16" s="19" t="s">
        <v>10</v>
      </c>
      <c r="J16" s="19" t="s">
        <v>11</v>
      </c>
      <c r="K16" s="19" t="s">
        <v>12</v>
      </c>
      <c r="L16" s="19" t="s">
        <v>13</v>
      </c>
      <c r="M16" s="19" t="s">
        <v>14</v>
      </c>
      <c r="N16" s="19" t="s">
        <v>3</v>
      </c>
      <c r="O16" s="19" t="s">
        <v>4</v>
      </c>
      <c r="P16" s="19" t="s">
        <v>5</v>
      </c>
      <c r="Q16" s="19" t="s">
        <v>6</v>
      </c>
      <c r="R16" s="19" t="s">
        <v>7</v>
      </c>
      <c r="S16" s="19" t="s">
        <v>8</v>
      </c>
      <c r="T16" s="19" t="s">
        <v>9</v>
      </c>
      <c r="U16" s="19" t="s">
        <v>10</v>
      </c>
      <c r="V16" s="19" t="s">
        <v>11</v>
      </c>
      <c r="W16" s="19" t="s">
        <v>12</v>
      </c>
      <c r="X16" s="19" t="s">
        <v>13</v>
      </c>
      <c r="Y16" s="19" t="s">
        <v>14</v>
      </c>
    </row>
    <row r="17" customFormat="false" ht="12.75" hidden="false" customHeight="false" outlineLevel="0" collapsed="false">
      <c r="A17" s="22" t="s">
        <v>22</v>
      </c>
      <c r="B17" s="23" t="n">
        <f aca="false">B14/B8</f>
        <v>0.0300414956680347</v>
      </c>
      <c r="C17" s="23" t="n">
        <f aca="false">C14/C8</f>
        <v>0.0268665300746378</v>
      </c>
      <c r="D17" s="23" t="n">
        <f aca="false">D14/D8</f>
        <v>0.037028434542126</v>
      </c>
      <c r="E17" s="23" t="n">
        <f aca="false">E14/E8</f>
        <v>0.0287762701233535</v>
      </c>
      <c r="F17" s="23" t="n">
        <f aca="false">F14/F8</f>
        <v>0.0433697278911565</v>
      </c>
      <c r="G17" s="23" t="n">
        <f aca="false">G14/G8</f>
        <v>0.080446485260771</v>
      </c>
      <c r="H17" s="23" t="n">
        <f aca="false">H14/H8</f>
        <v>0.0241069202829287</v>
      </c>
      <c r="I17" s="23" t="n">
        <f aca="false">I14/I8</f>
        <v>0.0227620401557237</v>
      </c>
      <c r="J17" s="23" t="n">
        <f aca="false">J14/J8</f>
        <v>0.0431564831261101</v>
      </c>
      <c r="K17" s="23" t="n">
        <f aca="false">K14/K8</f>
        <v>0.0399276788729676</v>
      </c>
      <c r="L17" s="23" t="n">
        <f aca="false">L14/L8</f>
        <v>0.0237630897492579</v>
      </c>
      <c r="M17" s="23" t="n">
        <f aca="false">M14/M8</f>
        <v>0.0243329208394463</v>
      </c>
      <c r="N17" s="23" t="e">
        <f aca="false">N14/N8</f>
        <v>#DIV/0!</v>
      </c>
      <c r="O17" s="23" t="e">
        <f aca="false">O14/O8</f>
        <v>#DIV/0!</v>
      </c>
      <c r="P17" s="23" t="e">
        <f aca="false">P14/P8</f>
        <v>#DIV/0!</v>
      </c>
      <c r="Q17" s="23" t="e">
        <f aca="false">Q14/Q8</f>
        <v>#DIV/0!</v>
      </c>
      <c r="R17" s="23" t="e">
        <f aca="false">R14/R8</f>
        <v>#DIV/0!</v>
      </c>
      <c r="S17" s="23" t="e">
        <f aca="false">S14/S8</f>
        <v>#DIV/0!</v>
      </c>
      <c r="T17" s="23" t="e">
        <f aca="false">T14/T8</f>
        <v>#DIV/0!</v>
      </c>
      <c r="U17" s="23" t="e">
        <f aca="false">U14/U8</f>
        <v>#DIV/0!</v>
      </c>
      <c r="V17" s="23" t="e">
        <f aca="false">V14/V8</f>
        <v>#DIV/0!</v>
      </c>
      <c r="W17" s="23" t="e">
        <f aca="false">W14/W8</f>
        <v>#DIV/0!</v>
      </c>
      <c r="X17" s="23" t="e">
        <f aca="false">X14/X8</f>
        <v>#DIV/0!</v>
      </c>
      <c r="Y17" s="23" t="e">
        <f aca="false">Y14/Y8</f>
        <v>#DIV/0!</v>
      </c>
    </row>
    <row r="18" customFormat="false" ht="12.75" hidden="false" customHeight="false" outlineLevel="0" collapsed="false">
      <c r="A18" s="24" t="s">
        <v>23</v>
      </c>
      <c r="B18" s="25" t="n">
        <v>0.3912</v>
      </c>
      <c r="C18" s="25" t="n">
        <v>0.1689</v>
      </c>
      <c r="D18" s="25" t="n">
        <v>0.5735</v>
      </c>
      <c r="E18" s="25" t="n">
        <v>0.1116</v>
      </c>
      <c r="F18" s="25" t="n">
        <v>0.0274</v>
      </c>
      <c r="G18" s="25" t="n">
        <v>0.021</v>
      </c>
      <c r="H18" s="25" t="n">
        <v>0.3637</v>
      </c>
      <c r="I18" s="25" t="n">
        <v>0.5158</v>
      </c>
      <c r="J18" s="25" t="n">
        <v>0.4001</v>
      </c>
      <c r="K18" s="25" t="n">
        <v>0.4569</v>
      </c>
      <c r="L18" s="25" t="n">
        <v>0.3695</v>
      </c>
      <c r="M18" s="25" t="n">
        <v>0.3695</v>
      </c>
      <c r="N18" s="25" t="n">
        <v>0.3912</v>
      </c>
      <c r="O18" s="25" t="n">
        <v>0.1689</v>
      </c>
      <c r="P18" s="25" t="n">
        <v>0.5735</v>
      </c>
      <c r="Q18" s="25" t="n">
        <v>0.1116</v>
      </c>
      <c r="R18" s="25" t="n">
        <v>0.0274</v>
      </c>
      <c r="S18" s="25" t="n">
        <v>0.021</v>
      </c>
      <c r="T18" s="25" t="n">
        <v>0.3637</v>
      </c>
      <c r="U18" s="25" t="n">
        <v>0.5158</v>
      </c>
      <c r="V18" s="25" t="n">
        <v>0.4001</v>
      </c>
      <c r="W18" s="25" t="n">
        <v>0.4569</v>
      </c>
      <c r="X18" s="25" t="n">
        <v>0.3695</v>
      </c>
      <c r="Y18" s="25" t="n">
        <v>0.3695</v>
      </c>
    </row>
    <row r="19" customFormat="false" ht="12.75" hidden="false" customHeight="false" outlineLevel="0" collapsed="false">
      <c r="A19" s="24" t="s">
        <v>24</v>
      </c>
      <c r="B19" s="25" t="n">
        <v>0.947</v>
      </c>
      <c r="C19" s="25" t="n">
        <v>0.913</v>
      </c>
      <c r="D19" s="25" t="n">
        <v>0.946</v>
      </c>
      <c r="E19" s="25" t="n">
        <v>0.914</v>
      </c>
      <c r="F19" s="25" t="n">
        <v>0.834</v>
      </c>
      <c r="G19" s="25" t="n">
        <v>0.716</v>
      </c>
      <c r="H19" s="25" t="n">
        <v>0.95</v>
      </c>
      <c r="I19" s="25" t="n">
        <v>0.957</v>
      </c>
      <c r="J19" s="25" t="n">
        <v>0.953</v>
      </c>
      <c r="K19" s="25" t="n">
        <v>0.947</v>
      </c>
      <c r="L19" s="25" t="n">
        <v>0.941</v>
      </c>
      <c r="M19" s="25" t="n">
        <v>0.941</v>
      </c>
      <c r="N19" s="25" t="n">
        <v>0.947</v>
      </c>
      <c r="O19" s="25" t="n">
        <v>0.913</v>
      </c>
      <c r="P19" s="25" t="n">
        <v>0.946</v>
      </c>
      <c r="Q19" s="25" t="n">
        <v>0.914</v>
      </c>
      <c r="R19" s="25" t="n">
        <v>0.834</v>
      </c>
      <c r="S19" s="25" t="n">
        <v>0.716</v>
      </c>
      <c r="T19" s="25" t="n">
        <v>0.95</v>
      </c>
      <c r="U19" s="25" t="n">
        <v>0.957</v>
      </c>
      <c r="V19" s="25" t="n">
        <v>0.953</v>
      </c>
      <c r="W19" s="25" t="n">
        <v>0.947</v>
      </c>
      <c r="X19" s="25" t="n">
        <v>0.941</v>
      </c>
      <c r="Y19" s="25" t="n">
        <v>0.941</v>
      </c>
    </row>
    <row r="20" customFormat="false" ht="12.75" hidden="false" customHeight="false" outlineLevel="0" collapsed="false">
      <c r="A20" s="26" t="s">
        <v>25</v>
      </c>
      <c r="B20" s="12" t="n">
        <v>730</v>
      </c>
      <c r="C20" s="12" t="n">
        <v>69</v>
      </c>
      <c r="D20" s="12" t="n">
        <v>2465</v>
      </c>
      <c r="E20" s="12" t="n">
        <v>53</v>
      </c>
      <c r="F20" s="12" t="n">
        <v>17</v>
      </c>
      <c r="G20" s="12" t="n">
        <v>21</v>
      </c>
      <c r="H20" s="12" t="n">
        <v>42</v>
      </c>
      <c r="I20" s="12" t="n">
        <v>43</v>
      </c>
      <c r="J20" s="12" t="n">
        <v>2109</v>
      </c>
      <c r="K20" s="12" t="n">
        <v>2201</v>
      </c>
      <c r="L20" s="12" t="n">
        <v>35</v>
      </c>
      <c r="M20" s="12" t="n">
        <v>35</v>
      </c>
      <c r="N20" s="12" t="n">
        <v>730</v>
      </c>
      <c r="O20" s="12" t="n">
        <v>69</v>
      </c>
      <c r="P20" s="12" t="n">
        <v>2465</v>
      </c>
      <c r="Q20" s="12" t="n">
        <v>53</v>
      </c>
      <c r="R20" s="12" t="n">
        <v>17</v>
      </c>
      <c r="S20" s="12" t="n">
        <v>21</v>
      </c>
      <c r="T20" s="12" t="n">
        <v>42</v>
      </c>
      <c r="U20" s="12" t="n">
        <v>43</v>
      </c>
      <c r="V20" s="12" t="n">
        <v>2109</v>
      </c>
      <c r="W20" s="12" t="n">
        <v>2201</v>
      </c>
      <c r="X20" s="12" t="n">
        <v>35</v>
      </c>
      <c r="Y20" s="12" t="n">
        <v>35</v>
      </c>
    </row>
    <row r="21" customFormat="false" ht="12.75" hidden="false" customHeight="false" outlineLevel="0" collapsed="false">
      <c r="A21" s="11" t="s">
        <v>26</v>
      </c>
      <c r="B21" s="12" t="n">
        <v>6028</v>
      </c>
      <c r="C21" s="12" t="n">
        <v>6021</v>
      </c>
      <c r="D21" s="12" t="n">
        <v>6017</v>
      </c>
      <c r="E21" s="12" t="n">
        <v>5953</v>
      </c>
      <c r="F21" s="12" t="n">
        <v>5779</v>
      </c>
      <c r="G21" s="12" t="n">
        <v>2910</v>
      </c>
      <c r="H21" s="12" t="n">
        <v>5799</v>
      </c>
      <c r="I21" s="12" t="n">
        <v>5957</v>
      </c>
      <c r="J21" s="12" t="n">
        <v>5863</v>
      </c>
      <c r="K21" s="12" t="n">
        <v>6098</v>
      </c>
      <c r="L21" s="12" t="n">
        <v>5952</v>
      </c>
      <c r="M21" s="12" t="n">
        <v>5952</v>
      </c>
      <c r="N21" s="12" t="n">
        <v>6028</v>
      </c>
      <c r="O21" s="12" t="n">
        <v>6021</v>
      </c>
      <c r="P21" s="12" t="n">
        <v>6017</v>
      </c>
      <c r="Q21" s="12" t="n">
        <v>5953</v>
      </c>
      <c r="R21" s="12" t="n">
        <v>5779</v>
      </c>
      <c r="S21" s="12" t="n">
        <v>2910</v>
      </c>
      <c r="T21" s="12" t="n">
        <v>5799</v>
      </c>
      <c r="U21" s="12" t="n">
        <v>5957</v>
      </c>
      <c r="V21" s="12" t="n">
        <v>5863</v>
      </c>
      <c r="W21" s="12" t="n">
        <v>6098</v>
      </c>
      <c r="X21" s="12" t="n">
        <v>5952</v>
      </c>
      <c r="Y21" s="12" t="n">
        <v>5952</v>
      </c>
    </row>
    <row r="22" customFormat="false" ht="12.75" hidden="false" customHeight="false" outlineLevel="0" collapsed="false">
      <c r="A22" s="11" t="s">
        <v>27</v>
      </c>
      <c r="B22" s="12" t="n">
        <v>31</v>
      </c>
      <c r="C22" s="12" t="n">
        <v>28</v>
      </c>
      <c r="D22" s="12" t="n">
        <v>31</v>
      </c>
      <c r="E22" s="12" t="n">
        <v>30</v>
      </c>
      <c r="F22" s="12" t="n">
        <v>31</v>
      </c>
      <c r="G22" s="12" t="n">
        <v>30</v>
      </c>
      <c r="H22" s="12" t="n">
        <v>31</v>
      </c>
      <c r="I22" s="12" t="n">
        <v>31</v>
      </c>
      <c r="J22" s="12" t="n">
        <v>30</v>
      </c>
      <c r="K22" s="12" t="n">
        <v>31</v>
      </c>
      <c r="L22" s="12" t="n">
        <v>30</v>
      </c>
      <c r="M22" s="12" t="n">
        <v>30</v>
      </c>
      <c r="N22" s="12" t="n">
        <v>31</v>
      </c>
      <c r="O22" s="12" t="n">
        <v>28</v>
      </c>
      <c r="P22" s="12" t="n">
        <v>31</v>
      </c>
      <c r="Q22" s="12" t="n">
        <v>30</v>
      </c>
      <c r="R22" s="12" t="n">
        <v>31</v>
      </c>
      <c r="S22" s="12" t="n">
        <v>30</v>
      </c>
      <c r="T22" s="12" t="n">
        <v>31</v>
      </c>
      <c r="U22" s="12" t="n">
        <v>31</v>
      </c>
      <c r="V22" s="12" t="n">
        <v>30</v>
      </c>
      <c r="W22" s="12" t="n">
        <v>31</v>
      </c>
      <c r="X22" s="12" t="n">
        <v>30</v>
      </c>
      <c r="Y22" s="12" t="n">
        <v>30</v>
      </c>
    </row>
    <row r="23" customFormat="false" ht="12.75" hidden="false" customHeight="false" outlineLevel="0" collapsed="false">
      <c r="A23" s="11" t="s">
        <v>28</v>
      </c>
      <c r="B23" s="12" t="n">
        <f aca="false">8000</f>
        <v>8000</v>
      </c>
      <c r="C23" s="12" t="n">
        <f aca="false">8000</f>
        <v>8000</v>
      </c>
      <c r="D23" s="12" t="n">
        <f aca="false">8000</f>
        <v>8000</v>
      </c>
      <c r="E23" s="12" t="n">
        <f aca="false">8000</f>
        <v>8000</v>
      </c>
      <c r="F23" s="12" t="n">
        <f aca="false">8000</f>
        <v>8000</v>
      </c>
      <c r="G23" s="12" t="n">
        <f aca="false">8000</f>
        <v>8000</v>
      </c>
      <c r="H23" s="12" t="n">
        <f aca="false">8000</f>
        <v>8000</v>
      </c>
      <c r="I23" s="12" t="n">
        <f aca="false">8000</f>
        <v>8000</v>
      </c>
      <c r="J23" s="12" t="n">
        <f aca="false">8000</f>
        <v>8000</v>
      </c>
      <c r="K23" s="12" t="n">
        <f aca="false">8000</f>
        <v>8000</v>
      </c>
      <c r="L23" s="12" t="n">
        <f aca="false">8000</f>
        <v>8000</v>
      </c>
      <c r="M23" s="12" t="n">
        <f aca="false">8000</f>
        <v>8000</v>
      </c>
      <c r="N23" s="12" t="n">
        <f aca="false">8000</f>
        <v>8000</v>
      </c>
      <c r="O23" s="12" t="n">
        <f aca="false">8000</f>
        <v>8000</v>
      </c>
      <c r="P23" s="12" t="n">
        <f aca="false">8000</f>
        <v>8000</v>
      </c>
      <c r="Q23" s="12" t="n">
        <f aca="false">8000</f>
        <v>8000</v>
      </c>
      <c r="R23" s="12" t="n">
        <f aca="false">8000</f>
        <v>8000</v>
      </c>
      <c r="S23" s="12" t="n">
        <f aca="false">8000</f>
        <v>8000</v>
      </c>
      <c r="T23" s="12" t="n">
        <f aca="false">8000</f>
        <v>8000</v>
      </c>
      <c r="U23" s="12" t="n">
        <f aca="false">8000</f>
        <v>8000</v>
      </c>
      <c r="V23" s="12" t="n">
        <f aca="false">8000</f>
        <v>8000</v>
      </c>
      <c r="W23" s="12" t="n">
        <f aca="false">8000</f>
        <v>8000</v>
      </c>
      <c r="X23" s="12" t="n">
        <f aca="false">8000</f>
        <v>8000</v>
      </c>
      <c r="Y23" s="12" t="n">
        <f aca="false">8000</f>
        <v>8000</v>
      </c>
    </row>
    <row r="24" customFormat="false" ht="12.75" hidden="false" customHeight="false" outlineLevel="0" collapsed="false">
      <c r="A24" s="11" t="s">
        <v>29</v>
      </c>
      <c r="B24" s="27" t="n">
        <f aca="false">B23*24*B22</f>
        <v>5952000</v>
      </c>
      <c r="C24" s="27" t="n">
        <f aca="false">C23*24*C22</f>
        <v>5376000</v>
      </c>
      <c r="D24" s="27" t="n">
        <f aca="false">D23*24*D22</f>
        <v>5952000</v>
      </c>
      <c r="E24" s="27" t="n">
        <f aca="false">E23*24*E22</f>
        <v>5760000</v>
      </c>
      <c r="F24" s="27" t="n">
        <f aca="false">F23*24*F22</f>
        <v>5952000</v>
      </c>
      <c r="G24" s="27" t="n">
        <f aca="false">G23*24*G22</f>
        <v>5760000</v>
      </c>
      <c r="H24" s="27" t="n">
        <f aca="false">H23*24*H22</f>
        <v>5952000</v>
      </c>
      <c r="I24" s="27" t="n">
        <f aca="false">I23*24*I22</f>
        <v>5952000</v>
      </c>
      <c r="J24" s="27" t="n">
        <f aca="false">J23*24*J22</f>
        <v>5760000</v>
      </c>
      <c r="K24" s="27" t="n">
        <f aca="false">K23*24*K22</f>
        <v>5952000</v>
      </c>
      <c r="L24" s="27" t="n">
        <f aca="false">L23*24*L22</f>
        <v>5760000</v>
      </c>
      <c r="M24" s="27" t="n">
        <f aca="false">M23*24*M22</f>
        <v>5760000</v>
      </c>
      <c r="N24" s="27" t="n">
        <f aca="false">N23*24*N22</f>
        <v>5952000</v>
      </c>
      <c r="O24" s="27" t="n">
        <f aca="false">O23*24*O22</f>
        <v>5376000</v>
      </c>
      <c r="P24" s="27" t="n">
        <f aca="false">P23*24*P22</f>
        <v>5952000</v>
      </c>
      <c r="Q24" s="27" t="n">
        <f aca="false">Q23*24*Q22</f>
        <v>5760000</v>
      </c>
      <c r="R24" s="27" t="n">
        <f aca="false">R23*24*R22</f>
        <v>5952000</v>
      </c>
      <c r="S24" s="27" t="n">
        <f aca="false">S23*24*S22</f>
        <v>5760000</v>
      </c>
      <c r="T24" s="27" t="n">
        <f aca="false">T23*24*T22</f>
        <v>5952000</v>
      </c>
      <c r="U24" s="27" t="n">
        <f aca="false">U23*24*U22</f>
        <v>5952000</v>
      </c>
      <c r="V24" s="27" t="n">
        <f aca="false">V23*24*V22</f>
        <v>5760000</v>
      </c>
      <c r="W24" s="27" t="n">
        <f aca="false">W23*24*W22</f>
        <v>5952000</v>
      </c>
      <c r="X24" s="27" t="n">
        <f aca="false">X23*24*X22</f>
        <v>5760000</v>
      </c>
      <c r="Y24" s="27" t="n">
        <f aca="false">Y23*24*Y22</f>
        <v>5760000</v>
      </c>
    </row>
    <row r="25" customFormat="false" ht="12.75" hidden="false" customHeight="false" outlineLevel="0" collapsed="false">
      <c r="A25" s="26" t="s">
        <v>30</v>
      </c>
      <c r="B25" s="28" t="n">
        <f aca="false">(B8*1.34)/B24</f>
        <v>0.394975806451613</v>
      </c>
      <c r="C25" s="28" t="n">
        <f aca="false">(C8*1.34)/C24</f>
        <v>0.170316592261905</v>
      </c>
      <c r="D25" s="28" t="n">
        <f aca="false">(D8*1.34)/D24</f>
        <v>0.577987567204301</v>
      </c>
      <c r="E25" s="28" t="n">
        <f aca="false">(E8*1.34)/E24</f>
        <v>0.111271180555556</v>
      </c>
      <c r="F25" s="28" t="n">
        <f aca="false">(F8*1.34)/F24</f>
        <v>0.0264758064516129</v>
      </c>
      <c r="G25" s="28" t="n">
        <f aca="false">(G8*1.34)/G24</f>
        <v>0.010259375</v>
      </c>
      <c r="H25" s="28" t="n">
        <f aca="false">(H8*1.34)/H24</f>
        <v>0.353303427419355</v>
      </c>
      <c r="I25" s="28" t="n">
        <f aca="false">(I8*1.34)/I24</f>
        <v>0.514679771505376</v>
      </c>
      <c r="J25" s="28" t="n">
        <f aca="false">(J8*1.34)/J24</f>
        <v>0.392927083333333</v>
      </c>
      <c r="K25" s="28" t="n">
        <f aca="false">(K8*1.34)/K24</f>
        <v>0.466636088709677</v>
      </c>
      <c r="L25" s="28" t="n">
        <f aca="false">(L8*1.34)/L24</f>
        <v>0.368337152777778</v>
      </c>
      <c r="M25" s="28" t="n">
        <f aca="false">(M8*1.34)/M24</f>
        <v>0.364707986111111</v>
      </c>
      <c r="N25" s="28" t="n">
        <f aca="false">(N8*1.34)/N24</f>
        <v>0</v>
      </c>
      <c r="O25" s="28" t="n">
        <f aca="false">(O8*1.34)/O24</f>
        <v>0</v>
      </c>
      <c r="P25" s="28" t="n">
        <f aca="false">(P8*1.34)/P24</f>
        <v>0</v>
      </c>
      <c r="Q25" s="28" t="n">
        <f aca="false">(Q8*1.34)/Q24</f>
        <v>0</v>
      </c>
      <c r="R25" s="28" t="n">
        <f aca="false">(R8*1.34)/R24</f>
        <v>0</v>
      </c>
      <c r="S25" s="28" t="n">
        <f aca="false">(S8*1.34)/S24</f>
        <v>0</v>
      </c>
      <c r="T25" s="28" t="n">
        <f aca="false">(T8*1.34)/T24</f>
        <v>0</v>
      </c>
      <c r="U25" s="28" t="n">
        <f aca="false">(U8*1.34)/U24</f>
        <v>0</v>
      </c>
      <c r="V25" s="28" t="n">
        <f aca="false">(V8*1.34)/V24</f>
        <v>0</v>
      </c>
      <c r="W25" s="28" t="n">
        <f aca="false">(W8*1.34)/W24</f>
        <v>0</v>
      </c>
      <c r="X25" s="28" t="n">
        <f aca="false">(X8*1.34)/X24</f>
        <v>0</v>
      </c>
      <c r="Y25" s="28" t="n">
        <f aca="false">(Y8*1.34)/Y24</f>
        <v>0</v>
      </c>
    </row>
    <row r="26" customFormat="false" ht="12.75" hidden="false" customHeight="false" outlineLevel="0" collapsed="false">
      <c r="A26" s="26" t="s">
        <v>31</v>
      </c>
      <c r="B26" s="28" t="n">
        <v>0.85</v>
      </c>
      <c r="C26" s="28" t="n">
        <v>0.82</v>
      </c>
      <c r="D26" s="28" t="n">
        <v>0.65</v>
      </c>
      <c r="E26" s="28" t="n">
        <v>0.6</v>
      </c>
      <c r="F26" s="28" t="n">
        <v>0.58</v>
      </c>
      <c r="G26" s="28" t="n">
        <v>0.39</v>
      </c>
      <c r="H26" s="28" t="n">
        <v>0.39</v>
      </c>
      <c r="I26" s="28" t="n">
        <v>0.5</v>
      </c>
      <c r="J26" s="28" t="n">
        <v>0.68</v>
      </c>
      <c r="K26" s="28" t="n">
        <v>0.72</v>
      </c>
      <c r="L26" s="28" t="n">
        <v>0.82</v>
      </c>
      <c r="M26" s="28" t="n">
        <v>0.85</v>
      </c>
      <c r="N26" s="28" t="n">
        <v>0.85</v>
      </c>
      <c r="O26" s="28" t="n">
        <v>0.82</v>
      </c>
      <c r="P26" s="28" t="n">
        <v>0.65</v>
      </c>
      <c r="Q26" s="28" t="n">
        <v>0.6</v>
      </c>
      <c r="R26" s="28" t="n">
        <v>0.58</v>
      </c>
      <c r="S26" s="28" t="n">
        <v>0.39</v>
      </c>
      <c r="T26" s="28" t="n">
        <v>0.39</v>
      </c>
      <c r="U26" s="28" t="n">
        <v>0.5</v>
      </c>
      <c r="V26" s="28" t="n">
        <v>0.68</v>
      </c>
      <c r="W26" s="28" t="n">
        <v>0.72</v>
      </c>
      <c r="X26" s="28" t="n">
        <v>0.82</v>
      </c>
      <c r="Y26" s="28" t="n">
        <v>0.85</v>
      </c>
    </row>
    <row r="27" customFormat="false" ht="12.75" hidden="false" customHeight="false" outlineLevel="0" collapsed="false">
      <c r="A27" s="29" t="s">
        <v>32</v>
      </c>
      <c r="B27" s="30" t="n">
        <f aca="false">B23*24*B22*B26*0.0124</f>
        <v>62734.08</v>
      </c>
      <c r="C27" s="30" t="n">
        <f aca="false">C23*24*C22*C26*0.0124</f>
        <v>54663.168</v>
      </c>
      <c r="D27" s="30" t="n">
        <f aca="false">D23*24*D22*D26*0.0124</f>
        <v>47973.12</v>
      </c>
      <c r="E27" s="30" t="n">
        <f aca="false">E23*24*E22*E26*0.0124</f>
        <v>42854.4</v>
      </c>
      <c r="F27" s="30" t="n">
        <f aca="false">F23*24*F22*F26*0.0124</f>
        <v>42806.784</v>
      </c>
      <c r="G27" s="30" t="n">
        <f aca="false">G23*24*G22*G26*0.0124</f>
        <v>27855.36</v>
      </c>
      <c r="H27" s="30" t="n">
        <f aca="false">H23*24*H22*H26*0.0124</f>
        <v>28783.872</v>
      </c>
      <c r="I27" s="30" t="n">
        <f aca="false">I23*24*I22*I26*0.0124</f>
        <v>36902.4</v>
      </c>
      <c r="J27" s="30" t="n">
        <f aca="false">J23*24*J22*J26*0.0124</f>
        <v>48568.32</v>
      </c>
      <c r="K27" s="30" t="n">
        <f aca="false">K23*24*K22*K26*0.0124</f>
        <v>53139.456</v>
      </c>
      <c r="L27" s="30" t="n">
        <f aca="false">L23*24*L22*L26*0.0124</f>
        <v>58567.68</v>
      </c>
      <c r="M27" s="30" t="n">
        <f aca="false">M23*24*M22*M26*0.0124</f>
        <v>60710.4</v>
      </c>
      <c r="N27" s="30" t="n">
        <f aca="false">N23*24*N22*N26*0.0124</f>
        <v>62734.08</v>
      </c>
      <c r="O27" s="30" t="n">
        <f aca="false">O23*24*O22*O26*0.0124</f>
        <v>54663.168</v>
      </c>
      <c r="P27" s="30" t="n">
        <f aca="false">P23*24*P22*P26*0.0124</f>
        <v>47973.12</v>
      </c>
      <c r="Q27" s="30" t="n">
        <f aca="false">Q23*24*Q22*Q26*0.0124</f>
        <v>42854.4</v>
      </c>
      <c r="R27" s="30" t="n">
        <f aca="false">R23*24*R22*R26*0.0124</f>
        <v>42806.784</v>
      </c>
      <c r="S27" s="30" t="n">
        <f aca="false">S23*24*S22*S26*0.0124</f>
        <v>27855.36</v>
      </c>
      <c r="T27" s="30" t="n">
        <f aca="false">T23*24*T22*T26*0.0124</f>
        <v>28783.872</v>
      </c>
      <c r="U27" s="30" t="n">
        <f aca="false">U23*24*U22*U26*0.0124</f>
        <v>36902.4</v>
      </c>
      <c r="V27" s="30" t="n">
        <f aca="false">V23*24*V22*V26*0.0124</f>
        <v>48568.32</v>
      </c>
      <c r="W27" s="30" t="n">
        <f aca="false">W23*24*W22*W26*0.0124</f>
        <v>53139.456</v>
      </c>
      <c r="X27" s="30" t="n">
        <f aca="false">X23*24*X22*X26*0.0124</f>
        <v>58567.68</v>
      </c>
      <c r="Y27" s="30" t="n">
        <f aca="false">Y23*24*Y22*Y26*0.0124</f>
        <v>60710.4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customFormat="false" ht="12.75" hidden="false" customHeight="false" outlineLevel="0" collapsed="false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</row>
    <row r="29" customFormat="false" ht="12.75" hidden="false" customHeight="false" outlineLevel="0" collapsed="false">
      <c r="A29" s="32" t="s">
        <v>33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</row>
    <row r="30" customFormat="false" ht="12.75" hidden="false" customHeight="false" outlineLevel="0" collapsed="false">
      <c r="A30" s="34" t="s">
        <v>34</v>
      </c>
      <c r="B30" s="27" t="n">
        <f aca="false">2114700*1.341</f>
        <v>2835812.7</v>
      </c>
      <c r="C30" s="27" t="n">
        <f aca="false">2114700*1.341</f>
        <v>2835812.7</v>
      </c>
      <c r="D30" s="27" t="n">
        <f aca="false">B8*1.341</f>
        <v>2352650.4</v>
      </c>
      <c r="E30" s="27" t="n">
        <f aca="false">C8*1.341</f>
        <v>916305.3</v>
      </c>
      <c r="F30" s="27" t="n">
        <f aca="false">D8*1.341</f>
        <v>3442749.3</v>
      </c>
      <c r="G30" s="27" t="n">
        <f aca="false">E8*1.341</f>
        <v>641400.3</v>
      </c>
      <c r="H30" s="27" t="n">
        <f aca="false">F8*1.341</f>
        <v>157701.6</v>
      </c>
      <c r="I30" s="27" t="n">
        <f aca="false">G8*1.341</f>
        <v>59138.1</v>
      </c>
      <c r="J30" s="27" t="n">
        <f aca="false">H8*1.341</f>
        <v>2104431.3</v>
      </c>
      <c r="K30" s="27" t="n">
        <f aca="false">I8*1.341</f>
        <v>3065660.1</v>
      </c>
      <c r="L30" s="27" t="n">
        <f aca="false">J8*1.341</f>
        <v>2264949</v>
      </c>
      <c r="M30" s="27" t="n">
        <f aca="false">K8*1.341</f>
        <v>2779490.7</v>
      </c>
      <c r="N30" s="27" t="n">
        <f aca="false">L8*1.341</f>
        <v>2123205.3</v>
      </c>
      <c r="O30" s="27" t="n">
        <f aca="false">M8*1.341</f>
        <v>2102285.7</v>
      </c>
      <c r="P30" s="27" t="n">
        <f aca="false">N8*1.341</f>
        <v>0</v>
      </c>
      <c r="Q30" s="27" t="n">
        <f aca="false">O8*1.341</f>
        <v>0</v>
      </c>
      <c r="R30" s="27" t="n">
        <f aca="false">P8*1.341</f>
        <v>0</v>
      </c>
      <c r="S30" s="27" t="n">
        <f aca="false">Q8*1.341</f>
        <v>0</v>
      </c>
      <c r="T30" s="27" t="n">
        <f aca="false">R8*1.341</f>
        <v>0</v>
      </c>
      <c r="U30" s="27" t="n">
        <f aca="false">S8*1.341</f>
        <v>0</v>
      </c>
      <c r="V30" s="27" t="n">
        <f aca="false">T8*1.341</f>
        <v>0</v>
      </c>
      <c r="W30" s="27" t="n">
        <f aca="false">U8*1.341</f>
        <v>0</v>
      </c>
      <c r="X30" s="27" t="n">
        <f aca="false">V8*1.341</f>
        <v>0</v>
      </c>
      <c r="Y30" s="27" t="n">
        <f aca="false">W8*1.341</f>
        <v>0</v>
      </c>
    </row>
    <row r="31" customFormat="false" ht="25.5" hidden="false" customHeight="false" outlineLevel="0" collapsed="false">
      <c r="A31" s="35" t="s">
        <v>35</v>
      </c>
      <c r="B31" s="12" t="n">
        <f aca="false">B30*0.0124</f>
        <v>35164.07748</v>
      </c>
      <c r="C31" s="12" t="n">
        <f aca="false">C30*0.0124</f>
        <v>35164.07748</v>
      </c>
      <c r="D31" s="12" t="n">
        <f aca="false">D30*0.0124</f>
        <v>29172.86496</v>
      </c>
      <c r="E31" s="12" t="n">
        <f aca="false">E30*0.0124</f>
        <v>11362.18572</v>
      </c>
      <c r="F31" s="12" t="n">
        <f aca="false">F30*0.0124</f>
        <v>42690.09132</v>
      </c>
      <c r="G31" s="12" t="n">
        <f aca="false">G30*0.0124</f>
        <v>7953.36372</v>
      </c>
      <c r="H31" s="12" t="n">
        <f aca="false">H30*0.0124</f>
        <v>1955.49984</v>
      </c>
      <c r="I31" s="12" t="n">
        <f aca="false">I30*0.0124</f>
        <v>733.31244</v>
      </c>
      <c r="J31" s="12" t="n">
        <f aca="false">J30*0.0124</f>
        <v>26094.94812</v>
      </c>
      <c r="K31" s="12" t="n">
        <f aca="false">K30*0.0124</f>
        <v>38014.18524</v>
      </c>
      <c r="L31" s="12" t="n">
        <f aca="false">L30*0.0124</f>
        <v>28085.3676</v>
      </c>
      <c r="M31" s="12" t="n">
        <f aca="false">M30*0.0124</f>
        <v>34465.68468</v>
      </c>
      <c r="N31" s="12" t="n">
        <f aca="false">N30*0.0124</f>
        <v>26327.74572</v>
      </c>
      <c r="O31" s="12" t="n">
        <f aca="false">O30*0.0124</f>
        <v>26068.34268</v>
      </c>
      <c r="P31" s="12" t="n">
        <f aca="false">P30*0.0124</f>
        <v>0</v>
      </c>
      <c r="Q31" s="12" t="n">
        <f aca="false">Q30*0.0124</f>
        <v>0</v>
      </c>
      <c r="R31" s="12" t="n">
        <f aca="false">R30*0.0124</f>
        <v>0</v>
      </c>
      <c r="S31" s="12" t="n">
        <f aca="false">S30*0.0124</f>
        <v>0</v>
      </c>
      <c r="T31" s="12" t="n">
        <f aca="false">T30*0.0124</f>
        <v>0</v>
      </c>
      <c r="U31" s="12" t="n">
        <f aca="false">U30*0.0124</f>
        <v>0</v>
      </c>
      <c r="V31" s="12" t="n">
        <f aca="false">V30*0.0124</f>
        <v>0</v>
      </c>
      <c r="W31" s="12" t="n">
        <f aca="false">W30*0.0124</f>
        <v>0</v>
      </c>
      <c r="X31" s="12" t="n">
        <f aca="false">X30*0.0124</f>
        <v>0</v>
      </c>
      <c r="Y31" s="12" t="n">
        <f aca="false">Y30*0.0124</f>
        <v>0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</row>
    <row r="32" customFormat="false" ht="25.5" hidden="false" customHeight="false" outlineLevel="0" collapsed="false">
      <c r="A32" s="36" t="s">
        <v>36</v>
      </c>
      <c r="B32" s="27" t="n">
        <f aca="false">B31-L27</f>
        <v>-23403.60252</v>
      </c>
      <c r="C32" s="27" t="n">
        <f aca="false">C31-M27</f>
        <v>-25546.32252</v>
      </c>
      <c r="D32" s="27" t="n">
        <f aca="false">D31-B27</f>
        <v>-33561.21504</v>
      </c>
      <c r="E32" s="27" t="n">
        <f aca="false">E31-C27</f>
        <v>-43300.98228</v>
      </c>
      <c r="F32" s="27" t="n">
        <f aca="false">F31-D27</f>
        <v>-5283.02868</v>
      </c>
      <c r="G32" s="27" t="n">
        <f aca="false">G31-E27</f>
        <v>-34901.03628</v>
      </c>
      <c r="H32" s="27" t="n">
        <f aca="false">H31-F27</f>
        <v>-40851.28416</v>
      </c>
      <c r="I32" s="27" t="n">
        <f aca="false">I31-G27</f>
        <v>-27122.04756</v>
      </c>
      <c r="J32" s="27" t="n">
        <f aca="false">J31-H27</f>
        <v>-2688.92388</v>
      </c>
      <c r="K32" s="27" t="n">
        <f aca="false">K31-I27</f>
        <v>1111.78524</v>
      </c>
      <c r="L32" s="27" t="n">
        <f aca="false">L31-J27</f>
        <v>-20482.9524</v>
      </c>
      <c r="M32" s="27" t="n">
        <f aca="false">M31-K27</f>
        <v>-18673.77132</v>
      </c>
      <c r="N32" s="27" t="n">
        <f aca="false">N31-L27</f>
        <v>-32239.93428</v>
      </c>
      <c r="O32" s="27" t="n">
        <f aca="false">O31-M27</f>
        <v>-34642.05732</v>
      </c>
      <c r="P32" s="27" t="n">
        <f aca="false">P31-N27</f>
        <v>-62734.08</v>
      </c>
      <c r="Q32" s="27" t="n">
        <f aca="false">Q31-O27</f>
        <v>-54663.168</v>
      </c>
      <c r="R32" s="27" t="n">
        <f aca="false">R31-P27</f>
        <v>-47973.12</v>
      </c>
      <c r="S32" s="27" t="n">
        <f aca="false">S31-Q27</f>
        <v>-42854.4</v>
      </c>
      <c r="T32" s="27" t="n">
        <f aca="false">T31-R27</f>
        <v>-42806.784</v>
      </c>
      <c r="U32" s="27" t="n">
        <f aca="false">U31-S27</f>
        <v>-27855.36</v>
      </c>
      <c r="V32" s="27" t="n">
        <f aca="false">V31-T27</f>
        <v>-28783.872</v>
      </c>
      <c r="W32" s="27" t="n">
        <f aca="false">W31-U27</f>
        <v>-36902.4</v>
      </c>
      <c r="X32" s="27" t="n">
        <f aca="false">X31-V27</f>
        <v>-48568.32</v>
      </c>
      <c r="Y32" s="27" t="n">
        <f aca="false">Y31-W27</f>
        <v>-53139.456</v>
      </c>
    </row>
    <row r="33" customFormat="false" ht="12.75" hidden="false" customHeight="false" outlineLevel="0" collapsed="false">
      <c r="A33" s="3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customFormat="false" ht="12.75" hidden="false" customHeight="false" outlineLevel="0" collapsed="false">
      <c r="A34" s="29" t="s">
        <v>37</v>
      </c>
      <c r="B34" s="30" t="n">
        <f aca="false">B27+B32</f>
        <v>39330.47748</v>
      </c>
      <c r="C34" s="30" t="n">
        <f aca="false">C27+C32</f>
        <v>29116.84548</v>
      </c>
      <c r="D34" s="30" t="n">
        <f aca="false">D27+D32</f>
        <v>14411.90496</v>
      </c>
      <c r="E34" s="30" t="n">
        <f aca="false">E27+E32</f>
        <v>-446.582279999995</v>
      </c>
      <c r="F34" s="30" t="n">
        <f aca="false">F27+F32</f>
        <v>37523.75532</v>
      </c>
      <c r="G34" s="30" t="n">
        <f aca="false">G27+G32</f>
        <v>-7045.67628</v>
      </c>
      <c r="H34" s="30" t="n">
        <f aca="false">H27+H32</f>
        <v>-12067.41216</v>
      </c>
      <c r="I34" s="30" t="n">
        <f aca="false">I27+I32</f>
        <v>9780.35244</v>
      </c>
      <c r="J34" s="30" t="n">
        <f aca="false">J27+J32</f>
        <v>45879.39612</v>
      </c>
      <c r="K34" s="30" t="n">
        <f aca="false">K27+K32</f>
        <v>54251.24124</v>
      </c>
      <c r="L34" s="30" t="n">
        <f aca="false">L27+L32</f>
        <v>38084.7276</v>
      </c>
      <c r="M34" s="30" t="n">
        <f aca="false">M27+M32</f>
        <v>42036.62868</v>
      </c>
      <c r="N34" s="30" t="n">
        <f aca="false">N27+N32</f>
        <v>30494.14572</v>
      </c>
      <c r="O34" s="30" t="n">
        <f aca="false">O27+O32</f>
        <v>20021.11068</v>
      </c>
      <c r="P34" s="30" t="n">
        <f aca="false">P27+P32</f>
        <v>-14760.96</v>
      </c>
      <c r="Q34" s="30" t="n">
        <f aca="false">Q27+Q32</f>
        <v>-11808.768</v>
      </c>
      <c r="R34" s="30" t="n">
        <f aca="false">R27+R32</f>
        <v>-5166.336</v>
      </c>
      <c r="S34" s="30" t="n">
        <f aca="false">S27+S32</f>
        <v>-14999.04</v>
      </c>
      <c r="T34" s="30" t="n">
        <f aca="false">T27+T32</f>
        <v>-14022.912</v>
      </c>
      <c r="U34" s="30" t="n">
        <f aca="false">U27+U32</f>
        <v>9047.04</v>
      </c>
      <c r="V34" s="30" t="n">
        <f aca="false">V27+V32</f>
        <v>19784.448</v>
      </c>
      <c r="W34" s="30" t="n">
        <f aca="false">W27+W32</f>
        <v>16237.056</v>
      </c>
      <c r="X34" s="30" t="n">
        <f aca="false">X27+X32</f>
        <v>9999.35999999999</v>
      </c>
      <c r="Y34" s="30" t="n">
        <f aca="false">Y27+Y32</f>
        <v>7570.944</v>
      </c>
    </row>
    <row r="35" customFormat="false" ht="12.75" hidden="false" customHeight="false" outlineLevel="0" collapsed="false">
      <c r="A35" s="29" t="s">
        <v>38</v>
      </c>
      <c r="B35" s="37" t="n">
        <f aca="false">B34/B22</f>
        <v>1268.72508</v>
      </c>
      <c r="C35" s="37" t="n">
        <f aca="false">C34/C22</f>
        <v>1039.88733857143</v>
      </c>
      <c r="D35" s="37" t="n">
        <f aca="false">D34/D22</f>
        <v>464.90016</v>
      </c>
      <c r="E35" s="37" t="n">
        <f aca="false">E34/E22</f>
        <v>-14.8860759999998</v>
      </c>
      <c r="F35" s="37" t="n">
        <f aca="false">F34/F22</f>
        <v>1210.44372</v>
      </c>
      <c r="G35" s="37" t="n">
        <f aca="false">G34/G22</f>
        <v>-234.855876</v>
      </c>
      <c r="H35" s="37" t="n">
        <f aca="false">H34/H22</f>
        <v>-389.27136</v>
      </c>
      <c r="I35" s="37" t="n">
        <f aca="false">I34/I22</f>
        <v>315.49524</v>
      </c>
      <c r="J35" s="37" t="n">
        <f aca="false">J34/J22</f>
        <v>1529.313204</v>
      </c>
      <c r="K35" s="37" t="n">
        <f aca="false">K34/K22</f>
        <v>1750.04004</v>
      </c>
      <c r="L35" s="37" t="n">
        <f aca="false">L34/L22</f>
        <v>1269.49092</v>
      </c>
      <c r="M35" s="37" t="n">
        <f aca="false">M34/M22</f>
        <v>1401.220956</v>
      </c>
      <c r="N35" s="37" t="n">
        <f aca="false">N34/N22</f>
        <v>983.68212</v>
      </c>
      <c r="O35" s="37" t="n">
        <f aca="false">O34/O22</f>
        <v>715.039667142857</v>
      </c>
      <c r="P35" s="37" t="n">
        <f aca="false">P34/P22</f>
        <v>-476.16</v>
      </c>
      <c r="Q35" s="37" t="n">
        <f aca="false">Q34/Q22</f>
        <v>-393.6256</v>
      </c>
      <c r="R35" s="37" t="n">
        <f aca="false">R34/R22</f>
        <v>-166.656</v>
      </c>
      <c r="S35" s="37" t="n">
        <f aca="false">S34/S22</f>
        <v>-499.968</v>
      </c>
      <c r="T35" s="37" t="n">
        <f aca="false">T34/T22</f>
        <v>-452.352</v>
      </c>
      <c r="U35" s="37" t="n">
        <f aca="false">U34/U22</f>
        <v>291.84</v>
      </c>
      <c r="V35" s="37" t="n">
        <f aca="false">V34/V22</f>
        <v>659.4816</v>
      </c>
      <c r="W35" s="37" t="n">
        <f aca="false">W34/W22</f>
        <v>523.776</v>
      </c>
      <c r="X35" s="37" t="n">
        <f aca="false">X34/X22</f>
        <v>333.312</v>
      </c>
      <c r="Y35" s="37" t="n">
        <f aca="false">Y34/Y22</f>
        <v>252.3648</v>
      </c>
    </row>
    <row r="37" customFormat="false" ht="12.75" hidden="true" customHeight="false" outlineLevel="0" collapsed="false">
      <c r="A37" s="0" t="s">
        <v>39</v>
      </c>
      <c r="B37" s="37" t="n">
        <f aca="false">B38*B22</f>
        <v>40610</v>
      </c>
      <c r="C37" s="37" t="n">
        <f aca="false">C38*C22</f>
        <v>73668</v>
      </c>
      <c r="D37" s="37" t="n">
        <f aca="false">D38*D22</f>
        <v>81530</v>
      </c>
      <c r="E37" s="37" t="n">
        <f aca="false">E38*E22</f>
        <v>86130</v>
      </c>
      <c r="F37" s="37" t="n">
        <f aca="false">F38*F22</f>
        <v>48081</v>
      </c>
      <c r="G37" s="37" t="n">
        <f aca="false">G38*G22</f>
        <v>62760</v>
      </c>
      <c r="H37" s="37" t="n">
        <f aca="false">H38*H22</f>
        <v>69626</v>
      </c>
      <c r="I37" s="37" t="n">
        <f aca="false">I38*I22</f>
        <v>74834</v>
      </c>
      <c r="J37" s="37" t="n">
        <f aca="false">J38*J22</f>
        <v>48570</v>
      </c>
      <c r="K37" s="37" t="n">
        <f aca="false">K38*K22</f>
        <v>36797</v>
      </c>
      <c r="L37" s="37" t="n">
        <f aca="false">L38*L22</f>
        <v>46980</v>
      </c>
      <c r="M37" s="37" t="n">
        <f aca="false">M38*M22</f>
        <v>47010</v>
      </c>
      <c r="N37" s="37" t="n">
        <f aca="false">N38*N22</f>
        <v>48608</v>
      </c>
      <c r="O37" s="37" t="n">
        <f aca="false">O38*O22</f>
        <v>43932</v>
      </c>
      <c r="P37" s="37" t="n">
        <f aca="false">P38*P22</f>
        <v>48670</v>
      </c>
      <c r="Q37" s="37" t="n">
        <f aca="false">Q38*Q22</f>
        <v>47130</v>
      </c>
      <c r="R37" s="37" t="n">
        <f aca="false">R38*R22</f>
        <v>48732</v>
      </c>
      <c r="S37" s="37" t="n">
        <f aca="false">S38*S22</f>
        <v>47190</v>
      </c>
      <c r="T37" s="37" t="n">
        <f aca="false">T38*T22</f>
        <v>48794</v>
      </c>
      <c r="U37" s="37" t="n">
        <f aca="false">U38*U22</f>
        <v>48825</v>
      </c>
      <c r="V37" s="37" t="n">
        <f aca="false">V38*V22</f>
        <v>47280</v>
      </c>
      <c r="W37" s="37" t="n">
        <f aca="false">W38*W22</f>
        <v>48887</v>
      </c>
      <c r="X37" s="37" t="n">
        <f aca="false">X38*X22</f>
        <v>47340</v>
      </c>
      <c r="Y37" s="37" t="n">
        <f aca="false">Y38*Y22</f>
        <v>47370</v>
      </c>
    </row>
    <row r="38" customFormat="false" ht="12.75" hidden="true" customHeight="false" outlineLevel="0" collapsed="false">
      <c r="A38" s="0" t="s">
        <v>40</v>
      </c>
      <c r="B38" s="0" t="n">
        <v>1310</v>
      </c>
      <c r="C38" s="0" t="n">
        <v>2631</v>
      </c>
      <c r="D38" s="0" t="n">
        <v>2630</v>
      </c>
      <c r="E38" s="0" t="n">
        <v>2871</v>
      </c>
      <c r="F38" s="0" t="n">
        <v>1551</v>
      </c>
      <c r="G38" s="0" t="n">
        <v>2092</v>
      </c>
      <c r="H38" s="0" t="n">
        <v>2246</v>
      </c>
      <c r="I38" s="0" t="n">
        <v>2414</v>
      </c>
      <c r="J38" s="0" t="n">
        <v>1619</v>
      </c>
      <c r="K38" s="0" t="n">
        <v>1187</v>
      </c>
      <c r="L38" s="0" t="n">
        <v>1566</v>
      </c>
      <c r="M38" s="0" t="n">
        <v>1567</v>
      </c>
      <c r="N38" s="0" t="n">
        <v>1568</v>
      </c>
      <c r="O38" s="0" t="n">
        <v>1569</v>
      </c>
      <c r="P38" s="0" t="n">
        <v>1570</v>
      </c>
      <c r="Q38" s="0" t="n">
        <v>1571</v>
      </c>
      <c r="R38" s="0" t="n">
        <v>1572</v>
      </c>
      <c r="S38" s="0" t="n">
        <v>1573</v>
      </c>
      <c r="T38" s="0" t="n">
        <v>1574</v>
      </c>
      <c r="U38" s="0" t="n">
        <v>1575</v>
      </c>
      <c r="V38" s="0" t="n">
        <v>1576</v>
      </c>
      <c r="W38" s="0" t="n">
        <v>1577</v>
      </c>
      <c r="X38" s="0" t="n">
        <v>1578</v>
      </c>
      <c r="Y38" s="0" t="n">
        <v>1579</v>
      </c>
    </row>
    <row r="39" customFormat="false" ht="12.75" hidden="true" customHeight="false" outlineLevel="0" collapsed="false"/>
    <row r="40" customFormat="false" ht="12.75" hidden="true" customHeight="false" outlineLevel="0" collapsed="false">
      <c r="A40" s="0" t="s">
        <v>41</v>
      </c>
      <c r="B40" s="38" t="n">
        <f aca="false">B37-B34</f>
        <v>1279.52252000001</v>
      </c>
      <c r="C40" s="38" t="n">
        <f aca="false">C37-C34</f>
        <v>44551.15452</v>
      </c>
      <c r="D40" s="38" t="n">
        <f aca="false">D37-D34</f>
        <v>67118.09504</v>
      </c>
      <c r="E40" s="38" t="n">
        <f aca="false">E37-E34</f>
        <v>86576.58228</v>
      </c>
      <c r="F40" s="38" t="n">
        <f aca="false">F37-F34</f>
        <v>10557.24468</v>
      </c>
      <c r="G40" s="38" t="n">
        <f aca="false">G37-G34</f>
        <v>69805.67628</v>
      </c>
      <c r="H40" s="38" t="n">
        <f aca="false">H37-H34</f>
        <v>81693.41216</v>
      </c>
      <c r="I40" s="38" t="n">
        <f aca="false">I37-I34</f>
        <v>65053.64756</v>
      </c>
      <c r="J40" s="38" t="n">
        <f aca="false">J37-J34</f>
        <v>2690.60388</v>
      </c>
      <c r="K40" s="38" t="n">
        <f aca="false">K37-K34</f>
        <v>-17454.24124</v>
      </c>
      <c r="L40" s="38" t="n">
        <f aca="false">L37-L34</f>
        <v>8895.27240000001</v>
      </c>
      <c r="M40" s="38" t="n">
        <f aca="false">M37-M34</f>
        <v>4973.37132</v>
      </c>
      <c r="N40" s="38" t="n">
        <f aca="false">N37-N34</f>
        <v>18113.85428</v>
      </c>
      <c r="O40" s="38" t="n">
        <f aca="false">O37-O34</f>
        <v>23910.88932</v>
      </c>
      <c r="P40" s="38" t="n">
        <f aca="false">P37-P34</f>
        <v>63430.96</v>
      </c>
      <c r="Q40" s="38" t="n">
        <f aca="false">Q37-Q34</f>
        <v>58938.768</v>
      </c>
      <c r="R40" s="38" t="n">
        <f aca="false">R37-R34</f>
        <v>53898.336</v>
      </c>
      <c r="S40" s="38" t="n">
        <f aca="false">S37-S34</f>
        <v>62189.04</v>
      </c>
      <c r="T40" s="38" t="n">
        <f aca="false">T37-T34</f>
        <v>62816.912</v>
      </c>
      <c r="U40" s="38" t="n">
        <f aca="false">U37-U34</f>
        <v>39777.96</v>
      </c>
      <c r="V40" s="38" t="n">
        <f aca="false">V37-V34</f>
        <v>27495.552</v>
      </c>
      <c r="W40" s="38" t="n">
        <f aca="false">W37-W34</f>
        <v>32649.944</v>
      </c>
      <c r="X40" s="38" t="n">
        <f aca="false">X37-X34</f>
        <v>37340.64</v>
      </c>
      <c r="Y40" s="38" t="n">
        <f aca="false">Y37-Y34</f>
        <v>39799.056</v>
      </c>
    </row>
    <row r="42" customFormat="false" ht="25.5" hidden="false" customHeight="false" outlineLevel="0" collapsed="false">
      <c r="A42" s="39" t="s">
        <v>42</v>
      </c>
      <c r="B42" s="40" t="n">
        <v>39687</v>
      </c>
      <c r="C42" s="40" t="n">
        <v>36688</v>
      </c>
      <c r="D42" s="40" t="n">
        <v>81534</v>
      </c>
      <c r="E42" s="40" t="n">
        <v>86155</v>
      </c>
      <c r="F42" s="40" t="n">
        <v>48090</v>
      </c>
      <c r="G42" s="40" t="n">
        <v>62756</v>
      </c>
      <c r="H42" s="40" t="n">
        <v>69636</v>
      </c>
      <c r="I42" s="40" t="n">
        <v>64024</v>
      </c>
      <c r="J42" s="40" t="n">
        <v>51257</v>
      </c>
      <c r="K42" s="40" t="n">
        <v>52027</v>
      </c>
      <c r="L42" s="40" t="n">
        <v>79051</v>
      </c>
      <c r="M42" s="40" t="n">
        <v>81407</v>
      </c>
      <c r="N42" s="40" t="n">
        <v>94974</v>
      </c>
      <c r="O42" s="40" t="n">
        <v>20021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4" customFormat="false" ht="12.75" hidden="false" customHeight="false" outlineLevel="0" collapsed="false">
      <c r="A44" s="0" t="s">
        <v>43</v>
      </c>
      <c r="B44" s="38" t="n">
        <f aca="false">B34-B42</f>
        <v>-356.522520000013</v>
      </c>
      <c r="C44" s="38" t="n">
        <f aca="false">C34-C42</f>
        <v>-7571.15452000001</v>
      </c>
      <c r="D44" s="38" t="n">
        <f aca="false">D34-D42</f>
        <v>-67122.09504</v>
      </c>
      <c r="E44" s="38" t="n">
        <f aca="false">E34-E42</f>
        <v>-86601.58228</v>
      </c>
      <c r="F44" s="38" t="n">
        <f aca="false">F34-F42</f>
        <v>-10566.24468</v>
      </c>
      <c r="G44" s="38" t="n">
        <f aca="false">G34-G42</f>
        <v>-69801.67628</v>
      </c>
      <c r="H44" s="38" t="n">
        <f aca="false">H34-H42</f>
        <v>-81703.41216</v>
      </c>
      <c r="I44" s="38" t="n">
        <f aca="false">I34-I42</f>
        <v>-54243.64756</v>
      </c>
      <c r="J44" s="38" t="n">
        <f aca="false">J34-J42</f>
        <v>-5377.60388</v>
      </c>
      <c r="K44" s="38" t="n">
        <f aca="false">K34-K42</f>
        <v>2224.24124</v>
      </c>
      <c r="L44" s="38" t="n">
        <f aca="false">L34-L42</f>
        <v>-40966.2724</v>
      </c>
      <c r="M44" s="38" t="n">
        <f aca="false">M34-M42</f>
        <v>-39370.37132</v>
      </c>
      <c r="N44" s="38" t="n">
        <f aca="false">N34-N42</f>
        <v>-64479.85428</v>
      </c>
      <c r="O44" s="38" t="n">
        <f aca="false">O34-O42</f>
        <v>0.11067999999068</v>
      </c>
      <c r="P44" s="38" t="n">
        <f aca="false">P34-P42</f>
        <v>-14760.96</v>
      </c>
      <c r="Q44" s="38" t="n">
        <f aca="false">Q34-Q42</f>
        <v>-11808.768</v>
      </c>
      <c r="R44" s="38" t="n">
        <f aca="false">R34-R42</f>
        <v>-5166.336</v>
      </c>
      <c r="S44" s="38" t="n">
        <f aca="false">S34-S42</f>
        <v>-14999.04</v>
      </c>
      <c r="T44" s="38" t="n">
        <f aca="false">T34-T42</f>
        <v>-14022.912</v>
      </c>
      <c r="U44" s="38" t="n">
        <f aca="false">U34-U42</f>
        <v>9047.04</v>
      </c>
      <c r="V44" s="38" t="n">
        <f aca="false">V34-V42</f>
        <v>19784.448</v>
      </c>
      <c r="W44" s="38" t="n">
        <f aca="false">W34-W42</f>
        <v>16237.056</v>
      </c>
      <c r="X44" s="38" t="n">
        <f aca="false">X34-X42</f>
        <v>9999.35999999999</v>
      </c>
      <c r="Y44" s="38" t="n">
        <f aca="false">Y34-Y42</f>
        <v>7570.944</v>
      </c>
    </row>
    <row r="46" customFormat="false" ht="12.75" hidden="false" customHeight="false" outlineLevel="0" collapsed="false">
      <c r="B46" s="38" t="n">
        <f aca="false">SUM(B44:M44)</f>
        <v>-461456.3414</v>
      </c>
      <c r="C46" s="0" t="s">
        <v>44</v>
      </c>
    </row>
    <row r="71" customFormat="false" ht="12.75" hidden="false" customHeight="false" outlineLevel="0" collapsed="false">
      <c r="A71" s="0" t="s">
        <v>45</v>
      </c>
      <c r="B71" s="31" t="n">
        <f aca="false">B27</f>
        <v>62734.08</v>
      </c>
      <c r="C71" s="31" t="n">
        <f aca="false">C27</f>
        <v>54663.168</v>
      </c>
      <c r="D71" s="31" t="n">
        <f aca="false">D27</f>
        <v>47973.12</v>
      </c>
      <c r="E71" s="31" t="n">
        <f aca="false">E27</f>
        <v>42854.4</v>
      </c>
      <c r="F71" s="31" t="n">
        <f aca="false">F27</f>
        <v>42806.784</v>
      </c>
      <c r="G71" s="31" t="n">
        <f aca="false">G27</f>
        <v>27855.36</v>
      </c>
      <c r="H71" s="31" t="n">
        <f aca="false">H27</f>
        <v>28783.872</v>
      </c>
      <c r="I71" s="31" t="n">
        <f aca="false">I27</f>
        <v>36902.4</v>
      </c>
      <c r="J71" s="31" t="n">
        <f aca="false">J27</f>
        <v>48568.32</v>
      </c>
      <c r="K71" s="31" t="n">
        <f aca="false">K27</f>
        <v>53139.456</v>
      </c>
      <c r="L71" s="31" t="n">
        <f aca="false">L27</f>
        <v>58567.68</v>
      </c>
      <c r="M71" s="31" t="n">
        <f aca="false">M27</f>
        <v>60710.4</v>
      </c>
      <c r="N71" s="31" t="n">
        <f aca="false">N27</f>
        <v>62734.08</v>
      </c>
      <c r="O71" s="31" t="n">
        <f aca="false">O27</f>
        <v>54663.168</v>
      </c>
      <c r="P71" s="31" t="n">
        <f aca="false">P27</f>
        <v>47973.12</v>
      </c>
      <c r="Q71" s="31" t="n">
        <f aca="false">Q27</f>
        <v>42854.4</v>
      </c>
      <c r="R71" s="31" t="n">
        <f aca="false">R27</f>
        <v>42806.784</v>
      </c>
      <c r="S71" s="31" t="n">
        <f aca="false">S27</f>
        <v>27855.36</v>
      </c>
      <c r="T71" s="31" t="n">
        <f aca="false">T27</f>
        <v>28783.872</v>
      </c>
      <c r="U71" s="31" t="n">
        <f aca="false">U27</f>
        <v>36902.4</v>
      </c>
      <c r="V71" s="31" t="n">
        <f aca="false">V27</f>
        <v>48568.32</v>
      </c>
      <c r="W71" s="31" t="n">
        <f aca="false">W27</f>
        <v>53139.456</v>
      </c>
      <c r="X71" s="31" t="n">
        <f aca="false">X27</f>
        <v>58567.68</v>
      </c>
      <c r="Y71" s="31" t="n">
        <f aca="false">Y27</f>
        <v>60710.4</v>
      </c>
    </row>
    <row r="72" customFormat="false" ht="12.75" hidden="false" customHeight="false" outlineLevel="0" collapsed="false">
      <c r="A72" s="0" t="s">
        <v>46</v>
      </c>
      <c r="B72" s="31" t="n">
        <f aca="false">B31</f>
        <v>35164.07748</v>
      </c>
      <c r="C72" s="31" t="n">
        <f aca="false">C31</f>
        <v>35164.07748</v>
      </c>
      <c r="D72" s="31" t="n">
        <f aca="false">D31</f>
        <v>29172.86496</v>
      </c>
      <c r="E72" s="31" t="n">
        <f aca="false">E31</f>
        <v>11362.18572</v>
      </c>
      <c r="F72" s="31" t="n">
        <f aca="false">F31</f>
        <v>42690.09132</v>
      </c>
      <c r="G72" s="31" t="n">
        <f aca="false">G31</f>
        <v>7953.36372</v>
      </c>
      <c r="H72" s="31" t="n">
        <f aca="false">H31</f>
        <v>1955.49984</v>
      </c>
      <c r="I72" s="31" t="n">
        <f aca="false">I31</f>
        <v>733.31244</v>
      </c>
      <c r="J72" s="31" t="n">
        <f aca="false">J31</f>
        <v>26094.94812</v>
      </c>
      <c r="K72" s="31" t="n">
        <f aca="false">K31</f>
        <v>38014.18524</v>
      </c>
      <c r="L72" s="31" t="n">
        <f aca="false">L31</f>
        <v>28085.3676</v>
      </c>
      <c r="M72" s="31" t="n">
        <f aca="false">M31</f>
        <v>34465.68468</v>
      </c>
      <c r="N72" s="31" t="n">
        <f aca="false">N31</f>
        <v>26327.74572</v>
      </c>
      <c r="O72" s="31" t="n">
        <f aca="false">O31</f>
        <v>26068.34268</v>
      </c>
      <c r="P72" s="31" t="n">
        <f aca="false">P31</f>
        <v>0</v>
      </c>
      <c r="Q72" s="31" t="n">
        <f aca="false">Q31</f>
        <v>0</v>
      </c>
      <c r="R72" s="31" t="n">
        <f aca="false">R31</f>
        <v>0</v>
      </c>
      <c r="S72" s="31" t="n">
        <f aca="false">S31</f>
        <v>0</v>
      </c>
      <c r="T72" s="31" t="n">
        <f aca="false">T31</f>
        <v>0</v>
      </c>
      <c r="U72" s="31" t="n">
        <f aca="false">U31</f>
        <v>0</v>
      </c>
      <c r="V72" s="31" t="n">
        <f aca="false">V31</f>
        <v>0</v>
      </c>
      <c r="W72" s="31" t="n">
        <f aca="false">W31</f>
        <v>0</v>
      </c>
      <c r="X72" s="31" t="n">
        <f aca="false">X31</f>
        <v>0</v>
      </c>
      <c r="Y72" s="31" t="n">
        <f aca="false">Y31</f>
        <v>0</v>
      </c>
    </row>
  </sheetData>
  <mergeCells count="2">
    <mergeCell ref="B5:M5"/>
    <mergeCell ref="N5:Y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5.13"/>
  </cols>
  <sheetData>
    <row r="3" customFormat="false" ht="12.75" hidden="false" customHeight="false" outlineLevel="0" collapsed="false">
      <c r="A3" s="1" t="s">
        <v>47</v>
      </c>
    </row>
    <row r="6" customFormat="false" ht="15.75" hidden="false" customHeight="false" outlineLevel="0" collapsed="false">
      <c r="A6" s="41" t="s">
        <v>48</v>
      </c>
      <c r="B6" s="42"/>
    </row>
    <row r="7" customFormat="false" ht="15.75" hidden="false" customHeight="false" outlineLevel="0" collapsed="false">
      <c r="A7" s="43"/>
      <c r="B7" s="42"/>
    </row>
    <row r="8" customFormat="false" ht="12.75" hidden="false" customHeight="false" outlineLevel="0" collapsed="false">
      <c r="A8" s="1" t="s">
        <v>49</v>
      </c>
    </row>
    <row r="9" customFormat="false" ht="12.75" hidden="false" customHeight="false" outlineLevel="0" collapsed="false">
      <c r="B9" s="0" t="n">
        <v>28</v>
      </c>
      <c r="C9" s="0" t="s">
        <v>50</v>
      </c>
    </row>
    <row r="10" customFormat="false" ht="12.75" hidden="false" customHeight="false" outlineLevel="0" collapsed="false">
      <c r="B10" s="44" t="n">
        <v>0.85</v>
      </c>
      <c r="C10" s="0" t="s">
        <v>51</v>
      </c>
    </row>
    <row r="11" customFormat="false" ht="12.75" hidden="false" customHeight="false" outlineLevel="0" collapsed="false">
      <c r="B11" s="45" t="n">
        <v>54663</v>
      </c>
      <c r="C11" s="0" t="s">
        <v>52</v>
      </c>
    </row>
    <row r="12" customFormat="false" ht="12.75" hidden="false" customHeight="false" outlineLevel="0" collapsed="false">
      <c r="B12" s="37"/>
    </row>
    <row r="13" customFormat="false" ht="12.75" hidden="false" customHeight="false" outlineLevel="0" collapsed="false">
      <c r="B13" s="37"/>
    </row>
    <row r="14" customFormat="false" ht="12.75" hidden="false" customHeight="false" outlineLevel="0" collapsed="false">
      <c r="A14" s="1" t="s">
        <v>53</v>
      </c>
    </row>
    <row r="15" customFormat="false" ht="12.75" hidden="false" customHeight="false" outlineLevel="0" collapsed="false">
      <c r="A15" s="46" t="s">
        <v>54</v>
      </c>
    </row>
    <row r="16" customFormat="false" ht="12.75" hidden="false" customHeight="false" outlineLevel="0" collapsed="false">
      <c r="A16" s="46"/>
      <c r="B16" s="37" t="n">
        <v>1567700</v>
      </c>
      <c r="C16" s="0" t="s">
        <v>55</v>
      </c>
    </row>
    <row r="17" customFormat="false" ht="12.75" hidden="false" customHeight="false" outlineLevel="0" collapsed="false">
      <c r="A17" s="46"/>
      <c r="B17" s="37" t="n">
        <f aca="false">+B16*1.341</f>
        <v>2102285.7</v>
      </c>
      <c r="C17" s="0" t="s">
        <v>56</v>
      </c>
    </row>
    <row r="18" customFormat="false" ht="12.75" hidden="false" customHeight="false" outlineLevel="0" collapsed="false">
      <c r="A18" s="46"/>
      <c r="B18" s="37" t="n">
        <f aca="false">+B17*0.0124</f>
        <v>26068.34268</v>
      </c>
      <c r="C18" s="0" t="s">
        <v>57</v>
      </c>
    </row>
    <row r="19" customFormat="false" ht="12.75" hidden="false" customHeight="false" outlineLevel="0" collapsed="false">
      <c r="A19" s="1"/>
      <c r="B19" s="37" t="n">
        <v>60710</v>
      </c>
      <c r="C19" s="0" t="s">
        <v>58</v>
      </c>
    </row>
    <row r="20" customFormat="false" ht="12.75" hidden="false" customHeight="false" outlineLevel="0" collapsed="false">
      <c r="B20" s="47" t="n">
        <f aca="false">B18-B19</f>
        <v>-34641.65732</v>
      </c>
      <c r="C20" s="0" t="s">
        <v>59</v>
      </c>
    </row>
    <row r="22" customFormat="false" ht="12.75" hidden="false" customHeight="false" outlineLevel="0" collapsed="false">
      <c r="A22" s="1" t="s">
        <v>60</v>
      </c>
      <c r="B22" s="37"/>
    </row>
    <row r="23" customFormat="false" ht="12.75" hidden="false" customHeight="false" outlineLevel="0" collapsed="false">
      <c r="B23" s="37"/>
    </row>
    <row r="24" customFormat="false" ht="15.75" hidden="false" customHeight="false" outlineLevel="0" collapsed="false">
      <c r="B24" s="43" t="n">
        <f aca="false">B11+B20</f>
        <v>20021.34268</v>
      </c>
      <c r="C24" s="42" t="s">
        <v>61</v>
      </c>
    </row>
    <row r="25" customFormat="false" ht="15.75" hidden="false" customHeight="false" outlineLevel="0" collapsed="false">
      <c r="B25" s="43" t="n">
        <f aca="false">B24/B9</f>
        <v>715.047952857143</v>
      </c>
      <c r="C25" s="42" t="s">
        <v>62</v>
      </c>
      <c r="D25" s="48"/>
      <c r="E25" s="48"/>
    </row>
    <row r="26" customFormat="false" ht="12.75" hidden="false" customHeight="false" outlineLevel="0" collapsed="false">
      <c r="D26" s="48"/>
      <c r="E26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2002-01-10T17:55:15Z</dcterms:created>
  <dc:creator>Patrick</dc:creator>
  <dc:description/>
  <dc:language>en-US</dc:language>
  <cp:lastModifiedBy>mknippa</cp:lastModifiedBy>
  <cp:lastPrinted>2002-01-28T13:07:09Z</cp:lastPrinted>
  <dcterms:modified xsi:type="dcterms:W3CDTF">2002-01-29T18:38:02Z</dcterms:modified>
  <cp:revision>0</cp:revision>
  <dc:subject/>
  <dc:title/>
</cp:coreProperties>
</file>