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tlist - Identified " sheetId="1" state="visible" r:id="rId3"/>
    <sheet name="Hotlist - Completed" sheetId="2" state="visible" r:id="rId4"/>
  </sheets>
  <externalReferences>
    <externalReference r:id="rId5"/>
    <externalReference r:id="rId6"/>
  </externalReferences>
  <definedNames>
    <definedName function="false" hidden="false" localSheetId="1" name="_xlnm.Print_Area" vbProcedure="false">'Hotlist - Completed'!$A$1:$M$65</definedName>
    <definedName function="false" hidden="false" localSheetId="0" name="_xlnm.Print_Titles" vbProcedure="false">'Hotlist - Identified '!$1:$5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<sst xmlns="http://schemas.openxmlformats.org/spreadsheetml/2006/main" count="702" uniqueCount="286">
  <si>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N</t>
    </r>
    <r>
      <rPr>
        <b val="true"/>
        <sz val="18"/>
        <color rgb="FF000000"/>
        <rFont val="Arial"/>
        <family val="2"/>
      </rPr>
      <t xml:space="preserve"> O R T H  </t>
    </r>
    <r>
      <rPr>
        <b val="true"/>
        <sz val="22"/>
        <color rgb="FF000000"/>
        <rFont val="Arial"/>
        <family val="2"/>
      </rPr>
      <t xml:space="preserve"> A</t>
    </r>
    <r>
      <rPr>
        <b val="true"/>
        <sz val="18"/>
        <color rgb="FF000000"/>
        <rFont val="Arial"/>
        <family val="2"/>
      </rPr>
      <t xml:space="preserve"> M E R I C A - </t>
    </r>
    <r>
      <rPr>
        <b val="true"/>
        <sz val="22"/>
        <color rgb="FF000000"/>
        <rFont val="Arial"/>
        <family val="2"/>
      </rPr>
      <t xml:space="preserve">H</t>
    </r>
    <r>
      <rPr>
        <b val="true"/>
        <sz val="18"/>
        <color rgb="FF000000"/>
        <rFont val="Arial"/>
        <family val="2"/>
      </rPr>
      <t xml:space="preserve"> O T  </t>
    </r>
    <r>
      <rPr>
        <b val="true"/>
        <sz val="22"/>
        <color rgb="FF000000"/>
        <rFont val="Arial"/>
        <family val="2"/>
      </rPr>
      <t xml:space="preserve">L</t>
    </r>
    <r>
      <rPr>
        <b val="true"/>
        <sz val="18"/>
        <color rgb="FF000000"/>
        <rFont val="Arial"/>
        <family val="2"/>
      </rPr>
      <t xml:space="preserve"> I S T</t>
    </r>
  </si>
  <si>
    <t xml:space="preserve">DEALS IDENTIFIED</t>
  </si>
  <si>
    <t xml:space="preserve">Results based on Activity through June 16, 2000</t>
  </si>
  <si>
    <t xml:space="preserve">Second Quarter 2000</t>
  </si>
  <si>
    <t xml:space="preserve">Third Quarter 2000</t>
  </si>
  <si>
    <t xml:space="preserve">Fourth Quarter 2000</t>
  </si>
  <si>
    <t xml:space="preserve">Totals</t>
  </si>
  <si>
    <t xml:space="preserve">First Quarter 2001</t>
  </si>
  <si>
    <t xml:space="preserve">East</t>
  </si>
  <si>
    <t xml:space="preserve">Midstream</t>
  </si>
  <si>
    <t xml:space="preserve">Deal</t>
  </si>
  <si>
    <t xml:space="preserve">Value</t>
  </si>
  <si>
    <t xml:space="preserve">Chicago-Gas</t>
  </si>
  <si>
    <t xml:space="preserve">Con Ed/QF</t>
  </si>
  <si>
    <t xml:space="preserve">Chicago HUB</t>
  </si>
  <si>
    <t xml:space="preserve">Great River</t>
  </si>
  <si>
    <t xml:space="preserve">New Jersey Natural</t>
  </si>
  <si>
    <t xml:space="preserve">Baltimore G&amp;E</t>
  </si>
  <si>
    <t xml:space="preserve">Keyspan</t>
  </si>
  <si>
    <t xml:space="preserve">PSEG</t>
  </si>
  <si>
    <t xml:space="preserve">NYSEG</t>
  </si>
  <si>
    <t xml:space="preserve">LNG</t>
  </si>
  <si>
    <t xml:space="preserve">AES / Calvert City</t>
  </si>
  <si>
    <t xml:space="preserve">NSTAR</t>
  </si>
  <si>
    <t xml:space="preserve">Project Tex Mex</t>
  </si>
  <si>
    <t xml:space="preserve">Project Silver Oak</t>
  </si>
  <si>
    <t xml:space="preserve">Alamac</t>
  </si>
  <si>
    <t xml:space="preserve">CRRA</t>
  </si>
  <si>
    <t xml:space="preserve">Chicago-Hub</t>
  </si>
  <si>
    <t xml:space="preserve">Southern</t>
  </si>
  <si>
    <t xml:space="preserve">Pitchbook</t>
  </si>
  <si>
    <t xml:space="preserve">Project Green Jacket</t>
  </si>
  <si>
    <t xml:space="preserve">Con Ed</t>
  </si>
  <si>
    <t xml:space="preserve">CIPCO's</t>
  </si>
  <si>
    <t xml:space="preserve">TVSG</t>
  </si>
  <si>
    <t xml:space="preserve">FOG</t>
  </si>
  <si>
    <t xml:space="preserve">TU Electric</t>
  </si>
  <si>
    <t xml:space="preserve">Tangerine</t>
  </si>
  <si>
    <t xml:space="preserve">LM 6000's</t>
  </si>
  <si>
    <t xml:space="preserve">Over/</t>
  </si>
  <si>
    <t xml:space="preserve">Unrealized Budget</t>
  </si>
  <si>
    <t xml:space="preserve">Under</t>
  </si>
  <si>
    <t xml:space="preserve">West</t>
  </si>
  <si>
    <t xml:space="preserve">West QF's</t>
  </si>
  <si>
    <t xml:space="preserve">Cascade</t>
  </si>
  <si>
    <t xml:space="preserve">Pastoria</t>
  </si>
  <si>
    <t xml:space="preserve">Santa Clara</t>
  </si>
  <si>
    <t xml:space="preserve">Coyote Springs 2</t>
  </si>
  <si>
    <t xml:space="preserve">Tecate/Corona</t>
  </si>
  <si>
    <t xml:space="preserve">LV Cogen Development</t>
  </si>
  <si>
    <t xml:space="preserve">Avista Power</t>
  </si>
  <si>
    <t xml:space="preserve">PSCo</t>
  </si>
  <si>
    <t xml:space="preserve">Avalanche</t>
  </si>
  <si>
    <t xml:space="preserve">Palm Springs/SSF</t>
  </si>
  <si>
    <t xml:space="preserve">Aera</t>
  </si>
  <si>
    <t xml:space="preserve">Pacificorp</t>
  </si>
  <si>
    <t xml:space="preserve">Tri Valley</t>
  </si>
  <si>
    <t xml:space="preserve">Roseville</t>
  </si>
  <si>
    <t xml:space="preserve">Industrial </t>
  </si>
  <si>
    <t xml:space="preserve">Downstream</t>
  </si>
  <si>
    <t xml:space="preserve">Rebox Mill</t>
  </si>
  <si>
    <t xml:space="preserve">Pomona</t>
  </si>
  <si>
    <t xml:space="preserve">Smurfit Stone - Pontiac</t>
  </si>
  <si>
    <t xml:space="preserve">USEC</t>
  </si>
  <si>
    <t xml:space="preserve">Trading</t>
  </si>
  <si>
    <t xml:space="preserve">Garden State</t>
  </si>
  <si>
    <t xml:space="preserve">Project Riviera</t>
  </si>
  <si>
    <t xml:space="preserve">Abitibi Bridgewater</t>
  </si>
  <si>
    <t xml:space="preserve">West Tacoma</t>
  </si>
  <si>
    <t xml:space="preserve">Inland (Orange)</t>
  </si>
  <si>
    <t xml:space="preserve">Stora Enso</t>
  </si>
  <si>
    <t xml:space="preserve">Colonial Pipeline</t>
  </si>
  <si>
    <t xml:space="preserve">BP Amoco</t>
  </si>
  <si>
    <t xml:space="preserve">Inland (Rome)</t>
  </si>
  <si>
    <t xml:space="preserve">GE Plastics</t>
  </si>
  <si>
    <t xml:space="preserve">National Gypsum</t>
  </si>
  <si>
    <t xml:space="preserve">Aectra / Short BTU Swap</t>
  </si>
  <si>
    <t xml:space="preserve">Westvaco</t>
  </si>
  <si>
    <t xml:space="preserve">Pacifica</t>
  </si>
  <si>
    <t xml:space="preserve">EES London</t>
  </si>
  <si>
    <t xml:space="preserve">Newark</t>
  </si>
  <si>
    <t xml:space="preserve">Generation / IPP</t>
  </si>
  <si>
    <t xml:space="preserve">Investments</t>
  </si>
  <si>
    <t xml:space="preserve">Tenaska - Cleeborne</t>
  </si>
  <si>
    <t xml:space="preserve">Indeck-Corinth</t>
  </si>
  <si>
    <t xml:space="preserve">Con Ed Restructuring</t>
  </si>
  <si>
    <t xml:space="preserve">GPU Int'l Assets</t>
  </si>
  <si>
    <t xml:space="preserve">ANP</t>
  </si>
  <si>
    <t xml:space="preserve">Tractebel</t>
  </si>
  <si>
    <t xml:space="preserve">MYPA-Holtsville</t>
  </si>
  <si>
    <t xml:space="preserve">Dynegy</t>
  </si>
  <si>
    <t xml:space="preserve">Florida Power &amp; Light (FPL)</t>
  </si>
  <si>
    <t xml:space="preserve">Mission</t>
  </si>
  <si>
    <t xml:space="preserve">York BNY</t>
  </si>
  <si>
    <t xml:space="preserve">AES</t>
  </si>
  <si>
    <t xml:space="preserve">Coal </t>
  </si>
  <si>
    <t xml:space="preserve">Origination &amp; Finance</t>
  </si>
  <si>
    <t xml:space="preserve">IMM Bulk Terminal</t>
  </si>
  <si>
    <t xml:space="preserve">SynFuel - Sempra</t>
  </si>
  <si>
    <t xml:space="preserve">Drummond - Carbocol</t>
  </si>
  <si>
    <t xml:space="preserve">RR Marketing JV - USA</t>
  </si>
  <si>
    <t xml:space="preserve">China Light &amp; Power</t>
  </si>
  <si>
    <t xml:space="preserve">SynFuel - Pacificorp</t>
  </si>
  <si>
    <t xml:space="preserve">DPR</t>
  </si>
  <si>
    <t xml:space="preserve">EOL Auction</t>
  </si>
  <si>
    <t xml:space="preserve">Mission Restructure</t>
  </si>
  <si>
    <t xml:space="preserve">SynFuel - AJG</t>
  </si>
  <si>
    <t xml:space="preserve">British Energy - UK</t>
  </si>
  <si>
    <t xml:space="preserve">Drummond</t>
  </si>
  <si>
    <t xml:space="preserve">SynFuel - Dycoal</t>
  </si>
  <si>
    <t xml:space="preserve">AES - UK</t>
  </si>
  <si>
    <t xml:space="preserve">Freight Liner</t>
  </si>
  <si>
    <t xml:space="preserve">Jupiter / Eagle Energy</t>
  </si>
  <si>
    <t xml:space="preserve">AMCI</t>
  </si>
  <si>
    <t xml:space="preserve">Massey</t>
  </si>
  <si>
    <t xml:space="preserve">DRS</t>
  </si>
  <si>
    <t xml:space="preserve">Tuco</t>
  </si>
  <si>
    <t xml:space="preserve">British Steel-Redcar</t>
  </si>
  <si>
    <t xml:space="preserve">Cline-Panther</t>
  </si>
  <si>
    <t xml:space="preserve">Canada</t>
  </si>
  <si>
    <t xml:space="preserve">Petro-Canada</t>
  </si>
  <si>
    <t xml:space="preserve">LGE Canada Tax Pools</t>
  </si>
  <si>
    <t xml:space="preserve">ENERconnect</t>
  </si>
  <si>
    <t xml:space="preserve">Place</t>
  </si>
  <si>
    <t xml:space="preserve">Invasion</t>
  </si>
  <si>
    <t xml:space="preserve">Blue Range Recovery</t>
  </si>
  <si>
    <t xml:space="preserve">Petro-Canada(Incentive)</t>
  </si>
  <si>
    <t xml:space="preserve">PML</t>
  </si>
  <si>
    <t xml:space="preserve">Startech</t>
  </si>
  <si>
    <t xml:space="preserve">Beau Canada</t>
  </si>
  <si>
    <t xml:space="preserve">Alberta PPA Auction</t>
  </si>
  <si>
    <t xml:space="preserve">Ontario NUG's</t>
  </si>
  <si>
    <t xml:space="preserve">G6</t>
  </si>
  <si>
    <t xml:space="preserve">GRM</t>
  </si>
  <si>
    <t xml:space="preserve">New Products</t>
  </si>
  <si>
    <t xml:space="preserve">Enron/Austin Energy</t>
  </si>
  <si>
    <t xml:space="preserve">Project Liberty</t>
  </si>
  <si>
    <t xml:space="preserve">Project Chesapeake</t>
  </si>
  <si>
    <t xml:space="preserve">Project Mardi Gras</t>
  </si>
  <si>
    <t xml:space="preserve">EEX Insurance</t>
  </si>
  <si>
    <t xml:space="preserve">Project Taft</t>
  </si>
  <si>
    <t xml:space="preserve">Project Margin Call</t>
  </si>
  <si>
    <t xml:space="preserve">Mexico</t>
  </si>
  <si>
    <t xml:space="preserve">Industrial Outsourcing</t>
  </si>
  <si>
    <t xml:space="preserve">Vitro</t>
  </si>
  <si>
    <t xml:space="preserve">FAPSA</t>
  </si>
  <si>
    <t xml:space="preserve">Risk Management</t>
  </si>
  <si>
    <t xml:space="preserve">CFE - Mexico</t>
  </si>
  <si>
    <t xml:space="preserve">FERSINSA</t>
  </si>
  <si>
    <t xml:space="preserve">Upstream Originations</t>
  </si>
  <si>
    <t xml:space="preserve">NYISO</t>
  </si>
  <si>
    <t xml:space="preserve">20/20</t>
  </si>
  <si>
    <t xml:space="preserve">Blackwater</t>
  </si>
  <si>
    <t xml:space="preserve">Farmland Industries</t>
  </si>
  <si>
    <t xml:space="preserve">Northern Natural Gas Co</t>
  </si>
  <si>
    <t xml:space="preserve">North Central Oil Corp</t>
  </si>
  <si>
    <t xml:space="preserve">Bonneville Power Admin</t>
  </si>
  <si>
    <t xml:space="preserve">4 Accrual Deals</t>
  </si>
  <si>
    <t xml:space="preserve">Napolean Pad Gas</t>
  </si>
  <si>
    <t xml:space="preserve">Colonial Gas Company</t>
  </si>
  <si>
    <t xml:space="preserve">Horizon Pipeline Co</t>
  </si>
  <si>
    <t xml:space="preserve">Long Island Power Authority</t>
  </si>
  <si>
    <t xml:space="preserve">NY State Electric &amp; Gas</t>
  </si>
  <si>
    <t xml:space="preserve">Michigan Consol Gas Co</t>
  </si>
  <si>
    <t xml:space="preserve">Murphy E &amp; P</t>
  </si>
  <si>
    <t xml:space="preserve">Sydkraft Konsult</t>
  </si>
  <si>
    <t xml:space="preserve">Natural Gas Pipeline</t>
  </si>
  <si>
    <t xml:space="preserve">ANR Pipeline Company</t>
  </si>
  <si>
    <t xml:space="preserve">Petrosource</t>
  </si>
  <si>
    <t xml:space="preserve">Trailblazer Pipeline Co</t>
  </si>
  <si>
    <t xml:space="preserve">EEX Corporation</t>
  </si>
  <si>
    <t xml:space="preserve">New Century Energies</t>
  </si>
  <si>
    <t xml:space="preserve">NYSIO</t>
  </si>
  <si>
    <t xml:space="preserve">Mariner</t>
  </si>
  <si>
    <t xml:space="preserve">Conoco Inc</t>
  </si>
  <si>
    <t xml:space="preserve">Amerada Hess Corp</t>
  </si>
  <si>
    <t xml:space="preserve">CNG</t>
  </si>
  <si>
    <t xml:space="preserve">Cabot</t>
  </si>
  <si>
    <t xml:space="preserve">Conoco Inc - Magnolia</t>
  </si>
  <si>
    <t xml:space="preserve">Oakhill Pipeline Co</t>
  </si>
  <si>
    <t xml:space="preserve">Vastar Resources</t>
  </si>
  <si>
    <t xml:space="preserve">Chiles Offshore</t>
  </si>
  <si>
    <t xml:space="preserve">Treasure Island</t>
  </si>
  <si>
    <t xml:space="preserve">12 Deals under $250K</t>
  </si>
  <si>
    <t xml:space="preserve">Kinder Morgan</t>
  </si>
  <si>
    <t xml:space="preserve">EEX Corporation - Llano</t>
  </si>
  <si>
    <t xml:space="preserve">TCC Auction</t>
  </si>
  <si>
    <t xml:space="preserve">Ocean Energy</t>
  </si>
  <si>
    <t xml:space="preserve">Chicago Compression HUB</t>
  </si>
  <si>
    <t xml:space="preserve">Iroquois Gas Pipeline</t>
  </si>
  <si>
    <t xml:space="preserve">Mango</t>
  </si>
  <si>
    <t xml:space="preserve">3 Accrual Deals</t>
  </si>
  <si>
    <t xml:space="preserve">HPL and LRC</t>
  </si>
  <si>
    <t xml:space="preserve">ENA Bammel Emission Credit II</t>
  </si>
  <si>
    <t xml:space="preserve">Koch Energy Services</t>
  </si>
  <si>
    <t xml:space="preserve">United O &amp; M - Treating Alliance</t>
  </si>
  <si>
    <t xml:space="preserve">13 Deals under $150K</t>
  </si>
  <si>
    <t xml:space="preserve">HPL Resources - Rollover</t>
  </si>
  <si>
    <t xml:space="preserve">30 Deals under $250K</t>
  </si>
  <si>
    <t xml:space="preserve">CNG Producing Co - Osprey #4</t>
  </si>
  <si>
    <t xml:space="preserve">HPL Resources - SW Speaks</t>
  </si>
  <si>
    <t xml:space="preserve">119 Deals under $250K</t>
  </si>
  <si>
    <t xml:space="preserve">Principal</t>
  </si>
  <si>
    <t xml:space="preserve">Investing</t>
  </si>
  <si>
    <t xml:space="preserve">Syntroleum</t>
  </si>
  <si>
    <t xml:space="preserve">Active Power</t>
  </si>
  <si>
    <t xml:space="preserve">Utiliquest (Byer's Locate)</t>
  </si>
  <si>
    <t xml:space="preserve">First World</t>
  </si>
  <si>
    <t xml:space="preserve">IFC</t>
  </si>
  <si>
    <t xml:space="preserve">Tridium</t>
  </si>
  <si>
    <t xml:space="preserve">Encorp</t>
  </si>
  <si>
    <t xml:space="preserve">Dais Analytic</t>
  </si>
  <si>
    <t xml:space="preserve">Engine World</t>
  </si>
  <si>
    <t xml:space="preserve">Energy</t>
  </si>
  <si>
    <t xml:space="preserve">Capital Resources</t>
  </si>
  <si>
    <t xml:space="preserve">NG Resources</t>
  </si>
  <si>
    <t xml:space="preserve">Smith Production</t>
  </si>
  <si>
    <t xml:space="preserve">Presston Exploration</t>
  </si>
  <si>
    <t xml:space="preserve">Equity Oil</t>
  </si>
  <si>
    <t xml:space="preserve">Collier &amp; Ely</t>
  </si>
  <si>
    <t xml:space="preserve">Western Gas Resources</t>
  </si>
  <si>
    <t xml:space="preserve">Powder River Financing</t>
  </si>
  <si>
    <t xml:space="preserve">Swift Energy</t>
  </si>
  <si>
    <t xml:space="preserve">Arco Permian</t>
  </si>
  <si>
    <t xml:space="preserve">Tri C Resources</t>
  </si>
  <si>
    <t xml:space="preserve">JM Hubert</t>
  </si>
  <si>
    <t xml:space="preserve">CTG</t>
  </si>
  <si>
    <t xml:space="preserve">Assets</t>
  </si>
  <si>
    <t xml:space="preserve">Transcoastal</t>
  </si>
  <si>
    <t xml:space="preserve">Lewis Energy</t>
  </si>
  <si>
    <t xml:space="preserve">LSI</t>
  </si>
  <si>
    <t xml:space="preserve">Crown Energy</t>
  </si>
  <si>
    <t xml:space="preserve">Bonus Resources</t>
  </si>
  <si>
    <t xml:space="preserve">Venoco</t>
  </si>
  <si>
    <t xml:space="preserve">Hughes Rawls</t>
  </si>
  <si>
    <t xml:space="preserve">Catalytica</t>
  </si>
  <si>
    <t xml:space="preserve">Noram</t>
  </si>
  <si>
    <t xml:space="preserve">Lyco</t>
  </si>
  <si>
    <t xml:space="preserve">Sierra Well Service</t>
  </si>
  <si>
    <t xml:space="preserve">Hancock</t>
  </si>
  <si>
    <t xml:space="preserve">Terradyne</t>
  </si>
  <si>
    <t xml:space="preserve">Industrial Holdings</t>
  </si>
  <si>
    <t xml:space="preserve">HV Marine</t>
  </si>
  <si>
    <t xml:space="preserve">Office of</t>
  </si>
  <si>
    <t xml:space="preserve">the Chairman</t>
  </si>
  <si>
    <t xml:space="preserve">JEDI II Restructure</t>
  </si>
  <si>
    <t xml:space="preserve">Total Deals Identified</t>
  </si>
  <si>
    <t xml:space="preserve">2Q00 DEALS COMPLETED</t>
  </si>
  <si>
    <t xml:space="preserve">East Midstream</t>
  </si>
  <si>
    <t xml:space="preserve">City of Austin</t>
  </si>
  <si>
    <t xml:space="preserve">Other</t>
  </si>
  <si>
    <t xml:space="preserve">Budget</t>
  </si>
  <si>
    <t xml:space="preserve">West Midstream</t>
  </si>
  <si>
    <t xml:space="preserve">HPL &amp; LRC</t>
  </si>
  <si>
    <t xml:space="preserve">Saxet Energy</t>
  </si>
  <si>
    <t xml:space="preserve">CP&amp;L</t>
  </si>
  <si>
    <t xml:space="preserve">Costilla</t>
  </si>
  <si>
    <t xml:space="preserve">EEX</t>
  </si>
  <si>
    <t xml:space="preserve">Industrial Downstream</t>
  </si>
  <si>
    <t xml:space="preserve">Chusei</t>
  </si>
  <si>
    <t xml:space="preserve">97 Deals Under 200K</t>
  </si>
  <si>
    <t xml:space="preserve">Grupo Editorale Espresso</t>
  </si>
  <si>
    <t xml:space="preserve">Pacific Forrest Resources</t>
  </si>
  <si>
    <t xml:space="preserve">Generation Investments/IPP</t>
  </si>
  <si>
    <t xml:space="preserve">Motown</t>
  </si>
  <si>
    <t xml:space="preserve">Gallup</t>
  </si>
  <si>
    <t xml:space="preserve">North Central Oil</t>
  </si>
  <si>
    <t xml:space="preserve">Coal Origination &amp; Finance</t>
  </si>
  <si>
    <t xml:space="preserve">Principal Investing</t>
  </si>
  <si>
    <t xml:space="preserve">Metering Technology Corp</t>
  </si>
  <si>
    <t xml:space="preserve">Power Systems MFG</t>
  </si>
  <si>
    <t xml:space="preserve">Canada Origination &amp; Finance</t>
  </si>
  <si>
    <t xml:space="preserve">Energy Capital Resources</t>
  </si>
  <si>
    <t xml:space="preserve">CNR Pipe Assignment</t>
  </si>
  <si>
    <t xml:space="preserve">CNR Warrants</t>
  </si>
  <si>
    <t xml:space="preserve">CNR Warrants 2</t>
  </si>
  <si>
    <t xml:space="preserve">Niagara Parkway Optionality</t>
  </si>
  <si>
    <t xml:space="preserve">CTG Assets</t>
  </si>
  <si>
    <t xml:space="preserve">Gas Alberta</t>
  </si>
  <si>
    <t xml:space="preserve">Enmax</t>
  </si>
  <si>
    <t xml:space="preserve">Gasco</t>
  </si>
  <si>
    <t xml:space="preserve">Aggregate Deals &lt; $200K</t>
  </si>
  <si>
    <t xml:space="preserve">Eugene Offshore</t>
  </si>
  <si>
    <t xml:space="preserve">British Energy PPA</t>
  </si>
  <si>
    <t xml:space="preserve">Office of the Chairman</t>
  </si>
  <si>
    <t xml:space="preserve">GRM New Products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</si>
</sst>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mmmm\ d&quot;, &quot;yyyy"/>
    <numFmt numFmtId="166" formatCode="_(* #,##0.00_);_(* \(#,##0.00\);_(* \-??_);_(@_)"/>
    <numFmt numFmtId="167" formatCode="[$-409]#,##0_);\(#,##0\)"/>
    <numFmt numFmtId="168" formatCode="_(* #,##0_);_(* \(#,##0\);_(* \-??_);_(@_)"/>
    <numFmt numFmtId="169" formatCode="_(\$* #,##0.00_);_(\$* \(#,##0.00\);_(\$* \-??_);_(@_)"/>
    <numFmt numFmtId="170" formatCode="\$#,##0_);&quot;($&quot;#,##0\)"/>
    <numFmt numFmtId="171" formatCode="_(\$* #,##0_);_(\$* \(#,##0\);_(\$* \-??_);_(@_)"/>
    <numFmt numFmtId="172" formatCode="\$#,##0_);[RED]&quot;($&quot;#,##0\)"/>
    <numFmt numFmtId="173" formatCode="\$#,##0.0_);&quot;($&quot;#,##0.0\)"/>
    <numFmt numFmtId="174" formatCode="[$-409]m/d/yyyy\ h:mm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0"/>
    </font>
    <font>
      <sz val="8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8"/>
      <color rgb="FF000000"/>
      <name val="Arial"/>
      <family val="2"/>
    </font>
    <font>
      <b val="true"/>
      <sz val="16"/>
      <color rgb="FF000000"/>
      <name val="Arial"/>
      <family val="2"/>
    </font>
    <font>
      <b val="true"/>
      <sz val="12"/>
      <color rgb="FF000000"/>
      <name val="Arial Narrow"/>
      <family val="2"/>
    </font>
    <font>
      <b val="true"/>
      <sz val="14"/>
      <color rgb="FF000000"/>
      <name val="Arial Narrow"/>
      <family val="2"/>
    </font>
    <font>
      <b val="true"/>
      <sz val="11"/>
      <color rgb="FF000000"/>
      <name val="Arial Narrow"/>
      <family val="2"/>
    </font>
    <font>
      <b val="true"/>
      <sz val="11"/>
      <color rgb="FF0000FF"/>
      <name val="Arial Narrow"/>
      <family val="2"/>
    </font>
    <font>
      <b val="true"/>
      <u val="single"/>
      <sz val="8"/>
      <name val="Arial Narrow"/>
      <family val="2"/>
    </font>
    <font>
      <b val="true"/>
      <i val="true"/>
      <sz val="9"/>
      <name val="Arial Narrow"/>
      <family val="2"/>
    </font>
    <font>
      <b val="true"/>
      <sz val="8"/>
      <name val="Arial Narrow"/>
      <family val="2"/>
    </font>
    <font>
      <b val="true"/>
      <sz val="8"/>
      <color rgb="FF0000FF"/>
      <name val="Arial Narrow"/>
      <family val="2"/>
    </font>
    <font>
      <sz val="11"/>
      <color rgb="FF0000FF"/>
      <name val="Arial Narrow"/>
      <family val="2"/>
    </font>
    <font>
      <sz val="8"/>
      <color rgb="FF0000FF"/>
      <name val="Arial Narrow"/>
      <family val="2"/>
    </font>
    <font>
      <sz val="10"/>
      <color rgb="FF0000FF"/>
      <name val="Arial Narrow"/>
      <family val="2"/>
    </font>
    <font>
      <b val="true"/>
      <i val="true"/>
      <sz val="10"/>
      <name val="Arial Narrow"/>
      <family val="2"/>
    </font>
    <font>
      <sz val="10"/>
      <name val="Arial Narrow"/>
      <family val="2"/>
    </font>
    <font>
      <b val="true"/>
      <sz val="11"/>
      <color rgb="FF000000"/>
      <name val="Arial"/>
      <family val="2"/>
    </font>
    <font>
      <b val="true"/>
      <sz val="10"/>
      <color rgb="FF000000"/>
      <name val="Arial Narrow"/>
      <family val="2"/>
    </font>
    <font>
      <b val="true"/>
      <sz val="11"/>
      <color rgb="FFFF0000"/>
      <name val="Arial Narrow"/>
      <family val="2"/>
    </font>
    <font>
      <b val="true"/>
      <u val="single"/>
      <sz val="9"/>
      <name val="Arial Narrow"/>
      <family val="2"/>
    </font>
    <font>
      <sz val="9"/>
      <name val="Arial Narrow"/>
      <family val="2"/>
    </font>
    <font>
      <b val="true"/>
      <sz val="9"/>
      <color rgb="FF0000FF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7" fontId="14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0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3" fillId="0" borderId="1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8" fontId="5" fillId="0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5" fillId="0" borderId="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4" fillId="0" borderId="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7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71" fontId="19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9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3" fillId="0" borderId="8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7" fontId="2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21" fillId="0" borderId="1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1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10" fillId="0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21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70" fontId="6" fillId="0" borderId="0" xfId="2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0" fontId="9" fillId="0" borderId="0" xfId="2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2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0" fontId="12" fillId="0" borderId="0" xfId="21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0" xfId="21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5" fontId="12" fillId="0" borderId="0" xfId="21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5" fontId="23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0" xfId="21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5" fillId="0" borderId="1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26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6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6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8" fillId="2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8" fillId="2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8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2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7" fillId="2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7" fillId="0" borderId="7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5" fillId="0" borderId="13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25" fillId="0" borderId="3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25" fillId="0" borderId="2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ompleted" xfId="20"/>
    <cellStyle name="Normal_MgmtSum-Q2-0526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11</xdr:col>
      <xdr:colOff>875160</xdr:colOff>
      <xdr:row>0</xdr:row>
      <xdr:rowOff>0</xdr:rowOff>
    </xdr:to>
    <xdr:sp>
      <xdr:nvSpPr>
        <xdr:cNvPr id="0" name="Line 1"/>
        <xdr:cNvSpPr/>
      </xdr:nvSpPr>
      <xdr:spPr>
        <a:xfrm flipH="1">
          <a:off x="0" y="0"/>
          <a:ext cx="86608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47520</xdr:rowOff>
    </xdr:from>
    <xdr:to>
      <xdr:col>11</xdr:col>
      <xdr:colOff>875160</xdr:colOff>
      <xdr:row>0</xdr:row>
      <xdr:rowOff>47520</xdr:rowOff>
    </xdr:to>
    <xdr:sp>
      <xdr:nvSpPr>
        <xdr:cNvPr id="1" name="Line 2"/>
        <xdr:cNvSpPr/>
      </xdr:nvSpPr>
      <xdr:spPr>
        <a:xfrm flipH="1">
          <a:off x="0" y="47520"/>
          <a:ext cx="86608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352080</xdr:colOff>
      <xdr:row>3</xdr:row>
      <xdr:rowOff>85320</xdr:rowOff>
    </xdr:from>
    <xdr:to>
      <xdr:col>17</xdr:col>
      <xdr:colOff>720</xdr:colOff>
      <xdr:row>3</xdr:row>
      <xdr:rowOff>85320</xdr:rowOff>
    </xdr:to>
    <xdr:sp>
      <xdr:nvSpPr>
        <xdr:cNvPr id="2" name="Line 3"/>
        <xdr:cNvSpPr/>
      </xdr:nvSpPr>
      <xdr:spPr>
        <a:xfrm flipH="1">
          <a:off x="5160240" y="723600"/>
          <a:ext cx="66996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47520</xdr:rowOff>
    </xdr:from>
    <xdr:to>
      <xdr:col>10</xdr:col>
      <xdr:colOff>543240</xdr:colOff>
      <xdr:row>0</xdr:row>
      <xdr:rowOff>47520</xdr:rowOff>
    </xdr:to>
    <xdr:sp>
      <xdr:nvSpPr>
        <xdr:cNvPr id="3" name="Line 1"/>
        <xdr:cNvSpPr/>
      </xdr:nvSpPr>
      <xdr:spPr>
        <a:xfrm flipH="1">
          <a:off x="0" y="47520"/>
          <a:ext cx="8349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47520</xdr:rowOff>
    </xdr:from>
    <xdr:to>
      <xdr:col>10</xdr:col>
      <xdr:colOff>543240</xdr:colOff>
      <xdr:row>0</xdr:row>
      <xdr:rowOff>47520</xdr:rowOff>
    </xdr:to>
    <xdr:sp>
      <xdr:nvSpPr>
        <xdr:cNvPr id="4" name="Line 3"/>
        <xdr:cNvSpPr/>
      </xdr:nvSpPr>
      <xdr:spPr>
        <a:xfrm flipH="1">
          <a:off x="0" y="47520"/>
          <a:ext cx="8349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412200</xdr:colOff>
      <xdr:row>3</xdr:row>
      <xdr:rowOff>180720</xdr:rowOff>
    </xdr:from>
    <xdr:to>
      <xdr:col>12</xdr:col>
      <xdr:colOff>523080</xdr:colOff>
      <xdr:row>3</xdr:row>
      <xdr:rowOff>180720</xdr:rowOff>
    </xdr:to>
    <xdr:sp>
      <xdr:nvSpPr>
        <xdr:cNvPr id="5" name="Line 4"/>
        <xdr:cNvSpPr/>
      </xdr:nvSpPr>
      <xdr:spPr>
        <a:xfrm flipH="1">
          <a:off x="4304160" y="819000"/>
          <a:ext cx="51109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CONSOL/2000/MgmtSummary/Q2-2000/MgmtSum-Q2-0616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CONSOL/2000/Hot%20List%20Detail/Metrics/Metrics%20061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1 Mgmt Summary"/>
      <sheetName val="QTD Mgmt Summary"/>
      <sheetName val="Greensheet"/>
      <sheetName val="Old Mgmt Summary"/>
      <sheetName val="Summary YTD"/>
      <sheetName val="Summary YTD-Qtr"/>
      <sheetName val="GM-WklyChnge"/>
      <sheetName val="GrossMargin"/>
      <sheetName val="Expenses"/>
      <sheetName val="Expense Weekly Change"/>
      <sheetName val="CapChrg-AllocExp"/>
      <sheetName val="Headcount"/>
    </sheetNames>
    <sheetDataSet>
      <sheetData sheetId="0"/>
      <sheetData sheetId="1"/>
      <sheetData sheetId="2">
        <row r="19">
          <cell r="D19">
            <v>20493</v>
          </cell>
          <cell r="E19">
            <v>-20493</v>
          </cell>
        </row>
        <row r="20">
          <cell r="D20">
            <v>13235</v>
          </cell>
          <cell r="E20">
            <v>-12729</v>
          </cell>
        </row>
        <row r="21">
          <cell r="D21">
            <v>22861</v>
          </cell>
          <cell r="E21">
            <v>-19610</v>
          </cell>
        </row>
        <row r="22">
          <cell r="D22">
            <v>18711</v>
          </cell>
          <cell r="E22">
            <v>-2561</v>
          </cell>
        </row>
        <row r="23">
          <cell r="D23">
            <v>6212</v>
          </cell>
          <cell r="E23">
            <v>-5989</v>
          </cell>
        </row>
        <row r="24">
          <cell r="D24">
            <v>11556</v>
          </cell>
          <cell r="E24">
            <v>-2845</v>
          </cell>
        </row>
        <row r="25">
          <cell r="D25">
            <v>18423</v>
          </cell>
          <cell r="E25">
            <v>-6553</v>
          </cell>
        </row>
        <row r="26">
          <cell r="D26">
            <v>10746</v>
          </cell>
          <cell r="E26">
            <v>3765</v>
          </cell>
        </row>
        <row r="27">
          <cell r="D27">
            <v>1690</v>
          </cell>
          <cell r="E27">
            <v>-2506</v>
          </cell>
        </row>
        <row r="28">
          <cell r="D28">
            <v>7712</v>
          </cell>
          <cell r="E28">
            <v>-7059</v>
          </cell>
        </row>
        <row r="29">
          <cell r="D29">
            <v>4656</v>
          </cell>
          <cell r="E29">
            <v>-4654</v>
          </cell>
        </row>
        <row r="32">
          <cell r="D32">
            <v>15385</v>
          </cell>
          <cell r="E32">
            <v>-43597</v>
          </cell>
        </row>
        <row r="33">
          <cell r="D33">
            <v>2000</v>
          </cell>
          <cell r="E33">
            <v>325</v>
          </cell>
        </row>
        <row r="34">
          <cell r="D34">
            <v>14705</v>
          </cell>
          <cell r="E34">
            <v>-19455</v>
          </cell>
        </row>
        <row r="38">
          <cell r="D38">
            <v>0</v>
          </cell>
          <cell r="E38">
            <v>-19101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sol"/>
      <sheetName val="East"/>
      <sheetName val="West"/>
      <sheetName val="Downstream"/>
      <sheetName val="Generation"/>
      <sheetName val="Coal"/>
      <sheetName val="Canada"/>
      <sheetName val="New Products"/>
      <sheetName val="Mexico"/>
      <sheetName val=" Upstream Originations"/>
      <sheetName val="HPL&amp;LRC"/>
      <sheetName val="Principal Investing"/>
      <sheetName val="Energy Capital Res."/>
      <sheetName val="CTG Assets"/>
      <sheetName val="Chairman"/>
    </sheetNames>
    <sheetDataSet>
      <sheetData sheetId="0"/>
      <sheetData sheetId="1">
        <row r="40">
          <cell r="F40">
            <v>0</v>
          </cell>
        </row>
      </sheetData>
      <sheetData sheetId="2">
        <row r="40">
          <cell r="F40">
            <v>0.506</v>
          </cell>
        </row>
      </sheetData>
      <sheetData sheetId="3">
        <row r="40">
          <cell r="F40">
            <v>2.915</v>
          </cell>
        </row>
      </sheetData>
      <sheetData sheetId="4">
        <row r="40">
          <cell r="F40">
            <v>3.55</v>
          </cell>
        </row>
      </sheetData>
      <sheetData sheetId="5">
        <row r="40">
          <cell r="F40">
            <v>0.223</v>
          </cell>
        </row>
      </sheetData>
      <sheetData sheetId="6">
        <row r="40">
          <cell r="F40">
            <v>2.241</v>
          </cell>
        </row>
      </sheetData>
      <sheetData sheetId="7">
        <row r="40">
          <cell r="F40">
            <v>0.653</v>
          </cell>
        </row>
      </sheetData>
      <sheetData sheetId="8">
        <row r="40">
          <cell r="F40">
            <v>0.002</v>
          </cell>
        </row>
      </sheetData>
      <sheetData sheetId="9">
        <row r="40">
          <cell r="F40">
            <v>10.482</v>
          </cell>
        </row>
      </sheetData>
      <sheetData sheetId="10">
        <row r="40">
          <cell r="F40">
            <v>8.865</v>
          </cell>
        </row>
      </sheetData>
      <sheetData sheetId="11">
        <row r="40">
          <cell r="F40">
            <v>-34.212</v>
          </cell>
        </row>
      </sheetData>
      <sheetData sheetId="12">
        <row r="40">
          <cell r="F40">
            <v>2.325</v>
          </cell>
        </row>
      </sheetData>
      <sheetData sheetId="13">
        <row r="40">
          <cell r="F40">
            <v>-4.525027</v>
          </cell>
        </row>
      </sheetData>
      <sheetData sheetId="14">
        <row r="40">
          <cell r="F40">
            <v>-19.101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1" width="2.7"/>
    <col collapsed="false" customWidth="true" hidden="false" outlineLevel="0" max="3" min="3" style="2" width="20.85"/>
    <col collapsed="false" customWidth="true" hidden="false" outlineLevel="0" max="4" min="4" style="2" width="7.7"/>
    <col collapsed="false" customWidth="true" hidden="false" outlineLevel="0" max="5" min="5" style="2" width="6.28"/>
    <col collapsed="false" customWidth="true" hidden="false" outlineLevel="0" max="6" min="6" style="2" width="20.28"/>
    <col collapsed="false" customWidth="true" hidden="false" outlineLevel="0" max="7" min="7" style="2" width="7.7"/>
    <col collapsed="false" customWidth="true" hidden="false" outlineLevel="0" max="8" min="8" style="2" width="6.7"/>
    <col collapsed="false" customWidth="true" hidden="false" outlineLevel="0" max="9" min="9" style="2" width="20.99"/>
    <col collapsed="false" customWidth="true" hidden="false" outlineLevel="0" max="10" min="10" style="2" width="7.7"/>
    <col collapsed="false" customWidth="true" hidden="false" outlineLevel="0" max="11" min="11" style="2" width="6.85"/>
    <col collapsed="false" customWidth="true" hidden="false" outlineLevel="0" max="12" min="12" style="2" width="12.42"/>
    <col collapsed="false" customWidth="true" hidden="false" outlineLevel="0" max="13" min="13" style="2" width="7.7"/>
    <col collapsed="false" customWidth="true" hidden="false" outlineLevel="0" max="14" min="14" style="2" width="6.85"/>
    <col collapsed="false" customWidth="true" hidden="false" outlineLevel="0" max="15" min="15" style="2" width="16.13"/>
    <col collapsed="false" customWidth="true" hidden="false" outlineLevel="0" max="16" min="16" style="2" width="7.7"/>
    <col collapsed="false" customWidth="true" hidden="false" outlineLevel="0" max="17" min="17" style="2" width="6.99"/>
    <col collapsed="false" customWidth="false" hidden="false" outlineLevel="0" max="257" min="18" style="2" width="9.14"/>
  </cols>
  <sheetData>
    <row r="1" customFormat="false" ht="9.75" hidden="false" customHeight="true" outlineLevel="0" collapsed="false">
      <c r="B1" s="3"/>
      <c r="C1" s="3"/>
      <c r="D1" s="3"/>
      <c r="E1" s="1"/>
    </row>
    <row r="2" customFormat="false" ht="27" hidden="false" customHeight="true" outlineLevel="0" collapsed="false">
      <c r="A2" s="4" t="s">
        <v>0</v>
      </c>
      <c r="B2" s="4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 t="s">
        <v>1</v>
      </c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13.5" hidden="false" customHeight="true" outlineLevel="0" collapsed="false">
      <c r="A3" s="9"/>
      <c r="B3" s="10"/>
      <c r="C3" s="9"/>
      <c r="D3" s="11"/>
      <c r="E3" s="12"/>
      <c r="F3" s="12"/>
      <c r="G3" s="12"/>
      <c r="H3" s="12"/>
      <c r="I3" s="12"/>
      <c r="J3" s="12"/>
      <c r="K3" s="12"/>
      <c r="L3" s="13" t="s">
        <v>2</v>
      </c>
      <c r="M3" s="13"/>
      <c r="N3" s="13"/>
      <c r="O3" s="13"/>
      <c r="P3" s="13"/>
      <c r="Q3" s="13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customFormat="false" ht="15" hidden="false" customHeight="true" outlineLevel="0" collapsed="false">
      <c r="A4" s="9"/>
      <c r="B4" s="10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6.5" hidden="false" customHeight="false" outlineLevel="0" collapsed="false">
      <c r="C5" s="14" t="s">
        <v>3</v>
      </c>
      <c r="D5" s="14"/>
      <c r="E5" s="14"/>
      <c r="F5" s="14" t="s">
        <v>4</v>
      </c>
      <c r="G5" s="14"/>
      <c r="H5" s="14"/>
      <c r="I5" s="14" t="s">
        <v>5</v>
      </c>
      <c r="J5" s="14"/>
      <c r="K5" s="14"/>
      <c r="L5" s="14" t="s">
        <v>6</v>
      </c>
      <c r="M5" s="14"/>
      <c r="N5" s="14"/>
      <c r="O5" s="14" t="s">
        <v>7</v>
      </c>
      <c r="P5" s="14"/>
      <c r="Q5" s="14"/>
    </row>
    <row r="6" customFormat="false" ht="16.5" hidden="false" customHeight="false" outlineLevel="0" collapsed="false">
      <c r="A6" s="15" t="s">
        <v>8</v>
      </c>
      <c r="B6" s="16" t="s">
        <v>9</v>
      </c>
      <c r="C6" s="17" t="s">
        <v>10</v>
      </c>
      <c r="D6" s="18" t="s">
        <v>11</v>
      </c>
      <c r="E6" s="19" t="n">
        <f aca="false">COUNTA(C7:C28)</f>
        <v>3</v>
      </c>
      <c r="F6" s="17" t="s">
        <v>10</v>
      </c>
      <c r="G6" s="18" t="s">
        <v>11</v>
      </c>
      <c r="H6" s="19" t="n">
        <f aca="false">COUNTA(F7:F28)</f>
        <v>21</v>
      </c>
      <c r="I6" s="17" t="s">
        <v>10</v>
      </c>
      <c r="J6" s="18" t="s">
        <v>11</v>
      </c>
      <c r="K6" s="19" t="n">
        <f aca="false">COUNTA(I7:I28)</f>
        <v>3</v>
      </c>
      <c r="L6" s="17"/>
      <c r="M6" s="18"/>
      <c r="N6" s="19" t="n">
        <f aca="false">+K6+H6+E6</f>
        <v>27</v>
      </c>
      <c r="O6" s="17" t="s">
        <v>10</v>
      </c>
      <c r="P6" s="18" t="s">
        <v>11</v>
      </c>
      <c r="Q6" s="19" t="n">
        <f aca="false">COUNTA(P7:P28)</f>
        <v>0</v>
      </c>
    </row>
    <row r="7" customFormat="false" ht="12.75" hidden="false" customHeight="false" outlineLevel="0" collapsed="false">
      <c r="A7" s="15"/>
      <c r="B7" s="16"/>
      <c r="C7" s="20" t="s">
        <v>12</v>
      </c>
      <c r="D7" s="21" t="n">
        <v>2000</v>
      </c>
      <c r="E7" s="22"/>
      <c r="F7" s="20" t="s">
        <v>13</v>
      </c>
      <c r="G7" s="21" t="n">
        <v>15000</v>
      </c>
      <c r="H7" s="22"/>
      <c r="I7" s="20" t="s">
        <v>14</v>
      </c>
      <c r="J7" s="21" t="n">
        <v>3000</v>
      </c>
      <c r="K7" s="22"/>
      <c r="L7" s="20"/>
      <c r="M7" s="21"/>
      <c r="N7" s="22"/>
      <c r="O7" s="20"/>
      <c r="P7" s="21"/>
      <c r="Q7" s="22"/>
    </row>
    <row r="8" customFormat="false" ht="12.75" hidden="false" customHeight="false" outlineLevel="0" collapsed="false">
      <c r="A8" s="15"/>
      <c r="B8" s="16"/>
      <c r="C8" s="20" t="s">
        <v>15</v>
      </c>
      <c r="D8" s="21" t="n">
        <v>1000</v>
      </c>
      <c r="E8" s="22"/>
      <c r="F8" s="20" t="s">
        <v>16</v>
      </c>
      <c r="G8" s="21" t="n">
        <v>10000</v>
      </c>
      <c r="H8" s="22"/>
      <c r="I8" s="20" t="s">
        <v>17</v>
      </c>
      <c r="J8" s="21" t="n">
        <v>2000</v>
      </c>
      <c r="K8" s="22"/>
      <c r="L8" s="20"/>
      <c r="M8" s="21"/>
      <c r="N8" s="22"/>
      <c r="O8" s="20"/>
      <c r="P8" s="21"/>
      <c r="Q8" s="22"/>
    </row>
    <row r="9" customFormat="false" ht="12.75" hidden="false" customHeight="false" outlineLevel="0" collapsed="false">
      <c r="A9" s="15"/>
      <c r="B9" s="16"/>
      <c r="C9" s="20" t="s">
        <v>18</v>
      </c>
      <c r="D9" s="21" t="n">
        <v>0</v>
      </c>
      <c r="E9" s="22"/>
      <c r="F9" s="20" t="s">
        <v>19</v>
      </c>
      <c r="G9" s="21" t="n">
        <v>10000</v>
      </c>
      <c r="H9" s="22"/>
      <c r="I9" s="20" t="s">
        <v>20</v>
      </c>
      <c r="J9" s="21" t="n">
        <v>2000</v>
      </c>
      <c r="K9" s="22"/>
      <c r="L9" s="20"/>
      <c r="M9" s="21"/>
      <c r="N9" s="22"/>
      <c r="O9" s="20"/>
      <c r="P9" s="21"/>
      <c r="Q9" s="22"/>
    </row>
    <row r="10" customFormat="false" ht="12.75" hidden="false" customHeight="false" outlineLevel="0" collapsed="false">
      <c r="A10" s="15"/>
      <c r="B10" s="16"/>
      <c r="C10" s="20"/>
      <c r="D10" s="21"/>
      <c r="E10" s="22"/>
      <c r="F10" s="20" t="s">
        <v>21</v>
      </c>
      <c r="G10" s="21" t="n">
        <v>10000</v>
      </c>
      <c r="H10" s="22"/>
      <c r="I10" s="23"/>
      <c r="J10" s="21"/>
      <c r="K10" s="22"/>
      <c r="L10" s="20"/>
      <c r="M10" s="21"/>
      <c r="N10" s="22"/>
      <c r="O10" s="20"/>
      <c r="P10" s="21"/>
      <c r="Q10" s="22"/>
    </row>
    <row r="11" customFormat="false" ht="12.75" hidden="false" customHeight="false" outlineLevel="0" collapsed="false">
      <c r="A11" s="15"/>
      <c r="B11" s="16"/>
      <c r="C11" s="20"/>
      <c r="D11" s="21"/>
      <c r="E11" s="22"/>
      <c r="F11" s="20" t="s">
        <v>22</v>
      </c>
      <c r="G11" s="21" t="n">
        <v>10000</v>
      </c>
      <c r="H11" s="22"/>
      <c r="I11" s="23"/>
      <c r="J11" s="21"/>
      <c r="K11" s="22"/>
      <c r="L11" s="20"/>
      <c r="M11" s="21"/>
      <c r="N11" s="22"/>
      <c r="O11" s="20"/>
      <c r="P11" s="21"/>
      <c r="Q11" s="22"/>
    </row>
    <row r="12" customFormat="false" ht="12.75" hidden="false" customHeight="false" outlineLevel="0" collapsed="false">
      <c r="A12" s="15"/>
      <c r="B12" s="16"/>
      <c r="C12" s="20"/>
      <c r="D12" s="21"/>
      <c r="E12" s="22"/>
      <c r="F12" s="20" t="s">
        <v>23</v>
      </c>
      <c r="G12" s="21" t="n">
        <v>10000</v>
      </c>
      <c r="H12" s="22"/>
      <c r="I12" s="20"/>
      <c r="J12" s="21"/>
      <c r="K12" s="22"/>
      <c r="L12" s="20"/>
      <c r="M12" s="21"/>
      <c r="N12" s="22"/>
      <c r="O12" s="20"/>
      <c r="P12" s="21"/>
      <c r="Q12" s="22"/>
    </row>
    <row r="13" customFormat="false" ht="12.75" hidden="false" customHeight="false" outlineLevel="0" collapsed="false">
      <c r="A13" s="15"/>
      <c r="B13" s="16"/>
      <c r="C13" s="20"/>
      <c r="D13" s="21"/>
      <c r="E13" s="22"/>
      <c r="F13" s="20" t="s">
        <v>24</v>
      </c>
      <c r="G13" s="21" t="n">
        <v>8000</v>
      </c>
      <c r="H13" s="22"/>
      <c r="I13" s="20"/>
      <c r="J13" s="21"/>
      <c r="K13" s="22"/>
      <c r="L13" s="20"/>
      <c r="M13" s="21"/>
      <c r="N13" s="22"/>
      <c r="O13" s="20"/>
      <c r="P13" s="21"/>
      <c r="Q13" s="22"/>
    </row>
    <row r="14" customFormat="false" ht="12.75" hidden="false" customHeight="false" outlineLevel="0" collapsed="false">
      <c r="A14" s="15"/>
      <c r="B14" s="16"/>
      <c r="C14" s="20"/>
      <c r="D14" s="21"/>
      <c r="E14" s="22"/>
      <c r="F14" s="21" t="s">
        <v>25</v>
      </c>
      <c r="G14" s="21" t="n">
        <v>8000</v>
      </c>
      <c r="H14" s="22"/>
      <c r="I14" s="23"/>
      <c r="J14" s="21"/>
      <c r="K14" s="22"/>
      <c r="L14" s="20"/>
      <c r="M14" s="21"/>
      <c r="N14" s="22"/>
      <c r="O14" s="20"/>
      <c r="P14" s="21"/>
      <c r="Q14" s="22"/>
    </row>
    <row r="15" customFormat="false" ht="12.75" hidden="false" customHeight="false" outlineLevel="0" collapsed="false">
      <c r="A15" s="15"/>
      <c r="B15" s="16"/>
      <c r="C15" s="20"/>
      <c r="D15" s="21"/>
      <c r="E15" s="22"/>
      <c r="F15" s="21" t="s">
        <v>26</v>
      </c>
      <c r="G15" s="21" t="n">
        <v>7500</v>
      </c>
      <c r="H15" s="22"/>
      <c r="I15" s="24"/>
      <c r="J15" s="21"/>
      <c r="K15" s="22"/>
      <c r="L15" s="20"/>
      <c r="M15" s="21"/>
      <c r="N15" s="22"/>
      <c r="O15" s="20"/>
      <c r="P15" s="21"/>
      <c r="Q15" s="22"/>
    </row>
    <row r="16" customFormat="false" ht="12.75" hidden="false" customHeight="false" outlineLevel="0" collapsed="false">
      <c r="A16" s="15"/>
      <c r="B16" s="16"/>
      <c r="C16" s="20"/>
      <c r="D16" s="21"/>
      <c r="E16" s="22"/>
      <c r="F16" s="21" t="s">
        <v>27</v>
      </c>
      <c r="G16" s="21" t="n">
        <v>5000</v>
      </c>
      <c r="H16" s="22"/>
      <c r="I16" s="24"/>
      <c r="J16" s="21"/>
      <c r="K16" s="22"/>
      <c r="L16" s="20"/>
      <c r="M16" s="21"/>
      <c r="N16" s="22"/>
      <c r="O16" s="20"/>
      <c r="P16" s="21"/>
      <c r="Q16" s="22"/>
    </row>
    <row r="17" customFormat="false" ht="12.75" hidden="false" customHeight="false" outlineLevel="0" collapsed="false">
      <c r="A17" s="15"/>
      <c r="B17" s="16"/>
      <c r="C17" s="20"/>
      <c r="D17" s="21"/>
      <c r="E17" s="22"/>
      <c r="F17" s="20" t="s">
        <v>28</v>
      </c>
      <c r="G17" s="21" t="n">
        <v>5000</v>
      </c>
      <c r="H17" s="22"/>
      <c r="I17" s="21"/>
      <c r="J17" s="21"/>
      <c r="K17" s="22"/>
      <c r="L17" s="20"/>
      <c r="M17" s="21"/>
      <c r="N17" s="22"/>
      <c r="O17" s="20"/>
      <c r="P17" s="21"/>
      <c r="Q17" s="22"/>
    </row>
    <row r="18" customFormat="false" ht="12.75" hidden="false" customHeight="false" outlineLevel="0" collapsed="false">
      <c r="A18" s="15"/>
      <c r="B18" s="16"/>
      <c r="C18" s="20"/>
      <c r="D18" s="21"/>
      <c r="E18" s="22"/>
      <c r="F18" s="20" t="s">
        <v>29</v>
      </c>
      <c r="G18" s="21" t="n">
        <v>5000</v>
      </c>
      <c r="H18" s="22"/>
      <c r="I18" s="21"/>
      <c r="J18" s="21"/>
      <c r="K18" s="22"/>
      <c r="L18" s="20"/>
      <c r="M18" s="21"/>
      <c r="N18" s="22"/>
      <c r="O18" s="20"/>
      <c r="P18" s="21"/>
      <c r="Q18" s="22"/>
    </row>
    <row r="19" customFormat="false" ht="12.75" hidden="false" customHeight="false" outlineLevel="0" collapsed="false">
      <c r="A19" s="15"/>
      <c r="B19" s="16"/>
      <c r="C19" s="20"/>
      <c r="D19" s="21"/>
      <c r="E19" s="22"/>
      <c r="F19" s="20" t="s">
        <v>30</v>
      </c>
      <c r="G19" s="21" t="n">
        <v>5000</v>
      </c>
      <c r="H19" s="22"/>
      <c r="I19" s="21"/>
      <c r="J19" s="21"/>
      <c r="K19" s="22"/>
      <c r="L19" s="20"/>
      <c r="M19" s="21"/>
      <c r="N19" s="22"/>
      <c r="O19" s="20"/>
      <c r="P19" s="21"/>
      <c r="Q19" s="22"/>
    </row>
    <row r="20" customFormat="false" ht="12.75" hidden="false" customHeight="false" outlineLevel="0" collapsed="false">
      <c r="A20" s="15"/>
      <c r="B20" s="16"/>
      <c r="C20" s="20"/>
      <c r="D20" s="21"/>
      <c r="E20" s="22"/>
      <c r="F20" s="20" t="s">
        <v>31</v>
      </c>
      <c r="G20" s="21" t="n">
        <v>5000</v>
      </c>
      <c r="H20" s="22"/>
      <c r="I20" s="21"/>
      <c r="J20" s="21"/>
      <c r="K20" s="22"/>
      <c r="L20" s="20"/>
      <c r="M20" s="21"/>
      <c r="N20" s="22"/>
      <c r="O20" s="20"/>
      <c r="P20" s="21"/>
      <c r="Q20" s="22"/>
    </row>
    <row r="21" customFormat="false" ht="12.75" hidden="false" customHeight="false" outlineLevel="0" collapsed="false">
      <c r="A21" s="15"/>
      <c r="B21" s="16"/>
      <c r="C21" s="20"/>
      <c r="D21" s="21"/>
      <c r="E21" s="22"/>
      <c r="F21" s="20" t="s">
        <v>32</v>
      </c>
      <c r="G21" s="21" t="n">
        <v>3000</v>
      </c>
      <c r="H21" s="22"/>
      <c r="I21" s="21"/>
      <c r="J21" s="21"/>
      <c r="K21" s="22"/>
      <c r="L21" s="20"/>
      <c r="M21" s="21"/>
      <c r="N21" s="22"/>
      <c r="O21" s="20"/>
      <c r="P21" s="21"/>
      <c r="Q21" s="22"/>
    </row>
    <row r="22" customFormat="false" ht="12.75" hidden="false" customHeight="false" outlineLevel="0" collapsed="false">
      <c r="A22" s="15"/>
      <c r="B22" s="16"/>
      <c r="C22" s="20"/>
      <c r="D22" s="21"/>
      <c r="E22" s="22"/>
      <c r="F22" s="20" t="s">
        <v>33</v>
      </c>
      <c r="G22" s="21" t="n">
        <v>1000</v>
      </c>
      <c r="H22" s="22"/>
      <c r="I22" s="21"/>
      <c r="J22" s="21"/>
      <c r="K22" s="22"/>
      <c r="L22" s="20"/>
      <c r="M22" s="21"/>
      <c r="N22" s="22"/>
      <c r="O22" s="20"/>
      <c r="P22" s="21"/>
      <c r="Q22" s="22"/>
    </row>
    <row r="23" customFormat="false" ht="12.75" hidden="false" customHeight="false" outlineLevel="0" collapsed="false">
      <c r="A23" s="15"/>
      <c r="B23" s="16"/>
      <c r="C23" s="20"/>
      <c r="D23" s="21"/>
      <c r="E23" s="22"/>
      <c r="F23" s="20" t="s">
        <v>34</v>
      </c>
      <c r="G23" s="21" t="n">
        <v>1000</v>
      </c>
      <c r="H23" s="22"/>
      <c r="I23" s="21"/>
      <c r="J23" s="21"/>
      <c r="K23" s="22"/>
      <c r="L23" s="20"/>
      <c r="M23" s="21"/>
      <c r="N23" s="22"/>
      <c r="O23" s="20"/>
      <c r="P23" s="21"/>
      <c r="Q23" s="22"/>
    </row>
    <row r="24" customFormat="false" ht="12.75" hidden="false" customHeight="false" outlineLevel="0" collapsed="false">
      <c r="A24" s="15"/>
      <c r="B24" s="16"/>
      <c r="C24" s="20"/>
      <c r="D24" s="21"/>
      <c r="E24" s="22"/>
      <c r="F24" s="20" t="s">
        <v>35</v>
      </c>
      <c r="G24" s="21" t="n">
        <v>1000</v>
      </c>
      <c r="H24" s="22"/>
      <c r="I24" s="21"/>
      <c r="J24" s="21"/>
      <c r="K24" s="22"/>
      <c r="L24" s="20"/>
      <c r="M24" s="21"/>
      <c r="N24" s="22"/>
      <c r="O24" s="20"/>
      <c r="P24" s="21"/>
      <c r="Q24" s="22"/>
    </row>
    <row r="25" customFormat="false" ht="12.75" hidden="false" customHeight="false" outlineLevel="0" collapsed="false">
      <c r="A25" s="15"/>
      <c r="B25" s="16"/>
      <c r="C25" s="20"/>
      <c r="D25" s="21"/>
      <c r="E25" s="22"/>
      <c r="F25" s="20" t="s">
        <v>36</v>
      </c>
      <c r="G25" s="21" t="n">
        <v>750</v>
      </c>
      <c r="H25" s="22"/>
      <c r="I25" s="21"/>
      <c r="J25" s="21"/>
      <c r="K25" s="22"/>
      <c r="L25" s="20"/>
      <c r="M25" s="21"/>
      <c r="N25" s="22"/>
      <c r="O25" s="20"/>
      <c r="P25" s="21"/>
      <c r="Q25" s="22"/>
    </row>
    <row r="26" customFormat="false" ht="12.75" hidden="false" customHeight="false" outlineLevel="0" collapsed="false">
      <c r="A26" s="15"/>
      <c r="B26" s="16"/>
      <c r="C26" s="20"/>
      <c r="D26" s="21"/>
      <c r="E26" s="22"/>
      <c r="F26" s="20" t="s">
        <v>37</v>
      </c>
      <c r="G26" s="21" t="n">
        <v>0</v>
      </c>
      <c r="H26" s="22"/>
      <c r="I26" s="21"/>
      <c r="J26" s="21"/>
      <c r="K26" s="22"/>
      <c r="L26" s="20"/>
      <c r="M26" s="21"/>
      <c r="N26" s="22"/>
      <c r="O26" s="20"/>
      <c r="P26" s="21"/>
      <c r="Q26" s="22"/>
    </row>
    <row r="27" customFormat="false" ht="12.75" hidden="false" customHeight="false" outlineLevel="0" collapsed="false">
      <c r="A27" s="15"/>
      <c r="B27" s="16"/>
      <c r="C27" s="20"/>
      <c r="D27" s="21"/>
      <c r="E27" s="22"/>
      <c r="F27" s="20" t="s">
        <v>38</v>
      </c>
      <c r="G27" s="21" t="n">
        <v>0</v>
      </c>
      <c r="H27" s="22"/>
      <c r="I27" s="21"/>
      <c r="J27" s="21"/>
      <c r="K27" s="22"/>
      <c r="L27" s="20"/>
      <c r="M27" s="21"/>
      <c r="N27" s="22"/>
      <c r="O27" s="20"/>
      <c r="P27" s="21"/>
      <c r="Q27" s="22"/>
    </row>
    <row r="28" customFormat="false" ht="12.75" hidden="false" customHeight="false" outlineLevel="0" collapsed="false">
      <c r="A28" s="15"/>
      <c r="B28" s="16"/>
      <c r="C28" s="25"/>
      <c r="D28" s="21"/>
      <c r="E28" s="26" t="s">
        <v>39</v>
      </c>
      <c r="F28" s="25"/>
      <c r="G28" s="21"/>
      <c r="H28" s="26" t="s">
        <v>39</v>
      </c>
      <c r="I28" s="25"/>
      <c r="K28" s="26" t="s">
        <v>39</v>
      </c>
      <c r="L28" s="25"/>
      <c r="M28" s="27"/>
      <c r="N28" s="26" t="s">
        <v>39</v>
      </c>
      <c r="O28" s="25"/>
      <c r="P28" s="21"/>
      <c r="Q28" s="26" t="s">
        <v>39</v>
      </c>
    </row>
    <row r="29" customFormat="false" ht="15" hidden="false" customHeight="false" outlineLevel="0" collapsed="false">
      <c r="A29" s="15"/>
      <c r="B29" s="16"/>
      <c r="C29" s="28" t="s">
        <v>40</v>
      </c>
      <c r="D29" s="29"/>
      <c r="E29" s="30" t="s">
        <v>41</v>
      </c>
      <c r="F29" s="28" t="s">
        <v>40</v>
      </c>
      <c r="G29" s="29"/>
      <c r="H29" s="30" t="s">
        <v>41</v>
      </c>
      <c r="I29" s="28" t="s">
        <v>40</v>
      </c>
      <c r="J29" s="29"/>
      <c r="K29" s="30" t="s">
        <v>41</v>
      </c>
      <c r="L29" s="28" t="s">
        <v>40</v>
      </c>
      <c r="M29" s="31" t="s">
        <v>11</v>
      </c>
      <c r="N29" s="30" t="s">
        <v>41</v>
      </c>
      <c r="O29" s="28" t="s">
        <v>40</v>
      </c>
      <c r="P29" s="29"/>
      <c r="Q29" s="30" t="s">
        <v>41</v>
      </c>
    </row>
    <row r="30" customFormat="false" ht="12.75" hidden="false" customHeight="false" outlineLevel="0" collapsed="false">
      <c r="A30" s="15"/>
      <c r="B30" s="16"/>
      <c r="C30" s="32" t="n">
        <f aca="false">'[1]QTD Mgmt Summary'!$E$19*-1</f>
        <v>20493</v>
      </c>
      <c r="D30" s="33" t="n">
        <f aca="false">SUM(D7:D29)</f>
        <v>3000</v>
      </c>
      <c r="E30" s="34" t="n">
        <f aca="false">+D30-C30</f>
        <v>-17493</v>
      </c>
      <c r="F30" s="32" t="n">
        <v>21493</v>
      </c>
      <c r="G30" s="33" t="n">
        <f aca="false">SUM(G7:G29)</f>
        <v>120250</v>
      </c>
      <c r="H30" s="34" t="n">
        <f aca="false">+G30-F30</f>
        <v>98757</v>
      </c>
      <c r="I30" s="32" t="n">
        <v>22344</v>
      </c>
      <c r="J30" s="33" t="n">
        <f aca="false">SUM(J7:J29)</f>
        <v>7000</v>
      </c>
      <c r="K30" s="34" t="n">
        <f aca="false">+J30-I30</f>
        <v>-15344</v>
      </c>
      <c r="L30" s="32" t="n">
        <f aca="false">+C30+F30+I30</f>
        <v>64330</v>
      </c>
      <c r="M30" s="33" t="n">
        <f aca="false">+D30+G30+J30</f>
        <v>130250</v>
      </c>
      <c r="N30" s="34" t="n">
        <f aca="false">+M30-L30</f>
        <v>65920</v>
      </c>
      <c r="O30" s="32" t="n">
        <f aca="false">+I30*1.35</f>
        <v>30164.4</v>
      </c>
      <c r="P30" s="33" t="n">
        <f aca="false">SUM(P7:P29)</f>
        <v>0</v>
      </c>
      <c r="Q30" s="34" t="n">
        <f aca="false">+P30-O30</f>
        <v>-30164.4</v>
      </c>
    </row>
    <row r="31" customFormat="false" ht="16.5" hidden="false" customHeight="false" outlineLevel="0" collapsed="false">
      <c r="A31" s="15" t="s">
        <v>42</v>
      </c>
      <c r="B31" s="16" t="s">
        <v>9</v>
      </c>
      <c r="C31" s="17" t="s">
        <v>10</v>
      </c>
      <c r="D31" s="18" t="s">
        <v>11</v>
      </c>
      <c r="E31" s="19" t="n">
        <f aca="false">COUNTA(D32:D40)</f>
        <v>4</v>
      </c>
      <c r="F31" s="17" t="s">
        <v>10</v>
      </c>
      <c r="G31" s="18" t="s">
        <v>11</v>
      </c>
      <c r="H31" s="19" t="n">
        <f aca="false">COUNTA(G32:G40)</f>
        <v>3</v>
      </c>
      <c r="I31" s="17" t="s">
        <v>10</v>
      </c>
      <c r="J31" s="18" t="s">
        <v>11</v>
      </c>
      <c r="K31" s="19" t="n">
        <f aca="false">COUNTA(J32:J40)</f>
        <v>8</v>
      </c>
      <c r="L31" s="17"/>
      <c r="M31" s="18"/>
      <c r="N31" s="19" t="n">
        <f aca="false">+K31+H31+E31</f>
        <v>15</v>
      </c>
      <c r="O31" s="17" t="s">
        <v>10</v>
      </c>
      <c r="P31" s="18" t="s">
        <v>11</v>
      </c>
      <c r="Q31" s="19" t="n">
        <f aca="false">COUNTA(P32:P40)</f>
        <v>1</v>
      </c>
    </row>
    <row r="32" customFormat="false" ht="12.75" hidden="false" customHeight="false" outlineLevel="0" collapsed="false">
      <c r="A32" s="15"/>
      <c r="B32" s="16"/>
      <c r="C32" s="20" t="s">
        <v>43</v>
      </c>
      <c r="D32" s="21" t="n">
        <v>8000</v>
      </c>
      <c r="E32" s="22"/>
      <c r="F32" s="20" t="s">
        <v>44</v>
      </c>
      <c r="G32" s="21" t="n">
        <v>5000</v>
      </c>
      <c r="H32" s="22"/>
      <c r="I32" s="20" t="s">
        <v>45</v>
      </c>
      <c r="J32" s="21" t="n">
        <v>30000</v>
      </c>
      <c r="K32" s="22"/>
      <c r="L32" s="20"/>
      <c r="M32" s="21"/>
      <c r="N32" s="22"/>
      <c r="O32" s="20" t="s">
        <v>46</v>
      </c>
      <c r="P32" s="21" t="n">
        <v>5000</v>
      </c>
      <c r="Q32" s="22"/>
    </row>
    <row r="33" customFormat="false" ht="12.75" hidden="false" customHeight="false" outlineLevel="0" collapsed="false">
      <c r="A33" s="15"/>
      <c r="B33" s="16"/>
      <c r="C33" s="20" t="s">
        <v>47</v>
      </c>
      <c r="D33" s="21" t="n">
        <v>7300</v>
      </c>
      <c r="E33" s="22"/>
      <c r="F33" s="20" t="s">
        <v>48</v>
      </c>
      <c r="G33" s="21" t="n">
        <v>4000</v>
      </c>
      <c r="H33" s="22"/>
      <c r="I33" s="20" t="s">
        <v>49</v>
      </c>
      <c r="J33" s="21" t="n">
        <v>10000</v>
      </c>
      <c r="K33" s="22"/>
      <c r="L33" s="20"/>
      <c r="M33" s="21"/>
      <c r="N33" s="22"/>
      <c r="O33" s="20"/>
      <c r="P33" s="21"/>
      <c r="Q33" s="22"/>
    </row>
    <row r="34" customFormat="false" ht="12.75" hidden="false" customHeight="false" outlineLevel="0" collapsed="false">
      <c r="A34" s="15"/>
      <c r="B34" s="16"/>
      <c r="C34" s="20" t="s">
        <v>50</v>
      </c>
      <c r="D34" s="21" t="n">
        <v>600</v>
      </c>
      <c r="E34" s="22"/>
      <c r="F34" s="20" t="s">
        <v>51</v>
      </c>
      <c r="G34" s="21" t="n">
        <v>1000</v>
      </c>
      <c r="H34" s="22"/>
      <c r="I34" s="20" t="s">
        <v>52</v>
      </c>
      <c r="J34" s="21" t="n">
        <v>6000</v>
      </c>
      <c r="K34" s="22"/>
      <c r="L34" s="20"/>
      <c r="M34" s="21"/>
      <c r="N34" s="22"/>
      <c r="O34" s="20"/>
      <c r="P34" s="21"/>
      <c r="Q34" s="22"/>
    </row>
    <row r="35" customFormat="false" ht="12.75" hidden="false" customHeight="false" outlineLevel="0" collapsed="false">
      <c r="A35" s="15"/>
      <c r="B35" s="16"/>
      <c r="C35" s="20" t="s">
        <v>53</v>
      </c>
      <c r="D35" s="21" t="n">
        <v>580</v>
      </c>
      <c r="E35" s="22"/>
      <c r="F35" s="20"/>
      <c r="G35" s="21"/>
      <c r="H35" s="22"/>
      <c r="I35" s="20" t="s">
        <v>54</v>
      </c>
      <c r="J35" s="21" t="n">
        <v>5000</v>
      </c>
      <c r="K35" s="22"/>
      <c r="L35" s="20"/>
      <c r="M35" s="21"/>
      <c r="N35" s="22"/>
      <c r="O35" s="20"/>
      <c r="P35" s="21"/>
      <c r="Q35" s="22"/>
    </row>
    <row r="36" customFormat="false" ht="12.75" hidden="false" customHeight="false" outlineLevel="0" collapsed="false">
      <c r="A36" s="15"/>
      <c r="B36" s="16"/>
      <c r="E36" s="22"/>
      <c r="F36" s="20"/>
      <c r="G36" s="21"/>
      <c r="H36" s="22"/>
      <c r="I36" s="20" t="s">
        <v>55</v>
      </c>
      <c r="J36" s="21" t="n">
        <v>5000</v>
      </c>
      <c r="K36" s="22"/>
      <c r="L36" s="20"/>
      <c r="M36" s="21"/>
      <c r="N36" s="22"/>
      <c r="O36" s="20"/>
      <c r="P36" s="21"/>
      <c r="Q36" s="22"/>
    </row>
    <row r="37" customFormat="false" ht="12.75" hidden="false" customHeight="false" outlineLevel="0" collapsed="false">
      <c r="A37" s="15"/>
      <c r="B37" s="16"/>
      <c r="E37" s="22"/>
      <c r="F37" s="20"/>
      <c r="G37" s="21"/>
      <c r="H37" s="22"/>
      <c r="I37" s="20" t="s">
        <v>51</v>
      </c>
      <c r="J37" s="21" t="n">
        <v>4000</v>
      </c>
      <c r="K37" s="22"/>
      <c r="L37" s="20"/>
      <c r="M37" s="21"/>
      <c r="N37" s="22"/>
      <c r="O37" s="20"/>
      <c r="P37" s="21"/>
      <c r="Q37" s="22"/>
    </row>
    <row r="38" customFormat="false" ht="12.75" hidden="false" customHeight="false" outlineLevel="0" collapsed="false">
      <c r="A38" s="15"/>
      <c r="B38" s="16"/>
      <c r="E38" s="22"/>
      <c r="H38" s="22"/>
      <c r="I38" s="20" t="s">
        <v>56</v>
      </c>
      <c r="J38" s="21" t="n">
        <v>2000</v>
      </c>
      <c r="K38" s="22"/>
      <c r="L38" s="25"/>
      <c r="M38" s="27"/>
      <c r="N38" s="26"/>
      <c r="O38" s="20"/>
      <c r="P38" s="21"/>
      <c r="Q38" s="22"/>
    </row>
    <row r="39" customFormat="false" ht="12.75" hidden="false" customHeight="false" outlineLevel="0" collapsed="false">
      <c r="A39" s="15"/>
      <c r="B39" s="16"/>
      <c r="E39" s="22"/>
      <c r="H39" s="22"/>
      <c r="I39" s="20" t="s">
        <v>57</v>
      </c>
      <c r="J39" s="21" t="n">
        <v>2000</v>
      </c>
      <c r="K39" s="22"/>
      <c r="L39" s="25"/>
      <c r="M39" s="27"/>
      <c r="N39" s="26"/>
      <c r="O39" s="20"/>
      <c r="P39" s="21"/>
      <c r="Q39" s="22"/>
    </row>
    <row r="40" customFormat="false" ht="12.75" hidden="false" customHeight="false" outlineLevel="0" collapsed="false">
      <c r="A40" s="15"/>
      <c r="B40" s="16"/>
      <c r="C40" s="25"/>
      <c r="D40" s="21"/>
      <c r="E40" s="26" t="s">
        <v>39</v>
      </c>
      <c r="F40" s="25"/>
      <c r="G40" s="21"/>
      <c r="H40" s="26" t="s">
        <v>39</v>
      </c>
      <c r="I40" s="25"/>
      <c r="K40" s="26" t="s">
        <v>39</v>
      </c>
      <c r="L40" s="25"/>
      <c r="M40" s="27"/>
      <c r="N40" s="26" t="s">
        <v>39</v>
      </c>
      <c r="O40" s="25"/>
      <c r="P40" s="21"/>
      <c r="Q40" s="26" t="s">
        <v>39</v>
      </c>
    </row>
    <row r="41" customFormat="false" ht="15" hidden="false" customHeight="false" outlineLevel="0" collapsed="false">
      <c r="A41" s="15"/>
      <c r="B41" s="16"/>
      <c r="C41" s="28" t="s">
        <v>40</v>
      </c>
      <c r="D41" s="29"/>
      <c r="E41" s="30" t="s">
        <v>41</v>
      </c>
      <c r="F41" s="28" t="s">
        <v>40</v>
      </c>
      <c r="G41" s="29"/>
      <c r="H41" s="30" t="s">
        <v>41</v>
      </c>
      <c r="I41" s="28" t="s">
        <v>40</v>
      </c>
      <c r="J41" s="29"/>
      <c r="K41" s="30" t="s">
        <v>41</v>
      </c>
      <c r="L41" s="28" t="s">
        <v>40</v>
      </c>
      <c r="M41" s="31" t="s">
        <v>11</v>
      </c>
      <c r="N41" s="30" t="s">
        <v>41</v>
      </c>
      <c r="O41" s="28" t="s">
        <v>40</v>
      </c>
      <c r="P41" s="29"/>
      <c r="Q41" s="30" t="s">
        <v>41</v>
      </c>
    </row>
    <row r="42" customFormat="false" ht="12.75" hidden="false" customHeight="false" outlineLevel="0" collapsed="false">
      <c r="A42" s="15"/>
      <c r="B42" s="16"/>
      <c r="C42" s="32" t="n">
        <f aca="false">'[1]QTD Mgmt Summary'!$E$20*-1</f>
        <v>12729</v>
      </c>
      <c r="D42" s="33" t="n">
        <f aca="false">SUM(D32:D41)</f>
        <v>16480</v>
      </c>
      <c r="E42" s="34" t="n">
        <f aca="false">+D42-C42</f>
        <v>3751</v>
      </c>
      <c r="F42" s="32" t="n">
        <v>17163</v>
      </c>
      <c r="G42" s="33" t="n">
        <f aca="false">SUM(G32:G41)</f>
        <v>10000</v>
      </c>
      <c r="H42" s="34" t="n">
        <f aca="false">+G42-F42</f>
        <v>-7163</v>
      </c>
      <c r="I42" s="32" t="n">
        <v>43231</v>
      </c>
      <c r="J42" s="33" t="n">
        <f aca="false">SUM(J32:J41)</f>
        <v>64000</v>
      </c>
      <c r="K42" s="34" t="n">
        <f aca="false">+J42-I42</f>
        <v>20769</v>
      </c>
      <c r="L42" s="32" t="n">
        <f aca="false">+C42+F42+I42</f>
        <v>73123</v>
      </c>
      <c r="M42" s="33" t="n">
        <f aca="false">+D42+G42+J42</f>
        <v>90480</v>
      </c>
      <c r="N42" s="34" t="n">
        <f aca="false">+M42-L42</f>
        <v>17357</v>
      </c>
      <c r="O42" s="32" t="n">
        <f aca="false">+I42*1.35</f>
        <v>58361.85</v>
      </c>
      <c r="P42" s="33" t="n">
        <f aca="false">SUM(P32:P41)</f>
        <v>5000</v>
      </c>
      <c r="Q42" s="34" t="n">
        <f aca="false">+P42-O42</f>
        <v>-53361.85</v>
      </c>
    </row>
    <row r="43" customFormat="false" ht="16.5" hidden="false" customHeight="false" outlineLevel="0" collapsed="false">
      <c r="A43" s="15" t="s">
        <v>58</v>
      </c>
      <c r="B43" s="16" t="s">
        <v>59</v>
      </c>
      <c r="C43" s="17" t="s">
        <v>10</v>
      </c>
      <c r="D43" s="18" t="s">
        <v>11</v>
      </c>
      <c r="E43" s="19" t="n">
        <f aca="false">COUNTA(C44:C54)</f>
        <v>2</v>
      </c>
      <c r="F43" s="17" t="s">
        <v>10</v>
      </c>
      <c r="G43" s="18" t="s">
        <v>11</v>
      </c>
      <c r="H43" s="19" t="n">
        <f aca="false">COUNTA(F44:F54)</f>
        <v>9</v>
      </c>
      <c r="I43" s="17" t="s">
        <v>10</v>
      </c>
      <c r="J43" s="18" t="s">
        <v>11</v>
      </c>
      <c r="K43" s="19" t="n">
        <f aca="false">COUNTA(I44:I54)</f>
        <v>10</v>
      </c>
      <c r="L43" s="17"/>
      <c r="M43" s="18"/>
      <c r="N43" s="19" t="n">
        <f aca="false">+K43+H43+E43</f>
        <v>21</v>
      </c>
      <c r="O43" s="17" t="s">
        <v>10</v>
      </c>
      <c r="P43" s="18" t="s">
        <v>11</v>
      </c>
      <c r="Q43" s="19" t="n">
        <f aca="false">COUNTA(O44:O54)</f>
        <v>4</v>
      </c>
    </row>
    <row r="44" customFormat="false" ht="12.75" hidden="false" customHeight="false" outlineLevel="0" collapsed="false">
      <c r="A44" s="15"/>
      <c r="B44" s="16"/>
      <c r="C44" s="20" t="s">
        <v>60</v>
      </c>
      <c r="D44" s="21" t="n">
        <v>10000</v>
      </c>
      <c r="E44" s="22"/>
      <c r="F44" s="20" t="s">
        <v>61</v>
      </c>
      <c r="G44" s="21" t="n">
        <v>10000</v>
      </c>
      <c r="H44" s="22"/>
      <c r="I44" s="20" t="s">
        <v>62</v>
      </c>
      <c r="J44" s="21" t="n">
        <v>10000</v>
      </c>
      <c r="K44" s="22"/>
      <c r="L44" s="20"/>
      <c r="M44" s="21"/>
      <c r="N44" s="22"/>
      <c r="O44" s="20" t="s">
        <v>63</v>
      </c>
      <c r="P44" s="21" t="n">
        <v>10000</v>
      </c>
      <c r="Q44" s="22"/>
    </row>
    <row r="45" customFormat="false" ht="12.75" hidden="false" customHeight="false" outlineLevel="0" collapsed="false">
      <c r="A45" s="15"/>
      <c r="B45" s="16"/>
      <c r="C45" s="20" t="s">
        <v>64</v>
      </c>
      <c r="D45" s="21" t="n">
        <f aca="false">5000-3403</f>
        <v>1597</v>
      </c>
      <c r="E45" s="22"/>
      <c r="F45" s="20" t="s">
        <v>65</v>
      </c>
      <c r="G45" s="21" t="n">
        <v>10000</v>
      </c>
      <c r="H45" s="22"/>
      <c r="I45" s="20" t="s">
        <v>66</v>
      </c>
      <c r="J45" s="21" t="n">
        <v>5000</v>
      </c>
      <c r="K45" s="22"/>
      <c r="L45" s="20"/>
      <c r="M45" s="21"/>
      <c r="N45" s="22"/>
      <c r="O45" s="20" t="s">
        <v>67</v>
      </c>
      <c r="P45" s="21" t="n">
        <v>8000</v>
      </c>
      <c r="Q45" s="22"/>
    </row>
    <row r="46" customFormat="false" ht="12.75" hidden="false" customHeight="false" outlineLevel="0" collapsed="false">
      <c r="A46" s="15"/>
      <c r="B46" s="16"/>
      <c r="C46" s="20"/>
      <c r="D46" s="21"/>
      <c r="E46" s="22"/>
      <c r="F46" s="20" t="s">
        <v>68</v>
      </c>
      <c r="G46" s="21" t="n">
        <v>10000</v>
      </c>
      <c r="H46" s="22"/>
      <c r="I46" s="20" t="s">
        <v>69</v>
      </c>
      <c r="J46" s="21" t="n">
        <v>5000</v>
      </c>
      <c r="K46" s="22"/>
      <c r="L46" s="20"/>
      <c r="M46" s="21"/>
      <c r="N46" s="22"/>
      <c r="O46" s="20" t="s">
        <v>70</v>
      </c>
      <c r="P46" s="21" t="n">
        <v>8000</v>
      </c>
      <c r="Q46" s="22"/>
    </row>
    <row r="47" customFormat="false" ht="12.75" hidden="false" customHeight="false" outlineLevel="0" collapsed="false">
      <c r="A47" s="15"/>
      <c r="B47" s="16"/>
      <c r="C47" s="20"/>
      <c r="D47" s="21"/>
      <c r="E47" s="22"/>
      <c r="F47" s="20" t="s">
        <v>26</v>
      </c>
      <c r="G47" s="21" t="n">
        <v>5000</v>
      </c>
      <c r="H47" s="22"/>
      <c r="I47" s="20" t="s">
        <v>71</v>
      </c>
      <c r="J47" s="21" t="n">
        <v>5000</v>
      </c>
      <c r="K47" s="22"/>
      <c r="L47" s="20"/>
      <c r="M47" s="21"/>
      <c r="N47" s="22"/>
      <c r="O47" s="20" t="s">
        <v>64</v>
      </c>
      <c r="P47" s="21" t="n">
        <v>5000</v>
      </c>
      <c r="Q47" s="22"/>
    </row>
    <row r="48" customFormat="false" ht="12.75" hidden="false" customHeight="false" outlineLevel="0" collapsed="false">
      <c r="A48" s="15"/>
      <c r="B48" s="16"/>
      <c r="C48" s="20"/>
      <c r="D48" s="21"/>
      <c r="E48" s="22"/>
      <c r="F48" s="20" t="s">
        <v>72</v>
      </c>
      <c r="G48" s="21" t="n">
        <v>5000</v>
      </c>
      <c r="H48" s="22"/>
      <c r="I48" s="20" t="s">
        <v>73</v>
      </c>
      <c r="J48" s="21" t="n">
        <v>5000</v>
      </c>
      <c r="K48" s="22"/>
      <c r="L48" s="20"/>
      <c r="M48" s="21"/>
      <c r="N48" s="22"/>
      <c r="O48" s="20"/>
      <c r="P48" s="21"/>
      <c r="Q48" s="22"/>
    </row>
    <row r="49" customFormat="false" ht="12.75" hidden="false" customHeight="false" outlineLevel="0" collapsed="false">
      <c r="A49" s="15"/>
      <c r="B49" s="16"/>
      <c r="C49" s="20"/>
      <c r="D49" s="21"/>
      <c r="E49" s="22"/>
      <c r="F49" s="20" t="s">
        <v>74</v>
      </c>
      <c r="G49" s="21" t="n">
        <v>5000</v>
      </c>
      <c r="H49" s="22"/>
      <c r="I49" s="20" t="s">
        <v>75</v>
      </c>
      <c r="J49" s="21" t="n">
        <v>5000</v>
      </c>
      <c r="K49" s="22"/>
      <c r="L49" s="20"/>
      <c r="M49" s="21"/>
      <c r="N49" s="22"/>
      <c r="O49" s="20"/>
      <c r="P49" s="21"/>
      <c r="Q49" s="22"/>
    </row>
    <row r="50" customFormat="false" ht="12.75" hidden="false" customHeight="true" outlineLevel="0" collapsed="false">
      <c r="A50" s="15"/>
      <c r="B50" s="16"/>
      <c r="C50" s="20"/>
      <c r="D50" s="21"/>
      <c r="E50" s="22"/>
      <c r="F50" s="20" t="s">
        <v>76</v>
      </c>
      <c r="G50" s="21" t="n">
        <v>3000</v>
      </c>
      <c r="H50" s="22"/>
      <c r="I50" s="20" t="s">
        <v>77</v>
      </c>
      <c r="J50" s="21" t="n">
        <v>5000</v>
      </c>
      <c r="K50" s="22"/>
      <c r="L50" s="20"/>
      <c r="M50" s="21"/>
      <c r="N50" s="22"/>
      <c r="O50" s="20"/>
      <c r="P50" s="21"/>
      <c r="Q50" s="22"/>
    </row>
    <row r="51" customFormat="false" ht="12.75" hidden="false" customHeight="false" outlineLevel="0" collapsed="false">
      <c r="A51" s="15"/>
      <c r="B51" s="16"/>
      <c r="C51" s="20"/>
      <c r="D51" s="21"/>
      <c r="E51" s="22"/>
      <c r="F51" s="20" t="s">
        <v>78</v>
      </c>
      <c r="G51" s="21" t="n">
        <v>3000</v>
      </c>
      <c r="H51" s="22"/>
      <c r="I51" s="20" t="s">
        <v>79</v>
      </c>
      <c r="J51" s="21" t="n">
        <v>4000</v>
      </c>
      <c r="K51" s="22"/>
      <c r="L51" s="20"/>
      <c r="M51" s="21"/>
      <c r="N51" s="22"/>
      <c r="O51" s="20"/>
      <c r="P51" s="21"/>
      <c r="Q51" s="22"/>
    </row>
    <row r="52" customFormat="false" ht="12.75" hidden="false" customHeight="false" outlineLevel="0" collapsed="false">
      <c r="A52" s="15"/>
      <c r="B52" s="16"/>
      <c r="C52" s="20"/>
      <c r="D52" s="21"/>
      <c r="E52" s="22"/>
      <c r="F52" s="20" t="s">
        <v>64</v>
      </c>
      <c r="G52" s="21" t="n">
        <v>5000</v>
      </c>
      <c r="H52" s="22"/>
      <c r="I52" s="20" t="s">
        <v>80</v>
      </c>
      <c r="J52" s="21" t="n">
        <v>2000</v>
      </c>
      <c r="K52" s="22"/>
      <c r="L52" s="20"/>
      <c r="M52" s="21"/>
      <c r="N52" s="22"/>
      <c r="O52" s="20"/>
      <c r="P52" s="21"/>
      <c r="Q52" s="22"/>
    </row>
    <row r="53" customFormat="false" ht="12.75" hidden="false" customHeight="false" outlineLevel="0" collapsed="false">
      <c r="A53" s="15"/>
      <c r="B53" s="16"/>
      <c r="C53" s="20"/>
      <c r="D53" s="21"/>
      <c r="E53" s="22"/>
      <c r="F53" s="20"/>
      <c r="G53" s="21"/>
      <c r="H53" s="22"/>
      <c r="I53" s="20" t="s">
        <v>64</v>
      </c>
      <c r="J53" s="21" t="n">
        <v>5000</v>
      </c>
      <c r="K53" s="22"/>
      <c r="L53" s="20"/>
      <c r="M53" s="21"/>
      <c r="N53" s="22"/>
      <c r="O53" s="20"/>
      <c r="P53" s="21"/>
      <c r="Q53" s="22"/>
    </row>
    <row r="54" customFormat="false" ht="12.75" hidden="false" customHeight="false" outlineLevel="0" collapsed="false">
      <c r="A54" s="15"/>
      <c r="B54" s="16"/>
      <c r="C54" s="25"/>
      <c r="D54" s="21"/>
      <c r="E54" s="26" t="s">
        <v>39</v>
      </c>
      <c r="F54" s="25"/>
      <c r="G54" s="21"/>
      <c r="H54" s="26" t="s">
        <v>39</v>
      </c>
      <c r="I54" s="25"/>
      <c r="K54" s="26" t="s">
        <v>39</v>
      </c>
      <c r="L54" s="25"/>
      <c r="M54" s="27"/>
      <c r="N54" s="26" t="s">
        <v>39</v>
      </c>
      <c r="O54" s="25"/>
      <c r="P54" s="21"/>
      <c r="Q54" s="26" t="s">
        <v>39</v>
      </c>
    </row>
    <row r="55" customFormat="false" ht="15" hidden="false" customHeight="false" outlineLevel="0" collapsed="false">
      <c r="A55" s="15"/>
      <c r="B55" s="16"/>
      <c r="C55" s="28" t="s">
        <v>40</v>
      </c>
      <c r="D55" s="29"/>
      <c r="E55" s="30" t="s">
        <v>41</v>
      </c>
      <c r="F55" s="28" t="s">
        <v>40</v>
      </c>
      <c r="G55" s="29"/>
      <c r="H55" s="30" t="s">
        <v>41</v>
      </c>
      <c r="I55" s="28" t="s">
        <v>40</v>
      </c>
      <c r="J55" s="29"/>
      <c r="K55" s="30" t="s">
        <v>41</v>
      </c>
      <c r="L55" s="28" t="s">
        <v>40</v>
      </c>
      <c r="M55" s="31" t="s">
        <v>11</v>
      </c>
      <c r="N55" s="30" t="s">
        <v>41</v>
      </c>
      <c r="O55" s="28" t="s">
        <v>40</v>
      </c>
      <c r="P55" s="29"/>
      <c r="Q55" s="30" t="s">
        <v>41</v>
      </c>
    </row>
    <row r="56" customFormat="false" ht="12.75" hidden="false" customHeight="false" outlineLevel="0" collapsed="false">
      <c r="A56" s="15"/>
      <c r="B56" s="16"/>
      <c r="C56" s="32" t="n">
        <f aca="false">'[1]QTD Mgmt Summary'!$E$21*-1</f>
        <v>19610</v>
      </c>
      <c r="D56" s="33" t="n">
        <f aca="false">SUM(D44:D55)</f>
        <v>11597</v>
      </c>
      <c r="E56" s="34" t="n">
        <f aca="false">+D56-C56</f>
        <v>-8013</v>
      </c>
      <c r="F56" s="32" t="n">
        <v>28361</v>
      </c>
      <c r="G56" s="33" t="n">
        <f aca="false">SUM(G44:G55)</f>
        <v>56000</v>
      </c>
      <c r="H56" s="34" t="n">
        <f aca="false">+G56-F56</f>
        <v>27639</v>
      </c>
      <c r="I56" s="32" t="n">
        <v>28361</v>
      </c>
      <c r="J56" s="33" t="n">
        <f aca="false">SUM(J44:J55)</f>
        <v>51000</v>
      </c>
      <c r="K56" s="34" t="n">
        <f aca="false">+J56-I56</f>
        <v>22639</v>
      </c>
      <c r="L56" s="32" t="n">
        <f aca="false">+C56+F56+I56</f>
        <v>76332</v>
      </c>
      <c r="M56" s="33" t="n">
        <f aca="false">+D56+G56+J56</f>
        <v>118597</v>
      </c>
      <c r="N56" s="34" t="n">
        <f aca="false">+M56-L56</f>
        <v>42265</v>
      </c>
      <c r="O56" s="32" t="n">
        <f aca="false">+I56*1.35</f>
        <v>38287.35</v>
      </c>
      <c r="P56" s="33" t="n">
        <f aca="false">SUM(P44:P55)</f>
        <v>31000</v>
      </c>
      <c r="Q56" s="34" t="n">
        <f aca="false">+P56-O56</f>
        <v>-7287.35000000001</v>
      </c>
    </row>
    <row r="57" customFormat="false" ht="16.5" hidden="false" customHeight="false" outlineLevel="0" collapsed="false">
      <c r="A57" s="15" t="s">
        <v>81</v>
      </c>
      <c r="B57" s="16" t="s">
        <v>82</v>
      </c>
      <c r="C57" s="17" t="s">
        <v>10</v>
      </c>
      <c r="D57" s="18" t="s">
        <v>11</v>
      </c>
      <c r="E57" s="19" t="n">
        <f aca="false">COUNTA(C58:C64)</f>
        <v>1</v>
      </c>
      <c r="F57" s="17" t="s">
        <v>10</v>
      </c>
      <c r="G57" s="18" t="s">
        <v>11</v>
      </c>
      <c r="H57" s="19" t="n">
        <f aca="false">COUNTA(F58:F64)</f>
        <v>3</v>
      </c>
      <c r="I57" s="17" t="s">
        <v>10</v>
      </c>
      <c r="J57" s="18" t="s">
        <v>11</v>
      </c>
      <c r="K57" s="19" t="n">
        <f aca="false">COUNTA(I58:I64)</f>
        <v>6</v>
      </c>
      <c r="L57" s="17"/>
      <c r="M57" s="18"/>
      <c r="N57" s="19" t="n">
        <f aca="false">+K57+H57+E57</f>
        <v>10</v>
      </c>
      <c r="O57" s="17" t="s">
        <v>10</v>
      </c>
      <c r="P57" s="18" t="s">
        <v>11</v>
      </c>
      <c r="Q57" s="19" t="n">
        <f aca="false">COUNTA(O58:O64)</f>
        <v>2</v>
      </c>
    </row>
    <row r="58" customFormat="false" ht="12.75" hidden="false" customHeight="true" outlineLevel="0" collapsed="false">
      <c r="A58" s="15"/>
      <c r="B58" s="16"/>
      <c r="C58" s="20" t="s">
        <v>83</v>
      </c>
      <c r="D58" s="21" t="n">
        <v>22400</v>
      </c>
      <c r="E58" s="30"/>
      <c r="F58" s="20" t="s">
        <v>84</v>
      </c>
      <c r="G58" s="21" t="n">
        <v>10000</v>
      </c>
      <c r="H58" s="30"/>
      <c r="I58" s="20" t="s">
        <v>85</v>
      </c>
      <c r="J58" s="21" t="n">
        <v>30000</v>
      </c>
      <c r="K58" s="30"/>
      <c r="L58" s="28"/>
      <c r="M58" s="29"/>
      <c r="N58" s="30"/>
      <c r="O58" s="20" t="s">
        <v>86</v>
      </c>
      <c r="P58" s="21" t="n">
        <v>10000</v>
      </c>
      <c r="Q58" s="22"/>
    </row>
    <row r="59" customFormat="false" ht="12.75" hidden="false" customHeight="true" outlineLevel="0" collapsed="false">
      <c r="A59" s="15"/>
      <c r="B59" s="16"/>
      <c r="C59" s="23"/>
      <c r="D59" s="21"/>
      <c r="E59" s="30"/>
      <c r="F59" s="20" t="s">
        <v>87</v>
      </c>
      <c r="G59" s="21" t="n">
        <v>10000</v>
      </c>
      <c r="H59" s="30"/>
      <c r="I59" s="20" t="s">
        <v>88</v>
      </c>
      <c r="J59" s="21" t="n">
        <v>12500</v>
      </c>
      <c r="K59" s="30"/>
      <c r="L59" s="28"/>
      <c r="M59" s="29"/>
      <c r="N59" s="30"/>
      <c r="O59" s="20" t="s">
        <v>89</v>
      </c>
      <c r="P59" s="21" t="n">
        <v>7500</v>
      </c>
      <c r="Q59" s="22"/>
    </row>
    <row r="60" customFormat="false" ht="12.75" hidden="false" customHeight="true" outlineLevel="0" collapsed="false">
      <c r="A60" s="15"/>
      <c r="B60" s="16"/>
      <c r="C60" s="20"/>
      <c r="D60" s="21"/>
      <c r="E60" s="30"/>
      <c r="F60" s="20" t="s">
        <v>90</v>
      </c>
      <c r="G60" s="21" t="n">
        <v>9000</v>
      </c>
      <c r="H60" s="30"/>
      <c r="I60" s="20" t="s">
        <v>91</v>
      </c>
      <c r="J60" s="21" t="n">
        <v>12500</v>
      </c>
      <c r="K60" s="30"/>
      <c r="L60" s="28"/>
      <c r="M60" s="29"/>
      <c r="N60" s="30"/>
      <c r="O60" s="20"/>
      <c r="P60" s="21"/>
      <c r="Q60" s="22"/>
    </row>
    <row r="61" customFormat="false" ht="12.75" hidden="false" customHeight="true" outlineLevel="0" collapsed="false">
      <c r="A61" s="15"/>
      <c r="B61" s="16"/>
      <c r="C61" s="20"/>
      <c r="D61" s="21"/>
      <c r="E61" s="30"/>
      <c r="F61" s="20"/>
      <c r="G61" s="21"/>
      <c r="H61" s="30"/>
      <c r="I61" s="20" t="s">
        <v>92</v>
      </c>
      <c r="J61" s="21" t="n">
        <v>7500</v>
      </c>
      <c r="K61" s="30"/>
      <c r="L61" s="28"/>
      <c r="M61" s="29"/>
      <c r="N61" s="30"/>
      <c r="O61" s="20"/>
      <c r="P61" s="21"/>
      <c r="Q61" s="22"/>
    </row>
    <row r="62" customFormat="false" ht="12.75" hidden="false" customHeight="true" outlineLevel="0" collapsed="false">
      <c r="A62" s="15"/>
      <c r="B62" s="16"/>
      <c r="C62" s="20"/>
      <c r="D62" s="21"/>
      <c r="E62" s="22"/>
      <c r="F62" s="20"/>
      <c r="G62" s="21"/>
      <c r="H62" s="22"/>
      <c r="I62" s="20" t="s">
        <v>93</v>
      </c>
      <c r="J62" s="21" t="n">
        <v>5000</v>
      </c>
      <c r="K62" s="22"/>
      <c r="L62" s="20"/>
      <c r="M62" s="21"/>
      <c r="N62" s="22"/>
      <c r="O62" s="20"/>
      <c r="P62" s="21"/>
      <c r="Q62" s="22"/>
    </row>
    <row r="63" customFormat="false" ht="12.75" hidden="false" customHeight="true" outlineLevel="0" collapsed="false">
      <c r="A63" s="15"/>
      <c r="B63" s="16"/>
      <c r="C63" s="20"/>
      <c r="D63" s="21"/>
      <c r="E63" s="22"/>
      <c r="F63" s="20"/>
      <c r="G63" s="21"/>
      <c r="H63" s="22"/>
      <c r="I63" s="20" t="s">
        <v>94</v>
      </c>
      <c r="J63" s="21" t="n">
        <v>5000</v>
      </c>
      <c r="K63" s="22"/>
      <c r="L63" s="20"/>
      <c r="M63" s="21"/>
      <c r="N63" s="22"/>
      <c r="O63" s="20"/>
      <c r="P63" s="21"/>
      <c r="Q63" s="22"/>
    </row>
    <row r="64" customFormat="false" ht="12.75" hidden="false" customHeight="false" outlineLevel="0" collapsed="false">
      <c r="A64" s="15"/>
      <c r="B64" s="16"/>
      <c r="C64" s="25"/>
      <c r="D64" s="21"/>
      <c r="E64" s="26" t="s">
        <v>39</v>
      </c>
      <c r="F64" s="25"/>
      <c r="G64" s="21"/>
      <c r="H64" s="26" t="s">
        <v>39</v>
      </c>
      <c r="I64" s="25"/>
      <c r="K64" s="26" t="s">
        <v>39</v>
      </c>
      <c r="L64" s="25"/>
      <c r="M64" s="27"/>
      <c r="N64" s="26" t="s">
        <v>39</v>
      </c>
      <c r="O64" s="25"/>
      <c r="P64" s="21"/>
      <c r="Q64" s="26" t="s">
        <v>39</v>
      </c>
    </row>
    <row r="65" customFormat="false" ht="15" hidden="false" customHeight="false" outlineLevel="0" collapsed="false">
      <c r="A65" s="15"/>
      <c r="B65" s="16"/>
      <c r="C65" s="28" t="s">
        <v>40</v>
      </c>
      <c r="D65" s="29"/>
      <c r="E65" s="30" t="s">
        <v>41</v>
      </c>
      <c r="F65" s="28" t="s">
        <v>40</v>
      </c>
      <c r="G65" s="29"/>
      <c r="H65" s="30" t="s">
        <v>41</v>
      </c>
      <c r="I65" s="28" t="s">
        <v>40</v>
      </c>
      <c r="J65" s="29"/>
      <c r="K65" s="30" t="s">
        <v>41</v>
      </c>
      <c r="L65" s="28" t="s">
        <v>40</v>
      </c>
      <c r="M65" s="31" t="s">
        <v>11</v>
      </c>
      <c r="N65" s="30" t="s">
        <v>41</v>
      </c>
      <c r="O65" s="28" t="s">
        <v>40</v>
      </c>
      <c r="P65" s="29"/>
      <c r="Q65" s="30" t="s">
        <v>41</v>
      </c>
    </row>
    <row r="66" customFormat="false" ht="12.75" hidden="false" customHeight="false" outlineLevel="0" collapsed="false">
      <c r="A66" s="15"/>
      <c r="B66" s="16"/>
      <c r="C66" s="32" t="n">
        <f aca="false">'[1]QTD Mgmt Summary'!$E$22*-1</f>
        <v>2561</v>
      </c>
      <c r="D66" s="33" t="n">
        <f aca="false">SUM(D58:D65)</f>
        <v>22400</v>
      </c>
      <c r="E66" s="34" t="n">
        <f aca="false">+D66-C66</f>
        <v>19839</v>
      </c>
      <c r="F66" s="32" t="n">
        <v>18712</v>
      </c>
      <c r="G66" s="33" t="n">
        <f aca="false">SUM(G58:G65)</f>
        <v>29000</v>
      </c>
      <c r="H66" s="34" t="n">
        <f aca="false">+G66-F66</f>
        <v>10288</v>
      </c>
      <c r="I66" s="32" t="n">
        <v>18713</v>
      </c>
      <c r="J66" s="33" t="n">
        <f aca="false">SUM(J58:J65)</f>
        <v>72500</v>
      </c>
      <c r="K66" s="34" t="n">
        <f aca="false">+J66-I66</f>
        <v>53787</v>
      </c>
      <c r="L66" s="32" t="n">
        <f aca="false">+C66+F66+I66</f>
        <v>39986</v>
      </c>
      <c r="M66" s="33" t="n">
        <f aca="false">+D66+G66+J66</f>
        <v>123900</v>
      </c>
      <c r="N66" s="34" t="n">
        <f aca="false">+M66-L66</f>
        <v>83914</v>
      </c>
      <c r="O66" s="32" t="n">
        <f aca="false">+I66*1.35</f>
        <v>25262.55</v>
      </c>
      <c r="P66" s="33" t="n">
        <f aca="false">SUM(P58:P65)</f>
        <v>17500</v>
      </c>
      <c r="Q66" s="34" t="n">
        <f aca="false">+P66-O66</f>
        <v>-7762.55</v>
      </c>
    </row>
    <row r="67" customFormat="false" ht="16.5" hidden="false" customHeight="false" outlineLevel="0" collapsed="false">
      <c r="A67" s="15" t="s">
        <v>95</v>
      </c>
      <c r="B67" s="16" t="s">
        <v>96</v>
      </c>
      <c r="C67" s="17" t="s">
        <v>10</v>
      </c>
      <c r="D67" s="18" t="s">
        <v>11</v>
      </c>
      <c r="E67" s="19" t="n">
        <f aca="false">COUNTA(C68:C78)</f>
        <v>5</v>
      </c>
      <c r="F67" s="17" t="s">
        <v>10</v>
      </c>
      <c r="G67" s="18" t="s">
        <v>11</v>
      </c>
      <c r="H67" s="19" t="n">
        <f aca="false">COUNTA(F68:F78)</f>
        <v>10</v>
      </c>
      <c r="I67" s="17" t="s">
        <v>10</v>
      </c>
      <c r="J67" s="18" t="s">
        <v>11</v>
      </c>
      <c r="K67" s="19" t="n">
        <f aca="false">COUNTA(I68:I78)</f>
        <v>5</v>
      </c>
      <c r="L67" s="17"/>
      <c r="M67" s="18"/>
      <c r="N67" s="19" t="n">
        <f aca="false">+K67+H67+E67</f>
        <v>20</v>
      </c>
      <c r="O67" s="17" t="s">
        <v>10</v>
      </c>
      <c r="P67" s="18" t="s">
        <v>11</v>
      </c>
      <c r="Q67" s="19" t="n">
        <f aca="false">COUNTA(O68:O78)</f>
        <v>2</v>
      </c>
    </row>
    <row r="68" customFormat="false" ht="12.75" hidden="false" customHeight="false" outlineLevel="0" collapsed="false">
      <c r="A68" s="15"/>
      <c r="B68" s="16"/>
      <c r="C68" s="20" t="s">
        <v>97</v>
      </c>
      <c r="D68" s="21" t="n">
        <v>1500</v>
      </c>
      <c r="E68" s="22"/>
      <c r="F68" s="20" t="s">
        <v>98</v>
      </c>
      <c r="G68" s="21" t="n">
        <v>15000</v>
      </c>
      <c r="H68" s="22"/>
      <c r="I68" s="20" t="s">
        <v>99</v>
      </c>
      <c r="J68" s="21" t="n">
        <v>7000</v>
      </c>
      <c r="K68" s="22"/>
      <c r="L68" s="20"/>
      <c r="M68" s="21"/>
      <c r="N68" s="22"/>
      <c r="O68" s="20" t="s">
        <v>100</v>
      </c>
      <c r="P68" s="21" t="n">
        <v>10000</v>
      </c>
      <c r="Q68" s="22"/>
    </row>
    <row r="69" customFormat="false" ht="12.75" hidden="false" customHeight="false" outlineLevel="0" collapsed="false">
      <c r="A69" s="15"/>
      <c r="B69" s="16"/>
      <c r="C69" s="21" t="s">
        <v>101</v>
      </c>
      <c r="D69" s="21" t="n">
        <v>1000</v>
      </c>
      <c r="E69" s="22"/>
      <c r="F69" s="20" t="s">
        <v>102</v>
      </c>
      <c r="G69" s="21" t="n">
        <v>15000</v>
      </c>
      <c r="H69" s="22"/>
      <c r="I69" s="20" t="s">
        <v>103</v>
      </c>
      <c r="J69" s="21" t="n">
        <v>5000</v>
      </c>
      <c r="K69" s="22"/>
      <c r="L69" s="20"/>
      <c r="M69" s="21"/>
      <c r="N69" s="22"/>
      <c r="O69" s="20" t="s">
        <v>104</v>
      </c>
      <c r="P69" s="21" t="n">
        <v>0</v>
      </c>
      <c r="Q69" s="22"/>
    </row>
    <row r="70" customFormat="false" ht="12.75" hidden="false" customHeight="false" outlineLevel="0" collapsed="false">
      <c r="A70" s="15"/>
      <c r="B70" s="16"/>
      <c r="C70" s="20" t="s">
        <v>105</v>
      </c>
      <c r="D70" s="21" t="n">
        <v>500</v>
      </c>
      <c r="E70" s="35"/>
      <c r="F70" s="20" t="s">
        <v>106</v>
      </c>
      <c r="G70" s="21" t="n">
        <v>4000</v>
      </c>
      <c r="H70" s="22"/>
      <c r="I70" s="20" t="s">
        <v>107</v>
      </c>
      <c r="J70" s="21" t="n">
        <v>5000</v>
      </c>
      <c r="K70" s="22"/>
      <c r="L70" s="20"/>
      <c r="M70" s="21"/>
      <c r="N70" s="22"/>
      <c r="O70" s="20"/>
      <c r="P70" s="21"/>
      <c r="Q70" s="22"/>
    </row>
    <row r="71" customFormat="false" ht="12.75" hidden="false" customHeight="false" outlineLevel="0" collapsed="false">
      <c r="A71" s="15"/>
      <c r="B71" s="16"/>
      <c r="C71" s="20" t="s">
        <v>108</v>
      </c>
      <c r="D71" s="21" t="n">
        <v>500</v>
      </c>
      <c r="E71" s="35"/>
      <c r="F71" s="20" t="s">
        <v>109</v>
      </c>
      <c r="G71" s="21" t="n">
        <v>3000</v>
      </c>
      <c r="H71" s="22"/>
      <c r="I71" s="20" t="s">
        <v>110</v>
      </c>
      <c r="J71" s="21" t="n">
        <v>5000</v>
      </c>
      <c r="K71" s="22"/>
      <c r="L71" s="20"/>
      <c r="M71" s="21"/>
      <c r="N71" s="22"/>
      <c r="O71" s="20"/>
      <c r="P71" s="21"/>
      <c r="Q71" s="22"/>
    </row>
    <row r="72" customFormat="false" ht="12.75" hidden="false" customHeight="false" outlineLevel="0" collapsed="false">
      <c r="A72" s="15"/>
      <c r="B72" s="16"/>
      <c r="C72" s="20" t="s">
        <v>111</v>
      </c>
      <c r="D72" s="21" t="n">
        <v>500</v>
      </c>
      <c r="E72" s="22"/>
      <c r="F72" s="20" t="s">
        <v>112</v>
      </c>
      <c r="G72" s="21" t="n">
        <v>3000</v>
      </c>
      <c r="H72" s="22"/>
      <c r="I72" s="20" t="s">
        <v>113</v>
      </c>
      <c r="J72" s="21" t="n">
        <v>3000</v>
      </c>
      <c r="K72" s="22"/>
      <c r="L72" s="20"/>
      <c r="M72" s="21"/>
      <c r="N72" s="22"/>
      <c r="O72" s="20"/>
      <c r="P72" s="21"/>
      <c r="Q72" s="22"/>
    </row>
    <row r="73" customFormat="false" ht="12.75" hidden="false" customHeight="false" outlineLevel="0" collapsed="false">
      <c r="A73" s="15"/>
      <c r="B73" s="16"/>
      <c r="C73" s="20"/>
      <c r="D73" s="21"/>
      <c r="E73" s="22"/>
      <c r="F73" s="20" t="s">
        <v>114</v>
      </c>
      <c r="G73" s="21" t="n">
        <v>2000</v>
      </c>
      <c r="H73" s="22"/>
      <c r="I73" s="20"/>
      <c r="J73" s="21"/>
      <c r="K73" s="22"/>
      <c r="L73" s="20"/>
      <c r="M73" s="21"/>
      <c r="N73" s="22"/>
      <c r="O73" s="20"/>
      <c r="P73" s="21"/>
      <c r="Q73" s="22"/>
    </row>
    <row r="74" customFormat="false" ht="12.75" hidden="false" customHeight="false" outlineLevel="0" collapsed="false">
      <c r="A74" s="15"/>
      <c r="B74" s="16"/>
      <c r="C74" s="24"/>
      <c r="D74" s="21"/>
      <c r="E74" s="22"/>
      <c r="F74" s="20" t="s">
        <v>115</v>
      </c>
      <c r="G74" s="21" t="n">
        <v>1000</v>
      </c>
      <c r="H74" s="22"/>
      <c r="I74" s="23"/>
      <c r="J74" s="21"/>
      <c r="K74" s="22"/>
      <c r="L74" s="20"/>
      <c r="M74" s="21"/>
      <c r="N74" s="22"/>
      <c r="O74" s="20"/>
      <c r="P74" s="21"/>
      <c r="Q74" s="22"/>
    </row>
    <row r="75" customFormat="false" ht="12.75" hidden="false" customHeight="false" outlineLevel="0" collapsed="false">
      <c r="A75" s="15"/>
      <c r="B75" s="16"/>
      <c r="C75" s="24"/>
      <c r="D75" s="21"/>
      <c r="E75" s="22"/>
      <c r="F75" s="20" t="s">
        <v>116</v>
      </c>
      <c r="G75" s="21" t="n">
        <v>1000</v>
      </c>
      <c r="H75" s="22"/>
      <c r="I75" s="20"/>
      <c r="J75" s="21"/>
      <c r="K75" s="22"/>
      <c r="L75" s="20"/>
      <c r="M75" s="21"/>
      <c r="N75" s="22"/>
      <c r="O75" s="20"/>
      <c r="P75" s="21"/>
      <c r="Q75" s="22"/>
    </row>
    <row r="76" customFormat="false" ht="12.75" hidden="false" customHeight="false" outlineLevel="0" collapsed="false">
      <c r="A76" s="15"/>
      <c r="B76" s="16"/>
      <c r="C76" s="24"/>
      <c r="D76" s="21"/>
      <c r="E76" s="22"/>
      <c r="F76" s="21" t="s">
        <v>117</v>
      </c>
      <c r="G76" s="21" t="n">
        <v>500</v>
      </c>
      <c r="H76" s="22"/>
      <c r="I76" s="20"/>
      <c r="J76" s="21"/>
      <c r="K76" s="22"/>
      <c r="L76" s="20"/>
      <c r="M76" s="21"/>
      <c r="N76" s="22"/>
      <c r="O76" s="20"/>
      <c r="P76" s="21"/>
      <c r="Q76" s="22"/>
    </row>
    <row r="77" customFormat="false" ht="12.75" hidden="false" customHeight="false" outlineLevel="0" collapsed="false">
      <c r="A77" s="15"/>
      <c r="B77" s="16"/>
      <c r="C77" s="24"/>
      <c r="D77" s="21"/>
      <c r="E77" s="22"/>
      <c r="F77" s="20" t="s">
        <v>118</v>
      </c>
      <c r="G77" s="21" t="n">
        <v>500</v>
      </c>
      <c r="H77" s="22"/>
      <c r="I77" s="20"/>
      <c r="J77" s="21"/>
      <c r="K77" s="22"/>
      <c r="L77" s="20"/>
      <c r="M77" s="21"/>
      <c r="N77" s="22"/>
      <c r="O77" s="20"/>
      <c r="P77" s="21"/>
      <c r="Q77" s="22"/>
    </row>
    <row r="78" customFormat="false" ht="12.75" hidden="false" customHeight="false" outlineLevel="0" collapsed="false">
      <c r="A78" s="15"/>
      <c r="B78" s="16"/>
      <c r="C78" s="25"/>
      <c r="D78" s="21"/>
      <c r="E78" s="26" t="s">
        <v>39</v>
      </c>
      <c r="F78" s="25"/>
      <c r="G78" s="21"/>
      <c r="H78" s="26" t="s">
        <v>39</v>
      </c>
      <c r="I78" s="25"/>
      <c r="K78" s="26" t="s">
        <v>39</v>
      </c>
      <c r="L78" s="25"/>
      <c r="M78" s="27"/>
      <c r="N78" s="26" t="s">
        <v>39</v>
      </c>
      <c r="O78" s="25"/>
      <c r="P78" s="21"/>
      <c r="Q78" s="26" t="s">
        <v>39</v>
      </c>
    </row>
    <row r="79" customFormat="false" ht="15" hidden="false" customHeight="false" outlineLevel="0" collapsed="false">
      <c r="A79" s="15"/>
      <c r="B79" s="16"/>
      <c r="C79" s="28" t="s">
        <v>40</v>
      </c>
      <c r="D79" s="29"/>
      <c r="E79" s="30" t="s">
        <v>41</v>
      </c>
      <c r="F79" s="28" t="s">
        <v>40</v>
      </c>
      <c r="G79" s="29"/>
      <c r="H79" s="30" t="s">
        <v>41</v>
      </c>
      <c r="I79" s="28" t="s">
        <v>40</v>
      </c>
      <c r="J79" s="29"/>
      <c r="K79" s="30" t="s">
        <v>41</v>
      </c>
      <c r="L79" s="28" t="s">
        <v>40</v>
      </c>
      <c r="M79" s="31" t="s">
        <v>11</v>
      </c>
      <c r="N79" s="30" t="s">
        <v>41</v>
      </c>
      <c r="O79" s="28" t="s">
        <v>40</v>
      </c>
      <c r="P79" s="29"/>
      <c r="Q79" s="30" t="s">
        <v>41</v>
      </c>
    </row>
    <row r="80" customFormat="false" ht="12.75" hidden="false" customHeight="false" outlineLevel="0" collapsed="false">
      <c r="A80" s="15"/>
      <c r="B80" s="16"/>
      <c r="C80" s="32" t="n">
        <f aca="false">'[1]QTD Mgmt Summary'!$E$23*-1</f>
        <v>5989</v>
      </c>
      <c r="D80" s="33" t="n">
        <f aca="false">SUM(D68:D79)</f>
        <v>4000</v>
      </c>
      <c r="E80" s="34" t="n">
        <f aca="false">+D80-C80</f>
        <v>-1989</v>
      </c>
      <c r="F80" s="32" t="n">
        <v>6279</v>
      </c>
      <c r="G80" s="33" t="n">
        <f aca="false">SUM(G68:G79)</f>
        <v>45000</v>
      </c>
      <c r="H80" s="34" t="n">
        <f aca="false">+G80-F80</f>
        <v>38721</v>
      </c>
      <c r="I80" s="32" t="n">
        <v>6279</v>
      </c>
      <c r="J80" s="33" t="n">
        <f aca="false">SUM(J68:J79)</f>
        <v>25000</v>
      </c>
      <c r="K80" s="34" t="n">
        <f aca="false">+J80-I80</f>
        <v>18721</v>
      </c>
      <c r="L80" s="32" t="n">
        <f aca="false">+C80+F80+I80</f>
        <v>18547</v>
      </c>
      <c r="M80" s="33" t="n">
        <f aca="false">+D80+G80+J80</f>
        <v>74000</v>
      </c>
      <c r="N80" s="34" t="n">
        <f aca="false">+M80-L80</f>
        <v>55453</v>
      </c>
      <c r="O80" s="32" t="n">
        <f aca="false">+I80*1.35</f>
        <v>8476.65</v>
      </c>
      <c r="P80" s="33" t="n">
        <f aca="false">SUM(P68:P79)</f>
        <v>10000</v>
      </c>
      <c r="Q80" s="34" t="n">
        <f aca="false">+P80-O80</f>
        <v>1523.35</v>
      </c>
    </row>
    <row r="81" customFormat="false" ht="15" hidden="false" customHeight="true" outlineLevel="0" collapsed="false">
      <c r="A81" s="15" t="s">
        <v>119</v>
      </c>
      <c r="B81" s="16" t="s">
        <v>96</v>
      </c>
      <c r="C81" s="17" t="s">
        <v>10</v>
      </c>
      <c r="D81" s="18" t="s">
        <v>11</v>
      </c>
      <c r="E81" s="19" t="n">
        <f aca="false">COUNTA(C82:C90)</f>
        <v>3</v>
      </c>
      <c r="F81" s="17" t="s">
        <v>10</v>
      </c>
      <c r="G81" s="18" t="s">
        <v>11</v>
      </c>
      <c r="H81" s="19" t="n">
        <f aca="false">COUNTA(F82:F90)</f>
        <v>8</v>
      </c>
      <c r="I81" s="17" t="s">
        <v>10</v>
      </c>
      <c r="J81" s="18" t="s">
        <v>11</v>
      </c>
      <c r="K81" s="19" t="n">
        <f aca="false">COUNTA(I82:I90)</f>
        <v>2</v>
      </c>
      <c r="L81" s="17"/>
      <c r="M81" s="18"/>
      <c r="N81" s="19" t="n">
        <f aca="false">+K81+H81+E81</f>
        <v>13</v>
      </c>
      <c r="O81" s="17" t="s">
        <v>10</v>
      </c>
      <c r="P81" s="18" t="s">
        <v>11</v>
      </c>
      <c r="Q81" s="19" t="n">
        <f aca="false">COUNTA(O82:O90)</f>
        <v>0</v>
      </c>
    </row>
    <row r="82" customFormat="false" ht="12.75" hidden="false" customHeight="false" outlineLevel="0" collapsed="false">
      <c r="A82" s="15"/>
      <c r="B82" s="16"/>
      <c r="C82" s="20" t="s">
        <v>120</v>
      </c>
      <c r="D82" s="21" t="n">
        <v>2000</v>
      </c>
      <c r="E82" s="22"/>
      <c r="F82" s="20" t="s">
        <v>121</v>
      </c>
      <c r="G82" s="21" t="n">
        <v>10000</v>
      </c>
      <c r="H82" s="22"/>
      <c r="I82" s="20" t="s">
        <v>122</v>
      </c>
      <c r="J82" s="21" t="n">
        <v>5000</v>
      </c>
      <c r="K82" s="22"/>
      <c r="L82" s="20"/>
      <c r="M82" s="21"/>
      <c r="N82" s="22"/>
      <c r="O82" s="20"/>
      <c r="P82" s="21"/>
      <c r="Q82" s="22"/>
    </row>
    <row r="83" customFormat="false" ht="12.75" hidden="false" customHeight="false" outlineLevel="0" collapsed="false">
      <c r="A83" s="15"/>
      <c r="B83" s="16"/>
      <c r="C83" s="20" t="s">
        <v>123</v>
      </c>
      <c r="D83" s="21" t="n">
        <v>800</v>
      </c>
      <c r="E83" s="22"/>
      <c r="F83" s="20" t="s">
        <v>124</v>
      </c>
      <c r="G83" s="21" t="n">
        <v>4000</v>
      </c>
      <c r="H83" s="22"/>
      <c r="I83" s="20" t="s">
        <v>125</v>
      </c>
      <c r="J83" s="21" t="n">
        <v>2000</v>
      </c>
      <c r="K83" s="22"/>
      <c r="L83" s="20"/>
      <c r="M83" s="21"/>
      <c r="N83" s="22"/>
      <c r="O83" s="20"/>
      <c r="P83" s="21"/>
      <c r="Q83" s="22"/>
    </row>
    <row r="84" customFormat="false" ht="12.75" hidden="false" customHeight="false" outlineLevel="0" collapsed="false">
      <c r="A84" s="15"/>
      <c r="B84" s="16"/>
      <c r="C84" s="20" t="s">
        <v>126</v>
      </c>
      <c r="D84" s="21" t="n">
        <v>500</v>
      </c>
      <c r="E84" s="22"/>
      <c r="F84" s="20" t="s">
        <v>127</v>
      </c>
      <c r="G84" s="21" t="n">
        <v>3000</v>
      </c>
      <c r="H84" s="22"/>
      <c r="I84" s="20"/>
      <c r="J84" s="21"/>
      <c r="K84" s="22"/>
      <c r="L84" s="20"/>
      <c r="M84" s="21"/>
      <c r="N84" s="22"/>
      <c r="O84" s="20"/>
      <c r="P84" s="21"/>
      <c r="Q84" s="22"/>
    </row>
    <row r="85" customFormat="false" ht="12.75" hidden="false" customHeight="false" outlineLevel="0" collapsed="false">
      <c r="A85" s="15"/>
      <c r="B85" s="16"/>
      <c r="C85" s="20"/>
      <c r="D85" s="21"/>
      <c r="E85" s="22"/>
      <c r="F85" s="20" t="s">
        <v>128</v>
      </c>
      <c r="G85" s="21" t="n">
        <v>2000</v>
      </c>
      <c r="H85" s="22"/>
      <c r="I85" s="20"/>
      <c r="J85" s="21"/>
      <c r="K85" s="22"/>
      <c r="L85" s="20"/>
      <c r="M85" s="21"/>
      <c r="N85" s="22"/>
      <c r="O85" s="20"/>
      <c r="P85" s="21"/>
      <c r="Q85" s="22"/>
    </row>
    <row r="86" customFormat="false" ht="12.75" hidden="false" customHeight="false" outlineLevel="0" collapsed="false">
      <c r="A86" s="15"/>
      <c r="B86" s="16"/>
      <c r="C86" s="20"/>
      <c r="D86" s="36"/>
      <c r="E86" s="22"/>
      <c r="F86" s="20" t="s">
        <v>129</v>
      </c>
      <c r="G86" s="21" t="n">
        <v>1000</v>
      </c>
      <c r="H86" s="22"/>
      <c r="I86" s="20"/>
      <c r="J86" s="21"/>
      <c r="K86" s="22"/>
      <c r="L86" s="20"/>
      <c r="M86" s="21"/>
      <c r="N86" s="22"/>
      <c r="O86" s="20"/>
      <c r="P86" s="21"/>
      <c r="Q86" s="22"/>
    </row>
    <row r="87" customFormat="false" ht="12.75" hidden="false" customHeight="false" outlineLevel="0" collapsed="false">
      <c r="A87" s="15"/>
      <c r="B87" s="16"/>
      <c r="C87" s="20"/>
      <c r="D87" s="21"/>
      <c r="E87" s="22"/>
      <c r="F87" s="20" t="s">
        <v>130</v>
      </c>
      <c r="G87" s="36" t="n">
        <v>0</v>
      </c>
      <c r="H87" s="22"/>
      <c r="I87" s="20"/>
      <c r="J87" s="21"/>
      <c r="K87" s="22"/>
      <c r="L87" s="20"/>
      <c r="M87" s="21"/>
      <c r="N87" s="22"/>
      <c r="O87" s="20"/>
      <c r="P87" s="21"/>
      <c r="Q87" s="22"/>
    </row>
    <row r="88" customFormat="false" ht="12.75" hidden="false" customHeight="false" outlineLevel="0" collapsed="false">
      <c r="A88" s="15"/>
      <c r="B88" s="16"/>
      <c r="C88" s="20"/>
      <c r="D88" s="36"/>
      <c r="E88" s="22"/>
      <c r="F88" s="20" t="s">
        <v>131</v>
      </c>
      <c r="G88" s="36" t="n">
        <v>0</v>
      </c>
      <c r="H88" s="22"/>
      <c r="I88" s="20"/>
      <c r="J88" s="21"/>
      <c r="K88" s="22"/>
      <c r="L88" s="20"/>
      <c r="M88" s="21"/>
      <c r="N88" s="22"/>
      <c r="O88" s="20"/>
      <c r="P88" s="21"/>
      <c r="Q88" s="22"/>
    </row>
    <row r="89" customFormat="false" ht="12.75" hidden="false" customHeight="false" outlineLevel="0" collapsed="false">
      <c r="A89" s="15"/>
      <c r="B89" s="16"/>
      <c r="C89" s="20"/>
      <c r="D89" s="21"/>
      <c r="E89" s="22"/>
      <c r="F89" s="20" t="s">
        <v>132</v>
      </c>
      <c r="G89" s="36" t="n">
        <v>0</v>
      </c>
      <c r="H89" s="22"/>
      <c r="I89" s="20"/>
      <c r="J89" s="21"/>
      <c r="K89" s="22"/>
      <c r="L89" s="20"/>
      <c r="M89" s="21"/>
      <c r="N89" s="22"/>
      <c r="O89" s="20"/>
      <c r="P89" s="21"/>
      <c r="Q89" s="22"/>
    </row>
    <row r="90" customFormat="false" ht="12.75" hidden="false" customHeight="false" outlineLevel="0" collapsed="false">
      <c r="A90" s="15"/>
      <c r="B90" s="16"/>
      <c r="C90" s="25"/>
      <c r="D90" s="21"/>
      <c r="E90" s="26" t="s">
        <v>39</v>
      </c>
      <c r="F90" s="25"/>
      <c r="G90" s="21"/>
      <c r="H90" s="26" t="s">
        <v>39</v>
      </c>
      <c r="I90" s="25"/>
      <c r="K90" s="26" t="s">
        <v>39</v>
      </c>
      <c r="L90" s="25"/>
      <c r="M90" s="27"/>
      <c r="N90" s="26" t="s">
        <v>39</v>
      </c>
      <c r="O90" s="25"/>
      <c r="P90" s="21"/>
      <c r="Q90" s="26" t="s">
        <v>39</v>
      </c>
    </row>
    <row r="91" customFormat="false" ht="15" hidden="false" customHeight="false" outlineLevel="0" collapsed="false">
      <c r="A91" s="15"/>
      <c r="B91" s="16"/>
      <c r="C91" s="28" t="s">
        <v>40</v>
      </c>
      <c r="D91" s="29"/>
      <c r="E91" s="30" t="s">
        <v>41</v>
      </c>
      <c r="F91" s="28" t="s">
        <v>40</v>
      </c>
      <c r="G91" s="29"/>
      <c r="H91" s="30" t="s">
        <v>41</v>
      </c>
      <c r="I91" s="28" t="s">
        <v>40</v>
      </c>
      <c r="J91" s="29"/>
      <c r="K91" s="30" t="s">
        <v>41</v>
      </c>
      <c r="L91" s="28" t="s">
        <v>40</v>
      </c>
      <c r="M91" s="31" t="s">
        <v>11</v>
      </c>
      <c r="N91" s="30" t="s">
        <v>41</v>
      </c>
      <c r="O91" s="28" t="s">
        <v>40</v>
      </c>
      <c r="P91" s="29"/>
      <c r="Q91" s="30" t="s">
        <v>41</v>
      </c>
    </row>
    <row r="92" customFormat="false" ht="12.75" hidden="false" customHeight="false" outlineLevel="0" collapsed="false">
      <c r="A92" s="15"/>
      <c r="B92" s="16"/>
      <c r="C92" s="32" t="n">
        <f aca="false">'[1]QTD Mgmt Summary'!$E$24*-1</f>
        <v>2845</v>
      </c>
      <c r="D92" s="33" t="n">
        <f aca="false">SUM(D82:D91)</f>
        <v>3300</v>
      </c>
      <c r="E92" s="34" t="n">
        <f aca="false">+D92-C92</f>
        <v>455</v>
      </c>
      <c r="F92" s="32" t="n">
        <v>11557</v>
      </c>
      <c r="G92" s="33" t="n">
        <f aca="false">SUM(G82:G91)</f>
        <v>20000</v>
      </c>
      <c r="H92" s="34" t="n">
        <f aca="false">+G92-F92</f>
        <v>8443</v>
      </c>
      <c r="I92" s="32" t="n">
        <v>11558</v>
      </c>
      <c r="J92" s="33" t="n">
        <f aca="false">SUM(J82:J91)</f>
        <v>7000</v>
      </c>
      <c r="K92" s="34" t="n">
        <f aca="false">+J92-I92</f>
        <v>-4558</v>
      </c>
      <c r="L92" s="32" t="n">
        <f aca="false">+C92+F92+I92</f>
        <v>25960</v>
      </c>
      <c r="M92" s="33" t="n">
        <f aca="false">+D92+G92+J92</f>
        <v>30300</v>
      </c>
      <c r="N92" s="34" t="n">
        <f aca="false">+M92-L92</f>
        <v>4340</v>
      </c>
      <c r="O92" s="32" t="n">
        <f aca="false">+I92*1.35</f>
        <v>15603.3</v>
      </c>
      <c r="P92" s="33" t="n">
        <f aca="false">SUM(P82:P91)</f>
        <v>0</v>
      </c>
      <c r="Q92" s="34" t="n">
        <f aca="false">+P92-O92</f>
        <v>-15603.3</v>
      </c>
    </row>
    <row r="93" customFormat="false" ht="16.5" hidden="false" customHeight="false" outlineLevel="0" collapsed="false">
      <c r="A93" s="15" t="s">
        <v>133</v>
      </c>
      <c r="B93" s="16" t="s">
        <v>134</v>
      </c>
      <c r="C93" s="17" t="s">
        <v>10</v>
      </c>
      <c r="D93" s="18" t="s">
        <v>11</v>
      </c>
      <c r="E93" s="19" t="n">
        <f aca="false">COUNTA(C94:C97)</f>
        <v>2</v>
      </c>
      <c r="F93" s="17" t="s">
        <v>10</v>
      </c>
      <c r="G93" s="18" t="s">
        <v>11</v>
      </c>
      <c r="H93" s="19" t="n">
        <f aca="false">COUNTA(F94:F97)</f>
        <v>1</v>
      </c>
      <c r="I93" s="17" t="s">
        <v>10</v>
      </c>
      <c r="J93" s="18" t="s">
        <v>11</v>
      </c>
      <c r="K93" s="19" t="n">
        <f aca="false">COUNTA(I94:I97)</f>
        <v>3</v>
      </c>
      <c r="L93" s="17"/>
      <c r="M93" s="18"/>
      <c r="N93" s="19" t="n">
        <f aca="false">+K93+H93+E93</f>
        <v>6</v>
      </c>
      <c r="O93" s="17" t="s">
        <v>10</v>
      </c>
      <c r="P93" s="18" t="s">
        <v>11</v>
      </c>
      <c r="Q93" s="19" t="n">
        <f aca="false">COUNTA(O94:O97)</f>
        <v>1</v>
      </c>
    </row>
    <row r="94" customFormat="false" ht="12.75" hidden="false" customHeight="false" outlineLevel="0" collapsed="false">
      <c r="A94" s="15"/>
      <c r="B94" s="16"/>
      <c r="C94" s="20" t="s">
        <v>135</v>
      </c>
      <c r="D94" s="36" t="n">
        <v>300</v>
      </c>
      <c r="E94" s="22"/>
      <c r="F94" s="20" t="s">
        <v>136</v>
      </c>
      <c r="G94" s="21" t="n">
        <v>750</v>
      </c>
      <c r="H94" s="22"/>
      <c r="I94" s="20" t="s">
        <v>137</v>
      </c>
      <c r="J94" s="21" t="n">
        <v>10000</v>
      </c>
      <c r="K94" s="22"/>
      <c r="L94" s="20"/>
      <c r="M94" s="21"/>
      <c r="N94" s="22"/>
      <c r="O94" s="20" t="s">
        <v>138</v>
      </c>
      <c r="P94" s="21" t="n">
        <v>7500</v>
      </c>
      <c r="Q94" s="22"/>
    </row>
    <row r="95" customFormat="false" ht="12.75" hidden="false" customHeight="false" outlineLevel="0" collapsed="false">
      <c r="A95" s="15"/>
      <c r="B95" s="16"/>
      <c r="C95" s="20" t="s">
        <v>139</v>
      </c>
      <c r="D95" s="36" t="n">
        <v>300</v>
      </c>
      <c r="E95" s="22"/>
      <c r="F95" s="20"/>
      <c r="G95" s="21"/>
      <c r="H95" s="22"/>
      <c r="I95" s="20" t="s">
        <v>140</v>
      </c>
      <c r="J95" s="21" t="n">
        <v>10000</v>
      </c>
      <c r="K95" s="22"/>
      <c r="L95" s="20"/>
      <c r="M95" s="21"/>
      <c r="N95" s="22"/>
      <c r="O95" s="20"/>
      <c r="P95" s="21"/>
      <c r="Q95" s="22"/>
    </row>
    <row r="96" customFormat="false" ht="12.75" hidden="false" customHeight="false" outlineLevel="0" collapsed="false">
      <c r="A96" s="15"/>
      <c r="B96" s="16"/>
      <c r="C96" s="20"/>
      <c r="D96" s="36"/>
      <c r="E96" s="22"/>
      <c r="F96" s="20"/>
      <c r="G96" s="21"/>
      <c r="H96" s="22"/>
      <c r="I96" s="20" t="s">
        <v>141</v>
      </c>
      <c r="J96" s="21" t="n">
        <v>1500</v>
      </c>
      <c r="K96" s="22"/>
      <c r="L96" s="20"/>
      <c r="M96" s="21"/>
      <c r="N96" s="22"/>
      <c r="O96" s="20"/>
      <c r="P96" s="21"/>
      <c r="Q96" s="22"/>
    </row>
    <row r="97" customFormat="false" ht="12.75" hidden="false" customHeight="false" outlineLevel="0" collapsed="false">
      <c r="A97" s="15"/>
      <c r="B97" s="16"/>
      <c r="C97" s="25"/>
      <c r="D97" s="21"/>
      <c r="E97" s="26" t="s">
        <v>39</v>
      </c>
      <c r="F97" s="25"/>
      <c r="G97" s="21"/>
      <c r="H97" s="26" t="s">
        <v>39</v>
      </c>
      <c r="I97" s="25"/>
      <c r="K97" s="26" t="s">
        <v>39</v>
      </c>
      <c r="L97" s="25"/>
      <c r="M97" s="27"/>
      <c r="N97" s="26" t="s">
        <v>39</v>
      </c>
      <c r="O97" s="25"/>
      <c r="P97" s="21"/>
      <c r="Q97" s="26" t="s">
        <v>39</v>
      </c>
    </row>
    <row r="98" customFormat="false" ht="15" hidden="false" customHeight="false" outlineLevel="0" collapsed="false">
      <c r="A98" s="15"/>
      <c r="B98" s="16"/>
      <c r="C98" s="28" t="s">
        <v>40</v>
      </c>
      <c r="D98" s="29"/>
      <c r="E98" s="30" t="s">
        <v>41</v>
      </c>
      <c r="F98" s="28" t="s">
        <v>40</v>
      </c>
      <c r="G98" s="29"/>
      <c r="H98" s="30" t="s">
        <v>41</v>
      </c>
      <c r="I98" s="28" t="s">
        <v>40</v>
      </c>
      <c r="J98" s="29"/>
      <c r="K98" s="30" t="s">
        <v>41</v>
      </c>
      <c r="L98" s="28" t="s">
        <v>40</v>
      </c>
      <c r="M98" s="31" t="s">
        <v>11</v>
      </c>
      <c r="N98" s="30" t="s">
        <v>41</v>
      </c>
      <c r="O98" s="28" t="s">
        <v>40</v>
      </c>
      <c r="P98" s="29"/>
      <c r="Q98" s="30" t="s">
        <v>41</v>
      </c>
    </row>
    <row r="99" customFormat="false" ht="12.75" hidden="false" customHeight="false" outlineLevel="0" collapsed="false">
      <c r="A99" s="15"/>
      <c r="B99" s="16"/>
      <c r="C99" s="32" t="n">
        <f aca="false">'[1]QTD Mgmt Summary'!$E$28*-1</f>
        <v>7059</v>
      </c>
      <c r="D99" s="33" t="n">
        <f aca="false">SUM(D94:D98)</f>
        <v>600</v>
      </c>
      <c r="E99" s="34" t="n">
        <f aca="false">+D99-C99</f>
        <v>-6459</v>
      </c>
      <c r="F99" s="32" t="n">
        <v>7712</v>
      </c>
      <c r="G99" s="33" t="n">
        <f aca="false">SUM(G94:G98)</f>
        <v>750</v>
      </c>
      <c r="H99" s="34" t="n">
        <f aca="false">+G99-F99</f>
        <v>-6962</v>
      </c>
      <c r="I99" s="32" t="n">
        <v>7712</v>
      </c>
      <c r="J99" s="33" t="n">
        <f aca="false">SUM(J94:J98)</f>
        <v>21500</v>
      </c>
      <c r="K99" s="34" t="n">
        <f aca="false">+J99-I99</f>
        <v>13788</v>
      </c>
      <c r="L99" s="32" t="n">
        <f aca="false">+C99+F99+I99</f>
        <v>22483</v>
      </c>
      <c r="M99" s="33" t="n">
        <f aca="false">+D99+G99+J99</f>
        <v>22850</v>
      </c>
      <c r="N99" s="34" t="n">
        <f aca="false">+M99-L99</f>
        <v>367</v>
      </c>
      <c r="O99" s="32" t="n">
        <f aca="false">+I99*1.35</f>
        <v>10411.2</v>
      </c>
      <c r="P99" s="33" t="n">
        <f aca="false">SUM(P94:P98)</f>
        <v>7500</v>
      </c>
      <c r="Q99" s="34" t="n">
        <f aca="false">+P99-O99</f>
        <v>-2911.2</v>
      </c>
    </row>
    <row r="100" customFormat="false" ht="16.5" hidden="false" customHeight="false" outlineLevel="0" collapsed="false">
      <c r="A100" s="15"/>
      <c r="B100" s="16" t="s">
        <v>142</v>
      </c>
      <c r="C100" s="17" t="s">
        <v>10</v>
      </c>
      <c r="D100" s="18" t="s">
        <v>11</v>
      </c>
      <c r="E100" s="19" t="n">
        <f aca="false">COUNTA(C101:C105)</f>
        <v>0</v>
      </c>
      <c r="F100" s="17" t="s">
        <v>10</v>
      </c>
      <c r="G100" s="18" t="s">
        <v>11</v>
      </c>
      <c r="H100" s="19" t="n">
        <f aca="false">COUNTA(F101:F105)</f>
        <v>2</v>
      </c>
      <c r="I100" s="17" t="s">
        <v>10</v>
      </c>
      <c r="J100" s="18" t="s">
        <v>11</v>
      </c>
      <c r="K100" s="19" t="n">
        <f aca="false">COUNTA(I101:I105)</f>
        <v>4</v>
      </c>
      <c r="L100" s="17"/>
      <c r="M100" s="18"/>
      <c r="N100" s="19" t="n">
        <f aca="false">+K100+H100+E100</f>
        <v>6</v>
      </c>
      <c r="O100" s="17" t="s">
        <v>10</v>
      </c>
      <c r="P100" s="18" t="s">
        <v>11</v>
      </c>
      <c r="Q100" s="19" t="n">
        <f aca="false">COUNTA(O101:O105)</f>
        <v>2</v>
      </c>
    </row>
    <row r="101" customFormat="false" ht="12.75" hidden="false" customHeight="false" outlineLevel="0" collapsed="false">
      <c r="A101" s="15"/>
      <c r="B101" s="16"/>
      <c r="C101" s="20"/>
      <c r="D101" s="21"/>
      <c r="E101" s="22"/>
      <c r="F101" s="20" t="s">
        <v>143</v>
      </c>
      <c r="G101" s="21" t="n">
        <v>0</v>
      </c>
      <c r="H101" s="22"/>
      <c r="I101" s="20" t="s">
        <v>144</v>
      </c>
      <c r="J101" s="21" t="n">
        <v>26000</v>
      </c>
      <c r="K101" s="22"/>
      <c r="L101" s="20"/>
      <c r="M101" s="21"/>
      <c r="N101" s="22"/>
      <c r="O101" s="20" t="s">
        <v>145</v>
      </c>
      <c r="P101" s="21" t="n">
        <v>2000</v>
      </c>
      <c r="Q101" s="22"/>
    </row>
    <row r="102" customFormat="false" ht="12.75" hidden="false" customHeight="false" outlineLevel="0" collapsed="false">
      <c r="A102" s="15"/>
      <c r="B102" s="16"/>
      <c r="C102" s="20"/>
      <c r="D102" s="21"/>
      <c r="E102" s="22"/>
      <c r="F102" s="20" t="s">
        <v>146</v>
      </c>
      <c r="G102" s="21" t="n">
        <v>0</v>
      </c>
      <c r="H102" s="22"/>
      <c r="I102" s="20" t="s">
        <v>147</v>
      </c>
      <c r="J102" s="21" t="n">
        <v>8000</v>
      </c>
      <c r="K102" s="22"/>
      <c r="L102" s="20"/>
      <c r="M102" s="21"/>
      <c r="N102" s="22"/>
      <c r="O102" s="20" t="s">
        <v>148</v>
      </c>
      <c r="P102" s="21" t="n">
        <v>2000</v>
      </c>
      <c r="Q102" s="22"/>
    </row>
    <row r="103" customFormat="false" ht="12.75" hidden="false" customHeight="false" outlineLevel="0" collapsed="false">
      <c r="A103" s="15"/>
      <c r="B103" s="16"/>
      <c r="C103" s="20"/>
      <c r="D103" s="21"/>
      <c r="E103" s="22"/>
      <c r="F103" s="20"/>
      <c r="G103" s="21"/>
      <c r="H103" s="22"/>
      <c r="I103" s="20" t="s">
        <v>143</v>
      </c>
      <c r="J103" s="21" t="n">
        <v>0</v>
      </c>
      <c r="K103" s="22"/>
      <c r="L103" s="20"/>
      <c r="M103" s="21"/>
      <c r="N103" s="22"/>
      <c r="O103" s="20"/>
      <c r="P103" s="21"/>
      <c r="Q103" s="22"/>
    </row>
    <row r="104" customFormat="false" ht="12.75" hidden="false" customHeight="false" outlineLevel="0" collapsed="false">
      <c r="A104" s="15"/>
      <c r="B104" s="16"/>
      <c r="C104" s="20"/>
      <c r="D104" s="21"/>
      <c r="E104" s="22"/>
      <c r="F104" s="20"/>
      <c r="G104" s="21"/>
      <c r="H104" s="22"/>
      <c r="I104" s="20" t="s">
        <v>146</v>
      </c>
      <c r="J104" s="21" t="n">
        <v>0</v>
      </c>
      <c r="K104" s="22"/>
      <c r="L104" s="20"/>
      <c r="M104" s="21"/>
      <c r="N104" s="22"/>
      <c r="O104" s="20"/>
      <c r="P104" s="21"/>
      <c r="Q104" s="22"/>
    </row>
    <row r="105" customFormat="false" ht="12.75" hidden="false" customHeight="false" outlineLevel="0" collapsed="false">
      <c r="A105" s="15"/>
      <c r="B105" s="16"/>
      <c r="C105" s="25"/>
      <c r="D105" s="21"/>
      <c r="E105" s="26" t="s">
        <v>39</v>
      </c>
      <c r="F105" s="25"/>
      <c r="G105" s="21"/>
      <c r="H105" s="26" t="s">
        <v>39</v>
      </c>
      <c r="I105" s="25"/>
      <c r="K105" s="26" t="s">
        <v>39</v>
      </c>
      <c r="L105" s="25"/>
      <c r="M105" s="27"/>
      <c r="N105" s="26" t="s">
        <v>39</v>
      </c>
      <c r="O105" s="25"/>
      <c r="P105" s="21"/>
      <c r="Q105" s="26" t="s">
        <v>39</v>
      </c>
    </row>
    <row r="106" customFormat="false" ht="15" hidden="false" customHeight="false" outlineLevel="0" collapsed="false">
      <c r="A106" s="15"/>
      <c r="B106" s="16"/>
      <c r="C106" s="28" t="s">
        <v>40</v>
      </c>
      <c r="D106" s="29"/>
      <c r="E106" s="30" t="s">
        <v>41</v>
      </c>
      <c r="F106" s="28" t="s">
        <v>40</v>
      </c>
      <c r="G106" s="29"/>
      <c r="H106" s="30" t="s">
        <v>41</v>
      </c>
      <c r="I106" s="28" t="s">
        <v>40</v>
      </c>
      <c r="J106" s="29"/>
      <c r="K106" s="30" t="s">
        <v>41</v>
      </c>
      <c r="L106" s="28" t="s">
        <v>40</v>
      </c>
      <c r="M106" s="31" t="s">
        <v>11</v>
      </c>
      <c r="N106" s="30" t="s">
        <v>41</v>
      </c>
      <c r="O106" s="28" t="s">
        <v>40</v>
      </c>
      <c r="P106" s="29"/>
      <c r="Q106" s="30" t="s">
        <v>41</v>
      </c>
    </row>
    <row r="107" customFormat="false" ht="12.75" hidden="false" customHeight="false" outlineLevel="0" collapsed="false">
      <c r="A107" s="15"/>
      <c r="B107" s="16"/>
      <c r="C107" s="32" t="n">
        <f aca="false">'[1]QTD Mgmt Summary'!$E$29*-1</f>
        <v>4654</v>
      </c>
      <c r="D107" s="33" t="n">
        <f aca="false">SUM(D101:D106)</f>
        <v>0</v>
      </c>
      <c r="E107" s="34" t="n">
        <f aca="false">+D107-C107</f>
        <v>-4654</v>
      </c>
      <c r="F107" s="32" t="n">
        <v>4656</v>
      </c>
      <c r="G107" s="33" t="n">
        <f aca="false">SUM(G101:G106)</f>
        <v>0</v>
      </c>
      <c r="H107" s="34" t="n">
        <f aca="false">+G107-F107</f>
        <v>-4656</v>
      </c>
      <c r="I107" s="32" t="n">
        <v>4656</v>
      </c>
      <c r="J107" s="33" t="n">
        <f aca="false">SUM(J101:J106)</f>
        <v>34000</v>
      </c>
      <c r="K107" s="34" t="n">
        <f aca="false">+J107-I107</f>
        <v>29344</v>
      </c>
      <c r="L107" s="32" t="n">
        <f aca="false">+C107+F107+I107</f>
        <v>13966</v>
      </c>
      <c r="M107" s="33" t="n">
        <f aca="false">+D107+G107+J107</f>
        <v>34000</v>
      </c>
      <c r="N107" s="34" t="n">
        <f aca="false">+M107-L107</f>
        <v>20034</v>
      </c>
      <c r="O107" s="32" t="n">
        <f aca="false">+I107*1.35</f>
        <v>6285.6</v>
      </c>
      <c r="P107" s="33" t="n">
        <f aca="false">SUM(P101:P106)</f>
        <v>4000</v>
      </c>
      <c r="Q107" s="34" t="n">
        <f aca="false">+P107-O107</f>
        <v>-2285.6</v>
      </c>
    </row>
    <row r="108" customFormat="false" ht="16.5" hidden="false" customHeight="false" outlineLevel="0" collapsed="false">
      <c r="A108" s="15"/>
      <c r="B108" s="16" t="s">
        <v>149</v>
      </c>
      <c r="C108" s="17" t="s">
        <v>10</v>
      </c>
      <c r="D108" s="18" t="s">
        <v>11</v>
      </c>
      <c r="E108" s="19" t="n">
        <v>6</v>
      </c>
      <c r="F108" s="17" t="s">
        <v>10</v>
      </c>
      <c r="G108" s="18" t="s">
        <v>11</v>
      </c>
      <c r="H108" s="19" t="n">
        <v>24</v>
      </c>
      <c r="I108" s="17" t="s">
        <v>10</v>
      </c>
      <c r="J108" s="18" t="s">
        <v>11</v>
      </c>
      <c r="K108" s="19" t="n">
        <v>22</v>
      </c>
      <c r="L108" s="17"/>
      <c r="M108" s="18"/>
      <c r="N108" s="19" t="n">
        <f aca="false">+K108+H108+E108</f>
        <v>52</v>
      </c>
      <c r="O108" s="17" t="s">
        <v>10</v>
      </c>
      <c r="P108" s="18" t="s">
        <v>11</v>
      </c>
      <c r="Q108" s="19" t="n">
        <v>7</v>
      </c>
    </row>
    <row r="109" customFormat="false" ht="12.75" hidden="false" customHeight="false" outlineLevel="0" collapsed="false">
      <c r="A109" s="15"/>
      <c r="B109" s="16"/>
      <c r="C109" s="20" t="s">
        <v>150</v>
      </c>
      <c r="D109" s="21" t="n">
        <v>1600</v>
      </c>
      <c r="E109" s="22"/>
      <c r="F109" s="20" t="s">
        <v>151</v>
      </c>
      <c r="G109" s="21" t="n">
        <v>20000</v>
      </c>
      <c r="H109" s="22"/>
      <c r="I109" s="20" t="s">
        <v>152</v>
      </c>
      <c r="J109" s="21" t="n">
        <v>2500</v>
      </c>
      <c r="K109" s="22"/>
      <c r="L109" s="20"/>
      <c r="M109" s="21"/>
      <c r="N109" s="22"/>
      <c r="O109" s="20" t="s">
        <v>153</v>
      </c>
      <c r="P109" s="21" t="n">
        <v>2000</v>
      </c>
      <c r="Q109" s="22"/>
    </row>
    <row r="110" customFormat="false" ht="12.75" hidden="false" customHeight="false" outlineLevel="0" collapsed="false">
      <c r="A110" s="15"/>
      <c r="B110" s="16"/>
      <c r="C110" s="20" t="s">
        <v>154</v>
      </c>
      <c r="D110" s="21" t="n">
        <v>1000</v>
      </c>
      <c r="E110" s="22"/>
      <c r="F110" s="20" t="s">
        <v>150</v>
      </c>
      <c r="G110" s="21" t="n">
        <v>2452.47</v>
      </c>
      <c r="H110" s="22"/>
      <c r="I110" s="20" t="s">
        <v>155</v>
      </c>
      <c r="J110" s="21" t="n">
        <v>1100</v>
      </c>
      <c r="K110" s="22"/>
      <c r="L110" s="20"/>
      <c r="M110" s="21"/>
      <c r="N110" s="22"/>
      <c r="O110" s="20" t="s">
        <v>156</v>
      </c>
      <c r="P110" s="21" t="n">
        <v>2000</v>
      </c>
      <c r="Q110" s="22"/>
    </row>
    <row r="111" customFormat="false" ht="12.75" hidden="false" customHeight="false" outlineLevel="0" collapsed="false">
      <c r="A111" s="15"/>
      <c r="B111" s="16"/>
      <c r="C111" s="20" t="s">
        <v>157</v>
      </c>
      <c r="D111" s="21" t="n">
        <v>0</v>
      </c>
      <c r="E111" s="22"/>
      <c r="F111" s="20" t="s">
        <v>158</v>
      </c>
      <c r="G111" s="21" t="n">
        <v>2000</v>
      </c>
      <c r="H111" s="22"/>
      <c r="I111" s="20" t="s">
        <v>159</v>
      </c>
      <c r="J111" s="21" t="n">
        <v>1000</v>
      </c>
      <c r="K111" s="22"/>
      <c r="L111" s="20"/>
      <c r="M111" s="21"/>
      <c r="N111" s="22"/>
      <c r="O111" s="20" t="s">
        <v>160</v>
      </c>
      <c r="P111" s="21" t="n">
        <v>500</v>
      </c>
      <c r="Q111" s="22"/>
    </row>
    <row r="112" customFormat="false" ht="12.75" hidden="false" customHeight="false" outlineLevel="0" collapsed="false">
      <c r="A112" s="15"/>
      <c r="B112" s="16"/>
      <c r="C112" s="20"/>
      <c r="D112" s="21"/>
      <c r="E112" s="22"/>
      <c r="F112" s="20" t="s">
        <v>161</v>
      </c>
      <c r="G112" s="21" t="n">
        <v>2000</v>
      </c>
      <c r="H112" s="22"/>
      <c r="I112" s="20" t="s">
        <v>162</v>
      </c>
      <c r="J112" s="21" t="n">
        <v>1000</v>
      </c>
      <c r="K112" s="22"/>
      <c r="L112" s="20"/>
      <c r="M112" s="21"/>
      <c r="N112" s="22"/>
      <c r="O112" s="20" t="s">
        <v>163</v>
      </c>
      <c r="P112" s="21" t="n">
        <v>500</v>
      </c>
      <c r="Q112" s="22"/>
    </row>
    <row r="113" customFormat="false" ht="12.75" hidden="false" customHeight="false" outlineLevel="0" collapsed="false">
      <c r="A113" s="15"/>
      <c r="B113" s="16"/>
      <c r="C113" s="20"/>
      <c r="D113" s="21"/>
      <c r="E113" s="22"/>
      <c r="F113" s="21" t="s">
        <v>164</v>
      </c>
      <c r="G113" s="21" t="n">
        <v>1000</v>
      </c>
      <c r="H113" s="22"/>
      <c r="I113" s="20" t="s">
        <v>165</v>
      </c>
      <c r="J113" s="21" t="n">
        <v>1000</v>
      </c>
      <c r="K113" s="22"/>
      <c r="L113" s="20"/>
      <c r="M113" s="21"/>
      <c r="N113" s="22"/>
      <c r="O113" s="20" t="s">
        <v>166</v>
      </c>
      <c r="P113" s="21" t="n">
        <v>500</v>
      </c>
      <c r="Q113" s="22"/>
    </row>
    <row r="114" customFormat="false" ht="12.75" hidden="false" customHeight="false" outlineLevel="0" collapsed="false">
      <c r="A114" s="15"/>
      <c r="B114" s="16"/>
      <c r="C114" s="20"/>
      <c r="D114" s="21"/>
      <c r="E114" s="22"/>
      <c r="F114" s="20" t="s">
        <v>167</v>
      </c>
      <c r="G114" s="21" t="n">
        <v>800</v>
      </c>
      <c r="H114" s="22"/>
      <c r="I114" s="20" t="s">
        <v>168</v>
      </c>
      <c r="J114" s="21" t="n">
        <v>1000</v>
      </c>
      <c r="K114" s="22"/>
      <c r="L114" s="20"/>
      <c r="M114" s="21"/>
      <c r="N114" s="22"/>
      <c r="O114" s="20" t="s">
        <v>169</v>
      </c>
      <c r="P114" s="21" t="n">
        <v>500</v>
      </c>
      <c r="Q114" s="22"/>
    </row>
    <row r="115" customFormat="false" ht="12.75" hidden="false" customHeight="false" outlineLevel="0" collapsed="false">
      <c r="A115" s="15"/>
      <c r="B115" s="16"/>
      <c r="C115" s="20"/>
      <c r="D115" s="21"/>
      <c r="E115" s="22"/>
      <c r="F115" s="20" t="s">
        <v>170</v>
      </c>
      <c r="G115" s="21" t="n">
        <v>500</v>
      </c>
      <c r="H115" s="22"/>
      <c r="I115" s="20" t="s">
        <v>171</v>
      </c>
      <c r="J115" s="21" t="n">
        <v>1000</v>
      </c>
      <c r="K115" s="22"/>
      <c r="L115" s="20"/>
      <c r="M115" s="21"/>
      <c r="N115" s="22"/>
      <c r="O115" s="20" t="s">
        <v>172</v>
      </c>
      <c r="P115" s="21" t="n">
        <v>349.734</v>
      </c>
      <c r="Q115" s="22"/>
    </row>
    <row r="116" customFormat="false" ht="12.75" hidden="false" customHeight="false" outlineLevel="0" collapsed="false">
      <c r="A116" s="15"/>
      <c r="B116" s="16"/>
      <c r="C116" s="20"/>
      <c r="D116" s="21"/>
      <c r="E116" s="22"/>
      <c r="F116" s="21" t="s">
        <v>173</v>
      </c>
      <c r="G116" s="21" t="n">
        <v>500</v>
      </c>
      <c r="H116" s="22"/>
      <c r="I116" s="20" t="s">
        <v>174</v>
      </c>
      <c r="J116" s="21" t="n">
        <v>1000</v>
      </c>
      <c r="K116" s="22"/>
      <c r="L116" s="20"/>
      <c r="M116" s="21"/>
      <c r="N116" s="22"/>
      <c r="O116" s="20"/>
      <c r="P116" s="21"/>
      <c r="Q116" s="22"/>
    </row>
    <row r="117" customFormat="false" ht="12.75" hidden="false" customHeight="false" outlineLevel="0" collapsed="false">
      <c r="A117" s="15"/>
      <c r="B117" s="16"/>
      <c r="C117" s="20"/>
      <c r="D117" s="21"/>
      <c r="E117" s="22"/>
      <c r="F117" s="20" t="s">
        <v>175</v>
      </c>
      <c r="G117" s="21" t="n">
        <v>500</v>
      </c>
      <c r="H117" s="22"/>
      <c r="I117" s="20" t="s">
        <v>176</v>
      </c>
      <c r="J117" s="21" t="n">
        <v>1000</v>
      </c>
      <c r="K117" s="22"/>
      <c r="L117" s="20"/>
      <c r="M117" s="21"/>
      <c r="N117" s="22"/>
      <c r="O117" s="20"/>
      <c r="P117" s="21"/>
      <c r="Q117" s="22"/>
    </row>
    <row r="118" customFormat="false" ht="12.75" hidden="false" customHeight="false" outlineLevel="0" collapsed="false">
      <c r="A118" s="15"/>
      <c r="B118" s="16"/>
      <c r="C118" s="20"/>
      <c r="D118" s="21"/>
      <c r="E118" s="22"/>
      <c r="F118" s="20" t="s">
        <v>177</v>
      </c>
      <c r="G118" s="21" t="n">
        <v>500</v>
      </c>
      <c r="H118" s="22"/>
      <c r="I118" s="20" t="s">
        <v>178</v>
      </c>
      <c r="J118" s="21" t="n">
        <v>1000</v>
      </c>
      <c r="K118" s="22"/>
      <c r="L118" s="20"/>
      <c r="M118" s="21"/>
      <c r="N118" s="22"/>
      <c r="O118" s="20"/>
      <c r="P118" s="21"/>
      <c r="Q118" s="22"/>
    </row>
    <row r="119" customFormat="false" ht="12.75" hidden="false" customHeight="false" outlineLevel="0" collapsed="false">
      <c r="A119" s="15"/>
      <c r="B119" s="16"/>
      <c r="C119" s="20"/>
      <c r="D119" s="21"/>
      <c r="E119" s="22"/>
      <c r="F119" s="20" t="s">
        <v>179</v>
      </c>
      <c r="G119" s="21" t="n">
        <v>500</v>
      </c>
      <c r="H119" s="22"/>
      <c r="I119" s="20" t="s">
        <v>180</v>
      </c>
      <c r="J119" s="21" t="n">
        <v>1000</v>
      </c>
      <c r="K119" s="22"/>
      <c r="L119" s="20"/>
      <c r="M119" s="21"/>
      <c r="N119" s="22"/>
      <c r="O119" s="20"/>
      <c r="P119" s="21"/>
      <c r="Q119" s="22"/>
    </row>
    <row r="120" customFormat="false" ht="12.75" hidden="false" customHeight="false" outlineLevel="0" collapsed="false">
      <c r="A120" s="15"/>
      <c r="B120" s="16"/>
      <c r="C120" s="20"/>
      <c r="D120" s="21"/>
      <c r="E120" s="22"/>
      <c r="F120" s="20" t="s">
        <v>181</v>
      </c>
      <c r="G120" s="21" t="n">
        <v>300</v>
      </c>
      <c r="H120" s="22"/>
      <c r="I120" s="20" t="s">
        <v>182</v>
      </c>
      <c r="J120" s="21" t="n">
        <v>1000</v>
      </c>
      <c r="K120" s="22"/>
      <c r="L120" s="20"/>
      <c r="M120" s="21"/>
      <c r="N120" s="22"/>
      <c r="O120" s="20"/>
      <c r="P120" s="21"/>
      <c r="Q120" s="22"/>
    </row>
    <row r="121" customFormat="false" ht="12.75" hidden="false" customHeight="false" outlineLevel="0" collapsed="false">
      <c r="A121" s="15"/>
      <c r="B121" s="16"/>
      <c r="C121" s="20"/>
      <c r="D121" s="21"/>
      <c r="E121" s="22"/>
      <c r="F121" s="20" t="s">
        <v>183</v>
      </c>
      <c r="G121" s="21" t="n">
        <v>810</v>
      </c>
      <c r="H121" s="22"/>
      <c r="I121" s="20" t="s">
        <v>184</v>
      </c>
      <c r="J121" s="21" t="n">
        <v>1000</v>
      </c>
      <c r="K121" s="22"/>
      <c r="L121" s="20"/>
      <c r="M121" s="21"/>
      <c r="N121" s="22"/>
      <c r="O121" s="20"/>
      <c r="P121" s="21"/>
      <c r="Q121" s="22"/>
    </row>
    <row r="122" customFormat="false" ht="12.75" hidden="false" customHeight="false" outlineLevel="0" collapsed="false">
      <c r="A122" s="15"/>
      <c r="B122" s="16"/>
      <c r="C122" s="20"/>
      <c r="D122" s="21"/>
      <c r="E122" s="22"/>
      <c r="F122" s="20"/>
      <c r="G122" s="21"/>
      <c r="H122" s="22"/>
      <c r="I122" s="20" t="s">
        <v>185</v>
      </c>
      <c r="J122" s="21" t="n">
        <v>1000</v>
      </c>
      <c r="K122" s="22"/>
      <c r="L122" s="20"/>
      <c r="M122" s="21"/>
      <c r="N122" s="22"/>
      <c r="O122" s="20"/>
      <c r="P122" s="21"/>
      <c r="Q122" s="22"/>
    </row>
    <row r="123" customFormat="false" ht="12.75" hidden="false" customHeight="false" outlineLevel="0" collapsed="false">
      <c r="A123" s="15"/>
      <c r="B123" s="16"/>
      <c r="C123" s="20"/>
      <c r="D123" s="21"/>
      <c r="E123" s="22"/>
      <c r="F123" s="20"/>
      <c r="G123" s="21"/>
      <c r="H123" s="22"/>
      <c r="I123" s="20" t="s">
        <v>186</v>
      </c>
      <c r="J123" s="21" t="n">
        <v>537.353</v>
      </c>
      <c r="K123" s="22"/>
      <c r="L123" s="20"/>
      <c r="M123" s="21"/>
      <c r="N123" s="22"/>
      <c r="O123" s="20"/>
      <c r="P123" s="21"/>
      <c r="Q123" s="22"/>
    </row>
    <row r="124" customFormat="false" ht="12.75" hidden="false" customHeight="false" outlineLevel="0" collapsed="false">
      <c r="A124" s="15"/>
      <c r="B124" s="16"/>
      <c r="C124" s="20"/>
      <c r="D124" s="21"/>
      <c r="E124" s="22"/>
      <c r="F124" s="23"/>
      <c r="G124" s="21"/>
      <c r="H124" s="22"/>
      <c r="I124" s="20" t="s">
        <v>187</v>
      </c>
      <c r="J124" s="21" t="n">
        <v>500</v>
      </c>
      <c r="K124" s="22"/>
      <c r="L124" s="20"/>
      <c r="M124" s="21"/>
      <c r="N124" s="22"/>
      <c r="O124" s="20"/>
      <c r="P124" s="21"/>
      <c r="Q124" s="22"/>
    </row>
    <row r="125" customFormat="false" ht="12.75" hidden="false" customHeight="false" outlineLevel="0" collapsed="false">
      <c r="A125" s="15"/>
      <c r="B125" s="16"/>
      <c r="C125" s="20"/>
      <c r="D125" s="21"/>
      <c r="E125" s="22"/>
      <c r="F125" s="23"/>
      <c r="G125" s="21"/>
      <c r="H125" s="22"/>
      <c r="I125" s="20" t="s">
        <v>188</v>
      </c>
      <c r="J125" s="21" t="n">
        <v>500</v>
      </c>
      <c r="K125" s="22"/>
      <c r="L125" s="20"/>
      <c r="M125" s="21"/>
      <c r="N125" s="22"/>
      <c r="O125" s="20"/>
      <c r="P125" s="21"/>
      <c r="Q125" s="22"/>
    </row>
    <row r="126" customFormat="false" ht="12.75" hidden="false" customHeight="false" outlineLevel="0" collapsed="false">
      <c r="A126" s="15"/>
      <c r="B126" s="16"/>
      <c r="C126" s="20"/>
      <c r="D126" s="21"/>
      <c r="E126" s="22"/>
      <c r="F126" s="23"/>
      <c r="G126" s="21"/>
      <c r="H126" s="22"/>
      <c r="I126" s="20" t="s">
        <v>189</v>
      </c>
      <c r="J126" s="21" t="n">
        <v>500</v>
      </c>
      <c r="K126" s="22"/>
      <c r="L126" s="20"/>
      <c r="M126" s="21"/>
      <c r="N126" s="22"/>
      <c r="O126" s="20"/>
      <c r="P126" s="21"/>
      <c r="Q126" s="22"/>
      <c r="R126" s="37"/>
    </row>
    <row r="127" customFormat="false" ht="12.75" hidden="false" customHeight="false" outlineLevel="0" collapsed="false">
      <c r="A127" s="15"/>
      <c r="B127" s="16"/>
      <c r="C127" s="20"/>
      <c r="D127" s="21"/>
      <c r="E127" s="22"/>
      <c r="F127" s="20"/>
      <c r="G127" s="21"/>
      <c r="H127" s="22"/>
      <c r="I127" s="20" t="s">
        <v>190</v>
      </c>
      <c r="J127" s="21" t="n">
        <v>500</v>
      </c>
      <c r="K127" s="22"/>
      <c r="L127" s="20"/>
      <c r="M127" s="21"/>
      <c r="N127" s="22"/>
      <c r="O127" s="20"/>
      <c r="P127" s="21"/>
      <c r="Q127" s="22"/>
    </row>
    <row r="128" customFormat="false" ht="12.75" hidden="false" customHeight="false" outlineLevel="0" collapsed="false">
      <c r="A128" s="15"/>
      <c r="B128" s="16"/>
      <c r="C128" s="20"/>
      <c r="D128" s="21"/>
      <c r="E128" s="22"/>
      <c r="F128" s="20"/>
      <c r="G128" s="21"/>
      <c r="H128" s="22"/>
      <c r="I128" s="20" t="s">
        <v>191</v>
      </c>
      <c r="J128" s="21" t="n">
        <v>0</v>
      </c>
      <c r="K128" s="22"/>
      <c r="L128" s="20"/>
      <c r="M128" s="21"/>
      <c r="N128" s="22"/>
      <c r="O128" s="20"/>
      <c r="P128" s="21"/>
      <c r="Q128" s="22"/>
    </row>
    <row r="129" customFormat="false" ht="15" hidden="false" customHeight="false" outlineLevel="0" collapsed="false">
      <c r="A129" s="15"/>
      <c r="B129" s="16"/>
      <c r="C129" s="38"/>
      <c r="D129" s="29"/>
      <c r="E129" s="26" t="s">
        <v>39</v>
      </c>
      <c r="F129" s="38"/>
      <c r="G129" s="29"/>
      <c r="H129" s="26" t="s">
        <v>39</v>
      </c>
      <c r="I129" s="38"/>
      <c r="J129" s="29"/>
      <c r="K129" s="26" t="s">
        <v>39</v>
      </c>
      <c r="L129" s="38"/>
      <c r="M129" s="27"/>
      <c r="N129" s="26" t="s">
        <v>39</v>
      </c>
      <c r="O129" s="39"/>
      <c r="P129" s="29"/>
      <c r="Q129" s="26" t="s">
        <v>39</v>
      </c>
    </row>
    <row r="130" customFormat="false" ht="15" hidden="false" customHeight="false" outlineLevel="0" collapsed="false">
      <c r="A130" s="15"/>
      <c r="B130" s="16"/>
      <c r="C130" s="29" t="s">
        <v>40</v>
      </c>
      <c r="D130" s="38"/>
      <c r="E130" s="30" t="s">
        <v>41</v>
      </c>
      <c r="F130" s="28" t="s">
        <v>40</v>
      </c>
      <c r="G130" s="38"/>
      <c r="H130" s="30" t="s">
        <v>41</v>
      </c>
      <c r="I130" s="28" t="s">
        <v>40</v>
      </c>
      <c r="J130" s="38"/>
      <c r="K130" s="30" t="s">
        <v>41</v>
      </c>
      <c r="L130" s="28" t="s">
        <v>40</v>
      </c>
      <c r="M130" s="38"/>
      <c r="N130" s="30" t="s">
        <v>41</v>
      </c>
      <c r="O130" s="40" t="s">
        <v>40</v>
      </c>
      <c r="P130" s="38"/>
      <c r="Q130" s="41" t="s">
        <v>41</v>
      </c>
    </row>
    <row r="131" customFormat="false" ht="12.75" hidden="false" customHeight="false" outlineLevel="0" collapsed="false">
      <c r="A131" s="15"/>
      <c r="B131" s="16"/>
      <c r="C131" s="32" t="n">
        <f aca="false">'[1]QTD Mgmt Summary'!$E$25*-1</f>
        <v>6553</v>
      </c>
      <c r="D131" s="33" t="n">
        <f aca="false">SUM(D109:D130)</f>
        <v>2600</v>
      </c>
      <c r="E131" s="34" t="n">
        <f aca="false">+D131-C131</f>
        <v>-3953</v>
      </c>
      <c r="F131" s="32" t="n">
        <f aca="false">18902+1336</f>
        <v>20238</v>
      </c>
      <c r="G131" s="33" t="n">
        <f aca="false">SUM(G109:G130)</f>
        <v>31862.47</v>
      </c>
      <c r="H131" s="33" t="n">
        <f aca="false">+G131-F131</f>
        <v>11624.47</v>
      </c>
      <c r="I131" s="32" t="n">
        <f aca="false">20242+1113</f>
        <v>21355</v>
      </c>
      <c r="J131" s="33" t="n">
        <f aca="false">SUM(J109:J128)</f>
        <v>18137.353</v>
      </c>
      <c r="K131" s="33" t="n">
        <f aca="false">+J131-I131</f>
        <v>-3217.647</v>
      </c>
      <c r="L131" s="32" t="n">
        <f aca="false">+C131+F131+I131</f>
        <v>48146</v>
      </c>
      <c r="M131" s="33" t="n">
        <f aca="false">+D131+G131+J131</f>
        <v>52599.823</v>
      </c>
      <c r="N131" s="33" t="n">
        <f aca="false">+M131-L131</f>
        <v>4453.823</v>
      </c>
      <c r="O131" s="32" t="n">
        <f aca="false">+I131*1.35</f>
        <v>28829.25</v>
      </c>
      <c r="P131" s="33" t="n">
        <f aca="false">SUM(P109:P130)</f>
        <v>6349.734</v>
      </c>
      <c r="Q131" s="33" t="n">
        <f aca="false">+P131-O131</f>
        <v>-22479.516</v>
      </c>
    </row>
    <row r="132" customFormat="false" ht="16.5" hidden="false" customHeight="false" outlineLevel="0" collapsed="false">
      <c r="A132" s="15"/>
      <c r="B132" s="16" t="s">
        <v>192</v>
      </c>
      <c r="C132" s="17" t="s">
        <v>10</v>
      </c>
      <c r="D132" s="18" t="s">
        <v>11</v>
      </c>
      <c r="E132" s="19" t="n">
        <v>14</v>
      </c>
      <c r="F132" s="17" t="s">
        <v>10</v>
      </c>
      <c r="G132" s="18" t="s">
        <v>11</v>
      </c>
      <c r="H132" s="19" t="n">
        <v>124</v>
      </c>
      <c r="I132" s="17" t="s">
        <v>10</v>
      </c>
      <c r="J132" s="18" t="s">
        <v>11</v>
      </c>
      <c r="K132" s="19" t="n">
        <v>31</v>
      </c>
      <c r="L132" s="17"/>
      <c r="M132" s="18"/>
      <c r="N132" s="19" t="n">
        <f aca="false">+K132+H132+E132</f>
        <v>169</v>
      </c>
      <c r="O132" s="17" t="s">
        <v>10</v>
      </c>
      <c r="P132" s="18" t="s">
        <v>11</v>
      </c>
      <c r="Q132" s="19" t="n">
        <v>0</v>
      </c>
    </row>
    <row r="133" customFormat="false" ht="12.75" hidden="false" customHeight="false" outlineLevel="0" collapsed="false">
      <c r="A133" s="15"/>
      <c r="B133" s="16"/>
      <c r="C133" s="20" t="s">
        <v>193</v>
      </c>
      <c r="D133" s="21" t="n">
        <v>879.12</v>
      </c>
      <c r="E133" s="22"/>
      <c r="F133" s="20" t="s">
        <v>194</v>
      </c>
      <c r="G133" s="21" t="n">
        <v>500</v>
      </c>
      <c r="H133" s="22"/>
      <c r="I133" s="20" t="s">
        <v>195</v>
      </c>
      <c r="J133" s="21" t="n">
        <v>500</v>
      </c>
      <c r="K133" s="22"/>
      <c r="L133" s="20"/>
      <c r="M133" s="21"/>
      <c r="N133" s="22"/>
      <c r="O133" s="20"/>
      <c r="P133" s="21"/>
      <c r="Q133" s="22"/>
    </row>
    <row r="134" customFormat="false" ht="12.75" hidden="false" customHeight="false" outlineLevel="0" collapsed="false">
      <c r="A134" s="15"/>
      <c r="B134" s="16"/>
      <c r="C134" s="20" t="s">
        <v>196</v>
      </c>
      <c r="D134" s="21" t="n">
        <v>496</v>
      </c>
      <c r="E134" s="22"/>
      <c r="F134" s="20" t="s">
        <v>197</v>
      </c>
      <c r="G134" s="21" t="n">
        <v>500</v>
      </c>
      <c r="H134" s="22"/>
      <c r="I134" s="20" t="s">
        <v>198</v>
      </c>
      <c r="J134" s="21" t="n">
        <v>2435</v>
      </c>
      <c r="K134" s="22"/>
      <c r="L134" s="20"/>
      <c r="M134" s="21"/>
      <c r="N134" s="22"/>
      <c r="O134" s="20"/>
      <c r="P134" s="21"/>
      <c r="Q134" s="22"/>
    </row>
    <row r="135" customFormat="false" ht="12.75" hidden="false" customHeight="false" outlineLevel="0" collapsed="false">
      <c r="A135" s="15"/>
      <c r="B135" s="16"/>
      <c r="C135" s="20"/>
      <c r="D135" s="21"/>
      <c r="E135" s="22"/>
      <c r="F135" s="20" t="s">
        <v>193</v>
      </c>
      <c r="G135" s="21" t="n">
        <v>350</v>
      </c>
      <c r="H135" s="22"/>
      <c r="I135" s="20"/>
      <c r="J135" s="21"/>
      <c r="K135" s="22"/>
      <c r="L135" s="20"/>
      <c r="M135" s="21"/>
      <c r="N135" s="22"/>
      <c r="O135" s="20"/>
      <c r="P135" s="21"/>
      <c r="Q135" s="22"/>
    </row>
    <row r="136" customFormat="false" ht="12.75" hidden="false" customHeight="false" outlineLevel="0" collapsed="false">
      <c r="A136" s="15"/>
      <c r="B136" s="16"/>
      <c r="C136" s="20"/>
      <c r="D136" s="21"/>
      <c r="E136" s="22"/>
      <c r="F136" s="20" t="s">
        <v>199</v>
      </c>
      <c r="G136" s="21" t="n">
        <v>300</v>
      </c>
      <c r="H136" s="22"/>
      <c r="I136" s="20"/>
      <c r="J136" s="21"/>
      <c r="K136" s="22"/>
      <c r="L136" s="20"/>
      <c r="M136" s="21"/>
      <c r="N136" s="22"/>
      <c r="O136" s="20"/>
      <c r="P136" s="21"/>
      <c r="Q136" s="22"/>
    </row>
    <row r="137" customFormat="false" ht="12.75" hidden="false" customHeight="false" outlineLevel="0" collapsed="false">
      <c r="A137" s="15"/>
      <c r="B137" s="16"/>
      <c r="C137" s="20"/>
      <c r="D137" s="21"/>
      <c r="E137" s="22"/>
      <c r="F137" s="20" t="s">
        <v>200</v>
      </c>
      <c r="G137" s="21" t="n">
        <v>300</v>
      </c>
      <c r="H137" s="22"/>
      <c r="I137" s="20"/>
      <c r="J137" s="21"/>
      <c r="K137" s="22"/>
      <c r="L137" s="20"/>
      <c r="M137" s="21"/>
      <c r="N137" s="22"/>
      <c r="O137" s="20"/>
      <c r="P137" s="21"/>
      <c r="Q137" s="22"/>
    </row>
    <row r="138" customFormat="false" ht="12.75" hidden="false" customHeight="false" outlineLevel="0" collapsed="false">
      <c r="A138" s="15"/>
      <c r="B138" s="16"/>
      <c r="C138" s="20"/>
      <c r="D138" s="21"/>
      <c r="E138" s="22"/>
      <c r="F138" s="20" t="s">
        <v>201</v>
      </c>
      <c r="G138" s="21" t="n">
        <v>4604</v>
      </c>
      <c r="H138" s="22"/>
      <c r="I138" s="20"/>
      <c r="J138" s="21"/>
      <c r="K138" s="22"/>
      <c r="L138" s="20"/>
      <c r="M138" s="21"/>
      <c r="N138" s="22"/>
      <c r="O138" s="20"/>
      <c r="P138" s="21"/>
      <c r="Q138" s="22"/>
      <c r="R138" s="38"/>
    </row>
    <row r="139" customFormat="false" ht="15" hidden="false" customHeight="false" outlineLevel="0" collapsed="false">
      <c r="A139" s="15"/>
      <c r="B139" s="16"/>
      <c r="C139" s="38"/>
      <c r="D139" s="29"/>
      <c r="E139" s="26" t="s">
        <v>39</v>
      </c>
      <c r="F139" s="38"/>
      <c r="G139" s="29"/>
      <c r="H139" s="26" t="s">
        <v>39</v>
      </c>
      <c r="I139" s="38"/>
      <c r="J139" s="29"/>
      <c r="K139" s="26" t="s">
        <v>39</v>
      </c>
      <c r="L139" s="38"/>
      <c r="M139" s="27"/>
      <c r="N139" s="26" t="s">
        <v>39</v>
      </c>
      <c r="O139" s="39"/>
      <c r="P139" s="29"/>
      <c r="Q139" s="26" t="s">
        <v>39</v>
      </c>
    </row>
    <row r="140" customFormat="false" ht="15" hidden="false" customHeight="false" outlineLevel="0" collapsed="false">
      <c r="A140" s="15"/>
      <c r="B140" s="16"/>
      <c r="C140" s="29" t="s">
        <v>40</v>
      </c>
      <c r="D140" s="38"/>
      <c r="E140" s="30" t="s">
        <v>41</v>
      </c>
      <c r="F140" s="28" t="s">
        <v>40</v>
      </c>
      <c r="G140" s="38"/>
      <c r="H140" s="30" t="s">
        <v>41</v>
      </c>
      <c r="I140" s="28" t="s">
        <v>40</v>
      </c>
      <c r="J140" s="38"/>
      <c r="K140" s="30" t="s">
        <v>41</v>
      </c>
      <c r="L140" s="28" t="s">
        <v>40</v>
      </c>
      <c r="M140" s="38"/>
      <c r="N140" s="30" t="s">
        <v>41</v>
      </c>
      <c r="O140" s="40" t="s">
        <v>40</v>
      </c>
      <c r="P140" s="38"/>
      <c r="Q140" s="41" t="s">
        <v>41</v>
      </c>
    </row>
    <row r="141" customFormat="false" ht="12.75" hidden="false" customHeight="false" outlineLevel="0" collapsed="false">
      <c r="A141" s="15"/>
      <c r="B141" s="16"/>
      <c r="C141" s="32" t="n">
        <f aca="false">('[1]QTD Mgmt Summary'!$E$26+'[1]QTD Mgmt Summary'!$E$27)*-1</f>
        <v>-1259</v>
      </c>
      <c r="D141" s="33" t="n">
        <f aca="false">SUM(D133:D140)</f>
        <v>1375.12</v>
      </c>
      <c r="E141" s="34" t="n">
        <f aca="false">+D141-C141</f>
        <v>2634.12</v>
      </c>
      <c r="F141" s="32" t="n">
        <f aca="false">7295+18093+1690</f>
        <v>27078</v>
      </c>
      <c r="G141" s="33" t="n">
        <f aca="false">SUM(G133:G140)</f>
        <v>6554</v>
      </c>
      <c r="H141" s="33" t="n">
        <f aca="false">+G141-F141</f>
        <v>-20524</v>
      </c>
      <c r="I141" s="32" t="n">
        <f aca="false">7202+17949+1690</f>
        <v>26841</v>
      </c>
      <c r="J141" s="33" t="n">
        <f aca="false">SUM(J133:J140)</f>
        <v>2935</v>
      </c>
      <c r="K141" s="33" t="n">
        <f aca="false">+J141-I141</f>
        <v>-23906</v>
      </c>
      <c r="L141" s="32" t="n">
        <f aca="false">+C141+F141+I141</f>
        <v>52660</v>
      </c>
      <c r="M141" s="33" t="n">
        <f aca="false">+D141+G141+J141</f>
        <v>10864.12</v>
      </c>
      <c r="N141" s="33" t="n">
        <f aca="false">+M141-L141</f>
        <v>-41795.88</v>
      </c>
      <c r="O141" s="32" t="n">
        <f aca="false">+I141*1.35</f>
        <v>36235.35</v>
      </c>
      <c r="P141" s="33" t="n">
        <f aca="false">SUM(P133:P140)</f>
        <v>0</v>
      </c>
      <c r="Q141" s="33" t="n">
        <f aca="false">+P141-O141</f>
        <v>-36235.35</v>
      </c>
    </row>
    <row r="142" customFormat="false" ht="15" hidden="false" customHeight="true" outlineLevel="0" collapsed="false">
      <c r="A142" s="42" t="s">
        <v>202</v>
      </c>
      <c r="B142" s="43" t="s">
        <v>203</v>
      </c>
      <c r="C142" s="17" t="s">
        <v>10</v>
      </c>
      <c r="D142" s="18" t="s">
        <v>11</v>
      </c>
      <c r="E142" s="19" t="n">
        <f aca="false">COUNTA(C143:C147)</f>
        <v>1</v>
      </c>
      <c r="F142" s="17" t="s">
        <v>10</v>
      </c>
      <c r="G142" s="18" t="s">
        <v>11</v>
      </c>
      <c r="H142" s="19" t="n">
        <f aca="false">COUNTA(F143:F147)</f>
        <v>4</v>
      </c>
      <c r="I142" s="17" t="s">
        <v>10</v>
      </c>
      <c r="J142" s="18" t="s">
        <v>11</v>
      </c>
      <c r="K142" s="19" t="n">
        <f aca="false">COUNTA(I143:I147)</f>
        <v>2</v>
      </c>
      <c r="L142" s="17"/>
      <c r="M142" s="18"/>
      <c r="N142" s="19" t="n">
        <f aca="false">+K142+H142+E142</f>
        <v>7</v>
      </c>
      <c r="O142" s="17" t="s">
        <v>10</v>
      </c>
      <c r="P142" s="18" t="s">
        <v>11</v>
      </c>
      <c r="Q142" s="19" t="n">
        <f aca="false">COUNTA(O143:O147)</f>
        <v>2</v>
      </c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  <c r="IW142" s="1"/>
    </row>
    <row r="143" customFormat="false" ht="12" hidden="false" customHeight="true" outlineLevel="0" collapsed="false">
      <c r="A143" s="42"/>
      <c r="B143" s="43"/>
      <c r="C143" s="20" t="s">
        <v>204</v>
      </c>
      <c r="D143" s="21" t="n">
        <v>0</v>
      </c>
      <c r="E143" s="22"/>
      <c r="F143" s="20" t="s">
        <v>205</v>
      </c>
      <c r="G143" s="21" t="n">
        <v>10000</v>
      </c>
      <c r="H143" s="22"/>
      <c r="I143" s="20" t="s">
        <v>206</v>
      </c>
      <c r="J143" s="21" t="n">
        <v>10000</v>
      </c>
      <c r="K143" s="22"/>
      <c r="L143" s="20"/>
      <c r="M143" s="21"/>
      <c r="N143" s="22"/>
      <c r="O143" s="20" t="s">
        <v>207</v>
      </c>
      <c r="P143" s="21" t="n">
        <v>0</v>
      </c>
      <c r="Q143" s="22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  <c r="IW143" s="1"/>
    </row>
    <row r="144" customFormat="false" ht="12" hidden="false" customHeight="true" outlineLevel="0" collapsed="false">
      <c r="A144" s="42"/>
      <c r="B144" s="43"/>
      <c r="C144" s="20"/>
      <c r="D144" s="21"/>
      <c r="E144" s="22"/>
      <c r="F144" s="20" t="s">
        <v>208</v>
      </c>
      <c r="G144" s="21" t="n">
        <v>0</v>
      </c>
      <c r="H144" s="22"/>
      <c r="I144" s="20" t="s">
        <v>209</v>
      </c>
      <c r="J144" s="21" t="n">
        <v>0</v>
      </c>
      <c r="K144" s="22"/>
      <c r="L144" s="20"/>
      <c r="M144" s="21"/>
      <c r="N144" s="22"/>
      <c r="O144" s="20" t="s">
        <v>210</v>
      </c>
      <c r="P144" s="21" t="n">
        <v>0</v>
      </c>
      <c r="Q144" s="22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  <c r="IW144" s="1"/>
    </row>
    <row r="145" customFormat="false" ht="12" hidden="false" customHeight="true" outlineLevel="0" collapsed="false">
      <c r="A145" s="42"/>
      <c r="B145" s="43"/>
      <c r="C145" s="23"/>
      <c r="D145" s="21"/>
      <c r="E145" s="22"/>
      <c r="F145" s="20" t="s">
        <v>211</v>
      </c>
      <c r="G145" s="21" t="n">
        <v>0</v>
      </c>
      <c r="H145" s="22"/>
      <c r="I145" s="20"/>
      <c r="J145" s="21"/>
      <c r="K145" s="22"/>
      <c r="L145" s="20"/>
      <c r="M145" s="21"/>
      <c r="N145" s="22"/>
      <c r="O145" s="20"/>
      <c r="P145" s="21"/>
      <c r="Q145" s="22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  <c r="IW145" s="1"/>
    </row>
    <row r="146" customFormat="false" ht="12" hidden="false" customHeight="true" outlineLevel="0" collapsed="false">
      <c r="A146" s="42"/>
      <c r="B146" s="43"/>
      <c r="C146" s="23"/>
      <c r="D146" s="21"/>
      <c r="E146" s="22"/>
      <c r="F146" s="20" t="s">
        <v>212</v>
      </c>
      <c r="G146" s="21" t="n">
        <v>0</v>
      </c>
      <c r="H146" s="22"/>
      <c r="I146" s="20"/>
      <c r="J146" s="21"/>
      <c r="K146" s="22"/>
      <c r="L146" s="20"/>
      <c r="M146" s="21"/>
      <c r="N146" s="22"/>
      <c r="O146" s="20"/>
      <c r="P146" s="21"/>
      <c r="Q146" s="22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  <c r="IW146" s="1"/>
    </row>
    <row r="147" customFormat="false" ht="12" hidden="false" customHeight="true" outlineLevel="0" collapsed="false">
      <c r="A147" s="42"/>
      <c r="B147" s="43"/>
      <c r="C147" s="25"/>
      <c r="D147" s="21"/>
      <c r="E147" s="26" t="s">
        <v>39</v>
      </c>
      <c r="F147" s="25"/>
      <c r="G147" s="21"/>
      <c r="H147" s="26" t="s">
        <v>39</v>
      </c>
      <c r="I147" s="25"/>
      <c r="K147" s="26" t="s">
        <v>39</v>
      </c>
      <c r="L147" s="25"/>
      <c r="M147" s="27"/>
      <c r="N147" s="26" t="s">
        <v>39</v>
      </c>
      <c r="O147" s="25"/>
      <c r="P147" s="21"/>
      <c r="Q147" s="26" t="s">
        <v>39</v>
      </c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  <c r="IW147" s="1"/>
    </row>
    <row r="148" customFormat="false" ht="15" hidden="false" customHeight="true" outlineLevel="0" collapsed="false">
      <c r="A148" s="42"/>
      <c r="B148" s="43"/>
      <c r="C148" s="28" t="s">
        <v>40</v>
      </c>
      <c r="D148" s="29"/>
      <c r="E148" s="30" t="s">
        <v>41</v>
      </c>
      <c r="F148" s="28" t="s">
        <v>40</v>
      </c>
      <c r="G148" s="29"/>
      <c r="H148" s="30" t="s">
        <v>41</v>
      </c>
      <c r="I148" s="28" t="s">
        <v>40</v>
      </c>
      <c r="J148" s="29"/>
      <c r="K148" s="30" t="s">
        <v>41</v>
      </c>
      <c r="L148" s="28" t="s">
        <v>40</v>
      </c>
      <c r="M148" s="31" t="s">
        <v>11</v>
      </c>
      <c r="N148" s="30" t="s">
        <v>41</v>
      </c>
      <c r="O148" s="28" t="s">
        <v>40</v>
      </c>
      <c r="P148" s="29"/>
      <c r="Q148" s="30" t="s">
        <v>41</v>
      </c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  <c r="IW148" s="1"/>
    </row>
    <row r="149" customFormat="false" ht="12" hidden="false" customHeight="true" outlineLevel="0" collapsed="false">
      <c r="A149" s="42"/>
      <c r="B149" s="43"/>
      <c r="C149" s="32" t="n">
        <f aca="false">'[1]QTD Mgmt Summary'!$E$32*-1</f>
        <v>43597</v>
      </c>
      <c r="D149" s="33" t="n">
        <f aca="false">SUM(D143:D148)</f>
        <v>0</v>
      </c>
      <c r="E149" s="34" t="n">
        <f aca="false">+D149-C149</f>
        <v>-43597</v>
      </c>
      <c r="F149" s="32" t="n">
        <v>15390</v>
      </c>
      <c r="G149" s="33" t="n">
        <f aca="false">SUM(G143:G148)</f>
        <v>10000</v>
      </c>
      <c r="H149" s="34" t="n">
        <f aca="false">+G149-F149</f>
        <v>-5390</v>
      </c>
      <c r="I149" s="32" t="n">
        <v>15390</v>
      </c>
      <c r="J149" s="33" t="n">
        <f aca="false">SUM(J143:J148)</f>
        <v>10000</v>
      </c>
      <c r="K149" s="34" t="n">
        <f aca="false">+J149-I149</f>
        <v>-5390</v>
      </c>
      <c r="L149" s="32" t="n">
        <f aca="false">+C149+F149+I149</f>
        <v>74377</v>
      </c>
      <c r="M149" s="33" t="n">
        <f aca="false">+D149+G149+J149</f>
        <v>20000</v>
      </c>
      <c r="N149" s="34" t="n">
        <f aca="false">+M149-L149</f>
        <v>-54377</v>
      </c>
      <c r="O149" s="32" t="n">
        <f aca="false">+I149*1.35</f>
        <v>20776.5</v>
      </c>
      <c r="P149" s="33" t="n">
        <f aca="false">SUM(P143:P148)</f>
        <v>0</v>
      </c>
      <c r="Q149" s="34" t="n">
        <f aca="false">+P149-O149</f>
        <v>-20776.5</v>
      </c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  <c r="IW149" s="1"/>
    </row>
    <row r="150" customFormat="false" ht="15" hidden="false" customHeight="true" outlineLevel="0" collapsed="false">
      <c r="A150" s="15" t="s">
        <v>213</v>
      </c>
      <c r="B150" s="16" t="s">
        <v>214</v>
      </c>
      <c r="C150" s="17" t="s">
        <v>10</v>
      </c>
      <c r="D150" s="18" t="s">
        <v>11</v>
      </c>
      <c r="E150" s="19" t="n">
        <f aca="false">COUNTA(C151:C157)</f>
        <v>1</v>
      </c>
      <c r="F150" s="17" t="s">
        <v>10</v>
      </c>
      <c r="G150" s="18" t="s">
        <v>11</v>
      </c>
      <c r="H150" s="19" t="n">
        <f aca="false">COUNTA(F151:F157)</f>
        <v>5</v>
      </c>
      <c r="I150" s="17" t="s">
        <v>10</v>
      </c>
      <c r="J150" s="18" t="s">
        <v>11</v>
      </c>
      <c r="K150" s="19" t="n">
        <f aca="false">COUNTA(I151:I157)</f>
        <v>6</v>
      </c>
      <c r="L150" s="17"/>
      <c r="M150" s="18"/>
      <c r="N150" s="19" t="n">
        <f aca="false">+K150+H150+E150</f>
        <v>12</v>
      </c>
      <c r="O150" s="17" t="s">
        <v>10</v>
      </c>
      <c r="P150" s="18" t="s">
        <v>11</v>
      </c>
      <c r="Q150" s="19" t="n">
        <f aca="false">COUNTA(O151:O157)</f>
        <v>0</v>
      </c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  <c r="IW150" s="1"/>
    </row>
    <row r="151" customFormat="false" ht="12.75" hidden="false" customHeight="true" outlineLevel="0" collapsed="false">
      <c r="A151" s="15"/>
      <c r="B151" s="16"/>
      <c r="C151" s="44" t="s">
        <v>215</v>
      </c>
      <c r="D151" s="45" t="n">
        <v>0</v>
      </c>
      <c r="E151" s="46"/>
      <c r="F151" s="44" t="s">
        <v>177</v>
      </c>
      <c r="G151" s="45" t="n">
        <v>0</v>
      </c>
      <c r="H151" s="47"/>
      <c r="I151" s="44" t="s">
        <v>216</v>
      </c>
      <c r="J151" s="45" t="n">
        <v>0</v>
      </c>
      <c r="K151" s="30"/>
      <c r="L151" s="20"/>
      <c r="M151" s="21"/>
      <c r="N151" s="22"/>
      <c r="O151" s="20"/>
      <c r="P151" s="21"/>
      <c r="Q151" s="22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  <c r="IW151" s="1"/>
    </row>
    <row r="152" customFormat="false" ht="12.75" hidden="false" customHeight="true" outlineLevel="0" collapsed="false">
      <c r="A152" s="15"/>
      <c r="B152" s="16"/>
      <c r="C152" s="44"/>
      <c r="D152" s="45"/>
      <c r="E152" s="46"/>
      <c r="F152" s="44" t="s">
        <v>217</v>
      </c>
      <c r="G152" s="45" t="n">
        <v>0</v>
      </c>
      <c r="H152" s="47"/>
      <c r="I152" s="44" t="s">
        <v>218</v>
      </c>
      <c r="J152" s="45" t="n">
        <v>0</v>
      </c>
      <c r="K152" s="30"/>
      <c r="L152" s="20"/>
      <c r="M152" s="21"/>
      <c r="N152" s="22"/>
      <c r="O152" s="20"/>
      <c r="P152" s="21"/>
      <c r="Q152" s="22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  <c r="IW152" s="1"/>
    </row>
    <row r="153" customFormat="false" ht="12.75" hidden="false" customHeight="true" outlineLevel="0" collapsed="false">
      <c r="A153" s="15"/>
      <c r="B153" s="16"/>
      <c r="C153" s="44"/>
      <c r="D153" s="45"/>
      <c r="E153" s="46"/>
      <c r="F153" s="44" t="s">
        <v>219</v>
      </c>
      <c r="G153" s="45" t="n">
        <v>0</v>
      </c>
      <c r="H153" s="47"/>
      <c r="I153" s="44" t="s">
        <v>220</v>
      </c>
      <c r="J153" s="45" t="n">
        <v>0</v>
      </c>
      <c r="K153" s="30"/>
      <c r="L153" s="20"/>
      <c r="M153" s="21"/>
      <c r="N153" s="22"/>
      <c r="O153" s="20"/>
      <c r="P153" s="21"/>
      <c r="Q153" s="22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  <c r="IW153" s="1"/>
    </row>
    <row r="154" customFormat="false" ht="12.75" hidden="false" customHeight="true" outlineLevel="0" collapsed="false">
      <c r="A154" s="15"/>
      <c r="B154" s="16"/>
      <c r="C154" s="44"/>
      <c r="D154" s="45"/>
      <c r="E154" s="46"/>
      <c r="F154" s="44" t="s">
        <v>221</v>
      </c>
      <c r="G154" s="45" t="n">
        <v>0</v>
      </c>
      <c r="H154" s="47"/>
      <c r="I154" s="44" t="s">
        <v>222</v>
      </c>
      <c r="J154" s="45" t="n">
        <v>0</v>
      </c>
      <c r="K154" s="30"/>
      <c r="L154" s="20"/>
      <c r="M154" s="21"/>
      <c r="N154" s="22"/>
      <c r="O154" s="20"/>
      <c r="P154" s="21"/>
      <c r="Q154" s="22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  <c r="IW154" s="1"/>
    </row>
    <row r="155" customFormat="false" ht="12.75" hidden="false" customHeight="true" outlineLevel="0" collapsed="false">
      <c r="A155" s="15"/>
      <c r="B155" s="16"/>
      <c r="C155" s="44"/>
      <c r="D155" s="45"/>
      <c r="E155" s="46"/>
      <c r="F155" s="44" t="s">
        <v>223</v>
      </c>
      <c r="G155" s="45" t="n">
        <v>0</v>
      </c>
      <c r="H155" s="47"/>
      <c r="I155" s="44" t="s">
        <v>224</v>
      </c>
      <c r="J155" s="45" t="n">
        <v>0</v>
      </c>
      <c r="K155" s="30"/>
      <c r="L155" s="20"/>
      <c r="M155" s="21"/>
      <c r="N155" s="22"/>
      <c r="O155" s="20"/>
      <c r="P155" s="21"/>
      <c r="Q155" s="22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  <c r="IW155" s="1"/>
    </row>
    <row r="156" customFormat="false" ht="12.75" hidden="false" customHeight="true" outlineLevel="0" collapsed="false">
      <c r="A156" s="15"/>
      <c r="B156" s="16"/>
      <c r="C156" s="44"/>
      <c r="D156" s="45"/>
      <c r="E156" s="46"/>
      <c r="F156" s="44"/>
      <c r="G156" s="45"/>
      <c r="H156" s="47"/>
      <c r="I156" s="44" t="s">
        <v>225</v>
      </c>
      <c r="J156" s="45" t="n">
        <v>0</v>
      </c>
      <c r="K156" s="30"/>
      <c r="L156" s="20"/>
      <c r="M156" s="21"/>
      <c r="N156" s="22"/>
      <c r="O156" s="20"/>
      <c r="P156" s="21"/>
      <c r="Q156" s="22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  <c r="IW156" s="1"/>
    </row>
    <row r="157" customFormat="false" ht="12" hidden="false" customHeight="true" outlineLevel="0" collapsed="false">
      <c r="A157" s="15"/>
      <c r="B157" s="16"/>
      <c r="C157" s="25"/>
      <c r="D157" s="21"/>
      <c r="E157" s="26" t="s">
        <v>39</v>
      </c>
      <c r="F157" s="25"/>
      <c r="G157" s="21"/>
      <c r="H157" s="26" t="s">
        <v>39</v>
      </c>
      <c r="I157" s="25"/>
      <c r="K157" s="26" t="s">
        <v>39</v>
      </c>
      <c r="L157" s="25"/>
      <c r="M157" s="27"/>
      <c r="N157" s="26" t="s">
        <v>39</v>
      </c>
      <c r="O157" s="25"/>
      <c r="P157" s="21"/>
      <c r="Q157" s="26" t="s">
        <v>39</v>
      </c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  <c r="IW157" s="1"/>
    </row>
    <row r="158" customFormat="false" ht="15" hidden="false" customHeight="true" outlineLevel="0" collapsed="false">
      <c r="A158" s="15"/>
      <c r="B158" s="16"/>
      <c r="C158" s="28" t="s">
        <v>40</v>
      </c>
      <c r="D158" s="29"/>
      <c r="E158" s="30" t="s">
        <v>41</v>
      </c>
      <c r="F158" s="28" t="s">
        <v>40</v>
      </c>
      <c r="G158" s="29"/>
      <c r="H158" s="30" t="s">
        <v>41</v>
      </c>
      <c r="I158" s="28" t="s">
        <v>40</v>
      </c>
      <c r="J158" s="29"/>
      <c r="K158" s="30" t="s">
        <v>41</v>
      </c>
      <c r="L158" s="28" t="s">
        <v>40</v>
      </c>
      <c r="M158" s="31" t="s">
        <v>11</v>
      </c>
      <c r="N158" s="30" t="s">
        <v>41</v>
      </c>
      <c r="O158" s="28" t="s">
        <v>40</v>
      </c>
      <c r="P158" s="29"/>
      <c r="Q158" s="30" t="s">
        <v>41</v>
      </c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  <c r="IW158" s="1"/>
    </row>
    <row r="159" customFormat="false" ht="12" hidden="false" customHeight="true" outlineLevel="0" collapsed="false">
      <c r="A159" s="15"/>
      <c r="B159" s="16"/>
      <c r="C159" s="32" t="n">
        <f aca="false">'[1]QTD Mgmt Summary'!$E$33*-1</f>
        <v>-325</v>
      </c>
      <c r="D159" s="33" t="n">
        <f aca="false">SUM(D151:D158)</f>
        <v>0</v>
      </c>
      <c r="E159" s="34" t="n">
        <f aca="false">+D159-C159</f>
        <v>325</v>
      </c>
      <c r="F159" s="32" t="n">
        <v>5000</v>
      </c>
      <c r="G159" s="33" t="n">
        <f aca="false">SUM(G151:G158)</f>
        <v>0</v>
      </c>
      <c r="H159" s="34" t="n">
        <f aca="false">+G159-F159</f>
        <v>-5000</v>
      </c>
      <c r="I159" s="32" t="n">
        <v>8000</v>
      </c>
      <c r="J159" s="33" t="n">
        <f aca="false">SUM(J151:J158)</f>
        <v>0</v>
      </c>
      <c r="K159" s="34" t="n">
        <f aca="false">+J159-I159</f>
        <v>-8000</v>
      </c>
      <c r="L159" s="32" t="n">
        <f aca="false">+C159+F159+I159</f>
        <v>12675</v>
      </c>
      <c r="M159" s="33" t="n">
        <f aca="false">+D159+G159+J159</f>
        <v>0</v>
      </c>
      <c r="N159" s="34" t="n">
        <f aca="false">+M159-L159</f>
        <v>-12675</v>
      </c>
      <c r="O159" s="32" t="n">
        <f aca="false">+I159*1.35</f>
        <v>10800</v>
      </c>
      <c r="P159" s="33" t="n">
        <f aca="false">SUM(P151:P158)</f>
        <v>0</v>
      </c>
      <c r="Q159" s="34" t="n">
        <f aca="false">+P159-O159</f>
        <v>-10800</v>
      </c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  <c r="IW159" s="1"/>
    </row>
    <row r="160" customFormat="false" ht="16.5" hidden="false" customHeight="false" outlineLevel="0" collapsed="false">
      <c r="A160" s="15" t="s">
        <v>226</v>
      </c>
      <c r="B160" s="16" t="s">
        <v>227</v>
      </c>
      <c r="C160" s="17" t="s">
        <v>10</v>
      </c>
      <c r="D160" s="18" t="s">
        <v>11</v>
      </c>
      <c r="E160" s="19" t="n">
        <f aca="false">COUNTA(C161:C170)</f>
        <v>3</v>
      </c>
      <c r="F160" s="17" t="s">
        <v>10</v>
      </c>
      <c r="G160" s="18" t="s">
        <v>11</v>
      </c>
      <c r="H160" s="19" t="n">
        <f aca="false">COUNTA(F161:F170)</f>
        <v>9</v>
      </c>
      <c r="I160" s="17" t="s">
        <v>10</v>
      </c>
      <c r="J160" s="18" t="s">
        <v>11</v>
      </c>
      <c r="K160" s="19" t="n">
        <f aca="false">COUNTA(I161:I170)</f>
        <v>3</v>
      </c>
      <c r="L160" s="17"/>
      <c r="M160" s="18"/>
      <c r="N160" s="19" t="n">
        <f aca="false">+K160+H160+E160</f>
        <v>15</v>
      </c>
      <c r="O160" s="17" t="s">
        <v>10</v>
      </c>
      <c r="P160" s="18" t="s">
        <v>11</v>
      </c>
      <c r="Q160" s="19" t="n">
        <f aca="false">COUNTA(O161:O170)</f>
        <v>0</v>
      </c>
    </row>
    <row r="161" customFormat="false" ht="12.75" hidden="false" customHeight="true" outlineLevel="0" collapsed="false">
      <c r="A161" s="15"/>
      <c r="B161" s="16"/>
      <c r="C161" s="20" t="s">
        <v>228</v>
      </c>
      <c r="D161" s="21" t="n">
        <v>0</v>
      </c>
      <c r="E161" s="22"/>
      <c r="F161" s="20" t="s">
        <v>229</v>
      </c>
      <c r="G161" s="21" t="n">
        <v>1000</v>
      </c>
      <c r="H161" s="30"/>
      <c r="I161" s="20" t="s">
        <v>230</v>
      </c>
      <c r="J161" s="21" t="n">
        <v>0</v>
      </c>
      <c r="K161" s="30"/>
      <c r="L161" s="20"/>
      <c r="M161" s="21"/>
      <c r="N161" s="22"/>
      <c r="O161" s="20"/>
      <c r="P161" s="21"/>
      <c r="Q161" s="22"/>
    </row>
    <row r="162" customFormat="false" ht="12.75" hidden="false" customHeight="true" outlineLevel="0" collapsed="false">
      <c r="A162" s="15"/>
      <c r="B162" s="16"/>
      <c r="C162" s="20" t="s">
        <v>231</v>
      </c>
      <c r="D162" s="21" t="n">
        <v>0</v>
      </c>
      <c r="E162" s="22"/>
      <c r="F162" s="20" t="s">
        <v>232</v>
      </c>
      <c r="G162" s="21" t="n">
        <v>0</v>
      </c>
      <c r="H162" s="30"/>
      <c r="I162" s="20" t="s">
        <v>233</v>
      </c>
      <c r="J162" s="21" t="n">
        <v>0</v>
      </c>
      <c r="K162" s="30"/>
      <c r="L162" s="20"/>
      <c r="M162" s="21"/>
      <c r="N162" s="22"/>
      <c r="O162" s="20"/>
      <c r="P162" s="21"/>
      <c r="Q162" s="22"/>
    </row>
    <row r="163" customFormat="false" ht="12.75" hidden="false" customHeight="true" outlineLevel="0" collapsed="false">
      <c r="A163" s="15"/>
      <c r="B163" s="16"/>
      <c r="C163" s="20" t="s">
        <v>234</v>
      </c>
      <c r="D163" s="21" t="n">
        <v>0</v>
      </c>
      <c r="E163" s="22"/>
      <c r="F163" s="20" t="s">
        <v>235</v>
      </c>
      <c r="G163" s="21" t="n">
        <v>0</v>
      </c>
      <c r="H163" s="30"/>
      <c r="I163" s="20" t="s">
        <v>236</v>
      </c>
      <c r="J163" s="21" t="n">
        <v>0</v>
      </c>
      <c r="K163" s="30"/>
      <c r="L163" s="20"/>
      <c r="M163" s="21"/>
      <c r="N163" s="22"/>
      <c r="O163" s="20"/>
      <c r="P163" s="21"/>
      <c r="Q163" s="22"/>
    </row>
    <row r="164" customFormat="false" ht="12.75" hidden="false" customHeight="true" outlineLevel="0" collapsed="false">
      <c r="A164" s="15"/>
      <c r="B164" s="16"/>
      <c r="C164" s="20"/>
      <c r="D164" s="21"/>
      <c r="E164" s="22"/>
      <c r="F164" s="20" t="s">
        <v>237</v>
      </c>
      <c r="G164" s="21" t="n">
        <v>0</v>
      </c>
      <c r="H164" s="30"/>
      <c r="I164" s="20"/>
      <c r="J164" s="21"/>
      <c r="K164" s="30"/>
      <c r="L164" s="20"/>
      <c r="M164" s="21"/>
      <c r="N164" s="22"/>
      <c r="O164" s="20"/>
      <c r="P164" s="21"/>
      <c r="Q164" s="22"/>
    </row>
    <row r="165" customFormat="false" ht="12.75" hidden="false" customHeight="true" outlineLevel="0" collapsed="false">
      <c r="A165" s="15"/>
      <c r="B165" s="16"/>
      <c r="C165" s="20"/>
      <c r="D165" s="21"/>
      <c r="E165" s="22"/>
      <c r="F165" s="20" t="s">
        <v>238</v>
      </c>
      <c r="G165" s="21" t="n">
        <v>0</v>
      </c>
      <c r="H165" s="30"/>
      <c r="I165" s="20"/>
      <c r="J165" s="21"/>
      <c r="K165" s="30"/>
      <c r="L165" s="20"/>
      <c r="M165" s="21"/>
      <c r="N165" s="22"/>
      <c r="O165" s="20"/>
      <c r="P165" s="21"/>
      <c r="Q165" s="22"/>
    </row>
    <row r="166" customFormat="false" ht="12.75" hidden="false" customHeight="true" outlineLevel="0" collapsed="false">
      <c r="A166" s="15"/>
      <c r="B166" s="16"/>
      <c r="C166" s="20"/>
      <c r="D166" s="21"/>
      <c r="E166" s="22"/>
      <c r="F166" s="20" t="s">
        <v>239</v>
      </c>
      <c r="G166" s="21" t="n">
        <v>0</v>
      </c>
      <c r="H166" s="30"/>
      <c r="I166" s="20"/>
      <c r="J166" s="21"/>
      <c r="K166" s="30"/>
      <c r="L166" s="20"/>
      <c r="M166" s="21"/>
      <c r="N166" s="22"/>
      <c r="O166" s="20"/>
      <c r="P166" s="21"/>
      <c r="Q166" s="22"/>
    </row>
    <row r="167" customFormat="false" ht="12.75" hidden="false" customHeight="true" outlineLevel="0" collapsed="false">
      <c r="A167" s="15"/>
      <c r="B167" s="16"/>
      <c r="C167" s="20"/>
      <c r="D167" s="21"/>
      <c r="E167" s="22"/>
      <c r="F167" s="20" t="s">
        <v>240</v>
      </c>
      <c r="G167" s="21" t="n">
        <v>0</v>
      </c>
      <c r="H167" s="30"/>
      <c r="I167" s="20"/>
      <c r="J167" s="21"/>
      <c r="K167" s="30"/>
      <c r="L167" s="20"/>
      <c r="M167" s="21"/>
      <c r="N167" s="22"/>
      <c r="O167" s="20"/>
      <c r="P167" s="21"/>
      <c r="Q167" s="22"/>
    </row>
    <row r="168" customFormat="false" ht="12.75" hidden="false" customHeight="true" outlineLevel="0" collapsed="false">
      <c r="A168" s="15"/>
      <c r="B168" s="16"/>
      <c r="C168" s="20"/>
      <c r="D168" s="21"/>
      <c r="E168" s="22"/>
      <c r="F168" s="20" t="s">
        <v>241</v>
      </c>
      <c r="G168" s="21" t="n">
        <v>0</v>
      </c>
      <c r="H168" s="30"/>
      <c r="I168" s="20"/>
      <c r="J168" s="21"/>
      <c r="K168" s="30"/>
      <c r="L168" s="20"/>
      <c r="M168" s="21"/>
      <c r="N168" s="22"/>
      <c r="O168" s="20"/>
      <c r="P168" s="21"/>
      <c r="Q168" s="22"/>
    </row>
    <row r="169" customFormat="false" ht="12.75" hidden="false" customHeight="true" outlineLevel="0" collapsed="false">
      <c r="A169" s="15"/>
      <c r="B169" s="16"/>
      <c r="C169" s="20"/>
      <c r="D169" s="21"/>
      <c r="E169" s="22"/>
      <c r="F169" s="20" t="s">
        <v>242</v>
      </c>
      <c r="G169" s="21" t="n">
        <v>0</v>
      </c>
      <c r="H169" s="30"/>
      <c r="I169" s="20"/>
      <c r="J169" s="21"/>
      <c r="K169" s="30"/>
      <c r="L169" s="20"/>
      <c r="M169" s="21"/>
      <c r="N169" s="22"/>
      <c r="O169" s="20"/>
      <c r="P169" s="21"/>
      <c r="Q169" s="22"/>
    </row>
    <row r="170" customFormat="false" ht="12.75" hidden="false" customHeight="true" outlineLevel="0" collapsed="false">
      <c r="A170" s="15"/>
      <c r="B170" s="16"/>
      <c r="C170" s="25"/>
      <c r="D170" s="21"/>
      <c r="E170" s="26" t="s">
        <v>39</v>
      </c>
      <c r="F170" s="25"/>
      <c r="G170" s="21"/>
      <c r="H170" s="26" t="s">
        <v>39</v>
      </c>
      <c r="I170" s="25"/>
      <c r="K170" s="26" t="s">
        <v>39</v>
      </c>
      <c r="L170" s="25"/>
      <c r="M170" s="27"/>
      <c r="N170" s="26" t="s">
        <v>39</v>
      </c>
      <c r="O170" s="25"/>
      <c r="P170" s="21"/>
      <c r="Q170" s="26" t="s">
        <v>39</v>
      </c>
    </row>
    <row r="171" customFormat="false" ht="15" hidden="false" customHeight="false" outlineLevel="0" collapsed="false">
      <c r="A171" s="15"/>
      <c r="B171" s="16"/>
      <c r="C171" s="28" t="s">
        <v>40</v>
      </c>
      <c r="D171" s="29"/>
      <c r="E171" s="30" t="s">
        <v>41</v>
      </c>
      <c r="F171" s="28" t="s">
        <v>40</v>
      </c>
      <c r="G171" s="29"/>
      <c r="H171" s="30" t="s">
        <v>41</v>
      </c>
      <c r="I171" s="28" t="s">
        <v>40</v>
      </c>
      <c r="J171" s="29"/>
      <c r="K171" s="30" t="s">
        <v>41</v>
      </c>
      <c r="L171" s="28" t="s">
        <v>40</v>
      </c>
      <c r="M171" s="31" t="s">
        <v>11</v>
      </c>
      <c r="N171" s="30" t="s">
        <v>41</v>
      </c>
      <c r="O171" s="28" t="s">
        <v>40</v>
      </c>
      <c r="P171" s="29"/>
      <c r="Q171" s="30" t="s">
        <v>41</v>
      </c>
    </row>
    <row r="172" customFormat="false" ht="12.75" hidden="false" customHeight="false" outlineLevel="0" collapsed="false">
      <c r="A172" s="15"/>
      <c r="B172" s="16"/>
      <c r="C172" s="32" t="n">
        <f aca="false">'[1]QTD Mgmt Summary'!$E$34*-1</f>
        <v>19455</v>
      </c>
      <c r="D172" s="33" t="n">
        <f aca="false">SUM(D161:D171)</f>
        <v>0</v>
      </c>
      <c r="E172" s="34" t="n">
        <f aca="false">+D172-C172</f>
        <v>-19455</v>
      </c>
      <c r="F172" s="32" t="n">
        <v>13905</v>
      </c>
      <c r="G172" s="33" t="n">
        <f aca="false">SUM(G161:G171)</f>
        <v>1000</v>
      </c>
      <c r="H172" s="34" t="n">
        <f aca="false">+G172-F172</f>
        <v>-12905</v>
      </c>
      <c r="I172" s="32" t="n">
        <v>19955</v>
      </c>
      <c r="J172" s="33" t="n">
        <f aca="false">SUM(J161:J171)</f>
        <v>0</v>
      </c>
      <c r="K172" s="34" t="n">
        <f aca="false">+J172-I172</f>
        <v>-19955</v>
      </c>
      <c r="L172" s="32" t="n">
        <f aca="false">+C172+F172+I172</f>
        <v>53315</v>
      </c>
      <c r="M172" s="33" t="n">
        <f aca="false">+D172+G172+J172</f>
        <v>1000</v>
      </c>
      <c r="N172" s="34" t="n">
        <f aca="false">+M172-L172</f>
        <v>-52315</v>
      </c>
      <c r="O172" s="32" t="n">
        <f aca="false">+I172*1.35</f>
        <v>26939.25</v>
      </c>
      <c r="P172" s="33" t="n">
        <f aca="false">SUM(P161:P171)</f>
        <v>0</v>
      </c>
      <c r="Q172" s="34" t="n">
        <f aca="false">+P172-O172</f>
        <v>-26939.25</v>
      </c>
    </row>
    <row r="173" customFormat="false" ht="15" hidden="false" customHeight="true" outlineLevel="0" collapsed="false">
      <c r="A173" s="15" t="s">
        <v>243</v>
      </c>
      <c r="B173" s="16" t="s">
        <v>244</v>
      </c>
      <c r="C173" s="17" t="s">
        <v>10</v>
      </c>
      <c r="D173" s="18" t="s">
        <v>11</v>
      </c>
      <c r="E173" s="19" t="n">
        <f aca="false">COUNTA(C174:C176)</f>
        <v>0</v>
      </c>
      <c r="F173" s="17" t="s">
        <v>10</v>
      </c>
      <c r="G173" s="18" t="s">
        <v>11</v>
      </c>
      <c r="H173" s="19" t="n">
        <f aca="false">COUNTA(F174:F176)</f>
        <v>1</v>
      </c>
      <c r="I173" s="17" t="s">
        <v>10</v>
      </c>
      <c r="J173" s="18" t="s">
        <v>11</v>
      </c>
      <c r="K173" s="19" t="n">
        <f aca="false">COUNTA(I174:I176)</f>
        <v>0</v>
      </c>
      <c r="L173" s="17"/>
      <c r="M173" s="18"/>
      <c r="N173" s="19" t="n">
        <f aca="false">+K173+H173+E173</f>
        <v>1</v>
      </c>
      <c r="O173" s="17" t="s">
        <v>10</v>
      </c>
      <c r="P173" s="18" t="s">
        <v>11</v>
      </c>
      <c r="Q173" s="19" t="n">
        <f aca="false">COUNTA(O174:O176)</f>
        <v>0</v>
      </c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  <c r="IW173" s="1"/>
    </row>
    <row r="174" customFormat="false" ht="12" hidden="false" customHeight="true" outlineLevel="0" collapsed="false">
      <c r="A174" s="15"/>
      <c r="B174" s="16"/>
      <c r="C174" s="20"/>
      <c r="D174" s="21"/>
      <c r="E174" s="22"/>
      <c r="F174" s="20" t="s">
        <v>245</v>
      </c>
      <c r="G174" s="21" t="n">
        <v>30000</v>
      </c>
      <c r="H174" s="22"/>
      <c r="I174" s="20"/>
      <c r="J174" s="21"/>
      <c r="K174" s="22"/>
      <c r="L174" s="20"/>
      <c r="M174" s="21"/>
      <c r="N174" s="22"/>
      <c r="O174" s="20"/>
      <c r="P174" s="21"/>
      <c r="Q174" s="22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  <c r="IW174" s="1"/>
    </row>
    <row r="175" customFormat="false" ht="12" hidden="false" customHeight="true" outlineLevel="0" collapsed="false">
      <c r="A175" s="15"/>
      <c r="B175" s="16"/>
      <c r="C175" s="20"/>
      <c r="D175" s="21"/>
      <c r="E175" s="22"/>
      <c r="F175" s="20"/>
      <c r="G175" s="21"/>
      <c r="H175" s="22"/>
      <c r="I175" s="21"/>
      <c r="J175" s="21"/>
      <c r="K175" s="22"/>
      <c r="L175" s="20"/>
      <c r="M175" s="21"/>
      <c r="N175" s="22"/>
      <c r="O175" s="20"/>
      <c r="P175" s="21"/>
      <c r="Q175" s="22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  <c r="IW175" s="1"/>
    </row>
    <row r="176" customFormat="false" ht="12" hidden="false" customHeight="true" outlineLevel="0" collapsed="false">
      <c r="A176" s="15"/>
      <c r="B176" s="16"/>
      <c r="C176" s="25"/>
      <c r="D176" s="24"/>
      <c r="E176" s="26" t="s">
        <v>39</v>
      </c>
      <c r="F176" s="25"/>
      <c r="G176" s="24"/>
      <c r="H176" s="26" t="s">
        <v>39</v>
      </c>
      <c r="I176" s="25"/>
      <c r="J176" s="48"/>
      <c r="K176" s="26" t="s">
        <v>39</v>
      </c>
      <c r="L176" s="25"/>
      <c r="M176" s="27"/>
      <c r="N176" s="26" t="s">
        <v>39</v>
      </c>
      <c r="O176" s="25"/>
      <c r="P176" s="24"/>
      <c r="Q176" s="26" t="s">
        <v>39</v>
      </c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  <c r="IW176" s="1"/>
    </row>
    <row r="177" customFormat="false" ht="15" hidden="false" customHeight="true" outlineLevel="0" collapsed="false">
      <c r="A177" s="15"/>
      <c r="B177" s="16"/>
      <c r="C177" s="28" t="s">
        <v>40</v>
      </c>
      <c r="D177" s="29"/>
      <c r="E177" s="30" t="s">
        <v>41</v>
      </c>
      <c r="F177" s="28" t="s">
        <v>40</v>
      </c>
      <c r="G177" s="29"/>
      <c r="H177" s="30" t="s">
        <v>41</v>
      </c>
      <c r="I177" s="28" t="s">
        <v>40</v>
      </c>
      <c r="J177" s="29"/>
      <c r="K177" s="30" t="s">
        <v>41</v>
      </c>
      <c r="L177" s="28" t="s">
        <v>40</v>
      </c>
      <c r="M177" s="31" t="s">
        <v>11</v>
      </c>
      <c r="N177" s="30" t="s">
        <v>41</v>
      </c>
      <c r="O177" s="28" t="s">
        <v>40</v>
      </c>
      <c r="P177" s="29"/>
      <c r="Q177" s="30" t="s">
        <v>41</v>
      </c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  <c r="IW177" s="1"/>
    </row>
    <row r="178" customFormat="false" ht="12" hidden="false" customHeight="true" outlineLevel="0" collapsed="false">
      <c r="A178" s="15"/>
      <c r="B178" s="16"/>
      <c r="C178" s="32" t="n">
        <f aca="false">'[1]QTD Mgmt Summary'!$E$38*-1</f>
        <v>19101</v>
      </c>
      <c r="D178" s="33" t="n">
        <f aca="false">SUM(D174:D177)</f>
        <v>0</v>
      </c>
      <c r="E178" s="49" t="n">
        <f aca="false">+D178-C178</f>
        <v>-19101</v>
      </c>
      <c r="F178" s="32" t="n">
        <v>0</v>
      </c>
      <c r="G178" s="33" t="n">
        <f aca="false">SUM(G174:G177)</f>
        <v>30000</v>
      </c>
      <c r="H178" s="49" t="n">
        <f aca="false">+G178-F178</f>
        <v>30000</v>
      </c>
      <c r="I178" s="32" t="n">
        <v>0</v>
      </c>
      <c r="J178" s="33" t="n">
        <f aca="false">SUM(J174:J177)</f>
        <v>0</v>
      </c>
      <c r="K178" s="33" t="n">
        <f aca="false">+J178-I178</f>
        <v>0</v>
      </c>
      <c r="L178" s="32" t="n">
        <f aca="false">+C178+F178+I178</f>
        <v>19101</v>
      </c>
      <c r="M178" s="33" t="n">
        <f aca="false">+D178+G178+J178</f>
        <v>30000</v>
      </c>
      <c r="N178" s="34" t="n">
        <f aca="false">+M178-L178</f>
        <v>10899</v>
      </c>
      <c r="O178" s="32" t="n">
        <f aca="false">+I178*1.35</f>
        <v>0</v>
      </c>
      <c r="P178" s="33" t="n">
        <f aca="false">SUM(P174:P177)</f>
        <v>0</v>
      </c>
      <c r="Q178" s="33" t="n">
        <f aca="false">+P178-O178</f>
        <v>0</v>
      </c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  <c r="IW178" s="1"/>
    </row>
    <row r="179" customFormat="false" ht="9" hidden="false" customHeight="true" outlineLevel="0" collapsed="false">
      <c r="A179" s="50"/>
      <c r="B179" s="50"/>
      <c r="C179" s="51"/>
      <c r="D179" s="51"/>
      <c r="E179" s="51"/>
      <c r="F179" s="51"/>
      <c r="G179" s="52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  <c r="IW179" s="1"/>
    </row>
    <row r="180" customFormat="false" ht="13.5" hidden="false" customHeight="false" outlineLevel="0" collapsed="false">
      <c r="A180" s="53"/>
      <c r="B180" s="54"/>
      <c r="C180" s="32" t="n">
        <f aca="false">+C178+C172+C159+C149+C141+C131+C107+C99+C92+C80+C66+C56+C42+C30</f>
        <v>163062</v>
      </c>
      <c r="D180" s="32" t="n">
        <f aca="false">+D178+D172+D159+D149+D141+D131+D107+D99+D92+D80+D66+D56+D42+D30</f>
        <v>65352.12</v>
      </c>
      <c r="E180" s="34" t="n">
        <f aca="false">+D180-C180</f>
        <v>-97709.88</v>
      </c>
      <c r="F180" s="32" t="n">
        <f aca="false">+F178+F172+F159+F149+F141+F131+F107+F99+F92+F80+F66+F56+F42+F30</f>
        <v>197544</v>
      </c>
      <c r="G180" s="32" t="n">
        <f aca="false">+G178+G172+G159+G149+G141+G131+G107+G99+G92+G80+G66+G56+G42+G30</f>
        <v>360416.47</v>
      </c>
      <c r="H180" s="34" t="n">
        <f aca="false">+G180-F180</f>
        <v>162872.47</v>
      </c>
      <c r="I180" s="32" t="n">
        <f aca="false">+I178+I172+I159+I149+I141+I131+I107+I99+I92+I80+I66+I56+I42+I30</f>
        <v>234395</v>
      </c>
      <c r="J180" s="32" t="n">
        <f aca="false">+J178+J172+J159+J149+J141+J131+J107+J99+J92+J80+J66+J56+J42+J30</f>
        <v>313072.353</v>
      </c>
      <c r="K180" s="34" t="n">
        <f aca="false">+J180-I180</f>
        <v>78677.353</v>
      </c>
      <c r="L180" s="32" t="n">
        <f aca="false">+L178+L172+L159+L149+L141+L131+L107+L99+L92+L80+L66+L56+L42+L30</f>
        <v>595001</v>
      </c>
      <c r="M180" s="32" t="n">
        <f aca="false">+M178+M172+M159+M149+M141+M131+M107+M99+M92+M80+M66+M56+M42+M30</f>
        <v>738840.943</v>
      </c>
      <c r="N180" s="34" t="n">
        <f aca="false">+M180-L180</f>
        <v>143839.943</v>
      </c>
      <c r="O180" s="32" t="n">
        <f aca="false">+O178+O172+O159+O149+O141+O131+O107+O99+O92+O80+O66+O56+O42+O30</f>
        <v>316433.25</v>
      </c>
      <c r="P180" s="32" t="n">
        <f aca="false">+P178+P172+P159+P149+P141+P131+P107+P99+P92+P80+P66+P56+P42+P30</f>
        <v>81349.734</v>
      </c>
      <c r="Q180" s="34" t="n">
        <f aca="false">+P180-O180</f>
        <v>-235083.516</v>
      </c>
    </row>
    <row r="181" customFormat="false" ht="18" hidden="false" customHeight="true" outlineLevel="0" collapsed="false">
      <c r="A181" s="55"/>
      <c r="B181" s="55"/>
      <c r="C181" s="56"/>
      <c r="D181" s="56" t="s">
        <v>246</v>
      </c>
      <c r="E181" s="57" t="n">
        <f aca="false">+E6+E31+E43+E57+E67+E81+E93+E100+E132+E142+E150+E160+E173+E108</f>
        <v>45</v>
      </c>
      <c r="F181" s="58"/>
      <c r="G181" s="59"/>
      <c r="H181" s="57" t="n">
        <f aca="false">+H6+H31+H43+H57+H67+H81+H93+H100+H132+H142+H150+H160+H173+H108</f>
        <v>224</v>
      </c>
      <c r="I181" s="56"/>
      <c r="J181" s="59"/>
      <c r="K181" s="57" t="n">
        <f aca="false">+K6+K31+K43+K57+K67+K81+K93+K100+K132+K142+K150+K160+K173+K108</f>
        <v>105</v>
      </c>
      <c r="L181" s="56"/>
      <c r="M181" s="59"/>
      <c r="N181" s="60" t="n">
        <f aca="false">+K181+H181+E181</f>
        <v>374</v>
      </c>
      <c r="O181" s="56"/>
      <c r="P181" s="59"/>
      <c r="Q181" s="57" t="n">
        <f aca="false">+Q6+Q31+Q43+Q57+Q67+Q81+Q93+Q100+Q132+Q142+Q150+Q160+Q173+Q108</f>
        <v>21</v>
      </c>
      <c r="R181" s="58"/>
      <c r="S181" s="58"/>
      <c r="T181" s="58"/>
      <c r="U181" s="58"/>
      <c r="V181" s="58"/>
      <c r="W181" s="58"/>
      <c r="X181" s="58"/>
      <c r="Y181" s="58"/>
      <c r="Z181" s="58"/>
      <c r="AA181" s="58"/>
      <c r="AB181" s="58"/>
      <c r="AC181" s="58"/>
      <c r="AD181" s="58"/>
      <c r="AE181" s="58"/>
      <c r="AF181" s="58"/>
      <c r="AG181" s="58"/>
      <c r="AH181" s="58"/>
      <c r="AI181" s="58"/>
      <c r="AJ181" s="58"/>
      <c r="AK181" s="58"/>
      <c r="AL181" s="58"/>
      <c r="AM181" s="58"/>
      <c r="AN181" s="58"/>
      <c r="AO181" s="58"/>
      <c r="AP181" s="58"/>
      <c r="AQ181" s="58"/>
      <c r="AR181" s="58"/>
      <c r="AS181" s="58"/>
      <c r="AT181" s="58"/>
      <c r="AU181" s="58"/>
      <c r="AV181" s="58"/>
      <c r="AW181" s="58"/>
      <c r="AX181" s="58"/>
      <c r="AY181" s="58"/>
      <c r="AZ181" s="58"/>
      <c r="BA181" s="58"/>
      <c r="BB181" s="58"/>
      <c r="BC181" s="58"/>
      <c r="BD181" s="58"/>
      <c r="BE181" s="58"/>
      <c r="BF181" s="58"/>
      <c r="BG181" s="58"/>
      <c r="BH181" s="58"/>
      <c r="BI181" s="58"/>
      <c r="BJ181" s="58"/>
      <c r="BK181" s="58"/>
      <c r="BL181" s="58"/>
      <c r="BM181" s="58"/>
      <c r="BN181" s="58"/>
      <c r="BO181" s="58"/>
      <c r="BP181" s="58"/>
      <c r="BQ181" s="58"/>
      <c r="BR181" s="58"/>
      <c r="BS181" s="58"/>
      <c r="BT181" s="58"/>
      <c r="BU181" s="58"/>
      <c r="BV181" s="58"/>
      <c r="BW181" s="58"/>
      <c r="BX181" s="58"/>
      <c r="BY181" s="58"/>
      <c r="BZ181" s="58"/>
      <c r="CA181" s="58"/>
      <c r="CB181" s="58"/>
      <c r="CC181" s="58"/>
      <c r="CD181" s="58"/>
      <c r="CE181" s="58"/>
      <c r="CF181" s="58"/>
      <c r="CG181" s="58"/>
      <c r="CH181" s="58"/>
      <c r="CI181" s="58"/>
      <c r="CJ181" s="58"/>
      <c r="CK181" s="58"/>
      <c r="CL181" s="58"/>
      <c r="CM181" s="58"/>
      <c r="CN181" s="58"/>
      <c r="CO181" s="58"/>
      <c r="CP181" s="58"/>
      <c r="CQ181" s="58"/>
      <c r="CR181" s="58"/>
      <c r="CS181" s="58"/>
      <c r="CT181" s="58"/>
      <c r="CU181" s="58"/>
      <c r="CV181" s="58"/>
      <c r="CW181" s="58"/>
      <c r="CX181" s="58"/>
      <c r="CY181" s="58"/>
      <c r="CZ181" s="58"/>
      <c r="DA181" s="58"/>
      <c r="DB181" s="58"/>
      <c r="DC181" s="58"/>
      <c r="DD181" s="58"/>
      <c r="DE181" s="58"/>
      <c r="DF181" s="58"/>
      <c r="DG181" s="58"/>
      <c r="DH181" s="58"/>
      <c r="DI181" s="58"/>
      <c r="DJ181" s="58"/>
      <c r="DK181" s="58"/>
      <c r="DL181" s="58"/>
      <c r="DM181" s="58"/>
      <c r="DN181" s="58"/>
      <c r="DO181" s="58"/>
      <c r="DP181" s="58"/>
      <c r="DQ181" s="58"/>
      <c r="DR181" s="58"/>
      <c r="DS181" s="58"/>
      <c r="DT181" s="58"/>
      <c r="DU181" s="58"/>
      <c r="DV181" s="58"/>
      <c r="DW181" s="58"/>
      <c r="DX181" s="58"/>
      <c r="DY181" s="58"/>
      <c r="DZ181" s="58"/>
      <c r="EA181" s="58"/>
      <c r="EB181" s="58"/>
      <c r="EC181" s="58"/>
      <c r="ED181" s="58"/>
      <c r="EE181" s="58"/>
      <c r="EF181" s="58"/>
      <c r="EG181" s="58"/>
      <c r="EH181" s="58"/>
      <c r="EI181" s="58"/>
      <c r="EJ181" s="58"/>
      <c r="EK181" s="58"/>
      <c r="EL181" s="58"/>
      <c r="EM181" s="58"/>
      <c r="EN181" s="58"/>
      <c r="EO181" s="58"/>
      <c r="EP181" s="58"/>
      <c r="EQ181" s="58"/>
      <c r="ER181" s="58"/>
      <c r="ES181" s="58"/>
      <c r="ET181" s="58"/>
      <c r="EU181" s="58"/>
      <c r="EV181" s="58"/>
      <c r="EW181" s="58"/>
      <c r="EX181" s="58"/>
      <c r="EY181" s="58"/>
      <c r="EZ181" s="58"/>
      <c r="FA181" s="58"/>
      <c r="FB181" s="58"/>
      <c r="FC181" s="58"/>
      <c r="FD181" s="58"/>
      <c r="FE181" s="58"/>
      <c r="FF181" s="58"/>
      <c r="FG181" s="58"/>
      <c r="FH181" s="58"/>
      <c r="FI181" s="58"/>
      <c r="FJ181" s="58"/>
      <c r="FK181" s="58"/>
      <c r="FL181" s="58"/>
      <c r="FM181" s="58"/>
      <c r="FN181" s="58"/>
      <c r="FO181" s="58"/>
      <c r="FP181" s="58"/>
      <c r="FQ181" s="58"/>
      <c r="FR181" s="58"/>
      <c r="FS181" s="58"/>
      <c r="FT181" s="58"/>
      <c r="FU181" s="58"/>
      <c r="FV181" s="58"/>
      <c r="FW181" s="58"/>
      <c r="FX181" s="58"/>
      <c r="FY181" s="58"/>
      <c r="FZ181" s="58"/>
      <c r="GA181" s="58"/>
      <c r="GB181" s="58"/>
      <c r="GC181" s="58"/>
      <c r="GD181" s="58"/>
      <c r="GE181" s="58"/>
      <c r="GF181" s="58"/>
      <c r="GG181" s="58"/>
      <c r="GH181" s="58"/>
      <c r="GI181" s="58"/>
      <c r="GJ181" s="58"/>
      <c r="GK181" s="58"/>
      <c r="GL181" s="58"/>
      <c r="GM181" s="58"/>
      <c r="GN181" s="58"/>
      <c r="GO181" s="58"/>
      <c r="GP181" s="58"/>
      <c r="GQ181" s="58"/>
      <c r="GR181" s="58"/>
      <c r="GS181" s="58"/>
      <c r="GT181" s="58"/>
      <c r="GU181" s="58"/>
      <c r="GV181" s="58"/>
      <c r="GW181" s="58"/>
      <c r="GX181" s="58"/>
      <c r="GY181" s="58"/>
      <c r="GZ181" s="58"/>
      <c r="HA181" s="58"/>
      <c r="HB181" s="58"/>
      <c r="HC181" s="58"/>
      <c r="HD181" s="58"/>
      <c r="HE181" s="58"/>
      <c r="HF181" s="58"/>
      <c r="HG181" s="58"/>
      <c r="HH181" s="58"/>
      <c r="HI181" s="58"/>
      <c r="HJ181" s="58"/>
      <c r="HK181" s="58"/>
      <c r="HL181" s="58"/>
      <c r="HM181" s="58"/>
      <c r="HN181" s="58"/>
      <c r="HO181" s="58"/>
      <c r="HP181" s="58"/>
      <c r="HQ181" s="58"/>
      <c r="HR181" s="58"/>
      <c r="HS181" s="58"/>
      <c r="HT181" s="58"/>
      <c r="HU181" s="58"/>
      <c r="HV181" s="58"/>
      <c r="HW181" s="58"/>
      <c r="HX181" s="58"/>
      <c r="HY181" s="58"/>
      <c r="HZ181" s="58"/>
      <c r="IA181" s="58"/>
      <c r="IB181" s="58"/>
      <c r="IC181" s="58"/>
      <c r="ID181" s="58"/>
      <c r="IE181" s="58"/>
      <c r="IF181" s="58"/>
      <c r="IG181" s="58"/>
      <c r="IH181" s="58"/>
      <c r="II181" s="58"/>
      <c r="IJ181" s="58"/>
      <c r="IK181" s="58"/>
      <c r="IL181" s="58"/>
      <c r="IM181" s="58"/>
      <c r="IN181" s="58"/>
      <c r="IO181" s="58"/>
      <c r="IP181" s="58"/>
      <c r="IQ181" s="58"/>
      <c r="IR181" s="58"/>
      <c r="IS181" s="58"/>
      <c r="IT181" s="58"/>
      <c r="IU181" s="58"/>
      <c r="IV181" s="58"/>
      <c r="IW181" s="58"/>
    </row>
    <row r="182" customFormat="false" ht="6.75" hidden="false" customHeight="true" outlineLevel="0" collapsed="false">
      <c r="R182" s="61"/>
      <c r="S182" s="61"/>
      <c r="T182" s="61"/>
      <c r="U182" s="61"/>
      <c r="V182" s="61"/>
      <c r="W182" s="61"/>
      <c r="X182" s="61"/>
      <c r="Y182" s="61"/>
      <c r="Z182" s="61"/>
      <c r="AA182" s="61"/>
      <c r="AB182" s="61"/>
      <c r="AC182" s="61"/>
      <c r="AD182" s="61"/>
      <c r="AE182" s="61"/>
      <c r="AF182" s="61"/>
      <c r="AG182" s="61"/>
      <c r="AH182" s="61"/>
      <c r="AI182" s="61"/>
      <c r="AJ182" s="61"/>
      <c r="AK182" s="61"/>
      <c r="AL182" s="61"/>
      <c r="AM182" s="61"/>
      <c r="AN182" s="61"/>
      <c r="AO182" s="61"/>
      <c r="AP182" s="61"/>
      <c r="AQ182" s="61"/>
      <c r="AR182" s="61"/>
      <c r="AS182" s="61"/>
      <c r="AT182" s="61"/>
      <c r="AU182" s="61"/>
      <c r="AV182" s="61"/>
      <c r="AW182" s="61"/>
      <c r="AX182" s="61"/>
      <c r="AY182" s="61"/>
      <c r="AZ182" s="61"/>
      <c r="BA182" s="61"/>
      <c r="BB182" s="61"/>
      <c r="BC182" s="61"/>
      <c r="BD182" s="61"/>
      <c r="BE182" s="61"/>
      <c r="BF182" s="61"/>
      <c r="BG182" s="61"/>
      <c r="BH182" s="61"/>
      <c r="BI182" s="61"/>
      <c r="BJ182" s="61"/>
      <c r="BK182" s="61"/>
      <c r="BL182" s="61"/>
      <c r="BM182" s="61"/>
      <c r="BN182" s="61"/>
      <c r="BO182" s="61"/>
      <c r="BP182" s="61"/>
      <c r="BQ182" s="61"/>
      <c r="BR182" s="61"/>
      <c r="BS182" s="61"/>
      <c r="BT182" s="61"/>
      <c r="BU182" s="61"/>
      <c r="BV182" s="61"/>
      <c r="BW182" s="61"/>
      <c r="BX182" s="61"/>
      <c r="BY182" s="61"/>
      <c r="BZ182" s="61"/>
      <c r="CA182" s="61"/>
      <c r="CB182" s="61"/>
      <c r="CC182" s="61"/>
      <c r="CD182" s="61"/>
      <c r="CE182" s="61"/>
      <c r="CF182" s="61"/>
      <c r="CG182" s="61"/>
      <c r="CH182" s="61"/>
      <c r="CI182" s="61"/>
      <c r="CJ182" s="61"/>
      <c r="CK182" s="61"/>
      <c r="CL182" s="61"/>
      <c r="CM182" s="61"/>
      <c r="CN182" s="61"/>
      <c r="CO182" s="61"/>
      <c r="CP182" s="61"/>
      <c r="CQ182" s="61"/>
      <c r="CR182" s="61"/>
      <c r="CS182" s="61"/>
      <c r="CT182" s="61"/>
      <c r="CU182" s="61"/>
      <c r="CV182" s="61"/>
      <c r="CW182" s="61"/>
      <c r="CX182" s="61"/>
      <c r="CY182" s="61"/>
      <c r="CZ182" s="61"/>
      <c r="DA182" s="61"/>
      <c r="DB182" s="61"/>
      <c r="DC182" s="61"/>
      <c r="DD182" s="61"/>
      <c r="DE182" s="61"/>
      <c r="DF182" s="61"/>
      <c r="DG182" s="61"/>
      <c r="DH182" s="61"/>
      <c r="DI182" s="61"/>
      <c r="DJ182" s="61"/>
      <c r="DK182" s="61"/>
      <c r="DL182" s="61"/>
      <c r="DM182" s="61"/>
      <c r="DN182" s="61"/>
      <c r="DO182" s="61"/>
      <c r="DP182" s="61"/>
      <c r="DQ182" s="61"/>
      <c r="DR182" s="61"/>
      <c r="DS182" s="61"/>
      <c r="DT182" s="61"/>
      <c r="DU182" s="61"/>
      <c r="DV182" s="61"/>
      <c r="DW182" s="61"/>
      <c r="DX182" s="61"/>
      <c r="DY182" s="61"/>
      <c r="DZ182" s="61"/>
      <c r="EA182" s="61"/>
      <c r="EB182" s="61"/>
      <c r="EC182" s="61"/>
      <c r="ED182" s="61"/>
      <c r="EE182" s="61"/>
      <c r="EF182" s="61"/>
      <c r="EG182" s="61"/>
      <c r="EH182" s="61"/>
      <c r="EI182" s="61"/>
      <c r="EJ182" s="61"/>
      <c r="EK182" s="61"/>
      <c r="EL182" s="61"/>
      <c r="EM182" s="61"/>
      <c r="EN182" s="61"/>
      <c r="EO182" s="61"/>
      <c r="EP182" s="61"/>
      <c r="EQ182" s="61"/>
      <c r="ER182" s="61"/>
      <c r="ES182" s="61"/>
      <c r="ET182" s="61"/>
      <c r="EU182" s="61"/>
      <c r="EV182" s="61"/>
      <c r="EW182" s="61"/>
      <c r="EX182" s="61"/>
      <c r="EY182" s="61"/>
      <c r="EZ182" s="61"/>
      <c r="FA182" s="61"/>
      <c r="FB182" s="61"/>
      <c r="FC182" s="61"/>
      <c r="FD182" s="61"/>
      <c r="FE182" s="61"/>
      <c r="FF182" s="61"/>
      <c r="FG182" s="61"/>
      <c r="FH182" s="61"/>
      <c r="FI182" s="61"/>
      <c r="FJ182" s="61"/>
      <c r="FK182" s="61"/>
      <c r="FL182" s="61"/>
      <c r="FM182" s="61"/>
      <c r="FN182" s="61"/>
      <c r="FO182" s="61"/>
      <c r="FP182" s="61"/>
      <c r="FQ182" s="61"/>
      <c r="FR182" s="61"/>
      <c r="FS182" s="61"/>
      <c r="FT182" s="61"/>
      <c r="FU182" s="61"/>
      <c r="FV182" s="61"/>
      <c r="FW182" s="61"/>
      <c r="FX182" s="61"/>
      <c r="FY182" s="61"/>
      <c r="FZ182" s="61"/>
      <c r="GA182" s="61"/>
      <c r="GB182" s="61"/>
      <c r="GC182" s="61"/>
      <c r="GD182" s="61"/>
      <c r="GE182" s="61"/>
      <c r="GF182" s="61"/>
      <c r="GG182" s="61"/>
      <c r="GH182" s="61"/>
      <c r="GI182" s="61"/>
      <c r="GJ182" s="61"/>
      <c r="GK182" s="61"/>
      <c r="GL182" s="61"/>
      <c r="GM182" s="61"/>
      <c r="GN182" s="61"/>
      <c r="GO182" s="61"/>
      <c r="GP182" s="61"/>
      <c r="GQ182" s="61"/>
      <c r="GR182" s="61"/>
      <c r="GS182" s="61"/>
      <c r="GT182" s="61"/>
      <c r="GU182" s="61"/>
      <c r="GV182" s="61"/>
      <c r="GW182" s="61"/>
      <c r="GX182" s="61"/>
      <c r="GY182" s="61"/>
      <c r="GZ182" s="61"/>
      <c r="HA182" s="61"/>
      <c r="HB182" s="61"/>
      <c r="HC182" s="61"/>
      <c r="HD182" s="61"/>
      <c r="HE182" s="61"/>
      <c r="HF182" s="61"/>
      <c r="HG182" s="61"/>
      <c r="HH182" s="61"/>
      <c r="HI182" s="61"/>
      <c r="HJ182" s="61"/>
      <c r="HK182" s="61"/>
      <c r="HL182" s="61"/>
      <c r="HM182" s="61"/>
      <c r="HN182" s="61"/>
      <c r="HO182" s="61"/>
      <c r="HP182" s="61"/>
      <c r="HQ182" s="61"/>
      <c r="HR182" s="61"/>
      <c r="HS182" s="61"/>
      <c r="HT182" s="61"/>
      <c r="HU182" s="61"/>
      <c r="HV182" s="61"/>
      <c r="HW182" s="61"/>
      <c r="HX182" s="61"/>
      <c r="HY182" s="61"/>
      <c r="HZ182" s="61"/>
      <c r="IA182" s="61"/>
      <c r="IB182" s="61"/>
      <c r="IC182" s="61"/>
      <c r="ID182" s="61"/>
      <c r="IE182" s="61"/>
      <c r="IF182" s="61"/>
      <c r="IG182" s="61"/>
      <c r="IH182" s="61"/>
      <c r="II182" s="61"/>
      <c r="IJ182" s="61"/>
      <c r="IK182" s="61"/>
      <c r="IL182" s="61"/>
      <c r="IM182" s="61"/>
      <c r="IN182" s="61"/>
      <c r="IO182" s="61"/>
      <c r="IP182" s="61"/>
      <c r="IQ182" s="61"/>
      <c r="IR182" s="61"/>
      <c r="IS182" s="61"/>
      <c r="IT182" s="61"/>
      <c r="IU182" s="61"/>
      <c r="IV182" s="61"/>
      <c r="IW182" s="61"/>
    </row>
    <row r="184" customFormat="false" ht="12.75" hidden="false" customHeight="false" outlineLevel="0" collapsed="false">
      <c r="D184" s="62"/>
    </row>
  </sheetData>
  <mergeCells count="34">
    <mergeCell ref="L3:Q3"/>
    <mergeCell ref="C5:E5"/>
    <mergeCell ref="F5:H5"/>
    <mergeCell ref="I5:K5"/>
    <mergeCell ref="L5:N5"/>
    <mergeCell ref="O5:Q5"/>
    <mergeCell ref="A6:A30"/>
    <mergeCell ref="B6:B30"/>
    <mergeCell ref="A31:A42"/>
    <mergeCell ref="B31:B42"/>
    <mergeCell ref="A43:A56"/>
    <mergeCell ref="B43:B56"/>
    <mergeCell ref="A57:A66"/>
    <mergeCell ref="B57:B66"/>
    <mergeCell ref="A67:A80"/>
    <mergeCell ref="B67:B80"/>
    <mergeCell ref="A81:A92"/>
    <mergeCell ref="B81:B92"/>
    <mergeCell ref="A93:A99"/>
    <mergeCell ref="B93:B99"/>
    <mergeCell ref="A100:A107"/>
    <mergeCell ref="B100:B107"/>
    <mergeCell ref="A108:A131"/>
    <mergeCell ref="B108:B131"/>
    <mergeCell ref="A132:A141"/>
    <mergeCell ref="B132:B141"/>
    <mergeCell ref="A142:A149"/>
    <mergeCell ref="B142:B149"/>
    <mergeCell ref="A150:A159"/>
    <mergeCell ref="B150:B159"/>
    <mergeCell ref="A160:A172"/>
    <mergeCell ref="B160:B172"/>
    <mergeCell ref="A173:A178"/>
    <mergeCell ref="B173:B178"/>
  </mergeCells>
  <printOptions headings="false" gridLines="false" gridLinesSet="true" horizontalCentered="true" verticalCentered="false"/>
  <pageMargins left="0.279861111111111" right="0.25" top="0.220138888888889" bottom="0.240277777777778" header="0.511811023622047" footer="0.511811023622047"/>
  <pageSetup paperSize="1" scale="5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92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5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P180" activeCellId="0" sqref="P18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63" width="2.7"/>
    <col collapsed="false" customWidth="true" hidden="false" outlineLevel="0" max="3" min="3" style="64" width="25.7"/>
    <col collapsed="false" customWidth="true" hidden="false" outlineLevel="0" max="4" min="4" style="63" width="8.7"/>
    <col collapsed="false" customWidth="true" hidden="false" outlineLevel="0" max="5" min="5" style="64" width="7.7"/>
    <col collapsed="false" customWidth="true" hidden="false" outlineLevel="0" max="6" min="6" style="63" width="7.7"/>
    <col collapsed="false" customWidth="true" hidden="false" outlineLevel="0" max="7" min="7" style="64" width="11.7"/>
    <col collapsed="false" customWidth="true" hidden="false" outlineLevel="0" max="8" min="8" style="63" width="9.85"/>
    <col collapsed="false" customWidth="true" hidden="false" outlineLevel="0" max="9" min="9" style="63" width="25.28"/>
    <col collapsed="false" customWidth="true" hidden="false" outlineLevel="0" max="10" min="10" style="63" width="8.7"/>
    <col collapsed="false" customWidth="true" hidden="false" outlineLevel="0" max="12" min="11" style="63" width="7.7"/>
    <col collapsed="false" customWidth="true" hidden="false" outlineLevel="0" max="13" min="13" style="63" width="11.7"/>
    <col collapsed="false" customWidth="true" hidden="false" outlineLevel="0" max="14" min="14" style="63" width="11.28"/>
    <col collapsed="false" customWidth="true" hidden="false" outlineLevel="0" max="15" min="15" style="63" width="13.7"/>
    <col collapsed="false" customWidth="true" hidden="false" outlineLevel="0" max="17" min="16" style="63" width="7.7"/>
    <col collapsed="false" customWidth="true" hidden="false" outlineLevel="0" max="18" min="18" style="63" width="13.7"/>
    <col collapsed="false" customWidth="true" hidden="false" outlineLevel="0" max="20" min="19" style="63" width="7.7"/>
    <col collapsed="false" customWidth="false" hidden="false" outlineLevel="0" max="257" min="21" style="63" width="9.14"/>
  </cols>
  <sheetData>
    <row r="1" customFormat="false" ht="9.75" hidden="false" customHeight="true" outlineLevel="0" collapsed="false">
      <c r="B1" s="65"/>
      <c r="C1" s="66"/>
      <c r="D1" s="65"/>
      <c r="E1" s="66"/>
      <c r="F1" s="65"/>
      <c r="G1" s="67"/>
    </row>
    <row r="2" customFormat="false" ht="27" hidden="false" customHeight="true" outlineLevel="0" collapsed="false">
      <c r="A2" s="68" t="s">
        <v>0</v>
      </c>
      <c r="B2" s="68"/>
      <c r="C2" s="69"/>
      <c r="D2" s="70"/>
      <c r="E2" s="69"/>
      <c r="F2" s="70"/>
      <c r="G2" s="71"/>
      <c r="H2" s="72"/>
      <c r="I2" s="72"/>
      <c r="J2" s="72"/>
      <c r="K2" s="72"/>
      <c r="L2" s="72"/>
      <c r="M2" s="73" t="s">
        <v>247</v>
      </c>
      <c r="N2" s="74"/>
      <c r="O2" s="72"/>
      <c r="P2" s="72"/>
      <c r="Q2" s="75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  <c r="CA2" s="74"/>
      <c r="CB2" s="74"/>
      <c r="CC2" s="74"/>
      <c r="CD2" s="74"/>
      <c r="CE2" s="74"/>
      <c r="CF2" s="74"/>
      <c r="CG2" s="74"/>
      <c r="CH2" s="74"/>
      <c r="CI2" s="74"/>
      <c r="CJ2" s="74"/>
      <c r="CK2" s="74"/>
      <c r="CL2" s="74"/>
      <c r="CM2" s="74"/>
      <c r="CN2" s="74"/>
      <c r="CO2" s="74"/>
      <c r="CP2" s="74"/>
      <c r="CQ2" s="74"/>
      <c r="CR2" s="74"/>
      <c r="CS2" s="74"/>
      <c r="CT2" s="74"/>
      <c r="CU2" s="74"/>
      <c r="CV2" s="74"/>
      <c r="CW2" s="74"/>
      <c r="CX2" s="74"/>
      <c r="CY2" s="74"/>
      <c r="CZ2" s="74"/>
      <c r="DA2" s="74"/>
      <c r="DB2" s="74"/>
      <c r="DC2" s="74"/>
      <c r="DD2" s="74"/>
      <c r="DE2" s="74"/>
      <c r="DF2" s="74"/>
      <c r="DG2" s="74"/>
      <c r="DH2" s="74"/>
      <c r="DI2" s="74"/>
      <c r="DJ2" s="74"/>
      <c r="DK2" s="74"/>
      <c r="DL2" s="74"/>
      <c r="DM2" s="74"/>
      <c r="DN2" s="74"/>
      <c r="DO2" s="74"/>
      <c r="DP2" s="74"/>
      <c r="DQ2" s="74"/>
      <c r="DR2" s="74"/>
      <c r="DS2" s="74"/>
      <c r="DT2" s="74"/>
      <c r="DU2" s="74"/>
      <c r="DV2" s="74"/>
      <c r="DW2" s="74"/>
      <c r="DX2" s="74"/>
      <c r="DY2" s="74"/>
      <c r="DZ2" s="74"/>
      <c r="EA2" s="74"/>
      <c r="EB2" s="74"/>
      <c r="EC2" s="74"/>
      <c r="ED2" s="74"/>
      <c r="EE2" s="74"/>
      <c r="EF2" s="74"/>
      <c r="EG2" s="74"/>
      <c r="EH2" s="74"/>
      <c r="EI2" s="74"/>
      <c r="EJ2" s="74"/>
      <c r="EK2" s="74"/>
      <c r="EL2" s="74"/>
      <c r="EM2" s="74"/>
      <c r="EN2" s="74"/>
      <c r="EO2" s="74"/>
      <c r="EP2" s="74"/>
      <c r="EQ2" s="74"/>
      <c r="ER2" s="74"/>
      <c r="ES2" s="74"/>
      <c r="ET2" s="74"/>
      <c r="EU2" s="74"/>
      <c r="EV2" s="74"/>
      <c r="EW2" s="74"/>
      <c r="EX2" s="74"/>
      <c r="EY2" s="74"/>
      <c r="EZ2" s="74"/>
      <c r="FA2" s="74"/>
      <c r="FB2" s="74"/>
      <c r="FC2" s="74"/>
      <c r="FD2" s="74"/>
      <c r="FE2" s="74"/>
      <c r="FF2" s="74"/>
      <c r="FG2" s="74"/>
      <c r="FH2" s="74"/>
      <c r="FI2" s="74"/>
      <c r="FJ2" s="74"/>
      <c r="FK2" s="74"/>
      <c r="FL2" s="74"/>
      <c r="FM2" s="74"/>
      <c r="FN2" s="74"/>
      <c r="FO2" s="74"/>
      <c r="FP2" s="74"/>
      <c r="FQ2" s="74"/>
      <c r="FR2" s="74"/>
      <c r="FS2" s="74"/>
      <c r="FT2" s="74"/>
      <c r="FU2" s="74"/>
      <c r="FV2" s="74"/>
      <c r="FW2" s="74"/>
      <c r="FX2" s="74"/>
      <c r="FY2" s="74"/>
      <c r="FZ2" s="74"/>
      <c r="GA2" s="74"/>
      <c r="GB2" s="74"/>
      <c r="GC2" s="74"/>
      <c r="GD2" s="74"/>
      <c r="GE2" s="74"/>
      <c r="GF2" s="74"/>
      <c r="GG2" s="74"/>
      <c r="GH2" s="74"/>
      <c r="GI2" s="74"/>
      <c r="GJ2" s="74"/>
      <c r="GK2" s="74"/>
      <c r="GL2" s="74"/>
      <c r="GM2" s="74"/>
      <c r="GN2" s="74"/>
      <c r="GO2" s="74"/>
      <c r="GP2" s="74"/>
      <c r="GQ2" s="74"/>
      <c r="GR2" s="74"/>
      <c r="GS2" s="74"/>
      <c r="GT2" s="74"/>
      <c r="GU2" s="74"/>
      <c r="GV2" s="74"/>
      <c r="GW2" s="74"/>
      <c r="GX2" s="74"/>
      <c r="GY2" s="74"/>
      <c r="GZ2" s="74"/>
      <c r="HA2" s="74"/>
      <c r="HB2" s="74"/>
      <c r="HC2" s="74"/>
      <c r="HD2" s="74"/>
      <c r="HE2" s="74"/>
      <c r="HF2" s="74"/>
      <c r="HG2" s="74"/>
      <c r="HH2" s="74"/>
      <c r="HI2" s="74"/>
      <c r="HJ2" s="74"/>
      <c r="HK2" s="74"/>
      <c r="HL2" s="74"/>
      <c r="HM2" s="74"/>
      <c r="HN2" s="74"/>
      <c r="HO2" s="74"/>
      <c r="HP2" s="74"/>
      <c r="HQ2" s="74"/>
      <c r="HR2" s="74"/>
      <c r="HS2" s="74"/>
      <c r="HT2" s="74"/>
      <c r="HU2" s="74"/>
      <c r="HV2" s="74"/>
      <c r="HW2" s="74"/>
      <c r="HX2" s="74"/>
      <c r="HY2" s="74"/>
      <c r="HZ2" s="74"/>
      <c r="IA2" s="74"/>
      <c r="IB2" s="74"/>
      <c r="IC2" s="74"/>
      <c r="ID2" s="74"/>
      <c r="IE2" s="74"/>
      <c r="IF2" s="74"/>
      <c r="IG2" s="74"/>
      <c r="IH2" s="74"/>
      <c r="II2" s="74"/>
      <c r="IJ2" s="74"/>
      <c r="IK2" s="74"/>
      <c r="IL2" s="74"/>
      <c r="IM2" s="74"/>
      <c r="IN2" s="74"/>
      <c r="IO2" s="74"/>
      <c r="IP2" s="74"/>
      <c r="IQ2" s="74"/>
      <c r="IR2" s="74"/>
      <c r="IS2" s="74"/>
      <c r="IT2" s="74"/>
      <c r="IU2" s="74"/>
      <c r="IV2" s="74"/>
      <c r="IW2" s="74"/>
    </row>
    <row r="3" customFormat="false" ht="13.5" hidden="false" customHeight="true" outlineLevel="0" collapsed="false">
      <c r="A3" s="76"/>
      <c r="B3" s="77"/>
      <c r="C3" s="78"/>
      <c r="D3" s="76"/>
      <c r="E3" s="79"/>
      <c r="F3" s="80"/>
      <c r="G3" s="81"/>
      <c r="H3" s="82"/>
      <c r="I3" s="83"/>
      <c r="J3" s="84"/>
      <c r="K3" s="84"/>
      <c r="L3" s="84"/>
      <c r="M3" s="84" t="str">
        <f aca="false">+'Hotlist - Identified '!L3</f>
        <v>Results based on Activity through June 16, 2000</v>
      </c>
      <c r="N3" s="76"/>
      <c r="O3" s="82"/>
      <c r="P3" s="82"/>
      <c r="Q3" s="85"/>
      <c r="R3" s="76"/>
      <c r="S3" s="76"/>
      <c r="T3" s="8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/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  <c r="EP3" s="76"/>
      <c r="EQ3" s="76"/>
      <c r="ER3" s="76"/>
      <c r="ES3" s="76"/>
      <c r="ET3" s="76"/>
      <c r="EU3" s="76"/>
      <c r="EV3" s="76"/>
      <c r="EW3" s="76"/>
      <c r="EX3" s="76"/>
      <c r="EY3" s="76"/>
      <c r="EZ3" s="76"/>
      <c r="FA3" s="76"/>
      <c r="FB3" s="76"/>
      <c r="FC3" s="76"/>
      <c r="FD3" s="76"/>
      <c r="FE3" s="76"/>
      <c r="FF3" s="76"/>
      <c r="FG3" s="76"/>
      <c r="FH3" s="76"/>
      <c r="FI3" s="76"/>
      <c r="FJ3" s="76"/>
      <c r="FK3" s="76"/>
      <c r="FL3" s="76"/>
      <c r="FM3" s="76"/>
      <c r="FN3" s="76"/>
      <c r="FO3" s="76"/>
      <c r="FP3" s="76"/>
      <c r="FQ3" s="76"/>
      <c r="FR3" s="76"/>
      <c r="FS3" s="76"/>
      <c r="FT3" s="76"/>
      <c r="FU3" s="76"/>
      <c r="FV3" s="76"/>
      <c r="FW3" s="76"/>
      <c r="FX3" s="76"/>
      <c r="FY3" s="76"/>
      <c r="FZ3" s="76"/>
      <c r="GA3" s="76"/>
      <c r="GB3" s="76"/>
      <c r="GC3" s="76"/>
      <c r="GD3" s="76"/>
      <c r="GE3" s="76"/>
      <c r="GF3" s="76"/>
      <c r="GG3" s="76"/>
      <c r="GH3" s="76"/>
      <c r="GI3" s="76"/>
      <c r="GJ3" s="76"/>
      <c r="GK3" s="76"/>
      <c r="GL3" s="76"/>
      <c r="GM3" s="76"/>
      <c r="GN3" s="76"/>
      <c r="GO3" s="76"/>
      <c r="GP3" s="76"/>
      <c r="GQ3" s="76"/>
      <c r="GR3" s="76"/>
      <c r="GS3" s="76"/>
      <c r="GT3" s="76"/>
      <c r="GU3" s="76"/>
      <c r="GV3" s="76"/>
      <c r="GW3" s="76"/>
      <c r="GX3" s="76"/>
      <c r="GY3" s="76"/>
      <c r="GZ3" s="76"/>
      <c r="HA3" s="76"/>
      <c r="HB3" s="76"/>
      <c r="HC3" s="76"/>
      <c r="HD3" s="76"/>
      <c r="HE3" s="76"/>
      <c r="HF3" s="76"/>
      <c r="HG3" s="76"/>
      <c r="HH3" s="76"/>
      <c r="HI3" s="76"/>
      <c r="HJ3" s="76"/>
      <c r="HK3" s="76"/>
      <c r="HL3" s="76"/>
      <c r="HM3" s="76"/>
      <c r="HN3" s="76"/>
      <c r="HO3" s="76"/>
      <c r="HP3" s="76"/>
      <c r="HQ3" s="76"/>
      <c r="HR3" s="76"/>
      <c r="HS3" s="76"/>
      <c r="HT3" s="76"/>
      <c r="HU3" s="76"/>
      <c r="HV3" s="76"/>
      <c r="HW3" s="76"/>
      <c r="HX3" s="76"/>
      <c r="HY3" s="76"/>
      <c r="HZ3" s="76"/>
      <c r="IA3" s="76"/>
      <c r="IB3" s="76"/>
      <c r="IC3" s="76"/>
      <c r="ID3" s="76"/>
      <c r="IE3" s="76"/>
      <c r="IF3" s="76"/>
      <c r="IG3" s="76"/>
      <c r="IH3" s="76"/>
      <c r="II3" s="76"/>
      <c r="IJ3" s="76"/>
      <c r="IK3" s="76"/>
      <c r="IL3" s="76"/>
      <c r="IM3" s="76"/>
      <c r="IN3" s="76"/>
      <c r="IO3" s="76"/>
      <c r="IP3" s="76"/>
      <c r="IQ3" s="76"/>
      <c r="IR3" s="76"/>
      <c r="IS3" s="76"/>
      <c r="IT3" s="76"/>
      <c r="IU3" s="76"/>
      <c r="IV3" s="76"/>
      <c r="IW3" s="76"/>
    </row>
    <row r="4" customFormat="false" ht="15" hidden="false" customHeight="true" outlineLevel="0" collapsed="false">
      <c r="A4" s="76"/>
      <c r="B4" s="77"/>
      <c r="C4" s="79"/>
      <c r="D4" s="80"/>
      <c r="E4" s="79"/>
      <c r="F4" s="80"/>
      <c r="G4" s="81"/>
      <c r="H4" s="82"/>
      <c r="I4" s="82"/>
      <c r="J4" s="82"/>
      <c r="K4" s="82"/>
      <c r="L4" s="82"/>
      <c r="M4" s="82"/>
      <c r="N4" s="82"/>
      <c r="O4" s="82"/>
      <c r="P4" s="82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  <c r="HT4" s="76"/>
      <c r="HU4" s="76"/>
      <c r="HV4" s="76"/>
      <c r="HW4" s="76"/>
      <c r="HX4" s="76"/>
      <c r="HY4" s="76"/>
      <c r="HZ4" s="76"/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6"/>
      <c r="IT4" s="76"/>
      <c r="IU4" s="76"/>
      <c r="IV4" s="76"/>
      <c r="IW4" s="76"/>
    </row>
    <row r="5" customFormat="false" ht="15" hidden="false" customHeight="true" outlineLevel="0" collapsed="false">
      <c r="A5" s="87"/>
      <c r="B5" s="87"/>
      <c r="R5" s="88"/>
    </row>
    <row r="6" customFormat="false" ht="15" hidden="false" customHeight="true" outlineLevel="0" collapsed="false">
      <c r="A6" s="87"/>
      <c r="B6" s="87"/>
      <c r="C6" s="89" t="s">
        <v>248</v>
      </c>
      <c r="D6" s="89"/>
      <c r="E6" s="89"/>
      <c r="F6" s="89"/>
      <c r="G6" s="89"/>
      <c r="I6" s="89" t="s">
        <v>142</v>
      </c>
      <c r="J6" s="89"/>
      <c r="K6" s="89"/>
      <c r="L6" s="89"/>
      <c r="M6" s="89"/>
      <c r="R6" s="88"/>
    </row>
    <row r="7" customFormat="false" ht="15" hidden="false" customHeight="true" outlineLevel="0" collapsed="false">
      <c r="A7" s="87"/>
      <c r="B7" s="87"/>
      <c r="C7" s="90" t="s">
        <v>10</v>
      </c>
      <c r="D7" s="91"/>
      <c r="E7" s="92" t="s">
        <v>11</v>
      </c>
      <c r="F7" s="91"/>
      <c r="G7" s="93"/>
      <c r="H7" s="94"/>
      <c r="I7" s="90" t="s">
        <v>10</v>
      </c>
      <c r="J7" s="91"/>
      <c r="K7" s="92" t="s">
        <v>11</v>
      </c>
      <c r="L7" s="91"/>
      <c r="M7" s="93"/>
    </row>
    <row r="8" customFormat="false" ht="15" hidden="false" customHeight="true" outlineLevel="0" collapsed="false">
      <c r="A8" s="87"/>
      <c r="B8" s="87"/>
      <c r="C8" s="95" t="s">
        <v>249</v>
      </c>
      <c r="D8" s="91"/>
      <c r="E8" s="96" t="n">
        <v>0</v>
      </c>
      <c r="F8" s="91"/>
      <c r="G8" s="93"/>
      <c r="H8" s="94"/>
      <c r="I8" s="97" t="s">
        <v>144</v>
      </c>
      <c r="J8" s="98"/>
      <c r="K8" s="96" t="n">
        <v>0</v>
      </c>
      <c r="L8" s="91"/>
      <c r="M8" s="93"/>
    </row>
    <row r="9" customFormat="false" ht="15" hidden="false" customHeight="true" outlineLevel="0" collapsed="false">
      <c r="A9" s="87"/>
      <c r="B9" s="87"/>
      <c r="C9" s="95" t="s">
        <v>250</v>
      </c>
      <c r="D9" s="91"/>
      <c r="E9" s="96" t="n">
        <f aca="false">+[2]East!$F$40</f>
        <v>0</v>
      </c>
      <c r="F9" s="91"/>
      <c r="G9" s="93"/>
      <c r="H9" s="94"/>
      <c r="I9" s="95" t="s">
        <v>250</v>
      </c>
      <c r="J9" s="91"/>
      <c r="K9" s="96" t="n">
        <f aca="false">+[2]Mexico!$F$40</f>
        <v>0.002</v>
      </c>
      <c r="L9" s="91"/>
      <c r="M9" s="93"/>
    </row>
    <row r="10" customFormat="false" ht="15" hidden="false" customHeight="true" outlineLevel="0" collapsed="false">
      <c r="A10" s="99"/>
      <c r="B10" s="99"/>
      <c r="C10" s="90" t="s">
        <v>251</v>
      </c>
      <c r="D10" s="91"/>
      <c r="E10" s="92"/>
      <c r="F10" s="91"/>
      <c r="G10" s="100" t="s">
        <v>40</v>
      </c>
      <c r="H10" s="94"/>
      <c r="I10" s="90" t="s">
        <v>251</v>
      </c>
      <c r="J10" s="91"/>
      <c r="K10" s="92"/>
      <c r="L10" s="91"/>
      <c r="M10" s="100" t="s">
        <v>40</v>
      </c>
    </row>
    <row r="11" customFormat="false" ht="15" hidden="false" customHeight="true" outlineLevel="0" collapsed="false">
      <c r="A11" s="99"/>
      <c r="B11" s="99"/>
      <c r="C11" s="101" t="n">
        <f aca="false">+'[1]QTD Mgmt Summary'!$D$19</f>
        <v>20493</v>
      </c>
      <c r="D11" s="102"/>
      <c r="E11" s="103" t="n">
        <f aca="false">SUM(E8:E10)</f>
        <v>0</v>
      </c>
      <c r="F11" s="102"/>
      <c r="G11" s="104" t="n">
        <f aca="false">IF(C11-E11&gt;0,C11-E11,0)</f>
        <v>20493</v>
      </c>
      <c r="I11" s="101" t="n">
        <f aca="false">+'[1]QTD Mgmt Summary'!$D$29</f>
        <v>4656</v>
      </c>
      <c r="J11" s="102"/>
      <c r="K11" s="103" t="n">
        <f aca="false">SUM(K8:K10)</f>
        <v>0.002</v>
      </c>
      <c r="L11" s="102"/>
      <c r="M11" s="104" t="n">
        <f aca="false">IF(I11-K11&gt;0,I11-K11,0)</f>
        <v>4655.998</v>
      </c>
    </row>
    <row r="12" customFormat="false" ht="15" hidden="false" customHeight="true" outlineLevel="0" collapsed="false">
      <c r="A12" s="99"/>
      <c r="B12" s="99"/>
      <c r="C12" s="105"/>
      <c r="D12" s="106"/>
      <c r="E12" s="105"/>
      <c r="F12" s="106"/>
      <c r="G12" s="105"/>
      <c r="I12" s="105"/>
      <c r="J12" s="106"/>
      <c r="K12" s="105"/>
      <c r="L12" s="106"/>
      <c r="M12" s="105"/>
    </row>
    <row r="13" customFormat="false" ht="15" hidden="false" customHeight="true" outlineLevel="0" collapsed="false">
      <c r="A13" s="99"/>
      <c r="B13" s="99"/>
      <c r="C13" s="89" t="s">
        <v>252</v>
      </c>
      <c r="D13" s="89"/>
      <c r="E13" s="89"/>
      <c r="F13" s="89"/>
      <c r="G13" s="89"/>
      <c r="I13" s="89" t="s">
        <v>253</v>
      </c>
      <c r="J13" s="89"/>
      <c r="K13" s="89"/>
      <c r="L13" s="89"/>
      <c r="M13" s="89"/>
    </row>
    <row r="14" customFormat="false" ht="15" hidden="false" customHeight="true" outlineLevel="0" collapsed="false">
      <c r="A14" s="87"/>
      <c r="B14" s="87"/>
      <c r="C14" s="90" t="s">
        <v>10</v>
      </c>
      <c r="D14" s="91"/>
      <c r="E14" s="92" t="s">
        <v>11</v>
      </c>
      <c r="F14" s="91"/>
      <c r="G14" s="93"/>
      <c r="H14" s="94"/>
      <c r="I14" s="90" t="s">
        <v>10</v>
      </c>
      <c r="J14" s="91"/>
      <c r="K14" s="92" t="s">
        <v>11</v>
      </c>
      <c r="L14" s="29"/>
      <c r="M14" s="107"/>
    </row>
    <row r="15" customFormat="false" ht="15" hidden="false" customHeight="true" outlineLevel="0" collapsed="false">
      <c r="A15" s="99"/>
      <c r="B15" s="99"/>
      <c r="C15" s="95" t="s">
        <v>250</v>
      </c>
      <c r="D15" s="91"/>
      <c r="E15" s="96" t="n">
        <f aca="false">+[2]West!$F$40</f>
        <v>0.506</v>
      </c>
      <c r="F15" s="98"/>
      <c r="G15" s="108"/>
      <c r="H15" s="94"/>
      <c r="I15" s="95" t="s">
        <v>254</v>
      </c>
      <c r="J15" s="94"/>
      <c r="K15" s="96" t="n">
        <v>552</v>
      </c>
      <c r="L15" s="98"/>
      <c r="M15" s="108"/>
    </row>
    <row r="16" customFormat="false" ht="15" hidden="false" customHeight="true" outlineLevel="0" collapsed="false">
      <c r="A16" s="99"/>
      <c r="B16" s="99"/>
      <c r="C16" s="95"/>
      <c r="D16" s="98"/>
      <c r="E16" s="96"/>
      <c r="F16" s="98"/>
      <c r="G16" s="108"/>
      <c r="H16" s="94"/>
      <c r="I16" s="95" t="s">
        <v>255</v>
      </c>
      <c r="J16" s="94"/>
      <c r="K16" s="96" t="n">
        <v>490</v>
      </c>
      <c r="L16" s="98"/>
      <c r="M16" s="108"/>
    </row>
    <row r="17" customFormat="false" ht="15" hidden="false" customHeight="true" outlineLevel="0" collapsed="false">
      <c r="A17" s="99"/>
      <c r="B17" s="99"/>
      <c r="C17" s="90" t="s">
        <v>251</v>
      </c>
      <c r="D17" s="91"/>
      <c r="E17" s="92"/>
      <c r="F17" s="91"/>
      <c r="G17" s="100" t="s">
        <v>40</v>
      </c>
      <c r="H17" s="94"/>
      <c r="I17" s="95" t="s">
        <v>256</v>
      </c>
      <c r="J17" s="94"/>
      <c r="K17" s="96" t="n">
        <v>454</v>
      </c>
      <c r="L17" s="98"/>
      <c r="M17" s="108"/>
    </row>
    <row r="18" customFormat="false" ht="15" hidden="false" customHeight="true" outlineLevel="0" collapsed="false">
      <c r="A18" s="99"/>
      <c r="B18" s="99"/>
      <c r="C18" s="101" t="n">
        <f aca="false">+'[1]QTD Mgmt Summary'!$D$20</f>
        <v>13235</v>
      </c>
      <c r="D18" s="109"/>
      <c r="E18" s="110" t="n">
        <f aca="false">SUM(E15:E17)</f>
        <v>0.506</v>
      </c>
      <c r="F18" s="109"/>
      <c r="G18" s="111" t="n">
        <f aca="false">IF(C18-E18&gt;0,C18-E18,0)</f>
        <v>13234.494</v>
      </c>
      <c r="I18" s="95" t="s">
        <v>256</v>
      </c>
      <c r="J18" s="94"/>
      <c r="K18" s="96" t="n">
        <v>256</v>
      </c>
      <c r="L18" s="98"/>
      <c r="M18" s="108"/>
    </row>
    <row r="19" customFormat="false" ht="15" hidden="false" customHeight="true" outlineLevel="0" collapsed="false">
      <c r="A19" s="99"/>
      <c r="B19" s="99"/>
      <c r="C19" s="105"/>
      <c r="D19" s="106"/>
      <c r="E19" s="105"/>
      <c r="F19" s="106"/>
      <c r="G19" s="105"/>
      <c r="I19" s="95" t="s">
        <v>257</v>
      </c>
      <c r="J19" s="94"/>
      <c r="K19" s="96" t="n">
        <v>230</v>
      </c>
      <c r="L19" s="98"/>
      <c r="M19" s="108"/>
    </row>
    <row r="20" customFormat="false" ht="15" hidden="false" customHeight="true" outlineLevel="0" collapsed="false">
      <c r="A20" s="99"/>
      <c r="B20" s="99"/>
      <c r="C20" s="89" t="s">
        <v>258</v>
      </c>
      <c r="D20" s="89"/>
      <c r="E20" s="89"/>
      <c r="F20" s="89"/>
      <c r="G20" s="89"/>
      <c r="I20" s="95" t="s">
        <v>259</v>
      </c>
      <c r="J20" s="94"/>
      <c r="K20" s="96" t="n">
        <v>208</v>
      </c>
      <c r="L20" s="98"/>
      <c r="M20" s="108"/>
    </row>
    <row r="21" customFormat="false" ht="15" hidden="false" customHeight="true" outlineLevel="0" collapsed="false">
      <c r="A21" s="99"/>
      <c r="B21" s="99"/>
      <c r="C21" s="90" t="s">
        <v>10</v>
      </c>
      <c r="D21" s="91"/>
      <c r="E21" s="92" t="s">
        <v>11</v>
      </c>
      <c r="F21" s="91"/>
      <c r="G21" s="93"/>
      <c r="I21" s="95" t="s">
        <v>260</v>
      </c>
      <c r="J21" s="94"/>
      <c r="K21" s="96" t="n">
        <f aca="false">2174+98+365</f>
        <v>2637</v>
      </c>
      <c r="L21" s="98"/>
      <c r="M21" s="108"/>
    </row>
    <row r="22" customFormat="false" ht="15" hidden="false" customHeight="true" outlineLevel="0" collapsed="false">
      <c r="A22" s="99"/>
      <c r="B22" s="99"/>
      <c r="C22" s="95" t="s">
        <v>261</v>
      </c>
      <c r="D22" s="94"/>
      <c r="E22" s="96" t="n">
        <v>220</v>
      </c>
      <c r="F22" s="98"/>
      <c r="G22" s="108"/>
      <c r="I22" s="95" t="s">
        <v>250</v>
      </c>
      <c r="J22" s="94"/>
      <c r="K22" s="96" t="n">
        <f aca="false">+'[2]HPL&amp;LRC'!$F$40</f>
        <v>8.865</v>
      </c>
      <c r="L22" s="98"/>
      <c r="M22" s="108"/>
      <c r="N22" s="64"/>
    </row>
    <row r="23" customFormat="false" ht="15" hidden="false" customHeight="true" outlineLevel="0" collapsed="false">
      <c r="A23" s="99"/>
      <c r="B23" s="99"/>
      <c r="C23" s="95" t="s">
        <v>262</v>
      </c>
      <c r="D23" s="94"/>
      <c r="E23" s="96" t="n">
        <v>116</v>
      </c>
      <c r="F23" s="98"/>
      <c r="G23" s="108"/>
      <c r="I23" s="112"/>
      <c r="J23" s="113"/>
      <c r="K23" s="96"/>
      <c r="L23" s="98"/>
      <c r="M23" s="108"/>
      <c r="N23" s="64"/>
    </row>
    <row r="24" customFormat="false" ht="15" hidden="false" customHeight="true" outlineLevel="0" collapsed="false">
      <c r="A24" s="99"/>
      <c r="B24" s="99"/>
      <c r="C24" s="95" t="s">
        <v>250</v>
      </c>
      <c r="D24" s="94"/>
      <c r="E24" s="96" t="n">
        <f aca="false">+[2]Downstream!$F$40</f>
        <v>2.915</v>
      </c>
      <c r="F24" s="98"/>
      <c r="G24" s="108"/>
      <c r="I24" s="112"/>
      <c r="J24" s="113"/>
      <c r="K24" s="96"/>
      <c r="L24" s="98"/>
      <c r="M24" s="108"/>
      <c r="N24" s="64"/>
    </row>
    <row r="25" customFormat="false" ht="15" hidden="false" customHeight="true" outlineLevel="0" collapsed="false">
      <c r="A25" s="99"/>
      <c r="B25" s="99"/>
      <c r="C25" s="90" t="s">
        <v>251</v>
      </c>
      <c r="D25" s="91"/>
      <c r="E25" s="92"/>
      <c r="F25" s="91"/>
      <c r="G25" s="100" t="s">
        <v>40</v>
      </c>
      <c r="I25" s="90" t="s">
        <v>251</v>
      </c>
      <c r="J25" s="91"/>
      <c r="K25" s="92"/>
      <c r="L25" s="91"/>
      <c r="M25" s="100" t="s">
        <v>40</v>
      </c>
    </row>
    <row r="26" customFormat="false" ht="15" hidden="false" customHeight="true" outlineLevel="0" collapsed="false">
      <c r="A26" s="99"/>
      <c r="B26" s="99"/>
      <c r="C26" s="101" t="n">
        <f aca="false">+'[1]QTD Mgmt Summary'!$D$21</f>
        <v>22861</v>
      </c>
      <c r="D26" s="102"/>
      <c r="E26" s="103" t="n">
        <f aca="false">SUM(E22:E25)</f>
        <v>338.915</v>
      </c>
      <c r="F26" s="102"/>
      <c r="G26" s="104" t="n">
        <f aca="false">IF(C26-E26&gt;0,C26-E26,0)</f>
        <v>22522.085</v>
      </c>
      <c r="I26" s="101" t="n">
        <f aca="false">+'[1]QTD Mgmt Summary'!$D$26+'[1]QTD Mgmt Summary'!$D$27</f>
        <v>12436</v>
      </c>
      <c r="J26" s="102"/>
      <c r="K26" s="103" t="n">
        <f aca="false">SUM(K15:K25)</f>
        <v>4835.865</v>
      </c>
      <c r="L26" s="102"/>
      <c r="M26" s="104" t="n">
        <f aca="false">IF(I26-K26&gt;0,I26-K26,0)</f>
        <v>7600.135</v>
      </c>
    </row>
    <row r="27" customFormat="false" ht="15" hidden="false" customHeight="true" outlineLevel="0" collapsed="false">
      <c r="A27" s="99"/>
      <c r="B27" s="99"/>
      <c r="C27" s="105"/>
      <c r="D27" s="106"/>
      <c r="E27" s="105"/>
      <c r="F27" s="114"/>
      <c r="G27" s="115"/>
      <c r="I27" s="105"/>
      <c r="J27" s="106"/>
      <c r="K27" s="105"/>
      <c r="L27" s="106"/>
      <c r="M27" s="105"/>
    </row>
    <row r="28" customFormat="false" ht="15" hidden="false" customHeight="true" outlineLevel="0" collapsed="false">
      <c r="A28" s="99"/>
      <c r="B28" s="99"/>
      <c r="C28" s="116" t="s">
        <v>263</v>
      </c>
      <c r="D28" s="114"/>
      <c r="E28" s="114"/>
      <c r="F28" s="91"/>
      <c r="G28" s="93"/>
      <c r="I28" s="89" t="s">
        <v>149</v>
      </c>
      <c r="J28" s="89"/>
      <c r="K28" s="89"/>
      <c r="L28" s="89"/>
      <c r="M28" s="89"/>
    </row>
    <row r="29" customFormat="false" ht="15" hidden="false" customHeight="true" outlineLevel="0" collapsed="false">
      <c r="A29" s="87"/>
      <c r="B29" s="87"/>
      <c r="C29" s="90" t="s">
        <v>10</v>
      </c>
      <c r="D29" s="91"/>
      <c r="E29" s="92" t="s">
        <v>11</v>
      </c>
      <c r="F29" s="98"/>
      <c r="G29" s="108"/>
      <c r="I29" s="90" t="s">
        <v>10</v>
      </c>
      <c r="J29" s="91"/>
      <c r="K29" s="92" t="s">
        <v>11</v>
      </c>
      <c r="L29" s="91"/>
      <c r="M29" s="93"/>
    </row>
    <row r="30" customFormat="false" ht="15" hidden="false" customHeight="true" outlineLevel="0" collapsed="false">
      <c r="A30" s="99"/>
      <c r="B30" s="99"/>
      <c r="C30" s="95" t="s">
        <v>264</v>
      </c>
      <c r="D30" s="98"/>
      <c r="E30" s="96" t="n">
        <v>12600</v>
      </c>
      <c r="F30" s="98"/>
      <c r="G30" s="108"/>
      <c r="I30" s="95" t="s">
        <v>265</v>
      </c>
      <c r="J30" s="113"/>
      <c r="K30" s="96" t="n">
        <v>861</v>
      </c>
      <c r="L30" s="98"/>
      <c r="M30" s="108"/>
    </row>
    <row r="31" customFormat="false" ht="15" hidden="false" customHeight="true" outlineLevel="0" collapsed="false">
      <c r="A31" s="99"/>
      <c r="B31" s="99"/>
      <c r="C31" s="95" t="s">
        <v>250</v>
      </c>
      <c r="D31" s="91"/>
      <c r="E31" s="96" t="n">
        <f aca="false">+[2]Generation!$F$40</f>
        <v>3.55</v>
      </c>
      <c r="F31" s="98"/>
      <c r="G31" s="108"/>
      <c r="H31" s="64"/>
      <c r="I31" s="95" t="s">
        <v>266</v>
      </c>
      <c r="J31" s="113"/>
      <c r="K31" s="96" t="n">
        <v>527</v>
      </c>
      <c r="L31" s="98"/>
      <c r="M31" s="108"/>
    </row>
    <row r="32" customFormat="false" ht="15" hidden="false" customHeight="true" outlineLevel="0" collapsed="false">
      <c r="A32" s="99"/>
      <c r="B32" s="99"/>
      <c r="C32" s="90" t="s">
        <v>251</v>
      </c>
      <c r="D32" s="91"/>
      <c r="E32" s="92"/>
      <c r="F32" s="91"/>
      <c r="G32" s="100" t="s">
        <v>40</v>
      </c>
      <c r="I32" s="95" t="s">
        <v>250</v>
      </c>
      <c r="J32" s="117"/>
      <c r="K32" s="96" t="n">
        <f aca="false">+'[2] Upstream Originations'!$F$40</f>
        <v>10.482</v>
      </c>
      <c r="L32" s="91"/>
      <c r="M32" s="93"/>
    </row>
    <row r="33" customFormat="false" ht="15" hidden="false" customHeight="true" outlineLevel="0" collapsed="false">
      <c r="A33" s="99"/>
      <c r="B33" s="99"/>
      <c r="C33" s="101" t="n">
        <f aca="false">+'[1]QTD Mgmt Summary'!$D$22</f>
        <v>18711</v>
      </c>
      <c r="D33" s="102"/>
      <c r="E33" s="103" t="n">
        <f aca="false">SUM(E30:E32)</f>
        <v>12603.55</v>
      </c>
      <c r="F33" s="102"/>
      <c r="G33" s="104" t="n">
        <f aca="false">IF(C33-E33&gt;0,C33-E33,0)</f>
        <v>6107.45</v>
      </c>
      <c r="I33" s="90" t="s">
        <v>251</v>
      </c>
      <c r="J33" s="91"/>
      <c r="K33" s="92"/>
      <c r="L33" s="91"/>
      <c r="M33" s="100" t="s">
        <v>40</v>
      </c>
    </row>
    <row r="34" customFormat="false" ht="15" hidden="false" customHeight="true" outlineLevel="0" collapsed="false">
      <c r="A34" s="99"/>
      <c r="B34" s="99"/>
      <c r="C34" s="105"/>
      <c r="D34" s="106"/>
      <c r="E34" s="105"/>
      <c r="F34" s="106"/>
      <c r="G34" s="105"/>
      <c r="I34" s="101" t="n">
        <f aca="false">+'[1]QTD Mgmt Summary'!$D$25</f>
        <v>18423</v>
      </c>
      <c r="J34" s="102"/>
      <c r="K34" s="103" t="n">
        <f aca="false">SUM(K30:K33)</f>
        <v>1398.482</v>
      </c>
      <c r="L34" s="102"/>
      <c r="M34" s="104" t="n">
        <f aca="false">IF(I34-K34&gt;0,I34-K34,0)</f>
        <v>17024.518</v>
      </c>
    </row>
    <row r="35" customFormat="false" ht="15" hidden="false" customHeight="true" outlineLevel="0" collapsed="false">
      <c r="A35" s="99"/>
      <c r="B35" s="99"/>
      <c r="C35" s="116" t="s">
        <v>267</v>
      </c>
      <c r="D35" s="114"/>
      <c r="E35" s="114"/>
      <c r="F35" s="114"/>
      <c r="G35" s="115"/>
    </row>
    <row r="36" customFormat="false" ht="15" hidden="false" customHeight="true" outlineLevel="0" collapsed="false">
      <c r="A36" s="87"/>
      <c r="B36" s="87"/>
      <c r="C36" s="90" t="s">
        <v>10</v>
      </c>
      <c r="D36" s="91"/>
      <c r="E36" s="92" t="s">
        <v>11</v>
      </c>
      <c r="F36" s="91"/>
      <c r="G36" s="93"/>
      <c r="I36" s="89" t="s">
        <v>268</v>
      </c>
      <c r="J36" s="89"/>
      <c r="K36" s="89"/>
      <c r="L36" s="89"/>
      <c r="M36" s="89"/>
    </row>
    <row r="37" customFormat="false" ht="15" hidden="false" customHeight="true" outlineLevel="0" collapsed="false">
      <c r="A37" s="99"/>
      <c r="B37" s="99"/>
      <c r="C37" s="95" t="s">
        <v>250</v>
      </c>
      <c r="D37" s="91"/>
      <c r="E37" s="96" t="n">
        <f aca="false">+[2]Coal!$F$40</f>
        <v>0.223</v>
      </c>
      <c r="F37" s="91"/>
      <c r="G37" s="93"/>
      <c r="I37" s="90" t="s">
        <v>10</v>
      </c>
      <c r="J37" s="91"/>
      <c r="K37" s="92" t="s">
        <v>11</v>
      </c>
      <c r="L37" s="91"/>
      <c r="M37" s="93"/>
    </row>
    <row r="38" customFormat="false" ht="15" hidden="false" customHeight="true" outlineLevel="0" collapsed="false">
      <c r="A38" s="99"/>
      <c r="B38" s="99"/>
      <c r="C38" s="97"/>
      <c r="D38" s="98"/>
      <c r="E38" s="117"/>
      <c r="F38" s="98"/>
      <c r="G38" s="108"/>
      <c r="I38" s="97" t="s">
        <v>269</v>
      </c>
      <c r="J38" s="98"/>
      <c r="K38" s="96" t="n">
        <v>5000</v>
      </c>
      <c r="L38" s="91"/>
      <c r="M38" s="93"/>
    </row>
    <row r="39" customFormat="false" ht="15" hidden="false" customHeight="true" outlineLevel="0" collapsed="false">
      <c r="A39" s="99"/>
      <c r="B39" s="99"/>
      <c r="C39" s="95"/>
      <c r="D39" s="91"/>
      <c r="E39" s="117"/>
      <c r="F39" s="98"/>
      <c r="G39" s="108"/>
      <c r="I39" s="97" t="s">
        <v>270</v>
      </c>
      <c r="J39" s="98"/>
      <c r="K39" s="96" t="n">
        <v>1000</v>
      </c>
      <c r="L39" s="91"/>
      <c r="M39" s="93"/>
    </row>
    <row r="40" customFormat="false" ht="15" hidden="false" customHeight="true" outlineLevel="0" collapsed="false">
      <c r="A40" s="99"/>
      <c r="B40" s="99"/>
      <c r="C40" s="90" t="s">
        <v>251</v>
      </c>
      <c r="D40" s="91"/>
      <c r="E40" s="118"/>
      <c r="F40" s="91"/>
      <c r="G40" s="100" t="s">
        <v>40</v>
      </c>
      <c r="I40" s="95" t="s">
        <v>250</v>
      </c>
      <c r="J40" s="91"/>
      <c r="K40" s="96" t="n">
        <f aca="false">+'[2]Principal Investing'!$F$40</f>
        <v>-34.212</v>
      </c>
      <c r="L40" s="98"/>
      <c r="M40" s="108"/>
    </row>
    <row r="41" customFormat="false" ht="15" hidden="false" customHeight="true" outlineLevel="0" collapsed="false">
      <c r="A41" s="99"/>
      <c r="B41" s="99"/>
      <c r="C41" s="101" t="n">
        <f aca="false">+'[1]QTD Mgmt Summary'!$D$23</f>
        <v>6212</v>
      </c>
      <c r="D41" s="102"/>
      <c r="E41" s="103" t="n">
        <f aca="false">SUM(E37:E40)</f>
        <v>0.223</v>
      </c>
      <c r="F41" s="102"/>
      <c r="G41" s="104" t="n">
        <f aca="false">IF(C41-E41&gt;0,C41-E41,0)</f>
        <v>6211.777</v>
      </c>
      <c r="I41" s="90" t="s">
        <v>251</v>
      </c>
      <c r="J41" s="91"/>
      <c r="K41" s="92"/>
      <c r="L41" s="91"/>
      <c r="M41" s="100" t="s">
        <v>40</v>
      </c>
    </row>
    <row r="42" customFormat="false" ht="15" hidden="false" customHeight="true" outlineLevel="0" collapsed="false">
      <c r="A42" s="99"/>
      <c r="B42" s="99"/>
      <c r="C42" s="105"/>
      <c r="D42" s="106"/>
      <c r="E42" s="105"/>
      <c r="F42" s="106"/>
      <c r="G42" s="105"/>
      <c r="I42" s="101" t="n">
        <f aca="false">+'[1]QTD Mgmt Summary'!$D$32</f>
        <v>15385</v>
      </c>
      <c r="J42" s="102"/>
      <c r="K42" s="103" t="n">
        <f aca="false">SUM(K38:K41)</f>
        <v>5965.788</v>
      </c>
      <c r="L42" s="102"/>
      <c r="M42" s="104" t="n">
        <f aca="false">IF(I42-K42&gt;0,I42-K42,0)</f>
        <v>9419.212</v>
      </c>
    </row>
    <row r="43" customFormat="false" ht="15" hidden="false" customHeight="true" outlineLevel="0" collapsed="false">
      <c r="A43" s="87"/>
      <c r="B43" s="87"/>
      <c r="C43" s="116" t="s">
        <v>271</v>
      </c>
      <c r="D43" s="114"/>
      <c r="E43" s="114"/>
      <c r="F43" s="114"/>
      <c r="G43" s="115"/>
      <c r="I43" s="105"/>
      <c r="J43" s="106"/>
      <c r="K43" s="105"/>
      <c r="L43" s="106"/>
      <c r="M43" s="105"/>
    </row>
    <row r="44" customFormat="false" ht="15" hidden="false" customHeight="true" outlineLevel="0" collapsed="false">
      <c r="A44" s="99"/>
      <c r="B44" s="99"/>
      <c r="C44" s="90" t="s">
        <v>10</v>
      </c>
      <c r="D44" s="91"/>
      <c r="E44" s="92" t="s">
        <v>11</v>
      </c>
      <c r="F44" s="91"/>
      <c r="G44" s="93"/>
      <c r="I44" s="116" t="s">
        <v>272</v>
      </c>
      <c r="J44" s="114"/>
      <c r="K44" s="114"/>
      <c r="L44" s="114"/>
      <c r="M44" s="115"/>
    </row>
    <row r="45" customFormat="false" ht="15" hidden="false" customHeight="true" outlineLevel="0" collapsed="false">
      <c r="A45" s="99"/>
      <c r="B45" s="99"/>
      <c r="C45" s="97" t="s">
        <v>273</v>
      </c>
      <c r="D45" s="98"/>
      <c r="E45" s="96" t="n">
        <v>1300</v>
      </c>
      <c r="F45" s="98"/>
      <c r="G45" s="108"/>
      <c r="I45" s="90" t="s">
        <v>10</v>
      </c>
      <c r="J45" s="91"/>
      <c r="K45" s="92" t="s">
        <v>11</v>
      </c>
      <c r="L45" s="91"/>
      <c r="M45" s="93"/>
    </row>
    <row r="46" customFormat="false" ht="15" hidden="false" customHeight="true" outlineLevel="0" collapsed="false">
      <c r="A46" s="99"/>
      <c r="B46" s="99"/>
      <c r="C46" s="97" t="s">
        <v>274</v>
      </c>
      <c r="D46" s="98"/>
      <c r="E46" s="96" t="n">
        <v>1700</v>
      </c>
      <c r="F46" s="98"/>
      <c r="G46" s="108"/>
      <c r="I46" s="95" t="s">
        <v>250</v>
      </c>
      <c r="J46" s="91"/>
      <c r="K46" s="96" t="n">
        <f aca="false">+'[2]Energy Capital Res.'!$F$40</f>
        <v>2.325</v>
      </c>
      <c r="L46" s="98"/>
      <c r="M46" s="108"/>
    </row>
    <row r="47" customFormat="false" ht="15" hidden="false" customHeight="true" outlineLevel="0" collapsed="false">
      <c r="A47" s="99"/>
      <c r="B47" s="99"/>
      <c r="C47" s="97" t="s">
        <v>275</v>
      </c>
      <c r="D47" s="98"/>
      <c r="E47" s="96" t="n">
        <v>950</v>
      </c>
      <c r="F47" s="98"/>
      <c r="G47" s="108"/>
      <c r="I47" s="90" t="s">
        <v>251</v>
      </c>
      <c r="J47" s="91"/>
      <c r="K47" s="92"/>
      <c r="L47" s="91"/>
      <c r="M47" s="100" t="s">
        <v>40</v>
      </c>
    </row>
    <row r="48" customFormat="false" ht="15" hidden="false" customHeight="true" outlineLevel="0" collapsed="false">
      <c r="A48" s="99"/>
      <c r="B48" s="99"/>
      <c r="C48" s="97" t="s">
        <v>125</v>
      </c>
      <c r="D48" s="98"/>
      <c r="E48" s="96" t="n">
        <v>500</v>
      </c>
      <c r="F48" s="98"/>
      <c r="G48" s="108"/>
      <c r="I48" s="101" t="n">
        <f aca="false">+'[1]QTD Mgmt Summary'!$D$33</f>
        <v>2000</v>
      </c>
      <c r="J48" s="102"/>
      <c r="K48" s="103" t="n">
        <f aca="false">SUM(K46:K47)</f>
        <v>2.325</v>
      </c>
      <c r="L48" s="102"/>
      <c r="M48" s="104" t="n">
        <f aca="false">IF(I48-K48&gt;0,I48-K48,0)</f>
        <v>1997.675</v>
      </c>
    </row>
    <row r="49" customFormat="false" ht="15" hidden="false" customHeight="true" outlineLevel="0" collapsed="false">
      <c r="A49" s="99"/>
      <c r="B49" s="99"/>
      <c r="C49" s="97" t="s">
        <v>276</v>
      </c>
      <c r="D49" s="98"/>
      <c r="E49" s="96" t="n">
        <v>400</v>
      </c>
      <c r="F49" s="98"/>
      <c r="G49" s="108"/>
      <c r="I49" s="105"/>
      <c r="J49" s="106"/>
      <c r="K49" s="105"/>
      <c r="L49" s="106"/>
      <c r="M49" s="105"/>
    </row>
    <row r="50" customFormat="false" ht="15" hidden="false" customHeight="true" outlineLevel="0" collapsed="false">
      <c r="A50" s="99"/>
      <c r="B50" s="99"/>
      <c r="C50" s="97" t="s">
        <v>129</v>
      </c>
      <c r="D50" s="98"/>
      <c r="E50" s="96" t="n">
        <v>350</v>
      </c>
      <c r="F50" s="98"/>
      <c r="G50" s="108"/>
      <c r="I50" s="116" t="s">
        <v>277</v>
      </c>
      <c r="J50" s="114"/>
      <c r="K50" s="114"/>
      <c r="L50" s="114"/>
      <c r="M50" s="115"/>
    </row>
    <row r="51" customFormat="false" ht="15" hidden="false" customHeight="true" outlineLevel="0" collapsed="false">
      <c r="A51" s="99"/>
      <c r="B51" s="99"/>
      <c r="C51" s="97" t="s">
        <v>278</v>
      </c>
      <c r="D51" s="98"/>
      <c r="E51" s="96" t="n">
        <v>340</v>
      </c>
      <c r="F51" s="98"/>
      <c r="G51" s="108"/>
      <c r="I51" s="90" t="s">
        <v>10</v>
      </c>
      <c r="J51" s="91"/>
      <c r="K51" s="92" t="s">
        <v>11</v>
      </c>
      <c r="L51" s="91"/>
      <c r="M51" s="93"/>
    </row>
    <row r="52" customFormat="false" ht="15" hidden="false" customHeight="true" outlineLevel="0" collapsed="false">
      <c r="A52" s="99"/>
      <c r="B52" s="99"/>
      <c r="C52" s="97" t="s">
        <v>279</v>
      </c>
      <c r="D52" s="98"/>
      <c r="E52" s="96" t="n">
        <v>230</v>
      </c>
      <c r="F52" s="98"/>
      <c r="G52" s="108"/>
      <c r="I52" s="97" t="s">
        <v>280</v>
      </c>
      <c r="J52" s="98"/>
      <c r="K52" s="96" t="n">
        <v>-170</v>
      </c>
      <c r="L52" s="91"/>
      <c r="M52" s="93"/>
    </row>
    <row r="53" customFormat="false" ht="15" hidden="false" customHeight="true" outlineLevel="0" collapsed="false">
      <c r="A53" s="99"/>
      <c r="B53" s="99"/>
      <c r="C53" s="97" t="s">
        <v>281</v>
      </c>
      <c r="D53" s="98"/>
      <c r="E53" s="96" t="n">
        <v>700</v>
      </c>
      <c r="F53" s="98"/>
      <c r="G53" s="108"/>
      <c r="I53" s="97" t="s">
        <v>282</v>
      </c>
      <c r="J53" s="98"/>
      <c r="K53" s="96" t="n">
        <v>-54.943</v>
      </c>
      <c r="L53" s="91"/>
      <c r="M53" s="93"/>
    </row>
    <row r="54" customFormat="false" ht="15" hidden="false" customHeight="true" outlineLevel="0" collapsed="false">
      <c r="A54" s="99"/>
      <c r="B54" s="99"/>
      <c r="C54" s="95" t="s">
        <v>283</v>
      </c>
      <c r="D54" s="98"/>
      <c r="E54" s="96" t="n">
        <v>0</v>
      </c>
      <c r="F54" s="98"/>
      <c r="G54" s="108"/>
      <c r="I54" s="95" t="s">
        <v>250</v>
      </c>
      <c r="J54" s="91"/>
      <c r="K54" s="117" t="n">
        <f aca="false">+'[2]CTG Assets'!$F$40</f>
        <v>-4.525027</v>
      </c>
      <c r="L54" s="91"/>
      <c r="M54" s="93"/>
    </row>
    <row r="55" customFormat="false" ht="15" hidden="false" customHeight="true" outlineLevel="0" collapsed="false">
      <c r="A55" s="99"/>
      <c r="B55" s="99"/>
      <c r="C55" s="95" t="s">
        <v>250</v>
      </c>
      <c r="D55" s="91"/>
      <c r="E55" s="96" t="n">
        <f aca="false">+[2]Canada!$F$40</f>
        <v>2.241</v>
      </c>
      <c r="F55" s="98"/>
      <c r="G55" s="108"/>
      <c r="I55" s="90" t="s">
        <v>251</v>
      </c>
      <c r="J55" s="91"/>
      <c r="K55" s="92"/>
      <c r="L55" s="91"/>
      <c r="M55" s="100" t="s">
        <v>40</v>
      </c>
    </row>
    <row r="56" customFormat="false" ht="15" hidden="false" customHeight="true" outlineLevel="0" collapsed="false">
      <c r="A56" s="99"/>
      <c r="B56" s="99"/>
      <c r="C56" s="90" t="s">
        <v>251</v>
      </c>
      <c r="D56" s="91"/>
      <c r="E56" s="92"/>
      <c r="F56" s="91"/>
      <c r="G56" s="100" t="s">
        <v>40</v>
      </c>
      <c r="I56" s="101" t="n">
        <f aca="false">+'[1]QTD Mgmt Summary'!$D$34</f>
        <v>14705</v>
      </c>
      <c r="J56" s="102"/>
      <c r="K56" s="103" t="n">
        <f aca="false">SUM(K45:K55)</f>
        <v>-224.818027</v>
      </c>
      <c r="L56" s="102"/>
      <c r="M56" s="104" t="n">
        <f aca="false">IF(I56-K56&gt;0,I56-K56,0)</f>
        <v>14929.818027</v>
      </c>
    </row>
    <row r="57" customFormat="false" ht="15" hidden="false" customHeight="true" outlineLevel="0" collapsed="false">
      <c r="A57" s="99"/>
      <c r="B57" s="99"/>
      <c r="C57" s="101" t="n">
        <f aca="false">+'[1]QTD Mgmt Summary'!$D$24</f>
        <v>11556</v>
      </c>
      <c r="D57" s="102"/>
      <c r="E57" s="103" t="n">
        <f aca="false">SUM(E45:E56)</f>
        <v>6472.241</v>
      </c>
      <c r="F57" s="102"/>
      <c r="G57" s="104" t="n">
        <f aca="false">IF(C57-E57&gt;0,C57-E57,0)</f>
        <v>5083.759</v>
      </c>
      <c r="I57" s="105"/>
      <c r="J57" s="106"/>
      <c r="K57" s="105"/>
      <c r="L57" s="106"/>
      <c r="M57" s="105"/>
    </row>
    <row r="58" customFormat="false" ht="15" hidden="false" customHeight="true" outlineLevel="0" collapsed="false">
      <c r="A58" s="99"/>
      <c r="B58" s="99"/>
      <c r="C58" s="63"/>
      <c r="E58" s="63"/>
      <c r="G58" s="63"/>
      <c r="I58" s="89" t="s">
        <v>284</v>
      </c>
      <c r="J58" s="89"/>
      <c r="K58" s="89"/>
      <c r="L58" s="89"/>
      <c r="M58" s="89"/>
    </row>
    <row r="59" customFormat="false" ht="15" hidden="false" customHeight="true" outlineLevel="0" collapsed="false">
      <c r="A59" s="99"/>
      <c r="B59" s="99"/>
      <c r="C59" s="116" t="s">
        <v>285</v>
      </c>
      <c r="D59" s="114"/>
      <c r="E59" s="114"/>
      <c r="F59" s="114"/>
      <c r="G59" s="115"/>
      <c r="I59" s="90" t="s">
        <v>10</v>
      </c>
      <c r="J59" s="91"/>
      <c r="K59" s="92" t="s">
        <v>11</v>
      </c>
      <c r="L59" s="91"/>
      <c r="M59" s="93"/>
    </row>
    <row r="60" customFormat="false" ht="15" hidden="false" customHeight="true" outlineLevel="0" collapsed="false">
      <c r="A60" s="99"/>
      <c r="B60" s="99"/>
      <c r="C60" s="90" t="s">
        <v>10</v>
      </c>
      <c r="D60" s="91"/>
      <c r="E60" s="92" t="s">
        <v>11</v>
      </c>
      <c r="F60" s="91"/>
      <c r="G60" s="93"/>
      <c r="I60" s="95" t="s">
        <v>250</v>
      </c>
      <c r="J60" s="91"/>
      <c r="K60" s="96" t="n">
        <f aca="false">+[2]Chairman!$F$40</f>
        <v>-19.101</v>
      </c>
      <c r="L60" s="98"/>
      <c r="M60" s="108"/>
    </row>
    <row r="61" customFormat="false" ht="15" hidden="false" customHeight="true" outlineLevel="0" collapsed="false">
      <c r="A61" s="99"/>
      <c r="B61" s="99"/>
      <c r="C61" s="95" t="s">
        <v>250</v>
      </c>
      <c r="D61" s="91"/>
      <c r="E61" s="96" t="n">
        <f aca="false">+'[2]New Products'!$F$40</f>
        <v>0.653</v>
      </c>
      <c r="F61" s="98"/>
      <c r="G61" s="108"/>
      <c r="I61" s="90" t="s">
        <v>251</v>
      </c>
      <c r="J61" s="91"/>
      <c r="K61" s="92"/>
      <c r="L61" s="91"/>
      <c r="M61" s="100" t="s">
        <v>40</v>
      </c>
    </row>
    <row r="62" customFormat="false" ht="15" hidden="false" customHeight="true" outlineLevel="0" collapsed="false">
      <c r="A62" s="99"/>
      <c r="B62" s="99"/>
      <c r="C62" s="90" t="s">
        <v>251</v>
      </c>
      <c r="D62" s="91"/>
      <c r="E62" s="92"/>
      <c r="F62" s="91"/>
      <c r="G62" s="100" t="s">
        <v>40</v>
      </c>
      <c r="I62" s="101" t="n">
        <f aca="false">+'[1]QTD Mgmt Summary'!$D$38</f>
        <v>0</v>
      </c>
      <c r="J62" s="102"/>
      <c r="K62" s="103" t="n">
        <f aca="false">SUM(K60:K61)</f>
        <v>-19.101</v>
      </c>
      <c r="L62" s="102"/>
      <c r="M62" s="104" t="n">
        <f aca="false">IF(I62-K62&gt;0,I62-K62,0)</f>
        <v>19.101</v>
      </c>
    </row>
    <row r="63" customFormat="false" ht="15" hidden="false" customHeight="true" outlineLevel="0" collapsed="false">
      <c r="A63" s="99"/>
      <c r="B63" s="99"/>
      <c r="C63" s="101" t="n">
        <f aca="false">+'[1]QTD Mgmt Summary'!$D$28</f>
        <v>7712</v>
      </c>
      <c r="D63" s="102"/>
      <c r="E63" s="103" t="n">
        <f aca="false">SUM(E61:E62)</f>
        <v>0.653</v>
      </c>
      <c r="F63" s="102"/>
      <c r="G63" s="104" t="n">
        <f aca="false">IF(C63-E63&gt;0,C63-E63,0)</f>
        <v>7711.347</v>
      </c>
    </row>
    <row r="64" customFormat="false" ht="15" hidden="false" customHeight="true" outlineLevel="0" collapsed="false">
      <c r="A64" s="99"/>
      <c r="B64" s="99"/>
      <c r="C64" s="63" t="str">
        <f aca="true">CELL("filename")</f>
        <v>'file:///mnt/12tb/@roms/datasets/enron/EDRM Enron Email Data Set v2 XML/filtered-attachments/xls/Hot_List_0616.xls'#$Hotlist - Completed</v>
      </c>
      <c r="E64" s="63"/>
      <c r="G64" s="63"/>
      <c r="I64" s="101" t="n">
        <f aca="false">+I62+I42+I34+I26+I11+C57+C41+C33+C26+C18+C11+C63+I48+I56</f>
        <v>168385</v>
      </c>
      <c r="J64" s="102"/>
      <c r="K64" s="103" t="n">
        <f aca="false">+K62+K42+K34+K26+K11+E57+E41+E33+E26+E18+E11+E63+K48+K56</f>
        <v>31374.630973</v>
      </c>
      <c r="L64" s="102"/>
      <c r="M64" s="104" t="n">
        <f aca="false">IF(I64-K64&gt;0,I64-K64,0)</f>
        <v>137010.369027</v>
      </c>
    </row>
    <row r="65" customFormat="false" ht="12.75" hidden="false" customHeight="false" outlineLevel="0" collapsed="false">
      <c r="C65" s="119" t="n">
        <f aca="true">NOW()</f>
        <v>45926.9630972555</v>
      </c>
      <c r="E65" s="63"/>
      <c r="G65" s="63"/>
    </row>
  </sheetData>
  <mergeCells count="8">
    <mergeCell ref="C6:G6"/>
    <mergeCell ref="I6:M6"/>
    <mergeCell ref="C13:G13"/>
    <mergeCell ref="I13:M13"/>
    <mergeCell ref="C20:G20"/>
    <mergeCell ref="I28:M28"/>
    <mergeCell ref="I36:M36"/>
    <mergeCell ref="I58:M58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Sayed Khoja</dc:creator>
  <dc:description/>
  <dc:language>en-US</dc:language>
  <cp:lastModifiedBy>Patricia Anderson</cp:lastModifiedBy>
  <cp:lastPrinted>2000-06-16T14:51:25Z</cp:lastPrinted>
  <cp:revision>0</cp:revision>
  <dc:subject/>
  <dc:title/>
</cp:coreProperties>
</file>