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Q Summary" sheetId="1" state="hidden" r:id="rId3"/>
    <sheet name="Hotlist - Identified " sheetId="2" state="visible" r:id="rId4"/>
    <sheet name="Hotlist - Completed" sheetId="3" state="visible" r:id="rId5"/>
  </sheets>
  <externalReferences>
    <externalReference r:id="rId6"/>
  </externalReferences>
  <definedNames>
    <definedName function="false" hidden="false" localSheetId="0" name="_xlnm.Print_Area" vbProcedure="false">'2Q Summary'!$1:$65536</definedName>
    <definedName function="false" hidden="false" localSheetId="2" name="_xlnm.Print_Area" vbProcedure="false">'Hotlist - Completed'!$A$1:$M$103</definedName>
    <definedName function="false" hidden="false" localSheetId="2" name="_xlnm.Print_Titles" vbProcedure="false">'Hotlist - Completed'!$1:$4</definedName>
    <definedName function="false" hidden="false" localSheetId="1" name="_xlnm.Print_Area" vbProcedure="false">'Hotlist - Identified '!$A$6:$T$182</definedName>
    <definedName function="false" hidden="false" localSheetId="1" name="_xlnm.Print_Titles" vbProcedure="false">'Hotlist - Identified '!$1:$5</definedName>
    <definedName function="false" hidden="false" name="nr_HotL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<sst xmlns="http://schemas.openxmlformats.org/spreadsheetml/2006/main" count="921" uniqueCount="255">
  <si>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</t>
    </r>
  </si>
  <si>
    <t xml:space="preserve">2Q 2000</t>
  </si>
  <si>
    <t xml:space="preserve">Deals Identified</t>
  </si>
  <si>
    <t xml:space="preserve">Team</t>
  </si>
  <si>
    <t xml:space="preserve">Value</t>
  </si>
  <si>
    <t xml:space="preserve">Chicago - Gas</t>
  </si>
  <si>
    <t xml:space="preserve">East Midstream</t>
  </si>
  <si>
    <t xml:space="preserve">Tenaska - Cleeborne</t>
  </si>
  <si>
    <t xml:space="preserve">Generation Investments</t>
  </si>
  <si>
    <t xml:space="preserve">West QF's</t>
  </si>
  <si>
    <t xml:space="preserve">West Midstream</t>
  </si>
  <si>
    <t xml:space="preserve">Other</t>
  </si>
  <si>
    <t xml:space="preserve">Great River</t>
  </si>
  <si>
    <t xml:space="preserve">Palm Springs/SSF</t>
  </si>
  <si>
    <t xml:space="preserve">Wilson Cntr Agency Fee</t>
  </si>
  <si>
    <t xml:space="preserve">E N R O N   N O R T H  A M E R I C A - H O T  L I S T</t>
  </si>
  <si>
    <t xml:space="preserve">DEALS IDENTIFIED</t>
  </si>
  <si>
    <t xml:space="preserve">Results based on Activity through June 08, 2001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</si>
  <si>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</si>
  <si>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</si>
  <si>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</si>
  <si>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</si>
  <si>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First Quarter 2002</t>
  </si>
  <si>
    <t xml:space="preserve">2001 Totals</t>
  </si>
  <si>
    <t xml:space="preserve">East </t>
  </si>
  <si>
    <t xml:space="preserve">Power</t>
  </si>
  <si>
    <t xml:space="preserve">Deal</t>
  </si>
  <si>
    <t xml:space="preserve">Walton EMC (Development)</t>
  </si>
  <si>
    <t xml:space="preserve">Project Silver Oak (Northeast)</t>
  </si>
  <si>
    <t xml:space="preserve">TexMex (ERCOT)</t>
  </si>
  <si>
    <t xml:space="preserve">Alamac (Southeast)</t>
  </si>
  <si>
    <t xml:space="preserve">Onondaga (Development)</t>
  </si>
  <si>
    <t xml:space="preserve">AIG Highstar (Southeast)</t>
  </si>
  <si>
    <t xml:space="preserve">Calvert City (Development)</t>
  </si>
  <si>
    <t xml:space="preserve">Turbine Sale (Development)</t>
  </si>
  <si>
    <t xml:space="preserve">Unrealized</t>
  </si>
  <si>
    <t xml:space="preserve">Over/</t>
  </si>
  <si>
    <t xml:space="preserve">Budget</t>
  </si>
  <si>
    <t xml:space="preserve">Under</t>
  </si>
  <si>
    <t xml:space="preserve">West </t>
  </si>
  <si>
    <t xml:space="preserve">Las Vegas</t>
  </si>
  <si>
    <t xml:space="preserve">Longview - Oregon</t>
  </si>
  <si>
    <t xml:space="preserve">PSCo.</t>
  </si>
  <si>
    <t xml:space="preserve">  Palo Alto</t>
  </si>
  <si>
    <t xml:space="preserve">Pacificorp</t>
  </si>
  <si>
    <t xml:space="preserve">Lodi</t>
  </si>
  <si>
    <t xml:space="preserve">Saguaro</t>
  </si>
  <si>
    <t xml:space="preserve">Bighorn</t>
  </si>
  <si>
    <t xml:space="preserve"> BPA</t>
  </si>
  <si>
    <t xml:space="preserve">UAMPS</t>
  </si>
  <si>
    <t xml:space="preserve">D5A turbine sale</t>
  </si>
  <si>
    <t xml:space="preserve">Natural </t>
  </si>
  <si>
    <t xml:space="preserve">Gas</t>
  </si>
  <si>
    <t xml:space="preserve">CMS - Medicine Bow (West)</t>
  </si>
  <si>
    <t xml:space="preserve">Kern River Transport (West)</t>
  </si>
  <si>
    <t xml:space="preserve">Michigan Gas Utilities (Central)</t>
  </si>
  <si>
    <t xml:space="preserve">Garden State Paper (East)</t>
  </si>
  <si>
    <t xml:space="preserve">People's Energy (Central)</t>
  </si>
  <si>
    <t xml:space="preserve">City of Long Beach (West)</t>
  </si>
  <si>
    <t xml:space="preserve">SEMCO (Central)</t>
  </si>
  <si>
    <t xml:space="preserve">City of Redding (West)</t>
  </si>
  <si>
    <t xml:space="preserve">PSEG (East)</t>
  </si>
  <si>
    <t xml:space="preserve">Mexicana de Cobra (West)</t>
  </si>
  <si>
    <t xml:space="preserve">Philadelphia Gas Works (East)</t>
  </si>
  <si>
    <t xml:space="preserve">Southern Company (East)</t>
  </si>
  <si>
    <t xml:space="preserve">TBD</t>
  </si>
  <si>
    <t xml:space="preserve">Canada</t>
  </si>
  <si>
    <t xml:space="preserve">CNR (Exec/Finance)</t>
  </si>
  <si>
    <t xml:space="preserve"> Project Heatrate (West Power)</t>
  </si>
  <si>
    <t xml:space="preserve">British Energy (Ontario)</t>
  </si>
  <si>
    <t xml:space="preserve">Suncor PGT (Gas)</t>
  </si>
  <si>
    <t xml:space="preserve">Powerex (West Power)</t>
  </si>
  <si>
    <t xml:space="preserve">ENERconnect (Ontario)</t>
  </si>
  <si>
    <t xml:space="preserve">Project Mapleleaf (Ontario)</t>
  </si>
  <si>
    <t xml:space="preserve">Centra Gas Manitoba (Gas)</t>
  </si>
  <si>
    <t xml:space="preserve">AMPS (Finance)</t>
  </si>
  <si>
    <t xml:space="preserve">N1 Turbine Sale (Finance)</t>
  </si>
  <si>
    <t xml:space="preserve">Suncor Alliance (Gas)</t>
  </si>
  <si>
    <t xml:space="preserve">TCPL PPA (BE) (Ontario)</t>
  </si>
  <si>
    <t xml:space="preserve">Barrington/Burlington T/P swap (Gas)</t>
  </si>
  <si>
    <t xml:space="preserve">Sunoco PPA (BE) (Ontario)</t>
  </si>
  <si>
    <t xml:space="preserve"> Gas Alberta (Gas)</t>
  </si>
  <si>
    <t xml:space="preserve">Ivaco PPA (BE) (Ontario)</t>
  </si>
  <si>
    <t xml:space="preserve">Sunoco Transport (Gas)</t>
  </si>
  <si>
    <t xml:space="preserve">Atlantic Packaging (BE) (Ontario)</t>
  </si>
  <si>
    <t xml:space="preserve">Casco MSA 3-yr (Gas)</t>
  </si>
  <si>
    <t xml:space="preserve">Upstream Executive</t>
  </si>
  <si>
    <t xml:space="preserve">Compression Services</t>
  </si>
  <si>
    <t xml:space="preserve">Bay Gas (Bay Gas Storage Co.)</t>
  </si>
  <si>
    <t xml:space="preserve">Chile (ENAP)</t>
  </si>
  <si>
    <t xml:space="preserve">Project Seabreeze Phase III</t>
  </si>
  <si>
    <t xml:space="preserve">Oakhill (Oakhill Pipeline)</t>
  </si>
  <si>
    <t xml:space="preserve">La Gloria (Duke Energy Fld Svcs)</t>
  </si>
  <si>
    <t xml:space="preserve">Iroquois Gas Pipeline (Eastchester Phase II)</t>
  </si>
  <si>
    <t xml:space="preserve">Seabreeze II (El Paso/Duke Svcs)</t>
  </si>
  <si>
    <t xml:space="preserve">Unocal (Unocal)</t>
  </si>
  <si>
    <t xml:space="preserve">JM Huber ( JM Huber)</t>
  </si>
  <si>
    <t xml:space="preserve">HPL Texas City (AEP)</t>
  </si>
  <si>
    <t xml:space="preserve">Stagecoach (Tennessee Gas Pipeline)</t>
  </si>
  <si>
    <t xml:space="preserve">Southern Trails (Questar Corp)</t>
  </si>
  <si>
    <t xml:space="preserve">ET&amp;S (East LA)</t>
  </si>
  <si>
    <t xml:space="preserve">Seabreeze II B</t>
  </si>
  <si>
    <t xml:space="preserve">Equilon (Capline)</t>
  </si>
  <si>
    <t xml:space="preserve">Enron Clean Fuels (Enron Methanol)</t>
  </si>
  <si>
    <t xml:space="preserve">Crestone ( Northern Border Pipeline)</t>
  </si>
  <si>
    <t xml:space="preserve">NICOR (Nicor)</t>
  </si>
  <si>
    <t xml:space="preserve">Cross Timbers (Cross Timbers)</t>
  </si>
  <si>
    <t xml:space="preserve">Anadarko (Carthage)</t>
  </si>
  <si>
    <t xml:space="preserve"> Offshore</t>
  </si>
  <si>
    <t xml:space="preserve">Storage</t>
  </si>
  <si>
    <t xml:space="preserve">Blowfish ( TBD)</t>
  </si>
  <si>
    <t xml:space="preserve">CNG/Dominion</t>
  </si>
  <si>
    <t xml:space="preserve">Columbia Gas</t>
  </si>
  <si>
    <t xml:space="preserve">Golden Bear (Western Hub Ppts)</t>
  </si>
  <si>
    <t xml:space="preserve">Big Bird I (Falcon Gas Storage)</t>
  </si>
  <si>
    <t xml:space="preserve">Questar Regulated Services</t>
  </si>
  <si>
    <t xml:space="preserve">Aspen (Western Hub Ppts)</t>
  </si>
  <si>
    <t xml:space="preserve">Puget Sound Energy</t>
  </si>
  <si>
    <t xml:space="preserve">Montana Power</t>
  </si>
  <si>
    <t xml:space="preserve">The Big Easy (E Corp)</t>
  </si>
  <si>
    <t xml:space="preserve">Liberty (ETS)</t>
  </si>
  <si>
    <t xml:space="preserve">Big Red II (Halliburton)</t>
  </si>
  <si>
    <t xml:space="preserve">KN Interstate</t>
  </si>
  <si>
    <t xml:space="preserve">TXU </t>
  </si>
  <si>
    <t xml:space="preserve">Red Bed (PNM Energy)</t>
  </si>
  <si>
    <t xml:space="preserve">SIGCORP</t>
  </si>
  <si>
    <t xml:space="preserve">Big Red I (Halliburton)</t>
  </si>
  <si>
    <t xml:space="preserve">Producer E Commerce</t>
  </si>
  <si>
    <t xml:space="preserve">Project Hoover (Applied Terravision)</t>
  </si>
  <si>
    <t xml:space="preserve">Running Man (Marathon)</t>
  </si>
  <si>
    <t xml:space="preserve">Greenway (Occidental Petro)</t>
  </si>
  <si>
    <t xml:space="preserve">Andex (Andex)</t>
  </si>
  <si>
    <t xml:space="preserve">Deep Blue Sea (Ocean Energy)</t>
  </si>
  <si>
    <t xml:space="preserve">GW Pure (Pure Resources)</t>
  </si>
  <si>
    <t xml:space="preserve">CGT (Columbia Gas Tr.)</t>
  </si>
  <si>
    <t xml:space="preserve">Oilman (EOTT)</t>
  </si>
  <si>
    <t xml:space="preserve">Gather Co (Gather Co)</t>
  </si>
  <si>
    <t xml:space="preserve">CNR (Columbia Natural Resources)</t>
  </si>
  <si>
    <t xml:space="preserve">Mariner (Mariner)</t>
  </si>
  <si>
    <t xml:space="preserve"> Wellhead Desk</t>
  </si>
  <si>
    <t xml:space="preserve">AR (Aspect Resources)</t>
  </si>
  <si>
    <t xml:space="preserve">Apache (Apache)</t>
  </si>
  <si>
    <t xml:space="preserve">Devon (Devon)</t>
  </si>
  <si>
    <t xml:space="preserve">CL&amp;F I (Contin. Land &amp; Fur)</t>
  </si>
  <si>
    <t xml:space="preserve">HPL and </t>
  </si>
  <si>
    <t xml:space="preserve">Bridgeline</t>
  </si>
  <si>
    <t xml:space="preserve">Mexico</t>
  </si>
  <si>
    <t xml:space="preserve">Vitro</t>
  </si>
  <si>
    <t xml:space="preserve">Project Tex Mex</t>
  </si>
  <si>
    <t xml:space="preserve">Fapsa</t>
  </si>
  <si>
    <t xml:space="preserve">Fersinsa</t>
  </si>
  <si>
    <t xml:space="preserve">Generation </t>
  </si>
  <si>
    <t xml:space="preserve">Investments</t>
  </si>
  <si>
    <t xml:space="preserve">TECO</t>
  </si>
  <si>
    <t xml:space="preserve">Brazos</t>
  </si>
  <si>
    <t xml:space="preserve">BNY</t>
  </si>
  <si>
    <t xml:space="preserve">Cogentrix</t>
  </si>
  <si>
    <t xml:space="preserve">Delta Power</t>
  </si>
  <si>
    <t xml:space="preserve">Tenaska</t>
  </si>
  <si>
    <t xml:space="preserve">North American Geo Power</t>
  </si>
  <si>
    <t xml:space="preserve">Indeck</t>
  </si>
  <si>
    <t xml:space="preserve">Edison Mission Energy</t>
  </si>
  <si>
    <t xml:space="preserve">UAE</t>
  </si>
  <si>
    <t xml:space="preserve">Motown</t>
  </si>
  <si>
    <t xml:space="preserve">AES</t>
  </si>
  <si>
    <t xml:space="preserve">Cornhusker</t>
  </si>
  <si>
    <t xml:space="preserve">Principal</t>
  </si>
  <si>
    <t xml:space="preserve">Investing</t>
  </si>
  <si>
    <t xml:space="preserve">Energy</t>
  </si>
  <si>
    <t xml:space="preserve">Capital Services</t>
  </si>
  <si>
    <t xml:space="preserve">KCS VPP Syndication</t>
  </si>
  <si>
    <t xml:space="preserve">Preston Exploration (Equity)</t>
  </si>
  <si>
    <t xml:space="preserve">Tarpon (Equity)</t>
  </si>
  <si>
    <t xml:space="preserve"> Cypress</t>
  </si>
  <si>
    <t xml:space="preserve">Andex (VPP)</t>
  </si>
  <si>
    <t xml:space="preserve">Special Assets</t>
  </si>
  <si>
    <t xml:space="preserve">Office of</t>
  </si>
  <si>
    <t xml:space="preserve">the Chairman</t>
  </si>
  <si>
    <t xml:space="preserve">CHECK FIGURES</t>
  </si>
  <si>
    <t xml:space="preserve">2Q01 DEALS COMPLETED</t>
  </si>
  <si>
    <t xml:space="preserve">East Power </t>
  </si>
  <si>
    <t xml:space="preserve">Deals &lt; $1M Each (Southeast)</t>
  </si>
  <si>
    <t xml:space="preserve">Formosa</t>
  </si>
  <si>
    <t xml:space="preserve">Deals &lt; $1M Each (Midwest)</t>
  </si>
  <si>
    <t xml:space="preserve">Deals &lt; $1M Each (ERCOT)</t>
  </si>
  <si>
    <t xml:space="preserve">Unrealized Budget</t>
  </si>
  <si>
    <t xml:space="preserve">Deals &lt; $1M Each (Northeast)</t>
  </si>
  <si>
    <t xml:space="preserve">CRRA (Northeast)</t>
  </si>
  <si>
    <t xml:space="preserve">Blue Dog Turbine Sale (Development)</t>
  </si>
  <si>
    <t xml:space="preserve">Producer Services</t>
  </si>
  <si>
    <t xml:space="preserve">AES (Development)</t>
  </si>
  <si>
    <t xml:space="preserve">Las Vegas Turbines (Development)</t>
  </si>
  <si>
    <t xml:space="preserve">Structuring Fees (Development)</t>
  </si>
  <si>
    <t xml:space="preserve">BP Energy (ERCOT)</t>
  </si>
  <si>
    <t xml:space="preserve">Omaha Public Power District</t>
  </si>
  <si>
    <t xml:space="preserve">West Power </t>
  </si>
  <si>
    <t xml:space="preserve">Pastoria</t>
  </si>
  <si>
    <t xml:space="preserve">Psco.</t>
  </si>
  <si>
    <t xml:space="preserve">DWR</t>
  </si>
  <si>
    <t xml:space="preserve">LVC turbine sale</t>
  </si>
  <si>
    <t xml:space="preserve">HPL &amp; Bridgeline</t>
  </si>
  <si>
    <t xml:space="preserve">Blue Dog turbine sale</t>
  </si>
  <si>
    <t xml:space="preserve">Santa Clara</t>
  </si>
  <si>
    <t xml:space="preserve">Dreyfus</t>
  </si>
  <si>
    <t xml:space="preserve">EEX Exploration</t>
  </si>
  <si>
    <t xml:space="preserve">Palo Alto</t>
  </si>
  <si>
    <t xml:space="preserve">Goldston Oil</t>
  </si>
  <si>
    <t xml:space="preserve">Deals &lt; 100K</t>
  </si>
  <si>
    <t xml:space="preserve">Facility Costs</t>
  </si>
  <si>
    <t xml:space="preserve">Structuring fees</t>
  </si>
  <si>
    <t xml:space="preserve">Accural Value</t>
  </si>
  <si>
    <t xml:space="preserve">Mid Mkt Deals</t>
  </si>
  <si>
    <t xml:space="preserve">Deals &lt; $50K</t>
  </si>
  <si>
    <t xml:space="preserve">Lyondell</t>
  </si>
  <si>
    <t xml:space="preserve">Natural Gas </t>
  </si>
  <si>
    <t xml:space="preserve">Trans Alta Energy (West)</t>
  </si>
  <si>
    <t xml:space="preserve">CIG (West)</t>
  </si>
  <si>
    <t xml:space="preserve">NUI Utilities (East)</t>
  </si>
  <si>
    <t xml:space="preserve">Alcoa (Central)</t>
  </si>
  <si>
    <t xml:space="preserve">Mid Mkt (East)</t>
  </si>
  <si>
    <t xml:space="preserve">Mid Mkt (West)</t>
  </si>
  <si>
    <t xml:space="preserve">Mid Mkt (Central)</t>
  </si>
  <si>
    <t xml:space="preserve">Fibras</t>
  </si>
  <si>
    <t xml:space="preserve">Derivatives - Origination</t>
  </si>
  <si>
    <t xml:space="preserve">Nylon De Mexico</t>
  </si>
  <si>
    <t xml:space="preserve">Univex</t>
  </si>
  <si>
    <t xml:space="preserve">Nemek</t>
  </si>
  <si>
    <t xml:space="preserve">GRUPO IMSA</t>
  </si>
  <si>
    <t xml:space="preserve">Fibras/Nylon/Polykron</t>
  </si>
  <si>
    <t xml:space="preserve">Canada </t>
  </si>
  <si>
    <t xml:space="preserve"> Petro Canada Alliance (Gas)</t>
  </si>
  <si>
    <t xml:space="preserve">Misc. Natural Gas Origination</t>
  </si>
  <si>
    <t xml:space="preserve">Kern Capacity (Gas)</t>
  </si>
  <si>
    <t xml:space="preserve">Calgary Co-op</t>
  </si>
  <si>
    <t xml:space="preserve">ARC</t>
  </si>
  <si>
    <t xml:space="preserve">Principal Investing</t>
  </si>
  <si>
    <t xml:space="preserve">Misc. Power Origination</t>
  </si>
  <si>
    <t xml:space="preserve">PML Service (Ontario)</t>
  </si>
  <si>
    <t xml:space="preserve">Energy Capital Services</t>
  </si>
  <si>
    <t xml:space="preserve">JM Huber</t>
  </si>
  <si>
    <t xml:space="preserve">Star VPP</t>
  </si>
  <si>
    <t xml:space="preserve">KCS</t>
  </si>
  <si>
    <t xml:space="preserve">Offshore</t>
  </si>
  <si>
    <t xml:space="preserve">.</t>
  </si>
  <si>
    <t xml:space="preserve">Office of the Chairman</t>
  </si>
  <si>
    <t xml:space="preserve">Sold Peakers</t>
  </si>
  <si>
    <t xml:space="preserve">Total Budget</t>
  </si>
  <si>
    <t xml:space="preserve">Total Value</t>
  </si>
  <si>
    <t xml:space="preserve">Total Unrealized Budget</t>
  </si>
  <si>
    <t xml:space="preserve">Total</t>
  </si>
  <si>
    <t xml:space="preserve">Originations</t>
  </si>
  <si>
    <t xml:space="preserve">Mid Mkt</t>
  </si>
  <si>
    <t xml:space="preserve">Variance</t>
  </si>
  <si>
    <t xml:space="preserve">Corporate</t>
  </si>
  <si>
    <t xml:space="preserve">Development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</si>
</sst>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[$-409]#,##0_);\(#,##0\)"/>
    <numFmt numFmtId="170" formatCode="_(\$* #,##0.00_);_(\$* \(#,##0.00\);_(\$* \-??_);_(@_)"/>
    <numFmt numFmtId="171" formatCode="\$#,##0_);&quot;($&quot;#,##0\)"/>
    <numFmt numFmtId="172" formatCode="\$#,##0_);[RED]&quot;($&quot;#,##0\)"/>
    <numFmt numFmtId="173" formatCode="_(* #,##0_);_(* \(#,##0\);_(* \-_);_(@_)"/>
    <numFmt numFmtId="174" formatCode="#,##0"/>
    <numFmt numFmtId="175" formatCode="_(* #,##0.0_);_(* \(#,##0.0\);_(* \-?_);_(@_)"/>
    <numFmt numFmtId="176" formatCode="\$#,##0.0_);&quot;($&quot;#,##0.0\)"/>
    <numFmt numFmtId="177" formatCode="0"/>
    <numFmt numFmtId="178" formatCode="[$-409]m/d/yyyy\ h:mm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2"/>
      <name val="Arial Narrow"/>
      <family val="2"/>
    </font>
    <font>
      <b val="true"/>
      <u val="single"/>
      <sz val="12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sz val="12"/>
      <name val="Arial"/>
      <family val="0"/>
    </font>
    <font>
      <sz val="11"/>
      <name val="Arial Narrow"/>
      <family val="2"/>
    </font>
    <font>
      <b val="true"/>
      <sz val="16"/>
      <color rgb="FF000000"/>
      <name val="Arial"/>
      <family val="2"/>
    </font>
    <font>
      <b val="true"/>
      <sz val="11"/>
      <color rgb="FF0000FF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b val="true"/>
      <sz val="8"/>
      <color rgb="FF0000FF"/>
      <name val="Arial Narrow"/>
      <family val="2"/>
    </font>
    <font>
      <sz val="8"/>
      <color rgb="FF0000FF"/>
      <name val="Arial Narrow"/>
      <family val="2"/>
    </font>
    <font>
      <sz val="10"/>
      <color rgb="FF0000FF"/>
      <name val="Arial Narrow"/>
      <family val="2"/>
    </font>
    <font>
      <sz val="10"/>
      <name val="Arial Narrow"/>
      <family val="2"/>
    </font>
    <font>
      <b val="true"/>
      <i val="true"/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b val="true"/>
      <sz val="9"/>
      <color rgb="FF0000FF"/>
      <name val="Arial Narrow"/>
      <family val="2"/>
    </font>
    <font>
      <sz val="9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1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2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3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1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7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2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3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4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2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1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otlist template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47520</xdr:rowOff>
    </xdr:from>
    <xdr:to>
      <xdr:col>3</xdr:col>
      <xdr:colOff>638280</xdr:colOff>
      <xdr:row>0</xdr:row>
      <xdr:rowOff>47520</xdr:rowOff>
    </xdr:to>
    <xdr:sp>
      <xdr:nvSpPr>
        <xdr:cNvPr id="0" name="Line 1"/>
        <xdr:cNvSpPr/>
      </xdr:nvSpPr>
      <xdr:spPr>
        <a:xfrm flipH="1">
          <a:off x="-360" y="47520"/>
          <a:ext cx="3454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3</xdr:row>
      <xdr:rowOff>85320</xdr:rowOff>
    </xdr:from>
    <xdr:to>
      <xdr:col>8</xdr:col>
      <xdr:colOff>720</xdr:colOff>
      <xdr:row>3</xdr:row>
      <xdr:rowOff>85320</xdr:rowOff>
    </xdr:to>
    <xdr:sp>
      <xdr:nvSpPr>
        <xdr:cNvPr id="1" name="Line 2"/>
        <xdr:cNvSpPr/>
      </xdr:nvSpPr>
      <xdr:spPr>
        <a:xfrm flipH="1">
          <a:off x="3454560" y="723600"/>
          <a:ext cx="2553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2160</xdr:colOff>
      <xdr:row>0</xdr:row>
      <xdr:rowOff>0</xdr:rowOff>
    </xdr:to>
    <xdr:sp>
      <xdr:nvSpPr>
        <xdr:cNvPr id="2" name="Line 1"/>
        <xdr:cNvSpPr/>
      </xdr:nvSpPr>
      <xdr:spPr>
        <a:xfrm flipH="1">
          <a:off x="0" y="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8</xdr:col>
      <xdr:colOff>2160</xdr:colOff>
      <xdr:row>0</xdr:row>
      <xdr:rowOff>47520</xdr:rowOff>
    </xdr:to>
    <xdr:sp>
      <xdr:nvSpPr>
        <xdr:cNvPr id="3" name="Line 2"/>
        <xdr:cNvSpPr/>
      </xdr:nvSpPr>
      <xdr:spPr>
        <a:xfrm flipH="1">
          <a:off x="0" y="4752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1741320</xdr:colOff>
      <xdr:row>3</xdr:row>
      <xdr:rowOff>104760</xdr:rowOff>
    </xdr:from>
    <xdr:to>
      <xdr:col>19</xdr:col>
      <xdr:colOff>674640</xdr:colOff>
      <xdr:row>3</xdr:row>
      <xdr:rowOff>104760</xdr:rowOff>
    </xdr:to>
    <xdr:sp>
      <xdr:nvSpPr>
        <xdr:cNvPr id="4" name="Line 3"/>
        <xdr:cNvSpPr/>
      </xdr:nvSpPr>
      <xdr:spPr>
        <a:xfrm flipH="1">
          <a:off x="2122200" y="743040"/>
          <a:ext cx="141980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685440</xdr:colOff>
          <xdr:row>190</xdr:row>
          <xdr:rowOff>95400</xdr:rowOff>
        </xdr:from>
        <xdr:to>
          <xdr:col>7</xdr:col>
          <xdr:colOff>202320</xdr:colOff>
          <xdr:row>193</xdr:row>
          <xdr:rowOff>28440</xdr:rowOff>
        </xdr:to>
        <xdr:sp>
          <xdr:nvSpPr>
            <xdr:cNvPr id="1001" name="Button 76" descr="Hot 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Hot List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834840</xdr:colOff>
      <xdr:row>0</xdr:row>
      <xdr:rowOff>47520</xdr:rowOff>
    </xdr:to>
    <xdr:sp>
      <xdr:nvSpPr>
        <xdr:cNvPr id="5" name="Line 1"/>
        <xdr:cNvSpPr/>
      </xdr:nvSpPr>
      <xdr:spPr>
        <a:xfrm flipH="1">
          <a:off x="0" y="47520"/>
          <a:ext cx="8771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30240</xdr:colOff>
      <xdr:row>0</xdr:row>
      <xdr:rowOff>9720</xdr:rowOff>
    </xdr:from>
    <xdr:to>
      <xdr:col>11</xdr:col>
      <xdr:colOff>30960</xdr:colOff>
      <xdr:row>0</xdr:row>
      <xdr:rowOff>9720</xdr:rowOff>
    </xdr:to>
    <xdr:sp>
      <xdr:nvSpPr>
        <xdr:cNvPr id="6" name="Line 3"/>
        <xdr:cNvSpPr/>
      </xdr:nvSpPr>
      <xdr:spPr>
        <a:xfrm flipH="1">
          <a:off x="30240" y="9720"/>
          <a:ext cx="8772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412560</xdr:colOff>
      <xdr:row>3</xdr:row>
      <xdr:rowOff>180720</xdr:rowOff>
    </xdr:from>
    <xdr:to>
      <xdr:col>12</xdr:col>
      <xdr:colOff>525600</xdr:colOff>
      <xdr:row>3</xdr:row>
      <xdr:rowOff>180720</xdr:rowOff>
    </xdr:to>
    <xdr:sp>
      <xdr:nvSpPr>
        <xdr:cNvPr id="7" name="Line 4"/>
        <xdr:cNvSpPr/>
      </xdr:nvSpPr>
      <xdr:spPr>
        <a:xfrm flipH="1">
          <a:off x="4435200" y="819000"/>
          <a:ext cx="54050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1/2Q%202001/MgmtSum-Q2_2001_060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GM-WklyChnge"/>
      <sheetName val="GrossMargin"/>
      <sheetName val="WeeklyExpChange"/>
      <sheetName val="Expenses"/>
      <sheetName val="CapChrg"/>
      <sheetName val="YTD Mgmt Summary "/>
    </sheetNames>
    <sheetDataSet>
      <sheetData sheetId="0"/>
      <sheetData sheetId="1"/>
      <sheetData sheetId="2"/>
      <sheetData sheetId="3">
        <row r="19">
          <cell r="H19">
            <v>8434</v>
          </cell>
        </row>
        <row r="27">
          <cell r="H27">
            <v>-1000</v>
          </cell>
        </row>
        <row r="49">
          <cell r="H49">
            <v>5800</v>
          </cell>
        </row>
        <row r="50">
          <cell r="H50">
            <v>2250</v>
          </cell>
        </row>
        <row r="52">
          <cell r="H52">
            <v>250</v>
          </cell>
        </row>
        <row r="71">
          <cell r="D71">
            <v>74340</v>
          </cell>
          <cell r="E71">
            <v>517222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</cols>
  <sheetData>
    <row r="1" customFormat="false" ht="9.75" hidden="false" customHeight="true" outlineLevel="0" collapsed="false">
      <c r="A1" s="1"/>
      <c r="B1" s="2"/>
      <c r="C1" s="2"/>
      <c r="D1" s="2"/>
    </row>
    <row r="2" customFormat="false" ht="27" hidden="false" customHeight="true" outlineLevel="0" collapsed="false">
      <c r="A2" s="3" t="s">
        <v>0</v>
      </c>
      <c r="B2" s="3"/>
      <c r="C2" s="3"/>
      <c r="D2" s="3"/>
      <c r="E2" s="4"/>
      <c r="F2" s="4"/>
      <c r="G2" s="4"/>
      <c r="H2" s="5"/>
    </row>
    <row r="3" customFormat="false" ht="13.5" hidden="false" customHeight="true" outlineLevel="0" collapsed="false">
      <c r="A3" s="6"/>
      <c r="B3" s="7"/>
      <c r="C3" s="7"/>
      <c r="D3" s="7"/>
      <c r="E3" s="8"/>
      <c r="F3" s="8"/>
      <c r="G3" s="8"/>
      <c r="H3" s="8"/>
    </row>
    <row r="4" customFormat="false" ht="15" hidden="false" customHeight="true" outlineLevel="0" collapsed="false">
      <c r="A4" s="6"/>
      <c r="B4" s="7"/>
      <c r="C4" s="7"/>
      <c r="D4" s="7"/>
      <c r="E4" s="9"/>
      <c r="F4" s="9"/>
      <c r="G4" s="9"/>
      <c r="H4" s="9"/>
    </row>
    <row r="6" customFormat="false" ht="12.75" hidden="false" customHeight="false" outlineLevel="0" collapsed="false">
      <c r="A6" s="10"/>
    </row>
    <row r="7" customFormat="false" ht="15.75" hidden="false" customHeight="false" outlineLevel="0" collapsed="false">
      <c r="A7" s="11" t="s">
        <v>1</v>
      </c>
    </row>
    <row r="8" customFormat="false" ht="15.75" hidden="false" customHeight="false" outlineLevel="0" collapsed="false">
      <c r="A8" s="12" t="s">
        <v>2</v>
      </c>
      <c r="B8" s="12"/>
      <c r="C8" s="12" t="s">
        <v>3</v>
      </c>
      <c r="F8" s="12"/>
      <c r="G8" s="13" t="s">
        <v>4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customFormat="false" ht="15.75" hidden="false" customHeight="false" outlineLevel="0" collapsed="false">
      <c r="A9" s="14" t="s">
        <v>5</v>
      </c>
      <c r="B9" s="14"/>
      <c r="C9" s="14" t="s">
        <v>6</v>
      </c>
      <c r="F9" s="14"/>
      <c r="G9" s="15" t="n">
        <v>3000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customFormat="false" ht="15.75" hidden="false" customHeight="false" outlineLevel="0" collapsed="false">
      <c r="A10" s="14" t="s">
        <v>7</v>
      </c>
      <c r="B10" s="14"/>
      <c r="C10" s="14" t="s">
        <v>8</v>
      </c>
      <c r="F10" s="14"/>
      <c r="G10" s="15" t="n">
        <v>19216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customFormat="false" ht="15.75" hidden="false" customHeight="false" outlineLevel="0" collapsed="false">
      <c r="A11" s="14" t="s">
        <v>9</v>
      </c>
      <c r="B11" s="14"/>
      <c r="C11" s="14" t="s">
        <v>10</v>
      </c>
      <c r="F11" s="14"/>
      <c r="G11" s="15" t="n">
        <v>9100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customFormat="false" ht="15.75" hidden="false" customHeight="false" outlineLevel="0" collapsed="false">
      <c r="A12" s="14" t="s">
        <v>11</v>
      </c>
      <c r="B12" s="14"/>
      <c r="C12" s="14"/>
      <c r="F12" s="14"/>
      <c r="G12" s="15" t="n">
        <f aca="false">SUM(G13:G15)</f>
        <v>1390.233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customFormat="false" ht="15.75" hidden="true" customHeight="false" outlineLevel="0" collapsed="false">
      <c r="A13" s="14" t="s">
        <v>12</v>
      </c>
      <c r="B13" s="14"/>
      <c r="C13" s="14" t="s">
        <v>6</v>
      </c>
      <c r="F13" s="14"/>
      <c r="G13" s="15" t="n">
        <v>727.233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customFormat="false" ht="15.75" hidden="true" customHeight="false" outlineLevel="0" collapsed="false">
      <c r="A14" s="14" t="s">
        <v>13</v>
      </c>
      <c r="B14" s="14"/>
      <c r="C14" s="14" t="s">
        <v>10</v>
      </c>
      <c r="F14" s="14"/>
      <c r="G14" s="15" t="n">
        <v>580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customFormat="false" ht="15.75" hidden="true" customHeight="false" outlineLevel="0" collapsed="false">
      <c r="A15" s="14" t="s">
        <v>14</v>
      </c>
      <c r="B15" s="14"/>
      <c r="C15" s="14" t="s">
        <v>6</v>
      </c>
      <c r="F15" s="14"/>
      <c r="G15" s="15" t="n">
        <v>83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customFormat="false" ht="16.5" hidden="false" customHeight="false" outlineLevel="0" collapsed="false">
      <c r="A16" s="16"/>
      <c r="B16" s="17"/>
      <c r="C16" s="14"/>
      <c r="D16" s="14"/>
      <c r="F16" s="14"/>
      <c r="G16" s="18" t="n">
        <f aca="false">+G9+G10+G11+G12</f>
        <v>32706.233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customFormat="false" ht="17.25" hidden="false" customHeight="false" outlineLevel="0" collapsed="false">
      <c r="A17" s="14"/>
      <c r="B17" s="14"/>
      <c r="C17" s="14"/>
      <c r="D17" s="19"/>
      <c r="E17" s="19"/>
      <c r="F17" s="14"/>
      <c r="G17" s="15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customFormat="false" ht="16.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customFormat="false" ht="16.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customFormat="false" ht="16.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customFormat="false" ht="16.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customFormat="false" ht="16.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customFormat="false" ht="16.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customFormat="false" ht="16.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customFormat="false" ht="16.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customFormat="false" ht="16.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customFormat="false" ht="16.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customFormat="false" ht="16.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customFormat="false" ht="16.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customFormat="false" ht="16.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customFormat="false" ht="16.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customFormat="false" ht="16.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customFormat="false" ht="16.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customFormat="false" ht="16.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customFormat="false" ht="16.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customFormat="false" ht="16.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customFormat="false" ht="16.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customFormat="false" ht="16.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customFormat="false" ht="16.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customFormat="false" ht="16.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customFormat="false" ht="16.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customFormat="false" ht="16.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customFormat="false" ht="16.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customFormat="false" ht="16.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customFormat="false" ht="16.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 customFormat="false" ht="16.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customFormat="false" ht="16.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customFormat="false" ht="16.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customFormat="false" ht="16.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customFormat="false" ht="16.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customFormat="false" ht="16.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customFormat="false" ht="16.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customFormat="false" ht="16.5" hidden="false" customHeight="false" outlineLevel="0" collapsed="false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customFormat="false" ht="16.5" hidden="false" customHeight="false" outlineLevel="0" collapsed="false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customFormat="false" ht="16.5" hidden="false" customHeight="false" outlineLevel="0" collapsed="false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customFormat="false" ht="16.5" hidden="false" customHeight="fals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57" customFormat="false" ht="16.5" hidden="false" customHeight="fals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customFormat="false" ht="16.5" hidden="false" customHeight="fals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customFormat="false" ht="16.5" hidden="false" customHeight="false" outlineLevel="0" collapsed="false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 customFormat="false" ht="16.5" hidden="false" customHeight="false" outlineLevel="0" collapsed="false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customFormat="false" ht="16.5" hidden="false" customHeight="false" outlineLevel="0" collapsed="false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customFormat="false" ht="16.5" hidden="false" customHeight="false" outlineLevel="0" collapsed="false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customFormat="false" ht="16.5" hidden="false" customHeight="false" outlineLevel="0" collapsed="false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customFormat="false" ht="16.5" hidden="false" customHeight="false" outlineLevel="0" collapsed="false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customFormat="false" ht="16.5" hidden="false" customHeight="false" outlineLevel="0" collapsed="false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</row>
    <row r="66" customFormat="false" ht="16.5" hidden="false" customHeight="false" outlineLevel="0" collapsed="false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 customFormat="false" ht="16.5" hidden="false" customHeight="false" outlineLevel="0" collapsed="false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customFormat="false" ht="16.5" hidden="false" customHeight="false" outlineLevel="0" collapsed="false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</row>
    <row r="69" customFormat="false" ht="16.5" hidden="false" customHeight="false" outlineLevel="0" collapsed="false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customFormat="false" ht="16.5" hidden="false" customHeight="false" outlineLevel="0" collapsed="false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</row>
    <row r="71" customFormat="false" ht="16.5" hidden="false" customHeight="false" outlineLevel="0" collapsed="false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</row>
    <row r="72" customFormat="false" ht="16.5" hidden="false" customHeight="false" outlineLevel="0" collapsed="false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</row>
    <row r="73" customFormat="false" ht="16.5" hidden="false" customHeight="false" outlineLevel="0" collapsed="false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customFormat="false" ht="16.5" hidden="false" customHeight="false" outlineLevel="0" collapsed="false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</row>
    <row r="75" customFormat="false" ht="16.5" hidden="false" customHeight="false" outlineLevel="0" collapsed="false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customFormat="false" ht="16.5" hidden="false" customHeight="false" outlineLevel="0" collapsed="false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77" customFormat="false" ht="16.5" hidden="false" customHeight="false" outlineLevel="0" collapsed="false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</row>
    <row r="78" customFormat="false" ht="16.5" hidden="false" customHeight="false" outlineLevel="0" collapsed="false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</row>
    <row r="79" customFormat="false" ht="16.5" hidden="false" customHeight="false" outlineLevel="0" collapsed="false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customFormat="false" ht="16.5" hidden="false" customHeight="false" outlineLevel="0" collapsed="false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customFormat="false" ht="16.5" hidden="false" customHeight="false" outlineLevel="0" collapsed="false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</row>
    <row r="82" customFormat="false" ht="16.5" hidden="false" customHeight="false" outlineLevel="0" collapsed="false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</row>
    <row r="83" customFormat="false" ht="16.5" hidden="false" customHeight="false" outlineLevel="0" collapsed="false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</row>
    <row r="84" customFormat="false" ht="16.5" hidden="false" customHeight="false" outlineLevel="0" collapsed="false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</row>
    <row r="85" customFormat="false" ht="16.5" hidden="false" customHeight="false" outlineLevel="0" collapsed="false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</row>
    <row r="86" customFormat="false" ht="16.5" hidden="false" customHeight="false" outlineLevel="0" collapsed="false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</row>
    <row r="87" customFormat="false" ht="16.5" hidden="false" customHeight="false" outlineLevel="0" collapsed="false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</row>
    <row r="88" customFormat="false" ht="16.5" hidden="false" customHeight="false" outlineLevel="0" collapsed="false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 customFormat="false" ht="16.5" hidden="false" customHeight="false" outlineLevel="0" collapsed="false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</row>
    <row r="90" customFormat="false" ht="16.5" hidden="false" customHeight="false" outlineLevel="0" collapsed="false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  <row r="91" customFormat="false" ht="16.5" hidden="false" customHeight="false" outlineLevel="0" collapsed="false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</row>
    <row r="92" customFormat="false" ht="16.5" hidden="false" customHeight="false" outlineLevel="0" collapsed="false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</row>
    <row r="93" customFormat="false" ht="16.5" hidden="false" customHeight="false" outlineLevel="0" collapsed="false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</row>
    <row r="94" customFormat="false" ht="16.5" hidden="false" customHeight="false" outlineLevel="0" collapsed="false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</row>
    <row r="95" customFormat="false" ht="16.5" hidden="false" customHeight="false" outlineLevel="0" collapsed="false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</row>
    <row r="96" customFormat="false" ht="16.5" hidden="false" customHeight="false" outlineLevel="0" collapsed="false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</row>
    <row r="97" customFormat="false" ht="16.5" hidden="false" customHeight="false" outlineLevel="0" collapsed="false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</row>
    <row r="98" customFormat="false" ht="16.5" hidden="false" customHeight="false" outlineLevel="0" collapsed="false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</row>
    <row r="99" customFormat="false" ht="16.5" hidden="false" customHeight="false" outlineLevel="0" collapsed="false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</row>
    <row r="100" customFormat="false" ht="16.5" hidden="false" customHeight="false" outlineLevel="0" collapsed="false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</row>
    <row r="101" customFormat="false" ht="16.5" hidden="false" customHeight="false" outlineLevel="0" collapsed="false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 customFormat="false" ht="16.5" hidden="false" customHeight="fals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</row>
    <row r="103" customFormat="false" ht="16.5" hidden="false" customHeight="false" outlineLevel="0" collapsed="false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</row>
    <row r="104" customFormat="false" ht="16.5" hidden="false" customHeight="fals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</row>
    <row r="105" customFormat="false" ht="16.5" hidden="false" customHeight="false" outlineLevel="0" collapsed="false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</row>
    <row r="106" customFormat="false" ht="16.5" hidden="false" customHeight="false" outlineLevel="0" collapsed="false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</row>
    <row r="107" customFormat="false" ht="16.5" hidden="false" customHeight="false" outlineLevel="0" collapsed="false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</row>
    <row r="108" customFormat="false" ht="16.5" hidden="false" customHeight="false" outlineLevel="0" collapsed="false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</row>
  </sheetData>
  <mergeCells count="1">
    <mergeCell ref="E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true" outlineLevel="0" max="3" min="3" style="21" width="26.13"/>
    <col collapsed="false" customWidth="true" hidden="true" outlineLevel="0" max="4" min="4" style="21" width="10.85"/>
    <col collapsed="false" customWidth="true" hidden="true" outlineLevel="0" max="5" min="5" style="21" width="10.99"/>
    <col collapsed="false" customWidth="true" hidden="false" outlineLevel="0" max="6" min="6" style="21" width="31.7"/>
    <col collapsed="false" customWidth="true" hidden="false" outlineLevel="0" max="7" min="7" style="21" width="11.42"/>
    <col collapsed="false" customWidth="true" hidden="false" outlineLevel="0" max="8" min="8" style="21" width="11.13"/>
    <col collapsed="false" customWidth="true" hidden="false" outlineLevel="0" max="9" min="9" style="21" width="26.84"/>
    <col collapsed="false" customWidth="true" hidden="false" outlineLevel="0" max="10" min="10" style="21" width="10.85"/>
    <col collapsed="false" customWidth="true" hidden="false" outlineLevel="0" max="11" min="11" style="21" width="10.99"/>
    <col collapsed="false" customWidth="true" hidden="false" outlineLevel="0" max="12" min="12" style="21" width="23.41"/>
    <col collapsed="false" customWidth="true" hidden="false" outlineLevel="0" max="13" min="13" style="21" width="10.41"/>
    <col collapsed="false" customWidth="true" hidden="false" outlineLevel="0" max="14" min="14" style="21" width="11.28"/>
    <col collapsed="false" customWidth="true" hidden="false" outlineLevel="0" max="15" min="15" style="21" width="23.41"/>
    <col collapsed="false" customWidth="true" hidden="false" outlineLevel="0" max="16" min="16" style="21" width="10.41"/>
    <col collapsed="false" customWidth="true" hidden="false" outlineLevel="0" max="17" min="17" style="21" width="11.28"/>
    <col collapsed="false" customWidth="true" hidden="false" outlineLevel="0" max="18" min="18" style="21" width="12.28"/>
    <col collapsed="false" customWidth="true" hidden="false" outlineLevel="0" max="19" min="19" style="21" width="11.13"/>
    <col collapsed="false" customWidth="true" hidden="false" outlineLevel="0" max="20" min="20" style="21" width="11.56"/>
    <col collapsed="false" customWidth="false" hidden="false" outlineLevel="0" max="257" min="21" style="21" width="9.14"/>
  </cols>
  <sheetData>
    <row r="1" customFormat="false" ht="9.75" hidden="false" customHeight="true" outlineLevel="0" collapsed="false">
      <c r="B1" s="2"/>
      <c r="L1" s="2"/>
      <c r="M1" s="2"/>
      <c r="N1" s="1"/>
      <c r="O1" s="2"/>
      <c r="P1" s="2"/>
      <c r="Q1" s="1"/>
    </row>
    <row r="2" customFormat="false" ht="27" hidden="false" customHeight="true" outlineLevel="0" collapsed="false">
      <c r="A2" s="22" t="s">
        <v>15</v>
      </c>
      <c r="B2" s="3"/>
      <c r="C2" s="4"/>
      <c r="D2" s="4"/>
      <c r="E2" s="4"/>
      <c r="F2" s="4"/>
      <c r="G2" s="4"/>
      <c r="H2" s="4"/>
      <c r="I2" s="4"/>
      <c r="J2" s="4"/>
      <c r="K2" s="23"/>
      <c r="L2" s="24"/>
      <c r="M2" s="24"/>
      <c r="N2" s="5"/>
      <c r="O2" s="24"/>
      <c r="P2" s="24"/>
      <c r="Q2" s="5"/>
      <c r="R2" s="25"/>
      <c r="S2" s="4"/>
      <c r="T2" s="5" t="s">
        <v>16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customFormat="false" ht="13.5" hidden="false" customHeight="true" outlineLevel="0" collapsed="false">
      <c r="A3" s="6"/>
      <c r="B3" s="7"/>
      <c r="C3" s="9"/>
      <c r="D3" s="9"/>
      <c r="E3" s="9"/>
      <c r="F3" s="9"/>
      <c r="G3" s="9"/>
      <c r="H3" s="9"/>
      <c r="I3" s="26"/>
      <c r="J3" s="26"/>
      <c r="K3" s="26"/>
      <c r="L3" s="6"/>
      <c r="M3" s="27"/>
      <c r="N3" s="8" t="s">
        <v>17</v>
      </c>
      <c r="O3" s="8"/>
      <c r="P3" s="8"/>
      <c r="Q3" s="8"/>
      <c r="R3" s="8"/>
      <c r="S3" s="8"/>
      <c r="T3" s="8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" hidden="false" customHeight="true" outlineLevel="0" collapsed="false">
      <c r="A4" s="6"/>
      <c r="B4" s="7"/>
      <c r="C4" s="9"/>
      <c r="D4" s="9"/>
      <c r="E4" s="9"/>
      <c r="F4" s="9"/>
      <c r="G4" s="9"/>
      <c r="H4" s="9"/>
      <c r="I4" s="9"/>
      <c r="J4" s="9"/>
      <c r="K4" s="9"/>
      <c r="L4" s="27"/>
      <c r="M4" s="27"/>
      <c r="N4" s="9"/>
      <c r="O4" s="27"/>
      <c r="P4" s="27"/>
      <c r="Q4" s="9"/>
      <c r="R4" s="9"/>
      <c r="S4" s="9"/>
      <c r="T4" s="9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6.5" hidden="false" customHeight="false" outlineLevel="0" collapsed="false">
      <c r="C5" s="28" t="s">
        <v>18</v>
      </c>
      <c r="D5" s="28"/>
      <c r="E5" s="28"/>
      <c r="F5" s="29" t="s">
        <v>19</v>
      </c>
      <c r="G5" s="29"/>
      <c r="H5" s="29"/>
      <c r="I5" s="30" t="s">
        <v>20</v>
      </c>
      <c r="J5" s="30"/>
      <c r="K5" s="30"/>
      <c r="L5" s="29" t="s">
        <v>21</v>
      </c>
      <c r="M5" s="29"/>
      <c r="N5" s="29"/>
      <c r="O5" s="29" t="s">
        <v>22</v>
      </c>
      <c r="P5" s="29"/>
      <c r="Q5" s="29"/>
      <c r="R5" s="29" t="s">
        <v>23</v>
      </c>
      <c r="S5" s="29"/>
      <c r="T5" s="29"/>
    </row>
    <row r="6" customFormat="false" ht="16.5" hidden="false" customHeight="false" outlineLevel="0" collapsed="false">
      <c r="A6" s="31" t="s">
        <v>24</v>
      </c>
      <c r="B6" s="32" t="s">
        <v>25</v>
      </c>
      <c r="C6" s="33" t="s">
        <v>26</v>
      </c>
      <c r="D6" s="34" t="s">
        <v>4</v>
      </c>
      <c r="E6" s="35" t="n">
        <f aca="false">COUNTA(C7:C14)</f>
        <v>0</v>
      </c>
      <c r="F6" s="33" t="s">
        <v>26</v>
      </c>
      <c r="G6" s="34" t="s">
        <v>4</v>
      </c>
      <c r="H6" s="36" t="n">
        <f aca="false">COUNTA(F7:F14)</f>
        <v>0</v>
      </c>
      <c r="I6" s="34" t="s">
        <v>26</v>
      </c>
      <c r="J6" s="34" t="s">
        <v>4</v>
      </c>
      <c r="K6" s="36" t="n">
        <f aca="false">COUNTA(I7:I14)</f>
        <v>6</v>
      </c>
      <c r="L6" s="33" t="s">
        <v>26</v>
      </c>
      <c r="M6" s="34" t="s">
        <v>4</v>
      </c>
      <c r="N6" s="36" t="n">
        <f aca="false">COUNTA(L7:L14)</f>
        <v>2</v>
      </c>
      <c r="O6" s="33" t="s">
        <v>26</v>
      </c>
      <c r="P6" s="34" t="s">
        <v>4</v>
      </c>
      <c r="Q6" s="36" t="n">
        <f aca="false">COUNTA(O7:O14)</f>
        <v>0</v>
      </c>
      <c r="R6" s="33"/>
      <c r="S6" s="34"/>
      <c r="T6" s="36" t="n">
        <f aca="false">E6+H6+K6+N6</f>
        <v>8</v>
      </c>
    </row>
    <row r="7" customFormat="false" ht="12.75" hidden="false" customHeight="false" outlineLevel="0" collapsed="false">
      <c r="A7" s="31"/>
      <c r="B7" s="32"/>
      <c r="C7" s="17"/>
      <c r="D7" s="17"/>
      <c r="E7" s="17"/>
      <c r="F7" s="37"/>
      <c r="G7" s="17"/>
      <c r="H7" s="38"/>
      <c r="I7" s="39" t="s">
        <v>27</v>
      </c>
      <c r="J7" s="17" t="n">
        <v>3000</v>
      </c>
      <c r="K7" s="40"/>
      <c r="L7" s="37" t="s">
        <v>28</v>
      </c>
      <c r="M7" s="41" t="n">
        <v>9000</v>
      </c>
      <c r="N7" s="38"/>
      <c r="O7" s="37"/>
      <c r="P7" s="17"/>
      <c r="Q7" s="38"/>
      <c r="R7" s="37"/>
      <c r="S7" s="17"/>
      <c r="T7" s="38"/>
    </row>
    <row r="8" customFormat="false" ht="12.75" hidden="false" customHeight="false" outlineLevel="0" collapsed="false">
      <c r="A8" s="31"/>
      <c r="B8" s="32"/>
      <c r="C8" s="17"/>
      <c r="D8" s="17"/>
      <c r="E8" s="17"/>
      <c r="F8" s="37"/>
      <c r="G8" s="17"/>
      <c r="H8" s="38"/>
      <c r="I8" s="17" t="s">
        <v>29</v>
      </c>
      <c r="J8" s="17" t="n">
        <v>3000</v>
      </c>
      <c r="K8" s="38"/>
      <c r="L8" s="37" t="s">
        <v>30</v>
      </c>
      <c r="M8" s="17" t="n">
        <v>0</v>
      </c>
      <c r="N8" s="38"/>
      <c r="Q8" s="38"/>
      <c r="R8" s="37"/>
      <c r="S8" s="17"/>
      <c r="T8" s="38"/>
    </row>
    <row r="9" customFormat="false" ht="12.75" hidden="false" customHeight="false" outlineLevel="0" collapsed="false">
      <c r="A9" s="31"/>
      <c r="B9" s="32"/>
      <c r="C9" s="17"/>
      <c r="D9" s="17"/>
      <c r="E9" s="17"/>
      <c r="F9" s="37"/>
      <c r="G9" s="17"/>
      <c r="H9" s="38"/>
      <c r="I9" s="39" t="s">
        <v>31</v>
      </c>
      <c r="J9" s="17" t="n">
        <v>2000</v>
      </c>
      <c r="K9" s="40"/>
      <c r="L9" s="37"/>
      <c r="M9" s="17"/>
      <c r="N9" s="38"/>
      <c r="Q9" s="38"/>
      <c r="R9" s="37"/>
      <c r="S9" s="17"/>
      <c r="T9" s="38"/>
    </row>
    <row r="10" customFormat="false" ht="12.75" hidden="false" customHeight="false" outlineLevel="0" collapsed="false">
      <c r="A10" s="31"/>
      <c r="B10" s="32"/>
      <c r="C10" s="17"/>
      <c r="D10" s="17"/>
      <c r="E10" s="17"/>
      <c r="F10" s="42"/>
      <c r="G10" s="17"/>
      <c r="H10" s="38"/>
      <c r="I10" s="21" t="s">
        <v>32</v>
      </c>
      <c r="J10" s="17" t="n">
        <v>1700</v>
      </c>
      <c r="K10" s="40"/>
      <c r="L10" s="37"/>
      <c r="M10" s="17"/>
      <c r="N10" s="38"/>
      <c r="O10" s="37"/>
      <c r="P10" s="17"/>
      <c r="Q10" s="38"/>
      <c r="R10" s="37"/>
      <c r="S10" s="17"/>
      <c r="T10" s="38"/>
    </row>
    <row r="11" customFormat="false" ht="12.75" hidden="false" customHeight="false" outlineLevel="0" collapsed="false">
      <c r="A11" s="31"/>
      <c r="B11" s="32"/>
      <c r="C11" s="17"/>
      <c r="D11" s="17"/>
      <c r="E11" s="17"/>
      <c r="F11" s="42"/>
      <c r="G11" s="17"/>
      <c r="H11" s="38"/>
      <c r="I11" s="21" t="s">
        <v>33</v>
      </c>
      <c r="J11" s="17" t="n">
        <v>1000</v>
      </c>
      <c r="K11" s="38"/>
      <c r="L11" s="37"/>
      <c r="M11" s="17"/>
      <c r="N11" s="38"/>
      <c r="O11" s="37"/>
      <c r="P11" s="41"/>
      <c r="Q11" s="38"/>
      <c r="R11" s="37"/>
      <c r="S11" s="17"/>
      <c r="T11" s="38"/>
    </row>
    <row r="12" customFormat="false" ht="12.75" hidden="false" customHeight="false" outlineLevel="0" collapsed="false">
      <c r="A12" s="31"/>
      <c r="B12" s="32"/>
      <c r="C12" s="17"/>
      <c r="D12" s="17"/>
      <c r="E12" s="17"/>
      <c r="F12" s="42"/>
      <c r="G12" s="17"/>
      <c r="H12" s="38"/>
      <c r="I12" s="21" t="s">
        <v>34</v>
      </c>
      <c r="J12" s="17" t="n">
        <v>750</v>
      </c>
      <c r="K12" s="38"/>
      <c r="L12" s="37"/>
      <c r="M12" s="17"/>
      <c r="N12" s="38"/>
      <c r="O12" s="37"/>
      <c r="P12" s="17"/>
      <c r="Q12" s="38"/>
      <c r="R12" s="37"/>
      <c r="S12" s="17"/>
      <c r="T12" s="38"/>
    </row>
    <row r="13" customFormat="false" ht="12.75" hidden="false" customHeight="false" outlineLevel="0" collapsed="false">
      <c r="A13" s="31"/>
      <c r="B13" s="32"/>
      <c r="C13" s="17"/>
      <c r="D13" s="17"/>
      <c r="E13" s="17"/>
      <c r="F13" s="37"/>
      <c r="G13" s="39"/>
      <c r="H13" s="38"/>
      <c r="I13" s="17"/>
      <c r="J13" s="17"/>
      <c r="K13" s="38"/>
      <c r="L13" s="37"/>
      <c r="M13" s="17"/>
      <c r="N13" s="38"/>
      <c r="O13" s="37"/>
      <c r="P13" s="17"/>
      <c r="Q13" s="38"/>
      <c r="R13" s="37"/>
      <c r="S13" s="17"/>
      <c r="T13" s="38"/>
    </row>
    <row r="14" customFormat="false" ht="12.75" hidden="false" customHeight="false" outlineLevel="0" collapsed="false">
      <c r="A14" s="31"/>
      <c r="B14" s="32"/>
      <c r="C14" s="17"/>
      <c r="D14" s="17"/>
      <c r="E14" s="17"/>
      <c r="F14" s="37"/>
      <c r="G14" s="17"/>
      <c r="H14" s="38"/>
      <c r="I14" s="17"/>
      <c r="J14" s="17"/>
      <c r="K14" s="38"/>
      <c r="L14" s="37"/>
      <c r="M14" s="41"/>
      <c r="N14" s="38"/>
      <c r="O14" s="37"/>
      <c r="P14" s="41"/>
      <c r="Q14" s="38"/>
      <c r="R14" s="37"/>
      <c r="S14" s="17"/>
      <c r="T14" s="38"/>
    </row>
    <row r="15" customFormat="false" ht="12.75" hidden="false" customHeight="false" outlineLevel="0" collapsed="false">
      <c r="A15" s="31"/>
      <c r="B15" s="32"/>
      <c r="C15" s="43" t="s">
        <v>35</v>
      </c>
      <c r="D15" s="17"/>
      <c r="E15" s="44" t="s">
        <v>36</v>
      </c>
      <c r="F15" s="43" t="s">
        <v>35</v>
      </c>
      <c r="G15" s="17"/>
      <c r="H15" s="45" t="s">
        <v>36</v>
      </c>
      <c r="I15" s="46" t="s">
        <v>35</v>
      </c>
      <c r="J15" s="17"/>
      <c r="K15" s="45" t="s">
        <v>36</v>
      </c>
      <c r="L15" s="43" t="s">
        <v>35</v>
      </c>
      <c r="M15" s="17"/>
      <c r="N15" s="45" t="s">
        <v>36</v>
      </c>
      <c r="O15" s="43" t="s">
        <v>35</v>
      </c>
      <c r="P15" s="17"/>
      <c r="Q15" s="45" t="s">
        <v>36</v>
      </c>
      <c r="R15" s="43" t="s">
        <v>35</v>
      </c>
      <c r="S15" s="44"/>
      <c r="T15" s="45" t="s">
        <v>36</v>
      </c>
    </row>
    <row r="16" customFormat="false" ht="15" hidden="false" customHeight="false" outlineLevel="0" collapsed="false">
      <c r="A16" s="31"/>
      <c r="B16" s="32"/>
      <c r="C16" s="47" t="s">
        <v>37</v>
      </c>
      <c r="D16" s="48"/>
      <c r="E16" s="48" t="s">
        <v>38</v>
      </c>
      <c r="F16" s="49" t="s">
        <v>37</v>
      </c>
      <c r="G16" s="50"/>
      <c r="H16" s="51" t="s">
        <v>38</v>
      </c>
      <c r="I16" s="52" t="s">
        <v>37</v>
      </c>
      <c r="J16" s="48"/>
      <c r="K16" s="53" t="s">
        <v>38</v>
      </c>
      <c r="L16" s="47" t="s">
        <v>37</v>
      </c>
      <c r="M16" s="48"/>
      <c r="N16" s="53" t="s">
        <v>38</v>
      </c>
      <c r="O16" s="47" t="s">
        <v>37</v>
      </c>
      <c r="P16" s="48"/>
      <c r="Q16" s="53" t="s">
        <v>38</v>
      </c>
      <c r="R16" s="47" t="s">
        <v>37</v>
      </c>
      <c r="S16" s="50" t="s">
        <v>4</v>
      </c>
      <c r="T16" s="53" t="s">
        <v>38</v>
      </c>
    </row>
    <row r="17" customFormat="false" ht="12.75" hidden="false" customHeight="false" outlineLevel="0" collapsed="false">
      <c r="A17" s="31"/>
      <c r="B17" s="32"/>
      <c r="C17" s="54" t="n">
        <f aca="false">'Hotlist - Completed'!G23</f>
        <v>19534</v>
      </c>
      <c r="D17" s="55" t="n">
        <f aca="false">SUM(D7:D16)</f>
        <v>0</v>
      </c>
      <c r="E17" s="56" t="n">
        <f aca="false">+D17-C17</f>
        <v>-19534</v>
      </c>
      <c r="F17" s="54" t="n">
        <f aca="false">'Hotlist - Completed'!G23</f>
        <v>19534</v>
      </c>
      <c r="G17" s="55" t="n">
        <f aca="false">SUM(G7:G16)</f>
        <v>0</v>
      </c>
      <c r="H17" s="57" t="n">
        <f aca="false">G17-F17</f>
        <v>-19534</v>
      </c>
      <c r="I17" s="58" t="n">
        <f aca="false">'Hotlist - Completed'!$C$23</f>
        <v>33125</v>
      </c>
      <c r="J17" s="55" t="n">
        <f aca="false">SUM(J7:J16)</f>
        <v>11450</v>
      </c>
      <c r="K17" s="57" t="n">
        <f aca="false">J17-I17</f>
        <v>-21675</v>
      </c>
      <c r="L17" s="54" t="n">
        <f aca="false">'Hotlist - Completed'!$C$23</f>
        <v>33125</v>
      </c>
      <c r="M17" s="55" t="n">
        <f aca="false">SUM(M7:M16)</f>
        <v>9000</v>
      </c>
      <c r="N17" s="57" t="n">
        <f aca="false">M17-L17</f>
        <v>-24125</v>
      </c>
      <c r="O17" s="54" t="n">
        <v>0</v>
      </c>
      <c r="P17" s="55" t="n">
        <f aca="false">SUM(P7:P16)</f>
        <v>0</v>
      </c>
      <c r="Q17" s="57" t="n">
        <f aca="false">(O17-P17)*-1</f>
        <v>-0</v>
      </c>
      <c r="R17" s="55" t="n">
        <f aca="false">C17+F17+I17+L17</f>
        <v>105318</v>
      </c>
      <c r="S17" s="55" t="n">
        <f aca="false">D17+G17+J17+M17</f>
        <v>20450</v>
      </c>
      <c r="T17" s="57" t="n">
        <f aca="false">S17-R17</f>
        <v>-84868</v>
      </c>
    </row>
    <row r="18" customFormat="false" ht="16.5" hidden="false" customHeight="false" outlineLevel="0" collapsed="false">
      <c r="A18" s="31" t="s">
        <v>39</v>
      </c>
      <c r="B18" s="32" t="s">
        <v>25</v>
      </c>
      <c r="C18" s="33" t="s">
        <v>26</v>
      </c>
      <c r="D18" s="34" t="s">
        <v>4</v>
      </c>
      <c r="E18" s="59" t="n">
        <f aca="false">COUNTA(D19:D26)</f>
        <v>0</v>
      </c>
      <c r="F18" s="33" t="s">
        <v>26</v>
      </c>
      <c r="G18" s="34" t="s">
        <v>4</v>
      </c>
      <c r="H18" s="36" t="n">
        <f aca="false">COUNTA(F19:F26)</f>
        <v>0</v>
      </c>
      <c r="I18" s="33" t="s">
        <v>26</v>
      </c>
      <c r="J18" s="34" t="s">
        <v>4</v>
      </c>
      <c r="K18" s="36" t="n">
        <f aca="false">COUNTA(I19:I26)</f>
        <v>7</v>
      </c>
      <c r="L18" s="33" t="s">
        <v>26</v>
      </c>
      <c r="M18" s="34" t="s">
        <v>4</v>
      </c>
      <c r="N18" s="36" t="n">
        <f aca="false">COUNTA(L19:L26)</f>
        <v>4</v>
      </c>
      <c r="O18" s="33" t="s">
        <v>26</v>
      </c>
      <c r="P18" s="34" t="s">
        <v>4</v>
      </c>
      <c r="Q18" s="36" t="n">
        <f aca="false">COUNTA(O19:O26)</f>
        <v>0</v>
      </c>
      <c r="R18" s="33"/>
      <c r="S18" s="34"/>
      <c r="T18" s="36" t="n">
        <f aca="false">E18+H18+K18+N18</f>
        <v>11</v>
      </c>
    </row>
    <row r="19" customFormat="false" ht="12.75" hidden="false" customHeight="false" outlineLevel="0" collapsed="false">
      <c r="A19" s="31"/>
      <c r="B19" s="32"/>
      <c r="C19" s="17"/>
      <c r="D19" s="17"/>
      <c r="E19" s="38"/>
      <c r="G19" s="17"/>
      <c r="H19" s="38"/>
      <c r="I19" s="37" t="s">
        <v>40</v>
      </c>
      <c r="J19" s="17" t="n">
        <v>20000</v>
      </c>
      <c r="K19" s="40"/>
      <c r="L19" s="17" t="s">
        <v>41</v>
      </c>
      <c r="M19" s="17" t="n">
        <v>15000</v>
      </c>
      <c r="N19" s="38"/>
      <c r="O19" s="37"/>
      <c r="P19" s="17"/>
      <c r="Q19" s="38"/>
      <c r="R19" s="37"/>
      <c r="S19" s="17"/>
      <c r="T19" s="38"/>
    </row>
    <row r="20" customFormat="false" ht="12.75" hidden="false" customHeight="false" outlineLevel="0" collapsed="false">
      <c r="A20" s="31"/>
      <c r="B20" s="32"/>
      <c r="C20" s="37"/>
      <c r="D20" s="17"/>
      <c r="E20" s="38"/>
      <c r="G20" s="17"/>
      <c r="H20" s="38"/>
      <c r="I20" s="17" t="s">
        <v>42</v>
      </c>
      <c r="J20" s="17" t="n">
        <v>7000</v>
      </c>
      <c r="K20" s="38"/>
      <c r="L20" s="21" t="s">
        <v>43</v>
      </c>
      <c r="M20" s="60" t="n">
        <v>2000</v>
      </c>
      <c r="N20" s="38"/>
      <c r="Q20" s="38"/>
      <c r="R20" s="37"/>
      <c r="S20" s="17"/>
      <c r="T20" s="38"/>
    </row>
    <row r="21" customFormat="false" ht="12.75" hidden="false" customHeight="false" outlineLevel="0" collapsed="false">
      <c r="A21" s="31"/>
      <c r="B21" s="32"/>
      <c r="C21" s="17"/>
      <c r="D21" s="17"/>
      <c r="E21" s="38"/>
      <c r="H21" s="38"/>
      <c r="I21" s="42" t="s">
        <v>44</v>
      </c>
      <c r="J21" s="17" t="n">
        <v>5000</v>
      </c>
      <c r="K21" s="38"/>
      <c r="L21" s="37" t="s">
        <v>45</v>
      </c>
      <c r="M21" s="17" t="n">
        <v>2000</v>
      </c>
      <c r="N21" s="38"/>
      <c r="O21" s="37"/>
      <c r="P21" s="17"/>
      <c r="Q21" s="38"/>
      <c r="R21" s="37"/>
      <c r="S21" s="17"/>
      <c r="T21" s="38"/>
    </row>
    <row r="22" customFormat="false" ht="12.75" hidden="false" customHeight="false" outlineLevel="0" collapsed="false">
      <c r="A22" s="31"/>
      <c r="B22" s="32"/>
      <c r="C22" s="17"/>
      <c r="D22" s="17"/>
      <c r="E22" s="38"/>
      <c r="H22" s="38"/>
      <c r="I22" s="21" t="s">
        <v>46</v>
      </c>
      <c r="J22" s="17" t="n">
        <v>5000</v>
      </c>
      <c r="K22" s="38"/>
      <c r="L22" s="37" t="s">
        <v>47</v>
      </c>
      <c r="M22" s="41" t="n">
        <v>1000</v>
      </c>
      <c r="N22" s="38"/>
      <c r="O22" s="37"/>
      <c r="P22" s="17"/>
      <c r="Q22" s="38"/>
      <c r="R22" s="37"/>
      <c r="S22" s="17"/>
      <c r="T22" s="38"/>
    </row>
    <row r="23" customFormat="false" ht="12.75" hidden="false" customHeight="false" outlineLevel="0" collapsed="false">
      <c r="A23" s="31"/>
      <c r="B23" s="32"/>
      <c r="C23" s="17"/>
      <c r="D23" s="17"/>
      <c r="E23" s="38"/>
      <c r="H23" s="38"/>
      <c r="I23" s="21" t="s">
        <v>48</v>
      </c>
      <c r="J23" s="60" t="n">
        <v>2000</v>
      </c>
      <c r="K23" s="38"/>
      <c r="L23" s="42"/>
      <c r="N23" s="38"/>
      <c r="O23" s="37"/>
      <c r="P23" s="41"/>
      <c r="Q23" s="38"/>
      <c r="R23" s="37"/>
      <c r="S23" s="17"/>
      <c r="T23" s="38"/>
    </row>
    <row r="24" customFormat="false" ht="12.75" hidden="false" customHeight="false" outlineLevel="0" collapsed="false">
      <c r="A24" s="31"/>
      <c r="B24" s="32"/>
      <c r="C24" s="17"/>
      <c r="D24" s="17"/>
      <c r="E24" s="38"/>
      <c r="H24" s="38"/>
      <c r="I24" s="17" t="s">
        <v>49</v>
      </c>
      <c r="J24" s="17" t="n">
        <v>2000</v>
      </c>
      <c r="K24" s="38"/>
      <c r="L24" s="37"/>
      <c r="M24" s="41"/>
      <c r="N24" s="38"/>
      <c r="O24" s="37"/>
      <c r="P24" s="17"/>
      <c r="Q24" s="38"/>
      <c r="R24" s="37"/>
      <c r="S24" s="17"/>
      <c r="T24" s="38"/>
    </row>
    <row r="25" customFormat="false" ht="12.75" hidden="false" customHeight="false" outlineLevel="0" collapsed="false">
      <c r="A25" s="31"/>
      <c r="B25" s="32"/>
      <c r="C25" s="17"/>
      <c r="D25" s="17"/>
      <c r="E25" s="38"/>
      <c r="H25" s="38"/>
      <c r="I25" s="42" t="s">
        <v>50</v>
      </c>
      <c r="J25" s="17" t="n">
        <v>750</v>
      </c>
      <c r="K25" s="38"/>
      <c r="L25" s="37"/>
      <c r="M25" s="41"/>
      <c r="N25" s="38"/>
      <c r="O25" s="37"/>
      <c r="P25" s="41"/>
      <c r="Q25" s="38"/>
      <c r="R25" s="61"/>
      <c r="S25" s="44"/>
      <c r="T25" s="45"/>
    </row>
    <row r="26" customFormat="false" ht="12.75" hidden="false" customHeight="false" outlineLevel="0" collapsed="false">
      <c r="A26" s="31"/>
      <c r="B26" s="32"/>
      <c r="C26" s="17"/>
      <c r="D26" s="41"/>
      <c r="E26" s="38"/>
      <c r="F26" s="37"/>
      <c r="G26" s="17"/>
      <c r="H26" s="38"/>
      <c r="I26" s="37"/>
      <c r="J26" s="17"/>
      <c r="K26" s="38"/>
      <c r="L26" s="37"/>
      <c r="M26" s="41"/>
      <c r="N26" s="38"/>
      <c r="O26" s="37"/>
      <c r="P26" s="41"/>
      <c r="Q26" s="38"/>
      <c r="R26" s="61"/>
      <c r="S26" s="44"/>
      <c r="T26" s="45"/>
    </row>
    <row r="27" customFormat="false" ht="12.75" hidden="false" customHeight="false" outlineLevel="0" collapsed="false">
      <c r="A27" s="31"/>
      <c r="B27" s="32"/>
      <c r="C27" s="43" t="s">
        <v>35</v>
      </c>
      <c r="D27" s="17"/>
      <c r="E27" s="45" t="s">
        <v>36</v>
      </c>
      <c r="F27" s="43" t="s">
        <v>35</v>
      </c>
      <c r="G27" s="17"/>
      <c r="H27" s="45" t="s">
        <v>36</v>
      </c>
      <c r="I27" s="43" t="s">
        <v>35</v>
      </c>
      <c r="J27" s="17"/>
      <c r="K27" s="45" t="s">
        <v>36</v>
      </c>
      <c r="L27" s="43" t="s">
        <v>35</v>
      </c>
      <c r="M27" s="17"/>
      <c r="N27" s="45" t="s">
        <v>36</v>
      </c>
      <c r="O27" s="43" t="s">
        <v>35</v>
      </c>
      <c r="P27" s="17"/>
      <c r="Q27" s="45" t="s">
        <v>36</v>
      </c>
      <c r="R27" s="43" t="s">
        <v>35</v>
      </c>
      <c r="S27" s="44"/>
      <c r="T27" s="45" t="s">
        <v>36</v>
      </c>
    </row>
    <row r="28" customFormat="false" ht="15" hidden="false" customHeight="false" outlineLevel="0" collapsed="false">
      <c r="A28" s="31"/>
      <c r="B28" s="32"/>
      <c r="C28" s="47" t="s">
        <v>37</v>
      </c>
      <c r="D28" s="48"/>
      <c r="E28" s="53" t="s">
        <v>38</v>
      </c>
      <c r="F28" s="47" t="s">
        <v>37</v>
      </c>
      <c r="G28" s="48"/>
      <c r="H28" s="53" t="s">
        <v>38</v>
      </c>
      <c r="I28" s="47" t="s">
        <v>37</v>
      </c>
      <c r="J28" s="48"/>
      <c r="K28" s="53" t="s">
        <v>38</v>
      </c>
      <c r="L28" s="47" t="s">
        <v>37</v>
      </c>
      <c r="M28" s="48"/>
      <c r="N28" s="53" t="s">
        <v>38</v>
      </c>
      <c r="O28" s="47" t="s">
        <v>37</v>
      </c>
      <c r="P28" s="48"/>
      <c r="Q28" s="53" t="s">
        <v>38</v>
      </c>
      <c r="R28" s="47" t="s">
        <v>37</v>
      </c>
      <c r="S28" s="50" t="s">
        <v>4</v>
      </c>
      <c r="T28" s="53" t="s">
        <v>38</v>
      </c>
    </row>
    <row r="29" customFormat="false" ht="12.75" hidden="false" customHeight="false" outlineLevel="0" collapsed="false">
      <c r="A29" s="31"/>
      <c r="B29" s="32"/>
      <c r="C29" s="54" t="n">
        <f aca="false">'Hotlist - Completed'!G40</f>
        <v>-82564</v>
      </c>
      <c r="D29" s="55" t="n">
        <f aca="false">SUM(D19:D28)</f>
        <v>0</v>
      </c>
      <c r="E29" s="57" t="n">
        <f aca="false">+D29-C29</f>
        <v>82564</v>
      </c>
      <c r="F29" s="54" t="n">
        <f aca="false">'Hotlist - Completed'!G40</f>
        <v>-82564</v>
      </c>
      <c r="G29" s="55" t="n">
        <f aca="false">SUM(G19:G28)</f>
        <v>0</v>
      </c>
      <c r="H29" s="55" t="n">
        <f aca="false">G29-F29</f>
        <v>82564</v>
      </c>
      <c r="I29" s="54" t="n">
        <v>14000</v>
      </c>
      <c r="J29" s="55" t="n">
        <f aca="false">SUM(J19:J28)</f>
        <v>41750</v>
      </c>
      <c r="K29" s="57" t="n">
        <f aca="false">+J29-I29</f>
        <v>27750</v>
      </c>
      <c r="L29" s="54" t="n">
        <v>7000</v>
      </c>
      <c r="M29" s="55" t="n">
        <f aca="false">SUM(M19:M28)</f>
        <v>20000</v>
      </c>
      <c r="N29" s="57" t="n">
        <f aca="false">+M29-L29</f>
        <v>13000</v>
      </c>
      <c r="O29" s="54" t="n">
        <v>0</v>
      </c>
      <c r="P29" s="55" t="n">
        <f aca="false">SUM(P19:P28)</f>
        <v>0</v>
      </c>
      <c r="Q29" s="57" t="n">
        <f aca="false">+P29-O29</f>
        <v>0</v>
      </c>
      <c r="R29" s="55" t="n">
        <f aca="false">C29+F29+I29+L29</f>
        <v>-144128</v>
      </c>
      <c r="S29" s="55" t="n">
        <f aca="false">D29+G29+J29+M29</f>
        <v>61750</v>
      </c>
      <c r="T29" s="57" t="n">
        <f aca="false">+S29-R29</f>
        <v>205878</v>
      </c>
    </row>
    <row r="30" customFormat="false" ht="16.5" hidden="false" customHeight="false" outlineLevel="0" collapsed="false">
      <c r="A30" s="31" t="s">
        <v>51</v>
      </c>
      <c r="B30" s="32" t="s">
        <v>52</v>
      </c>
      <c r="C30" s="34" t="s">
        <v>26</v>
      </c>
      <c r="D30" s="34" t="s">
        <v>4</v>
      </c>
      <c r="E30" s="59" t="n">
        <f aca="false">COUNTA(C31:C37)</f>
        <v>0</v>
      </c>
      <c r="F30" s="33" t="s">
        <v>26</v>
      </c>
      <c r="G30" s="34" t="s">
        <v>4</v>
      </c>
      <c r="H30" s="36" t="n">
        <f aca="false">COUNTA(F31:F38)</f>
        <v>2</v>
      </c>
      <c r="I30" s="33" t="s">
        <v>26</v>
      </c>
      <c r="J30" s="34" t="s">
        <v>4</v>
      </c>
      <c r="K30" s="36" t="n">
        <f aca="false">COUNTA(I31:I38)</f>
        <v>5</v>
      </c>
      <c r="L30" s="33" t="s">
        <v>26</v>
      </c>
      <c r="M30" s="34" t="s">
        <v>4</v>
      </c>
      <c r="N30" s="36" t="n">
        <f aca="false">COUNTA(L31:L38)</f>
        <v>6</v>
      </c>
      <c r="O30" s="33" t="s">
        <v>26</v>
      </c>
      <c r="P30" s="34" t="s">
        <v>4</v>
      </c>
      <c r="Q30" s="36" t="n">
        <f aca="false">COUNTA(O31:O38)</f>
        <v>0</v>
      </c>
      <c r="R30" s="33"/>
      <c r="S30" s="34"/>
      <c r="T30" s="36" t="n">
        <f aca="false">E30+H30+K30+N30</f>
        <v>13</v>
      </c>
    </row>
    <row r="31" customFormat="false" ht="12.75" hidden="false" customHeight="true" outlineLevel="0" collapsed="false">
      <c r="A31" s="31"/>
      <c r="B31" s="32"/>
      <c r="C31" s="17"/>
      <c r="D31" s="17"/>
      <c r="E31" s="38"/>
      <c r="F31" s="37" t="s">
        <v>53</v>
      </c>
      <c r="G31" s="41" t="n">
        <v>1300</v>
      </c>
      <c r="H31" s="38"/>
      <c r="I31" s="37" t="s">
        <v>54</v>
      </c>
      <c r="J31" s="17" t="n">
        <v>3000</v>
      </c>
      <c r="K31" s="40"/>
      <c r="L31" s="37" t="s">
        <v>55</v>
      </c>
      <c r="M31" s="17" t="n">
        <v>5000</v>
      </c>
      <c r="N31" s="38"/>
      <c r="O31" s="37"/>
      <c r="P31" s="17"/>
      <c r="Q31" s="38"/>
      <c r="R31" s="37"/>
      <c r="S31" s="17"/>
      <c r="T31" s="38"/>
    </row>
    <row r="32" customFormat="false" ht="12.75" hidden="false" customHeight="true" outlineLevel="0" collapsed="false">
      <c r="A32" s="31"/>
      <c r="B32" s="32"/>
      <c r="C32" s="17"/>
      <c r="D32" s="17"/>
      <c r="E32" s="38"/>
      <c r="F32" s="37" t="s">
        <v>56</v>
      </c>
      <c r="G32" s="41" t="n">
        <v>100</v>
      </c>
      <c r="H32" s="38"/>
      <c r="I32" s="37" t="s">
        <v>54</v>
      </c>
      <c r="J32" s="17" t="n">
        <v>1500</v>
      </c>
      <c r="K32" s="40"/>
      <c r="L32" s="37" t="s">
        <v>57</v>
      </c>
      <c r="M32" s="17" t="n">
        <v>2000</v>
      </c>
      <c r="N32" s="38"/>
      <c r="P32" s="17"/>
      <c r="Q32" s="38"/>
      <c r="R32" s="37"/>
      <c r="S32" s="17"/>
      <c r="T32" s="38"/>
    </row>
    <row r="33" customFormat="false" ht="12.75" hidden="false" customHeight="true" outlineLevel="0" collapsed="false">
      <c r="A33" s="31"/>
      <c r="B33" s="32"/>
      <c r="C33" s="17"/>
      <c r="D33" s="17"/>
      <c r="E33" s="38"/>
      <c r="F33" s="37"/>
      <c r="G33" s="17"/>
      <c r="H33" s="38"/>
      <c r="I33" s="17" t="s">
        <v>58</v>
      </c>
      <c r="J33" s="17" t="n">
        <v>750</v>
      </c>
      <c r="K33" s="40"/>
      <c r="L33" s="37" t="s">
        <v>59</v>
      </c>
      <c r="M33" s="60" t="n">
        <v>2000</v>
      </c>
      <c r="N33" s="38"/>
      <c r="P33" s="60"/>
      <c r="Q33" s="38"/>
      <c r="R33" s="37"/>
      <c r="S33" s="17"/>
      <c r="T33" s="38"/>
    </row>
    <row r="34" customFormat="false" ht="12.75" hidden="false" customHeight="true" outlineLevel="0" collapsed="false">
      <c r="A34" s="31"/>
      <c r="B34" s="32"/>
      <c r="C34" s="17"/>
      <c r="D34" s="17"/>
      <c r="E34" s="38"/>
      <c r="F34" s="37"/>
      <c r="G34" s="41"/>
      <c r="H34" s="38"/>
      <c r="I34" s="17" t="s">
        <v>60</v>
      </c>
      <c r="J34" s="17" t="n">
        <v>750</v>
      </c>
      <c r="K34" s="38"/>
      <c r="L34" s="37" t="s">
        <v>61</v>
      </c>
      <c r="M34" s="17" t="n">
        <v>2000</v>
      </c>
      <c r="N34" s="38"/>
      <c r="O34" s="37"/>
      <c r="P34" s="17"/>
      <c r="Q34" s="38"/>
      <c r="R34" s="37"/>
      <c r="S34" s="17"/>
      <c r="T34" s="38"/>
    </row>
    <row r="35" customFormat="false" ht="12.75" hidden="false" customHeight="true" outlineLevel="0" collapsed="false">
      <c r="A35" s="31"/>
      <c r="B35" s="32"/>
      <c r="C35" s="17"/>
      <c r="D35" s="17"/>
      <c r="E35" s="38"/>
      <c r="G35" s="17"/>
      <c r="H35" s="38"/>
      <c r="I35" s="17" t="s">
        <v>62</v>
      </c>
      <c r="J35" s="17" t="n">
        <v>500</v>
      </c>
      <c r="K35" s="38"/>
      <c r="L35" s="37" t="s">
        <v>63</v>
      </c>
      <c r="M35" s="17" t="n">
        <v>1000</v>
      </c>
      <c r="N35" s="38"/>
      <c r="O35" s="37"/>
      <c r="P35" s="17"/>
      <c r="Q35" s="38"/>
      <c r="R35" s="37"/>
      <c r="S35" s="17"/>
      <c r="T35" s="38"/>
    </row>
    <row r="36" customFormat="false" ht="12.75" hidden="false" customHeight="true" outlineLevel="0" collapsed="false">
      <c r="A36" s="31"/>
      <c r="B36" s="32"/>
      <c r="C36" s="17"/>
      <c r="D36" s="17"/>
      <c r="E36" s="38"/>
      <c r="G36" s="17"/>
      <c r="H36" s="38"/>
      <c r="I36" s="17"/>
      <c r="J36" s="17"/>
      <c r="K36" s="38"/>
      <c r="L36" s="37" t="s">
        <v>64</v>
      </c>
      <c r="M36" s="62" t="s">
        <v>65</v>
      </c>
      <c r="O36" s="37"/>
      <c r="P36" s="17"/>
      <c r="R36" s="37"/>
      <c r="S36" s="17"/>
      <c r="T36" s="38"/>
    </row>
    <row r="37" customFormat="false" ht="12.75" hidden="false" customHeight="true" outlineLevel="0" collapsed="false">
      <c r="A37" s="31"/>
      <c r="B37" s="32"/>
      <c r="C37" s="17"/>
      <c r="D37" s="17"/>
      <c r="E37" s="38"/>
      <c r="F37" s="37"/>
      <c r="G37" s="60"/>
      <c r="H37" s="38"/>
      <c r="I37" s="37"/>
      <c r="J37" s="17"/>
      <c r="K37" s="38"/>
      <c r="L37" s="37"/>
      <c r="M37" s="17"/>
      <c r="O37" s="37"/>
      <c r="P37" s="17"/>
      <c r="R37" s="37"/>
      <c r="S37" s="17"/>
      <c r="T37" s="38"/>
    </row>
    <row r="38" customFormat="false" ht="13.5" hidden="false" customHeight="true" outlineLevel="0" collapsed="false">
      <c r="A38" s="31"/>
      <c r="B38" s="32"/>
      <c r="C38" s="43" t="s">
        <v>35</v>
      </c>
      <c r="D38" s="17"/>
      <c r="E38" s="45" t="s">
        <v>36</v>
      </c>
      <c r="F38" s="37"/>
      <c r="G38" s="60"/>
      <c r="H38" s="38"/>
      <c r="I38" s="37"/>
      <c r="J38" s="17"/>
      <c r="K38" s="38"/>
      <c r="L38" s="37"/>
      <c r="M38" s="41"/>
      <c r="N38" s="45"/>
      <c r="O38" s="43"/>
      <c r="P38" s="17"/>
      <c r="Q38" s="45" t="s">
        <v>36</v>
      </c>
      <c r="R38" s="43" t="s">
        <v>35</v>
      </c>
      <c r="S38" s="44"/>
      <c r="T38" s="45" t="s">
        <v>36</v>
      </c>
    </row>
    <row r="39" customFormat="false" ht="13.5" hidden="false" customHeight="true" outlineLevel="0" collapsed="false">
      <c r="A39" s="31"/>
      <c r="B39" s="32"/>
      <c r="C39" s="43"/>
      <c r="D39" s="17"/>
      <c r="E39" s="45"/>
      <c r="F39" s="37"/>
      <c r="G39" s="17"/>
      <c r="H39" s="38"/>
      <c r="I39" s="37"/>
      <c r="J39" s="17"/>
      <c r="K39" s="38"/>
      <c r="L39" s="37"/>
      <c r="M39" s="41"/>
      <c r="N39" s="45"/>
      <c r="O39" s="43"/>
      <c r="P39" s="17"/>
      <c r="Q39" s="45"/>
      <c r="R39" s="43"/>
      <c r="S39" s="44"/>
      <c r="T39" s="45"/>
    </row>
    <row r="40" customFormat="false" ht="13.5" hidden="false" customHeight="true" outlineLevel="0" collapsed="false">
      <c r="A40" s="31"/>
      <c r="B40" s="32"/>
      <c r="C40" s="43"/>
      <c r="D40" s="17"/>
      <c r="E40" s="45"/>
      <c r="F40" s="43" t="s">
        <v>35</v>
      </c>
      <c r="G40" s="17"/>
      <c r="H40" s="38"/>
      <c r="I40" s="37"/>
      <c r="J40" s="17"/>
      <c r="K40" s="38"/>
      <c r="L40" s="37"/>
      <c r="M40" s="41"/>
      <c r="N40" s="45" t="s">
        <v>36</v>
      </c>
      <c r="O40" s="43" t="s">
        <v>35</v>
      </c>
      <c r="P40" s="17"/>
      <c r="Q40" s="45"/>
      <c r="R40" s="43"/>
      <c r="S40" s="44"/>
      <c r="T40" s="45"/>
    </row>
    <row r="41" customFormat="false" ht="15.75" hidden="false" customHeight="true" outlineLevel="0" collapsed="false">
      <c r="A41" s="31"/>
      <c r="B41" s="32"/>
      <c r="C41" s="47" t="s">
        <v>37</v>
      </c>
      <c r="D41" s="48"/>
      <c r="E41" s="53" t="s">
        <v>38</v>
      </c>
      <c r="F41" s="47" t="s">
        <v>37</v>
      </c>
      <c r="G41" s="17"/>
      <c r="H41" s="38"/>
      <c r="I41" s="37"/>
      <c r="J41" s="17"/>
      <c r="K41" s="38"/>
      <c r="L41" s="37"/>
      <c r="M41" s="17"/>
      <c r="N41" s="53" t="s">
        <v>38</v>
      </c>
      <c r="O41" s="47" t="s">
        <v>37</v>
      </c>
      <c r="P41" s="48"/>
      <c r="Q41" s="53" t="s">
        <v>38</v>
      </c>
      <c r="R41" s="47" t="s">
        <v>37</v>
      </c>
      <c r="S41" s="50" t="s">
        <v>4</v>
      </c>
      <c r="T41" s="53" t="s">
        <v>38</v>
      </c>
    </row>
    <row r="42" customFormat="false" ht="12.75" hidden="false" customHeight="false" outlineLevel="0" collapsed="false">
      <c r="A42" s="31"/>
      <c r="B42" s="32"/>
      <c r="C42" s="58" t="n">
        <f aca="false">'Hotlist - Completed'!G61</f>
        <v>-23893</v>
      </c>
      <c r="D42" s="55" t="n">
        <f aca="false">SUM(D30:D41)</f>
        <v>0</v>
      </c>
      <c r="E42" s="57" t="n">
        <f aca="false">+D42-C42</f>
        <v>23893</v>
      </c>
      <c r="F42" s="58" t="n">
        <f aca="false">'Hotlist - Completed'!G61</f>
        <v>-23893</v>
      </c>
      <c r="G42" s="55" t="n">
        <f aca="false">SUM(G30:G41)</f>
        <v>1400</v>
      </c>
      <c r="H42" s="57" t="n">
        <f aca="false">G42-F42</f>
        <v>25293</v>
      </c>
      <c r="I42" s="54" t="n">
        <v>23750</v>
      </c>
      <c r="J42" s="55" t="n">
        <f aca="false">SUM(J30:J41)</f>
        <v>6500</v>
      </c>
      <c r="K42" s="57" t="n">
        <f aca="false">J42-I42</f>
        <v>-17250</v>
      </c>
      <c r="L42" s="54" t="n">
        <v>23750</v>
      </c>
      <c r="M42" s="55" t="n">
        <f aca="false">SUM(M30:M41)</f>
        <v>12000</v>
      </c>
      <c r="N42" s="57" t="n">
        <f aca="false">M42-L42</f>
        <v>-11750</v>
      </c>
      <c r="O42" s="54" t="n">
        <v>0</v>
      </c>
      <c r="P42" s="55" t="n">
        <f aca="false">SUM(P30:P41)</f>
        <v>0</v>
      </c>
      <c r="Q42" s="55" t="n">
        <f aca="false">P42-O42</f>
        <v>0</v>
      </c>
      <c r="R42" s="55" t="n">
        <f aca="false">C42+F42+I42+L42</f>
        <v>-286</v>
      </c>
      <c r="S42" s="55" t="n">
        <f aca="false">D42+G42+J42+M42</f>
        <v>19900</v>
      </c>
      <c r="T42" s="57" t="n">
        <f aca="false">+S42-R42</f>
        <v>20186</v>
      </c>
    </row>
    <row r="43" customFormat="false" ht="16.5" hidden="false" customHeight="true" outlineLevel="0" collapsed="false">
      <c r="A43" s="31"/>
      <c r="B43" s="32" t="s">
        <v>66</v>
      </c>
      <c r="C43" s="34" t="s">
        <v>26</v>
      </c>
      <c r="D43" s="34" t="s">
        <v>4</v>
      </c>
      <c r="E43" s="59" t="n">
        <f aca="false">COUNTA(C44:C52)</f>
        <v>0</v>
      </c>
      <c r="F43" s="33" t="s">
        <v>26</v>
      </c>
      <c r="G43" s="34" t="s">
        <v>4</v>
      </c>
      <c r="H43" s="36" t="n">
        <f aca="false">COUNTA(F44:F51)</f>
        <v>8</v>
      </c>
      <c r="I43" s="33" t="s">
        <v>26</v>
      </c>
      <c r="J43" s="34" t="s">
        <v>4</v>
      </c>
      <c r="K43" s="36" t="n">
        <f aca="false">COUNTA(I44:I51)</f>
        <v>4</v>
      </c>
      <c r="L43" s="33" t="s">
        <v>26</v>
      </c>
      <c r="M43" s="34" t="s">
        <v>4</v>
      </c>
      <c r="N43" s="36" t="n">
        <f aca="false">COUNTA(L44:L51)</f>
        <v>7</v>
      </c>
      <c r="O43" s="33" t="s">
        <v>26</v>
      </c>
      <c r="P43" s="34" t="s">
        <v>4</v>
      </c>
      <c r="Q43" s="36" t="n">
        <f aca="false">COUNTA(O44:O51)</f>
        <v>0</v>
      </c>
      <c r="R43" s="33"/>
      <c r="S43" s="34"/>
      <c r="T43" s="36" t="n">
        <f aca="false">E43+H43+K43+N43</f>
        <v>19</v>
      </c>
    </row>
    <row r="44" customFormat="false" ht="12.75" hidden="false" customHeight="true" outlineLevel="0" collapsed="false">
      <c r="A44" s="31"/>
      <c r="B44" s="32"/>
      <c r="C44" s="37"/>
      <c r="D44" s="17"/>
      <c r="E44" s="38"/>
      <c r="F44" s="63" t="s">
        <v>67</v>
      </c>
      <c r="G44" s="64" t="n">
        <v>1500</v>
      </c>
      <c r="H44" s="65"/>
      <c r="I44" s="42" t="s">
        <v>68</v>
      </c>
      <c r="J44" s="66" t="n">
        <v>2500</v>
      </c>
      <c r="K44" s="65"/>
      <c r="L44" s="37" t="s">
        <v>69</v>
      </c>
      <c r="M44" s="64" t="n">
        <v>70000</v>
      </c>
      <c r="N44" s="65"/>
      <c r="O44" s="37"/>
      <c r="P44" s="17"/>
      <c r="Q44" s="38"/>
      <c r="R44" s="37"/>
      <c r="S44" s="17"/>
      <c r="T44" s="38"/>
    </row>
    <row r="45" customFormat="false" ht="12.75" hidden="false" customHeight="true" outlineLevel="0" collapsed="false">
      <c r="A45" s="31"/>
      <c r="B45" s="32"/>
      <c r="C45" s="37"/>
      <c r="D45" s="41"/>
      <c r="E45" s="38"/>
      <c r="F45" s="63" t="s">
        <v>70</v>
      </c>
      <c r="G45" s="64" t="n">
        <v>1000</v>
      </c>
      <c r="H45" s="38"/>
      <c r="I45" s="37" t="s">
        <v>71</v>
      </c>
      <c r="J45" s="67" t="n">
        <v>2500</v>
      </c>
      <c r="K45" s="38"/>
      <c r="L45" s="37" t="s">
        <v>72</v>
      </c>
      <c r="M45" s="64" t="n">
        <v>7000</v>
      </c>
      <c r="N45" s="38"/>
      <c r="O45" s="37"/>
      <c r="P45" s="17"/>
      <c r="Q45" s="38"/>
      <c r="R45" s="37"/>
      <c r="S45" s="17"/>
      <c r="T45" s="38"/>
    </row>
    <row r="46" customFormat="false" ht="12.75" hidden="false" customHeight="true" outlineLevel="0" collapsed="false">
      <c r="A46" s="31"/>
      <c r="B46" s="32"/>
      <c r="C46" s="37"/>
      <c r="D46" s="41"/>
      <c r="E46" s="38"/>
      <c r="F46" s="63" t="s">
        <v>73</v>
      </c>
      <c r="G46" s="64" t="n">
        <v>1000</v>
      </c>
      <c r="H46" s="38"/>
      <c r="I46" s="17" t="s">
        <v>74</v>
      </c>
      <c r="J46" s="67" t="n">
        <v>1300</v>
      </c>
      <c r="K46" s="38"/>
      <c r="L46" s="37" t="s">
        <v>75</v>
      </c>
      <c r="M46" s="64" t="n">
        <v>5000</v>
      </c>
      <c r="N46" s="38"/>
      <c r="O46" s="37"/>
      <c r="P46" s="17"/>
      <c r="Q46" s="38"/>
      <c r="R46" s="37"/>
      <c r="S46" s="17"/>
      <c r="T46" s="38"/>
    </row>
    <row r="47" customFormat="false" ht="12.75" hidden="false" customHeight="true" outlineLevel="0" collapsed="false">
      <c r="A47" s="31"/>
      <c r="B47" s="32"/>
      <c r="C47" s="37"/>
      <c r="D47" s="17"/>
      <c r="E47" s="38"/>
      <c r="F47" s="63" t="s">
        <v>76</v>
      </c>
      <c r="G47" s="67" t="n">
        <v>1000</v>
      </c>
      <c r="H47" s="38"/>
      <c r="I47" s="37" t="s">
        <v>77</v>
      </c>
      <c r="J47" s="67" t="n">
        <v>500</v>
      </c>
      <c r="K47" s="38"/>
      <c r="L47" s="37" t="s">
        <v>78</v>
      </c>
      <c r="M47" s="64" t="n">
        <v>2500</v>
      </c>
      <c r="N47" s="38"/>
      <c r="O47" s="37"/>
      <c r="P47" s="17"/>
      <c r="Q47" s="38"/>
      <c r="R47" s="37"/>
      <c r="S47" s="17"/>
      <c r="T47" s="38"/>
    </row>
    <row r="48" customFormat="false" ht="12.75" hidden="false" customHeight="true" outlineLevel="0" collapsed="false">
      <c r="A48" s="31"/>
      <c r="B48" s="32"/>
      <c r="E48" s="38"/>
      <c r="F48" s="63" t="s">
        <v>79</v>
      </c>
      <c r="G48" s="67" t="n">
        <v>750</v>
      </c>
      <c r="H48" s="38"/>
      <c r="I48" s="37"/>
      <c r="J48" s="17"/>
      <c r="K48" s="38"/>
      <c r="L48" s="37" t="s">
        <v>80</v>
      </c>
      <c r="M48" s="64" t="n">
        <v>2000</v>
      </c>
      <c r="N48" s="38"/>
      <c r="O48" s="37"/>
      <c r="P48" s="17"/>
      <c r="Q48" s="38"/>
      <c r="R48" s="37"/>
      <c r="S48" s="17"/>
      <c r="T48" s="38"/>
    </row>
    <row r="49" customFormat="false" ht="12.75" hidden="false" customHeight="true" outlineLevel="0" collapsed="false">
      <c r="A49" s="31"/>
      <c r="B49" s="32"/>
      <c r="E49" s="38"/>
      <c r="F49" s="68" t="s">
        <v>81</v>
      </c>
      <c r="G49" s="67" t="n">
        <v>300</v>
      </c>
      <c r="H49" s="38"/>
      <c r="I49" s="37"/>
      <c r="J49" s="17"/>
      <c r="K49" s="38"/>
      <c r="L49" s="37" t="s">
        <v>82</v>
      </c>
      <c r="M49" s="64" t="n">
        <v>750</v>
      </c>
      <c r="N49" s="38"/>
      <c r="O49" s="37"/>
      <c r="P49" s="41"/>
      <c r="Q49" s="38"/>
      <c r="R49" s="37"/>
      <c r="S49" s="17"/>
      <c r="T49" s="38"/>
    </row>
    <row r="50" customFormat="false" ht="12.75" hidden="false" customHeight="true" outlineLevel="0" collapsed="false">
      <c r="A50" s="31"/>
      <c r="B50" s="32"/>
      <c r="E50" s="38"/>
      <c r="F50" s="63" t="s">
        <v>83</v>
      </c>
      <c r="G50" s="67" t="n">
        <v>250</v>
      </c>
      <c r="H50" s="38"/>
      <c r="I50" s="37"/>
      <c r="J50" s="41"/>
      <c r="K50" s="38"/>
      <c r="L50" s="37" t="s">
        <v>84</v>
      </c>
      <c r="M50" s="67" t="n">
        <v>750</v>
      </c>
      <c r="N50" s="38"/>
      <c r="O50" s="37"/>
      <c r="P50" s="41"/>
      <c r="Q50" s="38"/>
      <c r="R50" s="37"/>
      <c r="S50" s="17"/>
      <c r="T50" s="38"/>
    </row>
    <row r="51" customFormat="false" ht="12.75" hidden="false" customHeight="true" outlineLevel="0" collapsed="false">
      <c r="A51" s="31"/>
      <c r="B51" s="32"/>
      <c r="E51" s="38"/>
      <c r="F51" s="63" t="s">
        <v>85</v>
      </c>
      <c r="G51" s="67" t="n">
        <v>200</v>
      </c>
      <c r="H51" s="38"/>
      <c r="I51" s="37"/>
      <c r="J51" s="17"/>
      <c r="K51" s="38"/>
      <c r="L51" s="37"/>
      <c r="M51" s="17"/>
      <c r="N51" s="38"/>
      <c r="O51" s="37"/>
      <c r="P51" s="41"/>
      <c r="Q51" s="38"/>
      <c r="R51" s="37"/>
      <c r="S51" s="17"/>
      <c r="T51" s="38"/>
    </row>
    <row r="52" customFormat="false" ht="12.75" hidden="false" customHeight="true" outlineLevel="0" collapsed="false">
      <c r="A52" s="31"/>
      <c r="B52" s="32"/>
      <c r="C52" s="37"/>
      <c r="D52" s="41"/>
      <c r="E52" s="38"/>
      <c r="F52" s="37"/>
      <c r="G52" s="17"/>
      <c r="H52" s="38"/>
      <c r="I52" s="37"/>
      <c r="J52" s="41"/>
      <c r="K52" s="38"/>
      <c r="L52" s="37"/>
      <c r="M52" s="41"/>
      <c r="N52" s="38"/>
      <c r="O52" s="37"/>
      <c r="P52" s="41"/>
      <c r="Q52" s="38"/>
      <c r="R52" s="37"/>
      <c r="S52" s="17"/>
      <c r="T52" s="38"/>
    </row>
    <row r="53" customFormat="false" ht="15" hidden="false" customHeight="true" outlineLevel="0" collapsed="false">
      <c r="A53" s="31"/>
      <c r="B53" s="32"/>
      <c r="C53" s="46" t="s">
        <v>35</v>
      </c>
      <c r="D53" s="41"/>
      <c r="E53" s="45" t="s">
        <v>36</v>
      </c>
      <c r="F53" s="46" t="s">
        <v>35</v>
      </c>
      <c r="H53" s="45" t="s">
        <v>36</v>
      </c>
      <c r="I53" s="46" t="s">
        <v>35</v>
      </c>
      <c r="J53" s="17"/>
      <c r="K53" s="45" t="s">
        <v>36</v>
      </c>
      <c r="L53" s="46" t="s">
        <v>35</v>
      </c>
      <c r="M53" s="17"/>
      <c r="N53" s="45" t="s">
        <v>36</v>
      </c>
      <c r="O53" s="46" t="s">
        <v>35</v>
      </c>
      <c r="P53" s="17"/>
      <c r="Q53" s="45" t="s">
        <v>36</v>
      </c>
      <c r="R53" s="43" t="s">
        <v>35</v>
      </c>
      <c r="S53" s="44"/>
      <c r="T53" s="45" t="s">
        <v>36</v>
      </c>
    </row>
    <row r="54" customFormat="false" ht="12.75" hidden="false" customHeight="true" outlineLevel="0" collapsed="false">
      <c r="A54" s="31"/>
      <c r="B54" s="32"/>
      <c r="C54" s="52" t="s">
        <v>37</v>
      </c>
      <c r="D54" s="48"/>
      <c r="E54" s="53" t="s">
        <v>38</v>
      </c>
      <c r="F54" s="52" t="s">
        <v>37</v>
      </c>
      <c r="G54" s="48"/>
      <c r="H54" s="53" t="s">
        <v>38</v>
      </c>
      <c r="I54" s="52" t="s">
        <v>37</v>
      </c>
      <c r="J54" s="48"/>
      <c r="K54" s="53" t="s">
        <v>38</v>
      </c>
      <c r="L54" s="52" t="s">
        <v>37</v>
      </c>
      <c r="M54" s="48"/>
      <c r="N54" s="53" t="s">
        <v>38</v>
      </c>
      <c r="O54" s="52" t="s">
        <v>37</v>
      </c>
      <c r="P54" s="48"/>
      <c r="Q54" s="53" t="s">
        <v>38</v>
      </c>
      <c r="R54" s="47" t="s">
        <v>37</v>
      </c>
      <c r="S54" s="50" t="s">
        <v>4</v>
      </c>
      <c r="T54" s="53" t="s">
        <v>38</v>
      </c>
    </row>
    <row r="55" customFormat="false" ht="12.75" hidden="false" customHeight="false" outlineLevel="0" collapsed="false">
      <c r="A55" s="31"/>
      <c r="B55" s="32"/>
      <c r="C55" s="58" t="n">
        <f aca="false">'Hotlist - Completed'!G74</f>
        <v>33839</v>
      </c>
      <c r="D55" s="55" t="n">
        <f aca="false">SUM(D44:D54)</f>
        <v>0</v>
      </c>
      <c r="E55" s="57" t="n">
        <f aca="false">+D55-C55</f>
        <v>-33839</v>
      </c>
      <c r="F55" s="58" t="n">
        <f aca="false">'Hotlist - Completed'!G74</f>
        <v>33839</v>
      </c>
      <c r="G55" s="55" t="n">
        <f aca="false">SUM(G44:G54)</f>
        <v>6000</v>
      </c>
      <c r="H55" s="57" t="n">
        <f aca="false">G55-F55</f>
        <v>-27839</v>
      </c>
      <c r="I55" s="57" t="n">
        <v>40625</v>
      </c>
      <c r="J55" s="55" t="n">
        <f aca="false">SUM(J44:J54)</f>
        <v>6800</v>
      </c>
      <c r="K55" s="57" t="n">
        <f aca="false">J55-I55</f>
        <v>-33825</v>
      </c>
      <c r="L55" s="54" t="n">
        <v>40625</v>
      </c>
      <c r="M55" s="55" t="n">
        <f aca="false">SUM(M44:M54)</f>
        <v>88000</v>
      </c>
      <c r="N55" s="57" t="n">
        <f aca="false">M55-L55</f>
        <v>47375</v>
      </c>
      <c r="O55" s="54" t="n">
        <v>0</v>
      </c>
      <c r="P55" s="55" t="n">
        <f aca="false">SUM(P44:P54)</f>
        <v>0</v>
      </c>
      <c r="Q55" s="57" t="n">
        <f aca="false">P55-O55</f>
        <v>0</v>
      </c>
      <c r="R55" s="55" t="n">
        <f aca="false">C55+F55+I55+L55</f>
        <v>148928</v>
      </c>
      <c r="S55" s="55" t="n">
        <f aca="false">D55+G55+J55+M55</f>
        <v>100800</v>
      </c>
      <c r="T55" s="55" t="n">
        <f aca="false">+S55-R55</f>
        <v>-48128</v>
      </c>
    </row>
    <row r="56" customFormat="false" ht="16.5" hidden="false" customHeight="false" outlineLevel="0" collapsed="false">
      <c r="A56" s="69"/>
      <c r="B56" s="32" t="s">
        <v>86</v>
      </c>
      <c r="C56" s="34" t="s">
        <v>26</v>
      </c>
      <c r="D56" s="34" t="s">
        <v>4</v>
      </c>
      <c r="E56" s="59" t="n">
        <f aca="false">COUNTA(C57:C61)</f>
        <v>0</v>
      </c>
      <c r="F56" s="33" t="s">
        <v>26</v>
      </c>
      <c r="G56" s="34" t="s">
        <v>4</v>
      </c>
      <c r="H56" s="36" t="n">
        <f aca="false">COUNTA(F57:F61)</f>
        <v>0</v>
      </c>
      <c r="I56" s="33" t="s">
        <v>26</v>
      </c>
      <c r="J56" s="34" t="s">
        <v>4</v>
      </c>
      <c r="K56" s="36" t="n">
        <f aca="false">COUNTA(I57:I61)</f>
        <v>0</v>
      </c>
      <c r="L56" s="33" t="s">
        <v>26</v>
      </c>
      <c r="M56" s="34" t="s">
        <v>4</v>
      </c>
      <c r="N56" s="36" t="n">
        <f aca="false">COUNTA(L57:L61)</f>
        <v>0</v>
      </c>
      <c r="O56" s="33" t="s">
        <v>26</v>
      </c>
      <c r="P56" s="34" t="s">
        <v>4</v>
      </c>
      <c r="Q56" s="36" t="n">
        <f aca="false">COUNTA(O57:O61)</f>
        <v>0</v>
      </c>
      <c r="R56" s="33"/>
      <c r="S56" s="34"/>
      <c r="T56" s="36" t="n">
        <f aca="false">E56+H56+K56+N56</f>
        <v>0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3.5" hidden="false" customHeight="true" outlineLevel="0" collapsed="false">
      <c r="A57" s="69"/>
      <c r="B57" s="32"/>
      <c r="C57" s="17"/>
      <c r="D57" s="17"/>
      <c r="E57" s="38"/>
      <c r="F57" s="17"/>
      <c r="G57" s="17"/>
      <c r="H57" s="38"/>
      <c r="I57" s="17"/>
      <c r="J57" s="17"/>
      <c r="K57" s="70"/>
      <c r="L57" s="17"/>
      <c r="M57" s="17"/>
      <c r="N57" s="38"/>
      <c r="O57" s="37"/>
      <c r="P57" s="17"/>
      <c r="R57" s="37"/>
      <c r="S57" s="17"/>
      <c r="T57" s="38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3.5" hidden="false" customHeight="true" outlineLevel="0" collapsed="false">
      <c r="A58" s="69"/>
      <c r="B58" s="32"/>
      <c r="C58" s="17"/>
      <c r="D58" s="17"/>
      <c r="E58" s="38"/>
      <c r="F58" s="17"/>
      <c r="G58" s="17"/>
      <c r="H58" s="38"/>
      <c r="I58" s="37"/>
      <c r="J58" s="17"/>
      <c r="K58" s="71"/>
      <c r="L58" s="17"/>
      <c r="M58" s="17"/>
      <c r="N58" s="38"/>
      <c r="O58" s="37"/>
      <c r="P58" s="17"/>
      <c r="R58" s="37"/>
      <c r="S58" s="17"/>
      <c r="T58" s="38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3.5" hidden="false" customHeight="true" outlineLevel="0" collapsed="false">
      <c r="A59" s="69"/>
      <c r="B59" s="32"/>
      <c r="C59" s="17"/>
      <c r="D59" s="17"/>
      <c r="E59" s="38"/>
      <c r="F59" s="17"/>
      <c r="G59" s="17"/>
      <c r="H59" s="38"/>
      <c r="I59" s="37"/>
      <c r="J59" s="17"/>
      <c r="K59" s="71"/>
      <c r="L59" s="17"/>
      <c r="M59" s="17"/>
      <c r="N59" s="38"/>
      <c r="O59" s="37"/>
      <c r="P59" s="17"/>
      <c r="R59" s="37"/>
      <c r="S59" s="17"/>
      <c r="T59" s="38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3.5" hidden="false" customHeight="true" outlineLevel="0" collapsed="false">
      <c r="A60" s="69"/>
      <c r="B60" s="32"/>
      <c r="C60" s="17"/>
      <c r="D60" s="17"/>
      <c r="E60" s="38"/>
      <c r="F60" s="17"/>
      <c r="G60" s="17"/>
      <c r="H60" s="38"/>
      <c r="I60" s="37"/>
      <c r="J60" s="17"/>
      <c r="K60" s="38"/>
      <c r="L60" s="17"/>
      <c r="M60" s="17"/>
      <c r="N60" s="38"/>
      <c r="O60" s="37"/>
      <c r="P60" s="17"/>
      <c r="R60" s="37"/>
      <c r="S60" s="17"/>
      <c r="T60" s="38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3.5" hidden="false" customHeight="true" outlineLevel="0" collapsed="false">
      <c r="A61" s="69"/>
      <c r="B61" s="32"/>
      <c r="C61" s="17"/>
      <c r="D61" s="17"/>
      <c r="E61" s="38"/>
      <c r="F61" s="17"/>
      <c r="G61" s="17"/>
      <c r="H61" s="38"/>
      <c r="I61" s="37"/>
      <c r="J61" s="17"/>
      <c r="K61" s="38"/>
      <c r="L61" s="17"/>
      <c r="M61" s="17"/>
      <c r="N61" s="38"/>
      <c r="O61" s="37"/>
      <c r="P61" s="17"/>
      <c r="R61" s="37"/>
      <c r="S61" s="17"/>
      <c r="T61" s="38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true" outlineLevel="0" collapsed="false">
      <c r="A62" s="69"/>
      <c r="B62" s="32"/>
      <c r="C62" s="46" t="s">
        <v>35</v>
      </c>
      <c r="D62" s="48"/>
      <c r="E62" s="45" t="s">
        <v>36</v>
      </c>
      <c r="F62" s="46" t="s">
        <v>35</v>
      </c>
      <c r="G62" s="48"/>
      <c r="H62" s="45" t="s">
        <v>36</v>
      </c>
      <c r="I62" s="46" t="s">
        <v>35</v>
      </c>
      <c r="J62" s="48"/>
      <c r="K62" s="45" t="s">
        <v>36</v>
      </c>
      <c r="L62" s="46" t="s">
        <v>35</v>
      </c>
      <c r="M62" s="48"/>
      <c r="N62" s="45" t="s">
        <v>36</v>
      </c>
      <c r="O62" s="46" t="s">
        <v>35</v>
      </c>
      <c r="P62" s="48"/>
      <c r="Q62" s="45" t="s">
        <v>36</v>
      </c>
      <c r="R62" s="43" t="s">
        <v>35</v>
      </c>
      <c r="S62" s="44"/>
      <c r="T62" s="45" t="s">
        <v>36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true" outlineLevel="0" collapsed="false">
      <c r="A63" s="69"/>
      <c r="B63" s="32"/>
      <c r="C63" s="52" t="s">
        <v>37</v>
      </c>
      <c r="D63" s="39"/>
      <c r="E63" s="53" t="s">
        <v>38</v>
      </c>
      <c r="F63" s="52" t="s">
        <v>37</v>
      </c>
      <c r="G63" s="39"/>
      <c r="H63" s="53" t="s">
        <v>38</v>
      </c>
      <c r="I63" s="52" t="s">
        <v>37</v>
      </c>
      <c r="J63" s="39"/>
      <c r="K63" s="51" t="s">
        <v>38</v>
      </c>
      <c r="L63" s="52" t="s">
        <v>37</v>
      </c>
      <c r="M63" s="39"/>
      <c r="N63" s="53" t="s">
        <v>38</v>
      </c>
      <c r="O63" s="52" t="s">
        <v>37</v>
      </c>
      <c r="P63" s="39"/>
      <c r="Q63" s="53" t="s">
        <v>38</v>
      </c>
      <c r="R63" s="47" t="s">
        <v>37</v>
      </c>
      <c r="S63" s="39"/>
      <c r="T63" s="53" t="s">
        <v>38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false" outlineLevel="0" collapsed="false">
      <c r="A64" s="69"/>
      <c r="B64" s="32"/>
      <c r="C64" s="58" t="n">
        <f aca="false">'Hotlist - Completed'!G81</f>
        <v>-5800</v>
      </c>
      <c r="D64" s="55" t="n">
        <f aca="false">SUM(D57:D63)</f>
        <v>0</v>
      </c>
      <c r="E64" s="55" t="n">
        <f aca="false">+D64-C64</f>
        <v>5800</v>
      </c>
      <c r="F64" s="58" t="n">
        <f aca="false">'Hotlist - Completed'!G81</f>
        <v>-5800</v>
      </c>
      <c r="G64" s="55" t="n">
        <f aca="false">SUM(G57:G61)</f>
        <v>0</v>
      </c>
      <c r="H64" s="55" t="n">
        <f aca="false">+G64-F64</f>
        <v>5800</v>
      </c>
      <c r="I64" s="54" t="n">
        <f aca="false">F64</f>
        <v>-5800</v>
      </c>
      <c r="J64" s="55" t="n">
        <f aca="false">SUM(J57:J63)</f>
        <v>0</v>
      </c>
      <c r="K64" s="57" t="n">
        <f aca="false">J64-I64</f>
        <v>5800</v>
      </c>
      <c r="L64" s="54" t="n">
        <v>0</v>
      </c>
      <c r="M64" s="55" t="n">
        <f aca="false">SUM(M57:M63)</f>
        <v>0</v>
      </c>
      <c r="N64" s="57" t="n">
        <f aca="false">M64-L64</f>
        <v>0</v>
      </c>
      <c r="O64" s="54" t="n">
        <v>0</v>
      </c>
      <c r="P64" s="55" t="n">
        <f aca="false">SUM(P57:P63)</f>
        <v>0</v>
      </c>
      <c r="Q64" s="57" t="n">
        <f aca="false">P64-O64</f>
        <v>0</v>
      </c>
      <c r="R64" s="55" t="n">
        <f aca="false">C64+F64+I64+L64</f>
        <v>-17400</v>
      </c>
      <c r="S64" s="55" t="n">
        <f aca="false">D64+G64+J64+M64</f>
        <v>0</v>
      </c>
      <c r="T64" s="57" t="n">
        <f aca="false">+S64-R64</f>
        <v>17400</v>
      </c>
    </row>
    <row r="65" customFormat="false" ht="16.5" hidden="false" customHeight="false" outlineLevel="0" collapsed="false">
      <c r="A65" s="69"/>
      <c r="B65" s="32" t="s">
        <v>87</v>
      </c>
      <c r="C65" s="34" t="s">
        <v>26</v>
      </c>
      <c r="D65" s="34" t="s">
        <v>4</v>
      </c>
      <c r="E65" s="59" t="n">
        <f aca="false">COUNTA(C66:C71)</f>
        <v>0</v>
      </c>
      <c r="F65" s="33" t="s">
        <v>26</v>
      </c>
      <c r="G65" s="34" t="s">
        <v>4</v>
      </c>
      <c r="H65" s="36" t="n">
        <f aca="false">COUNTA(F66:F75)</f>
        <v>3</v>
      </c>
      <c r="I65" s="33" t="s">
        <v>26</v>
      </c>
      <c r="J65" s="34" t="s">
        <v>4</v>
      </c>
      <c r="K65" s="36" t="n">
        <f aca="false">COUNTA(I66:I75)</f>
        <v>10</v>
      </c>
      <c r="L65" s="33" t="s">
        <v>26</v>
      </c>
      <c r="M65" s="34" t="s">
        <v>4</v>
      </c>
      <c r="N65" s="36" t="n">
        <f aca="false">COUNTA(L66:L75)</f>
        <v>7</v>
      </c>
      <c r="O65" s="34" t="s">
        <v>26</v>
      </c>
      <c r="P65" s="34" t="s">
        <v>4</v>
      </c>
      <c r="Q65" s="36" t="n">
        <f aca="false">COUNTA(O66:O75)</f>
        <v>0</v>
      </c>
      <c r="R65" s="33"/>
      <c r="S65" s="34"/>
      <c r="T65" s="36" t="n">
        <f aca="false">E65+H65+K65+N65</f>
        <v>20</v>
      </c>
    </row>
    <row r="66" customFormat="false" ht="12.75" hidden="false" customHeight="false" outlineLevel="0" collapsed="false">
      <c r="A66" s="69"/>
      <c r="B66" s="32"/>
      <c r="C66" s="17"/>
      <c r="D66" s="17"/>
      <c r="E66" s="38"/>
      <c r="F66" s="17" t="s">
        <v>88</v>
      </c>
      <c r="G66" s="17" t="n">
        <v>2400</v>
      </c>
      <c r="H66" s="72"/>
      <c r="I66" s="17" t="s">
        <v>89</v>
      </c>
      <c r="J66" s="17" t="n">
        <v>5000</v>
      </c>
      <c r="K66" s="70"/>
      <c r="L66" s="37" t="s">
        <v>90</v>
      </c>
      <c r="M66" s="17" t="n">
        <v>3000</v>
      </c>
      <c r="N66" s="40"/>
      <c r="O66" s="17"/>
      <c r="P66" s="17"/>
      <c r="R66" s="37"/>
      <c r="S66" s="17"/>
      <c r="T66" s="38"/>
    </row>
    <row r="67" customFormat="false" ht="13.5" hidden="false" customHeight="true" outlineLevel="0" collapsed="false">
      <c r="A67" s="69"/>
      <c r="B67" s="32"/>
      <c r="C67" s="17"/>
      <c r="D67" s="17"/>
      <c r="E67" s="38"/>
      <c r="F67" s="17" t="s">
        <v>91</v>
      </c>
      <c r="G67" s="17" t="n">
        <v>1880</v>
      </c>
      <c r="H67" s="38"/>
      <c r="I67" s="17" t="s">
        <v>92</v>
      </c>
      <c r="J67" s="17" t="n">
        <v>1350</v>
      </c>
      <c r="K67" s="71"/>
      <c r="L67" s="37" t="s">
        <v>93</v>
      </c>
      <c r="M67" s="17" t="n">
        <v>2000</v>
      </c>
      <c r="N67" s="40"/>
      <c r="O67" s="17"/>
      <c r="P67" s="17"/>
      <c r="R67" s="37"/>
      <c r="S67" s="17"/>
      <c r="T67" s="38"/>
    </row>
    <row r="68" customFormat="false" ht="13.5" hidden="false" customHeight="true" outlineLevel="0" collapsed="false">
      <c r="A68" s="69"/>
      <c r="B68" s="32"/>
      <c r="E68" s="38"/>
      <c r="F68" s="17" t="s">
        <v>94</v>
      </c>
      <c r="G68" s="17" t="n">
        <v>1000</v>
      </c>
      <c r="H68" s="38"/>
      <c r="I68" s="17" t="s">
        <v>95</v>
      </c>
      <c r="J68" s="17" t="n">
        <v>1250</v>
      </c>
      <c r="K68" s="71"/>
      <c r="L68" s="37" t="s">
        <v>96</v>
      </c>
      <c r="M68" s="17" t="n">
        <v>2000</v>
      </c>
      <c r="N68" s="40"/>
      <c r="O68" s="17"/>
      <c r="P68" s="17"/>
      <c r="R68" s="37"/>
      <c r="S68" s="17"/>
      <c r="T68" s="38"/>
    </row>
    <row r="69" customFormat="false" ht="13.5" hidden="false" customHeight="true" outlineLevel="0" collapsed="false">
      <c r="A69" s="69"/>
      <c r="B69" s="32"/>
      <c r="E69" s="38"/>
      <c r="F69" s="73"/>
      <c r="G69" s="73"/>
      <c r="H69" s="38"/>
      <c r="I69" s="17" t="s">
        <v>97</v>
      </c>
      <c r="J69" s="17" t="n">
        <v>1100</v>
      </c>
      <c r="K69" s="38"/>
      <c r="L69" s="37" t="s">
        <v>98</v>
      </c>
      <c r="M69" s="17" t="n">
        <v>1300</v>
      </c>
      <c r="N69" s="40"/>
      <c r="O69" s="17"/>
      <c r="P69" s="17"/>
      <c r="R69" s="37"/>
      <c r="S69" s="17"/>
      <c r="T69" s="38"/>
    </row>
    <row r="70" customFormat="false" ht="13.5" hidden="false" customHeight="true" outlineLevel="0" collapsed="false">
      <c r="A70" s="69"/>
      <c r="B70" s="32"/>
      <c r="E70" s="38"/>
      <c r="F70" s="73"/>
      <c r="G70" s="73"/>
      <c r="H70" s="38"/>
      <c r="I70" s="17" t="s">
        <v>99</v>
      </c>
      <c r="J70" s="17" t="n">
        <v>1000</v>
      </c>
      <c r="K70" s="38"/>
      <c r="L70" s="17" t="s">
        <v>100</v>
      </c>
      <c r="M70" s="17" t="n">
        <v>1000</v>
      </c>
      <c r="N70" s="40"/>
      <c r="O70" s="17"/>
      <c r="R70" s="37"/>
      <c r="S70" s="17"/>
      <c r="T70" s="38"/>
    </row>
    <row r="71" customFormat="false" ht="13.5" hidden="false" customHeight="true" outlineLevel="0" collapsed="false">
      <c r="A71" s="69"/>
      <c r="B71" s="32"/>
      <c r="C71" s="17"/>
      <c r="D71" s="17"/>
      <c r="E71" s="38"/>
      <c r="F71" s="73"/>
      <c r="G71" s="73"/>
      <c r="H71" s="38"/>
      <c r="I71" s="17" t="s">
        <v>101</v>
      </c>
      <c r="J71" s="17" t="n">
        <v>1000</v>
      </c>
      <c r="K71" s="38"/>
      <c r="L71" s="37" t="s">
        <v>102</v>
      </c>
      <c r="M71" s="17" t="n">
        <v>500</v>
      </c>
      <c r="N71" s="40"/>
      <c r="R71" s="37"/>
      <c r="S71" s="17"/>
      <c r="T71" s="38"/>
    </row>
    <row r="72" customFormat="false" ht="13.5" hidden="false" customHeight="true" outlineLevel="0" collapsed="false">
      <c r="A72" s="69"/>
      <c r="B72" s="32"/>
      <c r="C72" s="17"/>
      <c r="D72" s="17"/>
      <c r="E72" s="38"/>
      <c r="F72" s="17"/>
      <c r="G72" s="17"/>
      <c r="H72" s="38"/>
      <c r="I72" s="17" t="s">
        <v>103</v>
      </c>
      <c r="J72" s="17" t="n">
        <v>1000</v>
      </c>
      <c r="K72" s="38"/>
      <c r="L72" s="37" t="s">
        <v>104</v>
      </c>
      <c r="M72" s="17" t="n">
        <v>500</v>
      </c>
      <c r="N72" s="40"/>
      <c r="R72" s="37"/>
      <c r="S72" s="17"/>
      <c r="T72" s="38"/>
    </row>
    <row r="73" customFormat="false" ht="13.5" hidden="false" customHeight="true" outlineLevel="0" collapsed="false">
      <c r="A73" s="69"/>
      <c r="B73" s="32"/>
      <c r="C73" s="17"/>
      <c r="D73" s="17"/>
      <c r="E73" s="38"/>
      <c r="F73" s="17"/>
      <c r="G73" s="17"/>
      <c r="H73" s="38"/>
      <c r="I73" s="17" t="s">
        <v>105</v>
      </c>
      <c r="J73" s="17" t="n">
        <v>500</v>
      </c>
      <c r="K73" s="38"/>
      <c r="L73" s="37"/>
      <c r="M73" s="17"/>
      <c r="N73" s="40"/>
      <c r="R73" s="37"/>
      <c r="S73" s="17"/>
      <c r="T73" s="38"/>
    </row>
    <row r="74" customFormat="false" ht="15.75" hidden="false" customHeight="true" outlineLevel="0" collapsed="false">
      <c r="A74" s="69"/>
      <c r="B74" s="32"/>
      <c r="C74" s="46" t="s">
        <v>35</v>
      </c>
      <c r="D74" s="48"/>
      <c r="E74" s="45" t="s">
        <v>36</v>
      </c>
      <c r="F74" s="17"/>
      <c r="G74" s="17"/>
      <c r="H74" s="38"/>
      <c r="I74" s="17" t="s">
        <v>106</v>
      </c>
      <c r="J74" s="17" t="n">
        <v>500</v>
      </c>
      <c r="K74" s="38"/>
      <c r="L74" s="37"/>
      <c r="M74" s="17"/>
      <c r="N74" s="45"/>
      <c r="O74" s="46"/>
      <c r="P74" s="48"/>
      <c r="Q74" s="45"/>
      <c r="R74" s="43"/>
      <c r="S74" s="44"/>
      <c r="T74" s="45"/>
    </row>
    <row r="75" customFormat="false" ht="15.75" hidden="false" customHeight="true" outlineLevel="0" collapsed="false">
      <c r="A75" s="69"/>
      <c r="B75" s="32"/>
      <c r="C75" s="46"/>
      <c r="D75" s="48"/>
      <c r="E75" s="45"/>
      <c r="F75" s="17"/>
      <c r="G75" s="17"/>
      <c r="H75" s="38"/>
      <c r="I75" s="73" t="s">
        <v>107</v>
      </c>
      <c r="J75" s="17" t="n">
        <v>500</v>
      </c>
      <c r="K75" s="38"/>
      <c r="L75" s="37"/>
      <c r="M75" s="17"/>
      <c r="N75" s="45"/>
      <c r="O75" s="46"/>
      <c r="P75" s="48"/>
      <c r="Q75" s="45"/>
      <c r="R75" s="43"/>
      <c r="S75" s="44"/>
      <c r="T75" s="45"/>
    </row>
    <row r="76" customFormat="false" ht="15.75" hidden="false" customHeight="true" outlineLevel="0" collapsed="false">
      <c r="A76" s="69"/>
      <c r="B76" s="32"/>
      <c r="C76" s="46"/>
      <c r="D76" s="48"/>
      <c r="E76" s="45"/>
      <c r="F76" s="46" t="s">
        <v>35</v>
      </c>
      <c r="G76" s="48"/>
      <c r="H76" s="45" t="s">
        <v>36</v>
      </c>
      <c r="I76" s="46" t="s">
        <v>35</v>
      </c>
      <c r="J76" s="48"/>
      <c r="K76" s="45" t="s">
        <v>36</v>
      </c>
      <c r="L76" s="46" t="s">
        <v>35</v>
      </c>
      <c r="M76" s="48"/>
      <c r="N76" s="45" t="s">
        <v>36</v>
      </c>
      <c r="O76" s="46" t="s">
        <v>35</v>
      </c>
      <c r="P76" s="48"/>
      <c r="Q76" s="45" t="s">
        <v>36</v>
      </c>
      <c r="R76" s="43" t="s">
        <v>35</v>
      </c>
      <c r="S76" s="44"/>
      <c r="T76" s="45" t="s">
        <v>36</v>
      </c>
    </row>
    <row r="77" customFormat="false" ht="15.75" hidden="false" customHeight="true" outlineLevel="0" collapsed="false">
      <c r="A77" s="69"/>
      <c r="B77" s="32"/>
      <c r="C77" s="52" t="s">
        <v>37</v>
      </c>
      <c r="D77" s="39"/>
      <c r="E77" s="53" t="s">
        <v>38</v>
      </c>
      <c r="F77" s="52" t="s">
        <v>37</v>
      </c>
      <c r="G77" s="39"/>
      <c r="H77" s="53" t="s">
        <v>38</v>
      </c>
      <c r="I77" s="52" t="s">
        <v>37</v>
      </c>
      <c r="J77" s="39"/>
      <c r="K77" s="51" t="s">
        <v>38</v>
      </c>
      <c r="L77" s="52" t="s">
        <v>37</v>
      </c>
      <c r="M77" s="39"/>
      <c r="N77" s="53" t="s">
        <v>38</v>
      </c>
      <c r="O77" s="52" t="s">
        <v>37</v>
      </c>
      <c r="P77" s="39"/>
      <c r="Q77" s="53" t="s">
        <v>38</v>
      </c>
      <c r="R77" s="47" t="s">
        <v>37</v>
      </c>
      <c r="S77" s="39"/>
      <c r="T77" s="53" t="s">
        <v>38</v>
      </c>
    </row>
    <row r="78" customFormat="false" ht="12.75" hidden="false" customHeight="false" outlineLevel="0" collapsed="false">
      <c r="A78" s="69"/>
      <c r="B78" s="32"/>
      <c r="C78" s="58" t="n">
        <f aca="false">'Hotlist - Completed'!G89</f>
        <v>409</v>
      </c>
      <c r="D78" s="55" t="n">
        <f aca="false">SUM(D66:D77)</f>
        <v>0</v>
      </c>
      <c r="E78" s="55" t="n">
        <f aca="false">+D78-C78</f>
        <v>-409</v>
      </c>
      <c r="F78" s="58" t="n">
        <f aca="false">'Hotlist - Completed'!G89</f>
        <v>409</v>
      </c>
      <c r="G78" s="55" t="n">
        <f aca="false">SUM(G66:G72)</f>
        <v>5280</v>
      </c>
      <c r="H78" s="55" t="n">
        <f aca="false">+G78-F78</f>
        <v>4871</v>
      </c>
      <c r="I78" s="54" t="n">
        <v>3784</v>
      </c>
      <c r="J78" s="55" t="n">
        <f aca="false">SUM(J66:J77)</f>
        <v>13200</v>
      </c>
      <c r="K78" s="55" t="n">
        <f aca="false">+J78-I78</f>
        <v>9416</v>
      </c>
      <c r="L78" s="54" t="n">
        <v>3784</v>
      </c>
      <c r="M78" s="55" t="n">
        <f aca="false">SUM(M66:M77)</f>
        <v>10300</v>
      </c>
      <c r="N78" s="57" t="n">
        <f aca="false">+M78-L78</f>
        <v>6516</v>
      </c>
      <c r="O78" s="54" t="n">
        <f aca="false">L78</f>
        <v>3784</v>
      </c>
      <c r="P78" s="55" t="n">
        <f aca="false">SUM(P66:P77)</f>
        <v>0</v>
      </c>
      <c r="Q78" s="57" t="n">
        <f aca="false">+P78-O78</f>
        <v>-3784</v>
      </c>
      <c r="R78" s="55" t="n">
        <f aca="false">C78+F78+I78+L78</f>
        <v>8386</v>
      </c>
      <c r="S78" s="55" t="n">
        <f aca="false">D78+G78+J78+M78</f>
        <v>28780</v>
      </c>
      <c r="T78" s="57" t="n">
        <f aca="false">+S78-R78</f>
        <v>20394</v>
      </c>
    </row>
    <row r="79" customFormat="false" ht="16.5" hidden="false" customHeight="false" outlineLevel="0" collapsed="false">
      <c r="A79" s="69"/>
      <c r="B79" s="32" t="s">
        <v>108</v>
      </c>
      <c r="C79" s="34" t="s">
        <v>26</v>
      </c>
      <c r="D79" s="34" t="s">
        <v>4</v>
      </c>
      <c r="E79" s="59" t="n">
        <f aca="false">COUNTA(C80:C84)</f>
        <v>0</v>
      </c>
      <c r="F79" s="33" t="s">
        <v>26</v>
      </c>
      <c r="G79" s="34" t="s">
        <v>4</v>
      </c>
      <c r="H79" s="36" t="n">
        <f aca="false">COUNTA(F80:F84)</f>
        <v>0</v>
      </c>
      <c r="I79" s="33" t="s">
        <v>26</v>
      </c>
      <c r="J79" s="34" t="s">
        <v>4</v>
      </c>
      <c r="K79" s="36" t="n">
        <f aca="false">COUNTA(I80:I84)</f>
        <v>0</v>
      </c>
      <c r="L79" s="33" t="s">
        <v>26</v>
      </c>
      <c r="M79" s="34" t="s">
        <v>4</v>
      </c>
      <c r="N79" s="36" t="n">
        <f aca="false">COUNTA(L80:L84)</f>
        <v>0</v>
      </c>
      <c r="O79" s="33" t="s">
        <v>26</v>
      </c>
      <c r="P79" s="34" t="s">
        <v>4</v>
      </c>
      <c r="Q79" s="36" t="n">
        <f aca="false">COUNTA(O80:O84)</f>
        <v>0</v>
      </c>
      <c r="R79" s="33"/>
      <c r="S79" s="34"/>
      <c r="T79" s="36" t="n">
        <f aca="false">E79+H79+K79+N79</f>
        <v>0</v>
      </c>
    </row>
    <row r="80" customFormat="false" ht="12.75" hidden="false" customHeight="false" outlineLevel="0" collapsed="false">
      <c r="A80" s="69"/>
      <c r="B80" s="32"/>
      <c r="C80" s="17"/>
      <c r="D80" s="17"/>
      <c r="E80" s="38"/>
      <c r="F80" s="73"/>
      <c r="G80" s="73"/>
      <c r="H80" s="38"/>
      <c r="I80" s="37"/>
      <c r="J80" s="17"/>
      <c r="K80" s="74"/>
      <c r="L80" s="37"/>
      <c r="M80" s="17"/>
      <c r="N80" s="38"/>
      <c r="O80" s="17"/>
      <c r="P80" s="17"/>
      <c r="R80" s="37"/>
      <c r="S80" s="17"/>
      <c r="T80" s="38"/>
    </row>
    <row r="81" customFormat="false" ht="13.5" hidden="false" customHeight="true" outlineLevel="0" collapsed="false">
      <c r="A81" s="69"/>
      <c r="B81" s="32"/>
      <c r="C81" s="17"/>
      <c r="D81" s="17"/>
      <c r="E81" s="38"/>
      <c r="F81" s="17"/>
      <c r="G81" s="17"/>
      <c r="H81" s="38"/>
      <c r="I81" s="37"/>
      <c r="J81" s="17"/>
      <c r="K81" s="71"/>
      <c r="L81" s="37"/>
      <c r="M81" s="17"/>
      <c r="N81" s="38"/>
      <c r="O81" s="17"/>
      <c r="P81" s="17"/>
      <c r="R81" s="37"/>
      <c r="S81" s="17"/>
      <c r="T81" s="38"/>
    </row>
    <row r="82" customFormat="false" ht="13.5" hidden="false" customHeight="true" outlineLevel="0" collapsed="false">
      <c r="A82" s="69"/>
      <c r="B82" s="32"/>
      <c r="C82" s="17"/>
      <c r="D82" s="17"/>
      <c r="E82" s="38"/>
      <c r="F82" s="17"/>
      <c r="G82" s="17"/>
      <c r="H82" s="38"/>
      <c r="I82" s="37"/>
      <c r="J82" s="17"/>
      <c r="K82" s="71"/>
      <c r="L82" s="37"/>
      <c r="M82" s="17"/>
      <c r="N82" s="38"/>
      <c r="O82" s="17"/>
      <c r="P82" s="17"/>
      <c r="R82" s="37"/>
      <c r="S82" s="17"/>
      <c r="T82" s="38"/>
    </row>
    <row r="83" customFormat="false" ht="13.5" hidden="false" customHeight="true" outlineLevel="0" collapsed="false">
      <c r="A83" s="69"/>
      <c r="B83" s="32"/>
      <c r="C83" s="17"/>
      <c r="D83" s="17"/>
      <c r="E83" s="38"/>
      <c r="F83" s="17"/>
      <c r="G83" s="17"/>
      <c r="H83" s="38"/>
      <c r="I83" s="17"/>
      <c r="J83" s="17"/>
      <c r="K83" s="38"/>
      <c r="L83" s="17"/>
      <c r="M83" s="17"/>
      <c r="N83" s="38"/>
      <c r="O83" s="17"/>
      <c r="P83" s="17"/>
      <c r="R83" s="37"/>
      <c r="S83" s="17"/>
      <c r="T83" s="38"/>
    </row>
    <row r="84" customFormat="false" ht="13.5" hidden="false" customHeight="true" outlineLevel="0" collapsed="false">
      <c r="A84" s="69"/>
      <c r="B84" s="32"/>
      <c r="C84" s="17"/>
      <c r="D84" s="17"/>
      <c r="E84" s="38"/>
      <c r="F84" s="17"/>
      <c r="G84" s="17"/>
      <c r="H84" s="38"/>
      <c r="I84" s="17"/>
      <c r="J84" s="17"/>
      <c r="K84" s="38"/>
      <c r="L84" s="17"/>
      <c r="M84" s="17"/>
      <c r="N84" s="71"/>
      <c r="O84" s="17"/>
      <c r="P84" s="17"/>
      <c r="R84" s="37"/>
      <c r="S84" s="17"/>
      <c r="T84" s="38"/>
    </row>
    <row r="85" customFormat="false" ht="15.75" hidden="false" customHeight="true" outlineLevel="0" collapsed="false">
      <c r="A85" s="69"/>
      <c r="B85" s="32"/>
      <c r="C85" s="46" t="s">
        <v>35</v>
      </c>
      <c r="D85" s="48"/>
      <c r="E85" s="45" t="s">
        <v>36</v>
      </c>
      <c r="F85" s="17"/>
      <c r="G85" s="17"/>
      <c r="H85" s="38"/>
      <c r="I85" s="17"/>
      <c r="J85" s="17"/>
      <c r="K85" s="38"/>
      <c r="L85" s="17"/>
      <c r="M85" s="17"/>
      <c r="N85" s="45"/>
      <c r="O85" s="46"/>
      <c r="P85" s="48"/>
      <c r="Q85" s="45"/>
      <c r="R85" s="43"/>
      <c r="S85" s="44"/>
      <c r="T85" s="45"/>
    </row>
    <row r="86" customFormat="false" ht="15.75" hidden="false" customHeight="true" outlineLevel="0" collapsed="false">
      <c r="A86" s="69"/>
      <c r="B86" s="32"/>
      <c r="C86" s="46"/>
      <c r="D86" s="48"/>
      <c r="E86" s="45"/>
      <c r="F86" s="46" t="s">
        <v>35</v>
      </c>
      <c r="G86" s="48"/>
      <c r="H86" s="45" t="s">
        <v>36</v>
      </c>
      <c r="I86" s="46" t="s">
        <v>35</v>
      </c>
      <c r="J86" s="48"/>
      <c r="K86" s="45" t="s">
        <v>36</v>
      </c>
      <c r="L86" s="46" t="s">
        <v>35</v>
      </c>
      <c r="M86" s="48"/>
      <c r="N86" s="45" t="s">
        <v>36</v>
      </c>
      <c r="O86" s="46" t="s">
        <v>35</v>
      </c>
      <c r="P86" s="48"/>
      <c r="Q86" s="45" t="s">
        <v>36</v>
      </c>
      <c r="R86" s="43" t="s">
        <v>35</v>
      </c>
      <c r="S86" s="44"/>
      <c r="T86" s="45" t="s">
        <v>36</v>
      </c>
    </row>
    <row r="87" customFormat="false" ht="15.75" hidden="false" customHeight="true" outlineLevel="0" collapsed="false">
      <c r="A87" s="69"/>
      <c r="B87" s="32"/>
      <c r="C87" s="52" t="s">
        <v>37</v>
      </c>
      <c r="D87" s="39"/>
      <c r="E87" s="53" t="s">
        <v>38</v>
      </c>
      <c r="F87" s="52" t="s">
        <v>37</v>
      </c>
      <c r="G87" s="39"/>
      <c r="H87" s="53" t="s">
        <v>38</v>
      </c>
      <c r="I87" s="52" t="s">
        <v>37</v>
      </c>
      <c r="J87" s="39"/>
      <c r="K87" s="51" t="s">
        <v>38</v>
      </c>
      <c r="L87" s="52" t="s">
        <v>37</v>
      </c>
      <c r="M87" s="39"/>
      <c r="N87" s="53" t="s">
        <v>38</v>
      </c>
      <c r="O87" s="52" t="s">
        <v>37</v>
      </c>
      <c r="P87" s="39"/>
      <c r="Q87" s="53" t="s">
        <v>38</v>
      </c>
      <c r="R87" s="47" t="s">
        <v>37</v>
      </c>
      <c r="S87" s="39"/>
      <c r="T87" s="53" t="s">
        <v>38</v>
      </c>
    </row>
    <row r="88" customFormat="false" ht="12.75" hidden="false" customHeight="false" outlineLevel="0" collapsed="false">
      <c r="A88" s="69"/>
      <c r="B88" s="32"/>
      <c r="C88" s="58" t="n">
        <f aca="false">'Hotlist - Completed'!G97</f>
        <v>3906</v>
      </c>
      <c r="D88" s="55" t="n">
        <f aca="false">SUM(D80:D87)</f>
        <v>0</v>
      </c>
      <c r="E88" s="55" t="n">
        <f aca="false">+D88-C88</f>
        <v>-3906</v>
      </c>
      <c r="F88" s="58" t="n">
        <f aca="false">'Hotlist - Completed'!G97</f>
        <v>3906</v>
      </c>
      <c r="G88" s="55" t="n">
        <f aca="false">SUM(G80:G84)</f>
        <v>0</v>
      </c>
      <c r="H88" s="55" t="n">
        <f aca="false">+G88-F88</f>
        <v>-3906</v>
      </c>
      <c r="I88" s="54" t="n">
        <v>3906</v>
      </c>
      <c r="J88" s="55" t="n">
        <f aca="false">SUM(J80:J87)</f>
        <v>0</v>
      </c>
      <c r="K88" s="55" t="n">
        <f aca="false">+J88-I88</f>
        <v>-3906</v>
      </c>
      <c r="L88" s="54" t="n">
        <v>3906</v>
      </c>
      <c r="M88" s="55" t="n">
        <f aca="false">SUM(M80:M87)</f>
        <v>0</v>
      </c>
      <c r="N88" s="57" t="n">
        <f aca="false">+M88-L88</f>
        <v>-3906</v>
      </c>
      <c r="O88" s="54" t="n">
        <v>3906</v>
      </c>
      <c r="P88" s="55" t="n">
        <f aca="false">SUM(P80:P87)</f>
        <v>0</v>
      </c>
      <c r="Q88" s="57" t="n">
        <f aca="false">+P88-O88</f>
        <v>-3906</v>
      </c>
      <c r="R88" s="55" t="n">
        <f aca="false">C88+F88+I88+L88</f>
        <v>15624</v>
      </c>
      <c r="S88" s="55" t="n">
        <f aca="false">D88+G88+J88+M88</f>
        <v>0</v>
      </c>
      <c r="T88" s="57" t="n">
        <f aca="false">+S88-R88</f>
        <v>-15624</v>
      </c>
    </row>
    <row r="89" customFormat="false" ht="16.5" hidden="false" customHeight="false" outlineLevel="0" collapsed="false">
      <c r="A89" s="69"/>
      <c r="B89" s="32" t="s">
        <v>109</v>
      </c>
      <c r="C89" s="34" t="s">
        <v>26</v>
      </c>
      <c r="D89" s="34" t="s">
        <v>4</v>
      </c>
      <c r="E89" s="59" t="n">
        <f aca="false">COUNTA(C90:C99)</f>
        <v>0</v>
      </c>
      <c r="F89" s="33" t="s">
        <v>26</v>
      </c>
      <c r="G89" s="34" t="s">
        <v>4</v>
      </c>
      <c r="H89" s="36" t="n">
        <f aca="false">COUNTA(F90:F99)</f>
        <v>0</v>
      </c>
      <c r="I89" s="33" t="s">
        <v>26</v>
      </c>
      <c r="J89" s="34" t="s">
        <v>4</v>
      </c>
      <c r="K89" s="36" t="n">
        <f aca="false">COUNTA(I90:I99)</f>
        <v>5</v>
      </c>
      <c r="L89" s="33" t="s">
        <v>26</v>
      </c>
      <c r="M89" s="34" t="s">
        <v>4</v>
      </c>
      <c r="N89" s="36" t="n">
        <f aca="false">COUNTA(L90:L99)</f>
        <v>9</v>
      </c>
      <c r="O89" s="33" t="s">
        <v>26</v>
      </c>
      <c r="P89" s="34" t="s">
        <v>4</v>
      </c>
      <c r="Q89" s="36" t="n">
        <f aca="false">COUNTA(O90:O99)</f>
        <v>3</v>
      </c>
      <c r="R89" s="33"/>
      <c r="S89" s="34"/>
      <c r="T89" s="36" t="n">
        <f aca="false">E89+H89+K89+N89</f>
        <v>14</v>
      </c>
    </row>
    <row r="90" customFormat="false" ht="13.5" hidden="false" customHeight="true" outlineLevel="0" collapsed="false">
      <c r="A90" s="69"/>
      <c r="B90" s="32"/>
      <c r="C90" s="17"/>
      <c r="D90" s="17"/>
      <c r="E90" s="38"/>
      <c r="F90" s="73"/>
      <c r="G90" s="73"/>
      <c r="H90" s="38"/>
      <c r="I90" s="37" t="s">
        <v>110</v>
      </c>
      <c r="J90" s="17" t="n">
        <v>5000</v>
      </c>
      <c r="K90" s="74"/>
      <c r="L90" s="17" t="s">
        <v>111</v>
      </c>
      <c r="M90" s="17" t="n">
        <v>2000</v>
      </c>
      <c r="N90" s="38"/>
      <c r="O90" s="37" t="s">
        <v>112</v>
      </c>
      <c r="P90" s="17" t="n">
        <v>1000</v>
      </c>
      <c r="R90" s="37"/>
      <c r="S90" s="17"/>
      <c r="T90" s="38"/>
    </row>
    <row r="91" customFormat="false" ht="13.5" hidden="false" customHeight="true" outlineLevel="0" collapsed="false">
      <c r="A91" s="69"/>
      <c r="B91" s="32"/>
      <c r="C91" s="17"/>
      <c r="D91" s="17"/>
      <c r="E91" s="38"/>
      <c r="F91" s="17"/>
      <c r="G91" s="17"/>
      <c r="H91" s="38"/>
      <c r="I91" s="63" t="s">
        <v>113</v>
      </c>
      <c r="J91" s="17" t="n">
        <v>1000</v>
      </c>
      <c r="K91" s="71"/>
      <c r="L91" s="17" t="s">
        <v>114</v>
      </c>
      <c r="M91" s="17" t="n">
        <v>1500</v>
      </c>
      <c r="N91" s="38"/>
      <c r="O91" s="37" t="s">
        <v>115</v>
      </c>
      <c r="P91" s="17" t="n">
        <v>1000</v>
      </c>
      <c r="R91" s="37"/>
      <c r="S91" s="17"/>
      <c r="T91" s="38"/>
    </row>
    <row r="92" customFormat="false" ht="13.5" hidden="false" customHeight="true" outlineLevel="0" collapsed="false">
      <c r="A92" s="69"/>
      <c r="B92" s="32"/>
      <c r="C92" s="17"/>
      <c r="D92" s="17"/>
      <c r="E92" s="38"/>
      <c r="F92" s="17"/>
      <c r="G92" s="17"/>
      <c r="H92" s="38"/>
      <c r="I92" s="37" t="s">
        <v>116</v>
      </c>
      <c r="J92" s="17" t="n">
        <v>750</v>
      </c>
      <c r="K92" s="71"/>
      <c r="L92" s="17" t="s">
        <v>117</v>
      </c>
      <c r="M92" s="17" t="n">
        <v>1000</v>
      </c>
      <c r="N92" s="38"/>
      <c r="O92" s="37" t="s">
        <v>118</v>
      </c>
      <c r="P92" s="17" t="n">
        <v>1000</v>
      </c>
      <c r="R92" s="37"/>
      <c r="S92" s="17"/>
      <c r="T92" s="38"/>
    </row>
    <row r="93" customFormat="false" ht="13.5" hidden="false" customHeight="true" outlineLevel="0" collapsed="false">
      <c r="A93" s="69"/>
      <c r="B93" s="32"/>
      <c r="C93" s="17"/>
      <c r="D93" s="17"/>
      <c r="E93" s="38"/>
      <c r="F93" s="17"/>
      <c r="G93" s="17"/>
      <c r="H93" s="38"/>
      <c r="I93" s="17" t="s">
        <v>119</v>
      </c>
      <c r="J93" s="17" t="n">
        <v>500</v>
      </c>
      <c r="K93" s="71"/>
      <c r="L93" s="17" t="s">
        <v>120</v>
      </c>
      <c r="M93" s="17" t="n">
        <v>1000</v>
      </c>
      <c r="N93" s="38"/>
      <c r="O93" s="37"/>
      <c r="P93" s="17"/>
      <c r="R93" s="37"/>
      <c r="S93" s="17"/>
      <c r="T93" s="38"/>
    </row>
    <row r="94" customFormat="false" ht="13.5" hidden="false" customHeight="true" outlineLevel="0" collapsed="false">
      <c r="A94" s="69"/>
      <c r="B94" s="32"/>
      <c r="C94" s="17"/>
      <c r="D94" s="17"/>
      <c r="E94" s="38"/>
      <c r="F94" s="17"/>
      <c r="G94" s="17"/>
      <c r="H94" s="38"/>
      <c r="I94" s="37" t="s">
        <v>121</v>
      </c>
      <c r="J94" s="17" t="n">
        <v>500</v>
      </c>
      <c r="K94" s="71"/>
      <c r="L94" s="17" t="s">
        <v>122</v>
      </c>
      <c r="M94" s="17" t="n">
        <v>1000</v>
      </c>
      <c r="N94" s="38"/>
      <c r="O94" s="37"/>
      <c r="P94" s="17"/>
      <c r="R94" s="37"/>
      <c r="S94" s="17"/>
      <c r="T94" s="38"/>
    </row>
    <row r="95" customFormat="false" ht="13.5" hidden="false" customHeight="true" outlineLevel="0" collapsed="false">
      <c r="A95" s="69"/>
      <c r="B95" s="32"/>
      <c r="C95" s="17"/>
      <c r="D95" s="17"/>
      <c r="E95" s="38"/>
      <c r="F95" s="17"/>
      <c r="G95" s="17"/>
      <c r="H95" s="38"/>
      <c r="I95" s="37"/>
      <c r="J95" s="17"/>
      <c r="K95" s="71"/>
      <c r="L95" s="17" t="s">
        <v>123</v>
      </c>
      <c r="M95" s="17" t="n">
        <v>1000</v>
      </c>
      <c r="N95" s="38"/>
      <c r="O95" s="37"/>
      <c r="P95" s="17"/>
      <c r="R95" s="37"/>
      <c r="S95" s="17"/>
      <c r="T95" s="38"/>
    </row>
    <row r="96" customFormat="false" ht="13.5" hidden="false" customHeight="true" outlineLevel="0" collapsed="false">
      <c r="A96" s="69"/>
      <c r="B96" s="32"/>
      <c r="C96" s="17"/>
      <c r="D96" s="17"/>
      <c r="E96" s="38"/>
      <c r="F96" s="17"/>
      <c r="G96" s="17"/>
      <c r="H96" s="38"/>
      <c r="I96" s="37"/>
      <c r="J96" s="17"/>
      <c r="K96" s="71"/>
      <c r="L96" s="17" t="s">
        <v>124</v>
      </c>
      <c r="M96" s="17" t="n">
        <v>500</v>
      </c>
      <c r="N96" s="38"/>
      <c r="O96" s="37"/>
      <c r="P96" s="17"/>
      <c r="R96" s="37"/>
      <c r="S96" s="17"/>
      <c r="T96" s="38"/>
    </row>
    <row r="97" customFormat="false" ht="13.5" hidden="false" customHeight="true" outlineLevel="0" collapsed="false">
      <c r="A97" s="69"/>
      <c r="B97" s="32"/>
      <c r="C97" s="17"/>
      <c r="D97" s="17"/>
      <c r="E97" s="38"/>
      <c r="F97" s="17"/>
      <c r="G97" s="17"/>
      <c r="H97" s="38"/>
      <c r="I97" s="37"/>
      <c r="J97" s="17"/>
      <c r="K97" s="71"/>
      <c r="L97" s="17" t="s">
        <v>125</v>
      </c>
      <c r="M97" s="17" t="n">
        <v>300</v>
      </c>
      <c r="N97" s="38"/>
      <c r="O97" s="37"/>
      <c r="P97" s="17"/>
      <c r="R97" s="37"/>
      <c r="S97" s="17"/>
      <c r="T97" s="38"/>
    </row>
    <row r="98" customFormat="false" ht="13.5" hidden="false" customHeight="true" outlineLevel="0" collapsed="false">
      <c r="A98" s="69"/>
      <c r="B98" s="32"/>
      <c r="C98" s="17"/>
      <c r="D98" s="17"/>
      <c r="E98" s="38"/>
      <c r="F98" s="17"/>
      <c r="G98" s="17"/>
      <c r="H98" s="38"/>
      <c r="I98" s="37"/>
      <c r="J98" s="17"/>
      <c r="K98" s="71"/>
      <c r="L98" s="17" t="s">
        <v>126</v>
      </c>
      <c r="M98" s="17" t="n">
        <v>75</v>
      </c>
      <c r="N98" s="38"/>
      <c r="O98" s="37"/>
      <c r="P98" s="17"/>
      <c r="R98" s="37"/>
      <c r="S98" s="17"/>
      <c r="T98" s="38"/>
    </row>
    <row r="99" customFormat="false" ht="13.5" hidden="false" customHeight="true" outlineLevel="0" collapsed="false">
      <c r="A99" s="69"/>
      <c r="B99" s="32"/>
      <c r="C99" s="17"/>
      <c r="D99" s="17"/>
      <c r="E99" s="38"/>
      <c r="F99" s="17"/>
      <c r="G99" s="17"/>
      <c r="H99" s="38"/>
      <c r="I99" s="37"/>
      <c r="J99" s="17"/>
      <c r="K99" s="71"/>
      <c r="L99" s="17"/>
      <c r="M99" s="17"/>
      <c r="N99" s="38"/>
      <c r="O99" s="37"/>
      <c r="P99" s="17"/>
      <c r="R99" s="37"/>
      <c r="S99" s="17"/>
      <c r="T99" s="38"/>
    </row>
    <row r="100" customFormat="false" ht="15.75" hidden="false" customHeight="true" outlineLevel="0" collapsed="false">
      <c r="A100" s="69"/>
      <c r="B100" s="32"/>
      <c r="C100" s="46" t="s">
        <v>35</v>
      </c>
      <c r="D100" s="48"/>
      <c r="E100" s="45" t="s">
        <v>36</v>
      </c>
      <c r="F100" s="46" t="s">
        <v>35</v>
      </c>
      <c r="G100" s="48"/>
      <c r="H100" s="45" t="s">
        <v>36</v>
      </c>
      <c r="I100" s="46" t="s">
        <v>35</v>
      </c>
      <c r="J100" s="48"/>
      <c r="K100" s="45" t="s">
        <v>36</v>
      </c>
      <c r="L100" s="46" t="s">
        <v>35</v>
      </c>
      <c r="M100" s="48"/>
      <c r="N100" s="45" t="s">
        <v>36</v>
      </c>
      <c r="O100" s="46" t="s">
        <v>35</v>
      </c>
      <c r="P100" s="48"/>
      <c r="Q100" s="45" t="s">
        <v>36</v>
      </c>
      <c r="R100" s="43" t="s">
        <v>35</v>
      </c>
      <c r="S100" s="44"/>
      <c r="T100" s="45" t="s">
        <v>36</v>
      </c>
    </row>
    <row r="101" customFormat="false" ht="15.75" hidden="false" customHeight="true" outlineLevel="0" collapsed="false">
      <c r="A101" s="69"/>
      <c r="B101" s="32"/>
      <c r="C101" s="52" t="s">
        <v>37</v>
      </c>
      <c r="D101" s="39"/>
      <c r="E101" s="53" t="s">
        <v>38</v>
      </c>
      <c r="F101" s="52" t="s">
        <v>37</v>
      </c>
      <c r="G101" s="39"/>
      <c r="H101" s="53" t="s">
        <v>38</v>
      </c>
      <c r="I101" s="52" t="s">
        <v>37</v>
      </c>
      <c r="J101" s="39"/>
      <c r="K101" s="51" t="s">
        <v>38</v>
      </c>
      <c r="L101" s="52" t="s">
        <v>37</v>
      </c>
      <c r="M101" s="39"/>
      <c r="N101" s="53" t="s">
        <v>38</v>
      </c>
      <c r="O101" s="52" t="s">
        <v>37</v>
      </c>
      <c r="P101" s="39"/>
      <c r="Q101" s="53" t="s">
        <v>38</v>
      </c>
      <c r="R101" s="47" t="s">
        <v>37</v>
      </c>
      <c r="S101" s="39"/>
      <c r="T101" s="53" t="s">
        <v>38</v>
      </c>
    </row>
    <row r="102" customFormat="false" ht="12.75" hidden="false" customHeight="false" outlineLevel="0" collapsed="false">
      <c r="A102" s="69"/>
      <c r="B102" s="32"/>
      <c r="C102" s="58" t="n">
        <f aca="false">'Hotlist - Completed'!M11</f>
        <v>1625</v>
      </c>
      <c r="D102" s="55" t="n">
        <f aca="false">SUM(D90:D101)</f>
        <v>0</v>
      </c>
      <c r="E102" s="55" t="n">
        <f aca="false">+D102-C102</f>
        <v>-1625</v>
      </c>
      <c r="F102" s="58" t="n">
        <f aca="false">'Hotlist - Completed'!M11</f>
        <v>1625</v>
      </c>
      <c r="G102" s="55" t="n">
        <f aca="false">SUM(G90:G99)</f>
        <v>0</v>
      </c>
      <c r="H102" s="55" t="n">
        <f aca="false">+G102-F102</f>
        <v>-1625</v>
      </c>
      <c r="I102" s="54" t="n">
        <v>2000</v>
      </c>
      <c r="J102" s="55" t="n">
        <f aca="false">SUM(J90:J101)</f>
        <v>7750</v>
      </c>
      <c r="K102" s="55" t="n">
        <f aca="false">+J102-I102</f>
        <v>5750</v>
      </c>
      <c r="L102" s="54" t="n">
        <v>2000</v>
      </c>
      <c r="M102" s="55" t="n">
        <f aca="false">SUM(M90:M101)</f>
        <v>8375</v>
      </c>
      <c r="N102" s="57" t="n">
        <f aca="false">+M102-L102</f>
        <v>6375</v>
      </c>
      <c r="O102" s="54" t="n">
        <f aca="false">L102</f>
        <v>2000</v>
      </c>
      <c r="P102" s="55" t="n">
        <f aca="false">SUM(P90:P101)</f>
        <v>3000</v>
      </c>
      <c r="Q102" s="57" t="n">
        <f aca="false">+P102-O102</f>
        <v>1000</v>
      </c>
      <c r="R102" s="55" t="n">
        <f aca="false">C102+F102+I102+L102</f>
        <v>7250</v>
      </c>
      <c r="S102" s="55" t="n">
        <f aca="false">D102+G102+J102+M102</f>
        <v>16125</v>
      </c>
      <c r="T102" s="57" t="n">
        <f aca="false">+S102-R102</f>
        <v>8875</v>
      </c>
    </row>
    <row r="103" customFormat="false" ht="16.5" hidden="false" customHeight="false" outlineLevel="0" collapsed="false">
      <c r="A103" s="69"/>
      <c r="B103" s="32" t="s">
        <v>127</v>
      </c>
      <c r="C103" s="34" t="s">
        <v>26</v>
      </c>
      <c r="D103" s="34" t="s">
        <v>4</v>
      </c>
      <c r="E103" s="59" t="n">
        <f aca="false">COUNTA(C104:C112)</f>
        <v>0</v>
      </c>
      <c r="F103" s="33" t="s">
        <v>26</v>
      </c>
      <c r="G103" s="34" t="s">
        <v>4</v>
      </c>
      <c r="H103" s="36" t="n">
        <f aca="false">COUNTA(F104:F112)</f>
        <v>2</v>
      </c>
      <c r="I103" s="33" t="s">
        <v>26</v>
      </c>
      <c r="J103" s="34" t="s">
        <v>4</v>
      </c>
      <c r="K103" s="36" t="n">
        <f aca="false">COUNTA(I104:I112)</f>
        <v>7</v>
      </c>
      <c r="L103" s="33" t="s">
        <v>26</v>
      </c>
      <c r="M103" s="34" t="s">
        <v>4</v>
      </c>
      <c r="N103" s="36" t="n">
        <f aca="false">COUNTA(L104:L112)</f>
        <v>4</v>
      </c>
      <c r="O103" s="33" t="s">
        <v>26</v>
      </c>
      <c r="P103" s="34" t="s">
        <v>4</v>
      </c>
      <c r="Q103" s="36" t="n">
        <f aca="false">COUNTA(O104:O112)</f>
        <v>0</v>
      </c>
      <c r="R103" s="33"/>
      <c r="S103" s="34"/>
      <c r="T103" s="36" t="n">
        <f aca="false">E103+H103+K103+N103</f>
        <v>13</v>
      </c>
    </row>
    <row r="104" customFormat="false" ht="13.5" hidden="false" customHeight="true" outlineLevel="0" collapsed="false">
      <c r="A104" s="69"/>
      <c r="B104" s="32"/>
      <c r="C104" s="17"/>
      <c r="D104" s="17"/>
      <c r="E104" s="38"/>
      <c r="F104" s="17" t="s">
        <v>128</v>
      </c>
      <c r="G104" s="17" t="n">
        <v>194</v>
      </c>
      <c r="H104" s="38"/>
      <c r="I104" s="37" t="s">
        <v>129</v>
      </c>
      <c r="J104" s="17" t="n">
        <v>1000</v>
      </c>
      <c r="K104" s="74"/>
      <c r="L104" s="17" t="s">
        <v>130</v>
      </c>
      <c r="M104" s="17" t="n">
        <v>2000</v>
      </c>
      <c r="N104" s="38"/>
      <c r="O104" s="37"/>
      <c r="P104" s="17"/>
      <c r="R104" s="37"/>
      <c r="S104" s="17"/>
      <c r="T104" s="38"/>
    </row>
    <row r="105" customFormat="false" ht="13.5" hidden="false" customHeight="true" outlineLevel="0" collapsed="false">
      <c r="A105" s="69"/>
      <c r="B105" s="32"/>
      <c r="E105" s="38"/>
      <c r="F105" s="17" t="s">
        <v>131</v>
      </c>
      <c r="G105" s="17" t="n">
        <v>50</v>
      </c>
      <c r="H105" s="38"/>
      <c r="I105" s="37" t="s">
        <v>132</v>
      </c>
      <c r="J105" s="17" t="n">
        <v>500</v>
      </c>
      <c r="K105" s="71"/>
      <c r="L105" s="17" t="s">
        <v>133</v>
      </c>
      <c r="M105" s="17" t="n">
        <v>250</v>
      </c>
      <c r="N105" s="38"/>
      <c r="O105" s="37"/>
      <c r="P105" s="17"/>
      <c r="R105" s="37"/>
      <c r="S105" s="17"/>
      <c r="T105" s="38"/>
    </row>
    <row r="106" customFormat="false" ht="13.5" hidden="false" customHeight="true" outlineLevel="0" collapsed="false">
      <c r="A106" s="69"/>
      <c r="B106" s="32"/>
      <c r="C106" s="17"/>
      <c r="D106" s="17"/>
      <c r="E106" s="38"/>
      <c r="F106" s="73"/>
      <c r="G106" s="73"/>
      <c r="H106" s="38"/>
      <c r="I106" s="37" t="s">
        <v>134</v>
      </c>
      <c r="J106" s="17" t="n">
        <v>500</v>
      </c>
      <c r="K106" s="71"/>
      <c r="L106" s="17" t="s">
        <v>128</v>
      </c>
      <c r="M106" s="17" t="n">
        <v>194</v>
      </c>
      <c r="N106" s="38"/>
      <c r="O106" s="37"/>
      <c r="P106" s="17"/>
      <c r="R106" s="37"/>
      <c r="S106" s="17"/>
      <c r="T106" s="38"/>
    </row>
    <row r="107" customFormat="false" ht="13.5" hidden="false" customHeight="true" outlineLevel="0" collapsed="false">
      <c r="A107" s="69"/>
      <c r="B107" s="32"/>
      <c r="C107" s="17"/>
      <c r="D107" s="17"/>
      <c r="E107" s="38"/>
      <c r="F107" s="17"/>
      <c r="G107" s="17"/>
      <c r="H107" s="38"/>
      <c r="I107" s="37" t="s">
        <v>135</v>
      </c>
      <c r="J107" s="17" t="n">
        <v>500</v>
      </c>
      <c r="K107" s="71"/>
      <c r="L107" s="17" t="s">
        <v>136</v>
      </c>
      <c r="M107" s="17" t="n">
        <v>100</v>
      </c>
      <c r="N107" s="38"/>
      <c r="O107" s="37"/>
      <c r="P107" s="17"/>
      <c r="R107" s="37"/>
      <c r="S107" s="17"/>
      <c r="T107" s="38"/>
    </row>
    <row r="108" customFormat="false" ht="13.5" hidden="false" customHeight="true" outlineLevel="0" collapsed="false">
      <c r="A108" s="69"/>
      <c r="B108" s="32"/>
      <c r="C108" s="17"/>
      <c r="D108" s="17"/>
      <c r="E108" s="38"/>
      <c r="F108" s="17"/>
      <c r="G108" s="17"/>
      <c r="H108" s="38"/>
      <c r="I108" s="37" t="s">
        <v>137</v>
      </c>
      <c r="J108" s="17" t="n">
        <v>250</v>
      </c>
      <c r="K108" s="71"/>
      <c r="L108" s="17"/>
      <c r="M108" s="17"/>
      <c r="N108" s="38"/>
      <c r="O108" s="37"/>
      <c r="P108" s="17"/>
      <c r="R108" s="37"/>
      <c r="S108" s="17"/>
      <c r="T108" s="38"/>
    </row>
    <row r="109" customFormat="false" ht="13.5" hidden="false" customHeight="true" outlineLevel="0" collapsed="false">
      <c r="A109" s="69"/>
      <c r="B109" s="32"/>
      <c r="C109" s="17"/>
      <c r="D109" s="17"/>
      <c r="E109" s="38"/>
      <c r="F109" s="17"/>
      <c r="G109" s="17"/>
      <c r="H109" s="38"/>
      <c r="I109" s="37" t="s">
        <v>128</v>
      </c>
      <c r="J109" s="17" t="n">
        <v>194</v>
      </c>
      <c r="K109" s="71"/>
      <c r="L109" s="17"/>
      <c r="M109" s="17"/>
      <c r="N109" s="38"/>
      <c r="O109" s="37"/>
      <c r="P109" s="17"/>
      <c r="R109" s="37"/>
      <c r="S109" s="17"/>
      <c r="T109" s="38"/>
    </row>
    <row r="110" customFormat="false" ht="13.5" hidden="false" customHeight="true" outlineLevel="0" collapsed="false">
      <c r="A110" s="69"/>
      <c r="B110" s="32"/>
      <c r="C110" s="17"/>
      <c r="D110" s="17"/>
      <c r="E110" s="38"/>
      <c r="F110" s="17"/>
      <c r="G110" s="17"/>
      <c r="H110" s="38"/>
      <c r="I110" s="17" t="s">
        <v>138</v>
      </c>
      <c r="J110" s="17" t="n">
        <v>100</v>
      </c>
      <c r="K110" s="71"/>
      <c r="L110" s="17"/>
      <c r="M110" s="17"/>
      <c r="N110" s="38"/>
      <c r="R110" s="37"/>
      <c r="S110" s="17"/>
      <c r="T110" s="38"/>
    </row>
    <row r="111" customFormat="false" ht="13.5" hidden="false" customHeight="true" outlineLevel="0" collapsed="false">
      <c r="A111" s="69"/>
      <c r="B111" s="32"/>
      <c r="C111" s="17"/>
      <c r="D111" s="17"/>
      <c r="E111" s="38"/>
      <c r="H111" s="38"/>
      <c r="K111" s="38"/>
      <c r="N111" s="38"/>
      <c r="R111" s="37"/>
      <c r="S111" s="17"/>
      <c r="T111" s="38"/>
    </row>
    <row r="112" customFormat="false" ht="13.5" hidden="false" customHeight="true" outlineLevel="0" collapsed="false">
      <c r="A112" s="69"/>
      <c r="B112" s="32"/>
      <c r="C112" s="17"/>
      <c r="D112" s="17"/>
      <c r="E112" s="38"/>
      <c r="F112" s="37"/>
      <c r="G112" s="17"/>
      <c r="H112" s="38"/>
      <c r="K112" s="38"/>
      <c r="N112" s="71"/>
      <c r="R112" s="37"/>
      <c r="S112" s="17"/>
      <c r="T112" s="38"/>
    </row>
    <row r="113" customFormat="false" ht="15.75" hidden="false" customHeight="true" outlineLevel="0" collapsed="false">
      <c r="A113" s="69"/>
      <c r="B113" s="32"/>
      <c r="C113" s="46" t="s">
        <v>35</v>
      </c>
      <c r="D113" s="48"/>
      <c r="E113" s="45" t="s">
        <v>36</v>
      </c>
      <c r="F113" s="46" t="s">
        <v>35</v>
      </c>
      <c r="G113" s="48"/>
      <c r="H113" s="45" t="s">
        <v>36</v>
      </c>
      <c r="I113" s="46" t="s">
        <v>35</v>
      </c>
      <c r="J113" s="48"/>
      <c r="K113" s="45" t="s">
        <v>36</v>
      </c>
      <c r="L113" s="46" t="s">
        <v>35</v>
      </c>
      <c r="M113" s="48"/>
      <c r="N113" s="45" t="s">
        <v>36</v>
      </c>
      <c r="O113" s="46" t="s">
        <v>35</v>
      </c>
      <c r="P113" s="48"/>
      <c r="Q113" s="45" t="s">
        <v>36</v>
      </c>
      <c r="R113" s="43" t="s">
        <v>35</v>
      </c>
      <c r="S113" s="44"/>
      <c r="T113" s="45" t="s">
        <v>36</v>
      </c>
    </row>
    <row r="114" customFormat="false" ht="15.75" hidden="false" customHeight="true" outlineLevel="0" collapsed="false">
      <c r="A114" s="69"/>
      <c r="B114" s="32"/>
      <c r="C114" s="52" t="s">
        <v>37</v>
      </c>
      <c r="D114" s="39"/>
      <c r="E114" s="53" t="s">
        <v>38</v>
      </c>
      <c r="F114" s="52" t="s">
        <v>37</v>
      </c>
      <c r="G114" s="39"/>
      <c r="H114" s="53" t="s">
        <v>38</v>
      </c>
      <c r="I114" s="52" t="s">
        <v>37</v>
      </c>
      <c r="J114" s="39"/>
      <c r="K114" s="51" t="s">
        <v>38</v>
      </c>
      <c r="L114" s="52" t="s">
        <v>37</v>
      </c>
      <c r="M114" s="39"/>
      <c r="N114" s="53" t="s">
        <v>38</v>
      </c>
      <c r="O114" s="52" t="s">
        <v>37</v>
      </c>
      <c r="P114" s="39"/>
      <c r="Q114" s="53" t="s">
        <v>38</v>
      </c>
      <c r="R114" s="47" t="s">
        <v>37</v>
      </c>
      <c r="S114" s="39"/>
      <c r="T114" s="53" t="s">
        <v>38</v>
      </c>
    </row>
    <row r="115" customFormat="false" ht="12.75" hidden="false" customHeight="false" outlineLevel="0" collapsed="false">
      <c r="A115" s="69"/>
      <c r="B115" s="32"/>
      <c r="C115" s="58" t="n">
        <f aca="false">'Hotlist - Completed'!M18</f>
        <v>1000</v>
      </c>
      <c r="D115" s="55" t="n">
        <f aca="false">SUM(D104:D114)</f>
        <v>0</v>
      </c>
      <c r="E115" s="55" t="n">
        <f aca="false">+D115-C115</f>
        <v>-1000</v>
      </c>
      <c r="F115" s="58" t="n">
        <f aca="false">'Hotlist - Completed'!M18</f>
        <v>1000</v>
      </c>
      <c r="G115" s="55" t="n">
        <f aca="false">SUM(G104:G112)</f>
        <v>244</v>
      </c>
      <c r="H115" s="55" t="n">
        <f aca="false">+G115-F115</f>
        <v>-756</v>
      </c>
      <c r="I115" s="54" t="n">
        <v>1000</v>
      </c>
      <c r="J115" s="55" t="n">
        <f aca="false">SUM(J104:J114)</f>
        <v>3044</v>
      </c>
      <c r="K115" s="55" t="n">
        <f aca="false">+J115-I115</f>
        <v>2044</v>
      </c>
      <c r="L115" s="54" t="n">
        <v>1000</v>
      </c>
      <c r="M115" s="55" t="n">
        <f aca="false">SUM(M104:M114)</f>
        <v>2544</v>
      </c>
      <c r="N115" s="57" t="n">
        <f aca="false">+M115-L115</f>
        <v>1544</v>
      </c>
      <c r="O115" s="54" t="n">
        <f aca="false">L115</f>
        <v>1000</v>
      </c>
      <c r="P115" s="55" t="n">
        <f aca="false">SUM(P104:P114)</f>
        <v>0</v>
      </c>
      <c r="Q115" s="57" t="n">
        <f aca="false">+P115-O115</f>
        <v>-1000</v>
      </c>
      <c r="R115" s="55" t="n">
        <f aca="false">C115+F115+I115+L115</f>
        <v>4000</v>
      </c>
      <c r="S115" s="55" t="n">
        <f aca="false">D115+G115+J115+M115</f>
        <v>5832</v>
      </c>
      <c r="T115" s="57" t="n">
        <f aca="false">+S115-R115</f>
        <v>1832</v>
      </c>
    </row>
    <row r="116" customFormat="false" ht="16.5" hidden="false" customHeight="false" outlineLevel="0" collapsed="false">
      <c r="A116" s="75"/>
      <c r="B116" s="76" t="s">
        <v>139</v>
      </c>
      <c r="C116" s="34" t="s">
        <v>26</v>
      </c>
      <c r="D116" s="34" t="s">
        <v>4</v>
      </c>
      <c r="E116" s="59" t="n">
        <f aca="false">COUNTA(C117:C122)</f>
        <v>0</v>
      </c>
      <c r="F116" s="33" t="s">
        <v>26</v>
      </c>
      <c r="G116" s="34" t="s">
        <v>4</v>
      </c>
      <c r="H116" s="36" t="n">
        <f aca="false">COUNTA(F117:F122)</f>
        <v>3</v>
      </c>
      <c r="I116" s="33" t="s">
        <v>26</v>
      </c>
      <c r="J116" s="34" t="s">
        <v>4</v>
      </c>
      <c r="K116" s="36" t="n">
        <f aca="false">COUNTA(I117:I122)</f>
        <v>3</v>
      </c>
      <c r="L116" s="33" t="s">
        <v>26</v>
      </c>
      <c r="M116" s="34" t="s">
        <v>4</v>
      </c>
      <c r="N116" s="36" t="n">
        <f aca="false">COUNTA(L117:L122)</f>
        <v>0</v>
      </c>
      <c r="O116" s="34" t="s">
        <v>26</v>
      </c>
      <c r="P116" s="34" t="s">
        <v>4</v>
      </c>
      <c r="Q116" s="36" t="n">
        <f aca="false">COUNTA(O117:O122)</f>
        <v>0</v>
      </c>
      <c r="R116" s="33"/>
      <c r="S116" s="34"/>
      <c r="T116" s="36" t="n">
        <f aca="false">E116+H116+K116+N116</f>
        <v>6</v>
      </c>
    </row>
    <row r="117" customFormat="false" ht="13.5" hidden="false" customHeight="true" outlineLevel="0" collapsed="false">
      <c r="A117" s="75"/>
      <c r="B117" s="76"/>
      <c r="C117" s="17"/>
      <c r="D117" s="17"/>
      <c r="E117" s="38"/>
      <c r="F117" s="37" t="s">
        <v>140</v>
      </c>
      <c r="G117" s="17" t="n">
        <v>50</v>
      </c>
      <c r="H117" s="38"/>
      <c r="I117" s="37" t="s">
        <v>141</v>
      </c>
      <c r="J117" s="17" t="n">
        <v>750</v>
      </c>
      <c r="K117" s="74"/>
      <c r="L117" s="37"/>
      <c r="M117" s="17"/>
      <c r="N117" s="40"/>
      <c r="O117" s="17"/>
      <c r="P117" s="17"/>
      <c r="R117" s="37"/>
      <c r="S117" s="17"/>
      <c r="T117" s="38"/>
    </row>
    <row r="118" customFormat="false" ht="13.5" hidden="false" customHeight="true" outlineLevel="0" collapsed="false">
      <c r="A118" s="75"/>
      <c r="B118" s="76"/>
      <c r="E118" s="38"/>
      <c r="F118" s="77" t="s">
        <v>142</v>
      </c>
      <c r="G118" s="17" t="n">
        <v>50</v>
      </c>
      <c r="H118" s="38"/>
      <c r="I118" s="17" t="s">
        <v>106</v>
      </c>
      <c r="J118" s="17" t="n">
        <v>125</v>
      </c>
      <c r="K118" s="71"/>
      <c r="L118" s="37"/>
      <c r="M118" s="17"/>
      <c r="N118" s="40"/>
      <c r="O118" s="17"/>
      <c r="P118" s="17"/>
      <c r="R118" s="37"/>
      <c r="S118" s="17"/>
      <c r="T118" s="38"/>
    </row>
    <row r="119" customFormat="false" ht="13.5" hidden="false" customHeight="true" outlineLevel="0" collapsed="false">
      <c r="A119" s="75"/>
      <c r="B119" s="76"/>
      <c r="C119" s="17"/>
      <c r="D119" s="17"/>
      <c r="E119" s="38"/>
      <c r="F119" s="17" t="s">
        <v>143</v>
      </c>
      <c r="G119" s="17" t="n">
        <v>10</v>
      </c>
      <c r="H119" s="38"/>
      <c r="I119" s="17" t="s">
        <v>143</v>
      </c>
      <c r="J119" s="17" t="n">
        <v>50</v>
      </c>
      <c r="K119" s="71"/>
      <c r="L119" s="37"/>
      <c r="M119" s="17"/>
      <c r="N119" s="40"/>
      <c r="O119" s="17"/>
      <c r="P119" s="17"/>
      <c r="R119" s="37"/>
      <c r="S119" s="17"/>
      <c r="T119" s="38"/>
    </row>
    <row r="120" customFormat="false" ht="13.5" hidden="false" customHeight="true" outlineLevel="0" collapsed="false">
      <c r="A120" s="75"/>
      <c r="B120" s="76"/>
      <c r="C120" s="17"/>
      <c r="D120" s="17"/>
      <c r="E120" s="38"/>
      <c r="F120" s="73"/>
      <c r="G120" s="73"/>
      <c r="H120" s="38"/>
      <c r="I120" s="37"/>
      <c r="J120" s="17"/>
      <c r="K120" s="38"/>
      <c r="L120" s="37"/>
      <c r="M120" s="17"/>
      <c r="N120" s="40"/>
      <c r="O120" s="17"/>
      <c r="P120" s="17"/>
      <c r="R120" s="37"/>
      <c r="S120" s="17"/>
      <c r="T120" s="38"/>
    </row>
    <row r="121" customFormat="false" ht="13.5" hidden="false" customHeight="true" outlineLevel="0" collapsed="false">
      <c r="A121" s="75"/>
      <c r="B121" s="76"/>
      <c r="C121" s="17"/>
      <c r="D121" s="17"/>
      <c r="E121" s="38"/>
      <c r="F121" s="37"/>
      <c r="G121" s="17"/>
      <c r="H121" s="38"/>
      <c r="K121" s="38"/>
      <c r="L121" s="42"/>
      <c r="M121" s="39"/>
      <c r="N121" s="40"/>
      <c r="R121" s="37"/>
      <c r="S121" s="17"/>
      <c r="T121" s="38"/>
    </row>
    <row r="122" customFormat="false" ht="13.5" hidden="false" customHeight="true" outlineLevel="0" collapsed="false">
      <c r="A122" s="75"/>
      <c r="B122" s="76"/>
      <c r="C122" s="17"/>
      <c r="D122" s="17"/>
      <c r="E122" s="38"/>
      <c r="F122" s="37"/>
      <c r="G122" s="17"/>
      <c r="H122" s="38"/>
      <c r="K122" s="38"/>
      <c r="L122" s="42"/>
      <c r="M122" s="39"/>
      <c r="N122" s="40"/>
      <c r="R122" s="37"/>
      <c r="S122" s="17"/>
      <c r="T122" s="38"/>
    </row>
    <row r="123" customFormat="false" ht="15.75" hidden="false" customHeight="true" outlineLevel="0" collapsed="false">
      <c r="A123" s="75"/>
      <c r="B123" s="76"/>
      <c r="C123" s="46" t="s">
        <v>35</v>
      </c>
      <c r="D123" s="48"/>
      <c r="E123" s="45" t="s">
        <v>36</v>
      </c>
      <c r="F123" s="46" t="s">
        <v>35</v>
      </c>
      <c r="G123" s="48"/>
      <c r="H123" s="45" t="s">
        <v>36</v>
      </c>
      <c r="I123" s="46" t="s">
        <v>35</v>
      </c>
      <c r="J123" s="48"/>
      <c r="K123" s="45" t="s">
        <v>36</v>
      </c>
      <c r="L123" s="43" t="s">
        <v>35</v>
      </c>
      <c r="M123" s="48"/>
      <c r="N123" s="45" t="s">
        <v>36</v>
      </c>
      <c r="O123" s="46" t="s">
        <v>35</v>
      </c>
      <c r="P123" s="48"/>
      <c r="Q123" s="45" t="s">
        <v>36</v>
      </c>
      <c r="R123" s="43" t="s">
        <v>35</v>
      </c>
      <c r="S123" s="44"/>
      <c r="T123" s="45" t="s">
        <v>36</v>
      </c>
    </row>
    <row r="124" customFormat="false" ht="15.75" hidden="false" customHeight="true" outlineLevel="0" collapsed="false">
      <c r="A124" s="75"/>
      <c r="B124" s="76"/>
      <c r="C124" s="52" t="s">
        <v>37</v>
      </c>
      <c r="D124" s="39"/>
      <c r="E124" s="53" t="s">
        <v>38</v>
      </c>
      <c r="F124" s="52" t="s">
        <v>37</v>
      </c>
      <c r="G124" s="39"/>
      <c r="H124" s="53" t="s">
        <v>38</v>
      </c>
      <c r="I124" s="52" t="s">
        <v>37</v>
      </c>
      <c r="J124" s="39"/>
      <c r="K124" s="51" t="s">
        <v>38</v>
      </c>
      <c r="L124" s="49" t="s">
        <v>37</v>
      </c>
      <c r="M124" s="78"/>
      <c r="N124" s="51" t="s">
        <v>38</v>
      </c>
      <c r="O124" s="52" t="s">
        <v>37</v>
      </c>
      <c r="P124" s="39"/>
      <c r="Q124" s="53" t="s">
        <v>38</v>
      </c>
      <c r="R124" s="47" t="s">
        <v>37</v>
      </c>
      <c r="S124" s="39"/>
      <c r="T124" s="53" t="s">
        <v>38</v>
      </c>
    </row>
    <row r="125" customFormat="false" ht="12.75" hidden="false" customHeight="false" outlineLevel="0" collapsed="false">
      <c r="A125" s="75"/>
      <c r="B125" s="76"/>
      <c r="C125" s="58" t="n">
        <f aca="false">'Hotlist - Completed'!M28</f>
        <v>500</v>
      </c>
      <c r="D125" s="55" t="n">
        <f aca="false">SUM(D117:D124)</f>
        <v>0</v>
      </c>
      <c r="E125" s="55" t="n">
        <f aca="false">+D125-C125</f>
        <v>-500</v>
      </c>
      <c r="F125" s="58" t="n">
        <f aca="false">'Hotlist - Completed'!M28</f>
        <v>500</v>
      </c>
      <c r="G125" s="55" t="n">
        <f aca="false">SUM(G117:G122)</f>
        <v>110</v>
      </c>
      <c r="H125" s="55" t="n">
        <f aca="false">+G125-F125</f>
        <v>-390</v>
      </c>
      <c r="I125" s="54" t="n">
        <v>500</v>
      </c>
      <c r="J125" s="55" t="n">
        <f aca="false">SUM(J117:J124)</f>
        <v>925</v>
      </c>
      <c r="K125" s="55" t="n">
        <f aca="false">+J125-I125</f>
        <v>425</v>
      </c>
      <c r="L125" s="54" t="n">
        <v>500</v>
      </c>
      <c r="M125" s="55" t="n">
        <f aca="false">SUM(M117:M124)</f>
        <v>0</v>
      </c>
      <c r="N125" s="57" t="n">
        <f aca="false">+M125-L125</f>
        <v>-500</v>
      </c>
      <c r="O125" s="54" t="n">
        <v>0</v>
      </c>
      <c r="P125" s="55" t="n">
        <f aca="false">SUM(P117:P124)</f>
        <v>0</v>
      </c>
      <c r="Q125" s="57" t="n">
        <f aca="false">+P125-O125</f>
        <v>0</v>
      </c>
      <c r="R125" s="55" t="n">
        <f aca="false">C125+F125+I125+L125</f>
        <v>2000</v>
      </c>
      <c r="S125" s="55" t="n">
        <f aca="false">D125+G125+J125+M125</f>
        <v>1035</v>
      </c>
      <c r="T125" s="57" t="n">
        <f aca="false">+S125-R125</f>
        <v>-965</v>
      </c>
    </row>
    <row r="126" customFormat="false" ht="16.5" hidden="false" customHeight="true" outlineLevel="0" collapsed="false">
      <c r="A126" s="31" t="s">
        <v>144</v>
      </c>
      <c r="B126" s="32" t="s">
        <v>145</v>
      </c>
      <c r="C126" s="34" t="s">
        <v>26</v>
      </c>
      <c r="D126" s="34" t="s">
        <v>4</v>
      </c>
      <c r="E126" s="59" t="n">
        <v>4</v>
      </c>
      <c r="F126" s="33" t="s">
        <v>26</v>
      </c>
      <c r="G126" s="34" t="s">
        <v>4</v>
      </c>
      <c r="H126" s="36" t="n">
        <v>0</v>
      </c>
      <c r="I126" s="33" t="s">
        <v>26</v>
      </c>
      <c r="J126" s="34" t="s">
        <v>4</v>
      </c>
      <c r="K126" s="36" t="n">
        <v>0</v>
      </c>
      <c r="L126" s="33" t="s">
        <v>26</v>
      </c>
      <c r="M126" s="34" t="s">
        <v>4</v>
      </c>
      <c r="N126" s="36" t="n">
        <v>0</v>
      </c>
      <c r="O126" s="33" t="s">
        <v>26</v>
      </c>
      <c r="P126" s="34" t="s">
        <v>4</v>
      </c>
      <c r="Q126" s="36" t="n">
        <v>0</v>
      </c>
      <c r="R126" s="33"/>
      <c r="S126" s="34"/>
      <c r="T126" s="36" t="n">
        <v>0</v>
      </c>
    </row>
    <row r="127" customFormat="false" ht="12.75" hidden="false" customHeight="false" outlineLevel="0" collapsed="false">
      <c r="A127" s="31"/>
      <c r="B127" s="32"/>
      <c r="E127" s="38"/>
      <c r="F127" s="37"/>
      <c r="G127" s="17"/>
      <c r="H127" s="38"/>
      <c r="I127" s="37"/>
      <c r="J127" s="17"/>
      <c r="K127" s="38"/>
      <c r="L127" s="37"/>
      <c r="M127" s="17"/>
      <c r="N127" s="38"/>
      <c r="O127" s="37"/>
      <c r="P127" s="17"/>
      <c r="Q127" s="38"/>
      <c r="R127" s="37"/>
      <c r="S127" s="17"/>
      <c r="T127" s="38"/>
    </row>
    <row r="128" customFormat="false" ht="12.75" hidden="false" customHeight="false" outlineLevel="0" collapsed="false">
      <c r="A128" s="31"/>
      <c r="B128" s="32"/>
      <c r="C128" s="17"/>
      <c r="D128" s="17"/>
      <c r="E128" s="38"/>
      <c r="F128" s="37"/>
      <c r="G128" s="17"/>
      <c r="H128" s="38"/>
      <c r="I128" s="37"/>
      <c r="J128" s="17"/>
      <c r="K128" s="38"/>
      <c r="L128" s="37"/>
      <c r="M128" s="17"/>
      <c r="N128" s="38"/>
      <c r="O128" s="37"/>
      <c r="P128" s="17"/>
      <c r="Q128" s="38"/>
      <c r="R128" s="37"/>
      <c r="S128" s="17"/>
      <c r="T128" s="38"/>
    </row>
    <row r="129" customFormat="false" ht="15" hidden="false" customHeight="false" outlineLevel="0" collapsed="false">
      <c r="A129" s="31"/>
      <c r="B129" s="32"/>
      <c r="C129" s="46" t="s">
        <v>35</v>
      </c>
      <c r="D129" s="48"/>
      <c r="E129" s="45" t="s">
        <v>36</v>
      </c>
      <c r="F129" s="46" t="s">
        <v>35</v>
      </c>
      <c r="G129" s="48"/>
      <c r="H129" s="45" t="s">
        <v>36</v>
      </c>
      <c r="I129" s="46" t="s">
        <v>35</v>
      </c>
      <c r="J129" s="48"/>
      <c r="K129" s="45" t="s">
        <v>36</v>
      </c>
      <c r="L129" s="46" t="s">
        <v>35</v>
      </c>
      <c r="M129" s="48"/>
      <c r="N129" s="45" t="s">
        <v>36</v>
      </c>
      <c r="O129" s="46" t="s">
        <v>35</v>
      </c>
      <c r="P129" s="48"/>
      <c r="Q129" s="45" t="s">
        <v>36</v>
      </c>
      <c r="R129" s="43" t="s">
        <v>35</v>
      </c>
      <c r="S129" s="44"/>
      <c r="T129" s="45" t="s">
        <v>36</v>
      </c>
    </row>
    <row r="130" customFormat="false" ht="15" hidden="false" customHeight="false" outlineLevel="0" collapsed="false">
      <c r="A130" s="31"/>
      <c r="B130" s="32"/>
      <c r="C130" s="52" t="s">
        <v>37</v>
      </c>
      <c r="D130" s="39"/>
      <c r="E130" s="53" t="s">
        <v>38</v>
      </c>
      <c r="F130" s="52" t="s">
        <v>37</v>
      </c>
      <c r="G130" s="39"/>
      <c r="H130" s="53" t="s">
        <v>38</v>
      </c>
      <c r="I130" s="52" t="s">
        <v>37</v>
      </c>
      <c r="J130" s="39"/>
      <c r="K130" s="51" t="s">
        <v>38</v>
      </c>
      <c r="L130" s="52" t="s">
        <v>37</v>
      </c>
      <c r="M130" s="39"/>
      <c r="N130" s="53" t="s">
        <v>38</v>
      </c>
      <c r="O130" s="52" t="s">
        <v>37</v>
      </c>
      <c r="P130" s="39"/>
      <c r="Q130" s="53" t="s">
        <v>38</v>
      </c>
      <c r="R130" s="47" t="s">
        <v>37</v>
      </c>
      <c r="S130" s="39"/>
      <c r="T130" s="53" t="s">
        <v>38</v>
      </c>
    </row>
    <row r="131" customFormat="false" ht="15" hidden="false" customHeight="true" outlineLevel="0" collapsed="false">
      <c r="A131" s="31"/>
      <c r="B131" s="32"/>
      <c r="C131" s="58" t="n">
        <f aca="false">'Hotlist - Completed'!M47</f>
        <v>231</v>
      </c>
      <c r="D131" s="55" t="n">
        <f aca="false">SUM(D127:D130)</f>
        <v>0</v>
      </c>
      <c r="E131" s="55" t="n">
        <f aca="false">+D131-C131</f>
        <v>-231</v>
      </c>
      <c r="F131" s="58" t="n">
        <f aca="false">'Hotlist - Completed'!M47</f>
        <v>231</v>
      </c>
      <c r="G131" s="55" t="n">
        <f aca="false">SUM(G127:G130)</f>
        <v>0</v>
      </c>
      <c r="H131" s="55" t="n">
        <f aca="false">+G131-F131</f>
        <v>-231</v>
      </c>
      <c r="I131" s="54" t="n">
        <v>1223</v>
      </c>
      <c r="J131" s="55" t="n">
        <f aca="false">SUM(J127:J130)</f>
        <v>0</v>
      </c>
      <c r="K131" s="55" t="n">
        <f aca="false">+J131-I131</f>
        <v>-1223</v>
      </c>
      <c r="L131" s="54" t="n">
        <v>1223</v>
      </c>
      <c r="M131" s="55" t="n">
        <f aca="false">SUM(M127:M130)</f>
        <v>0</v>
      </c>
      <c r="N131" s="57" t="n">
        <f aca="false">+M131-L131</f>
        <v>-1223</v>
      </c>
      <c r="O131" s="54" t="n">
        <v>0</v>
      </c>
      <c r="P131" s="55" t="n">
        <f aca="false">SUM(P127:P130)</f>
        <v>0</v>
      </c>
      <c r="Q131" s="57" t="n">
        <f aca="false">+P131-O131</f>
        <v>0</v>
      </c>
      <c r="R131" s="55" t="n">
        <f aca="false">C131+F131+I131+L131</f>
        <v>2908</v>
      </c>
      <c r="S131" s="55" t="n">
        <f aca="false">D131+G131+J131+M131</f>
        <v>0</v>
      </c>
      <c r="T131" s="57" t="n">
        <f aca="false">+S131-R131</f>
        <v>-2908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16.5" hidden="false" customHeight="true" outlineLevel="0" collapsed="false">
      <c r="A132" s="79"/>
      <c r="B132" s="80" t="s">
        <v>146</v>
      </c>
      <c r="C132" s="34" t="s">
        <v>26</v>
      </c>
      <c r="D132" s="34" t="s">
        <v>4</v>
      </c>
      <c r="E132" s="59" t="n">
        <f aca="false">COUNTA(C133:C136)</f>
        <v>0</v>
      </c>
      <c r="F132" s="33" t="s">
        <v>26</v>
      </c>
      <c r="G132" s="34" t="s">
        <v>4</v>
      </c>
      <c r="H132" s="36" t="n">
        <f aca="false">COUNTA(F133:F136)</f>
        <v>0</v>
      </c>
      <c r="I132" s="33" t="s">
        <v>26</v>
      </c>
      <c r="J132" s="34" t="s">
        <v>4</v>
      </c>
      <c r="K132" s="36" t="n">
        <f aca="false">COUNTA(I133:I136)</f>
        <v>4</v>
      </c>
      <c r="L132" s="33" t="s">
        <v>26</v>
      </c>
      <c r="M132" s="34" t="s">
        <v>4</v>
      </c>
      <c r="N132" s="36" t="n">
        <f aca="false">COUNTA(L133:L136)</f>
        <v>0</v>
      </c>
      <c r="O132" s="33" t="s">
        <v>26</v>
      </c>
      <c r="P132" s="34" t="s">
        <v>4</v>
      </c>
      <c r="Q132" s="36" t="n">
        <f aca="false">COUNTA(O133:O136)</f>
        <v>0</v>
      </c>
      <c r="R132" s="33"/>
      <c r="S132" s="34"/>
      <c r="T132" s="36" t="n">
        <f aca="false">E132+H132+K132+N132</f>
        <v>4</v>
      </c>
    </row>
    <row r="133" customFormat="false" ht="12.75" hidden="false" customHeight="false" outlineLevel="0" collapsed="false">
      <c r="A133" s="79"/>
      <c r="B133" s="80"/>
      <c r="C133" s="17"/>
      <c r="D133" s="17"/>
      <c r="E133" s="38"/>
      <c r="F133" s="37"/>
      <c r="G133" s="17"/>
      <c r="H133" s="38"/>
      <c r="I133" s="37" t="s">
        <v>147</v>
      </c>
      <c r="J133" s="17" t="n">
        <v>15500</v>
      </c>
      <c r="K133" s="81"/>
      <c r="L133" s="37"/>
      <c r="M133" s="17"/>
      <c r="N133" s="38"/>
      <c r="O133" s="37"/>
      <c r="P133" s="17"/>
      <c r="Q133" s="38"/>
      <c r="R133" s="37"/>
      <c r="S133" s="17"/>
      <c r="T133" s="38"/>
    </row>
    <row r="134" customFormat="false" ht="12.75" hidden="false" customHeight="false" outlineLevel="0" collapsed="false">
      <c r="A134" s="79"/>
      <c r="B134" s="80"/>
      <c r="C134" s="17"/>
      <c r="D134" s="17"/>
      <c r="E134" s="38"/>
      <c r="F134" s="37"/>
      <c r="G134" s="17"/>
      <c r="H134" s="38"/>
      <c r="I134" s="37" t="s">
        <v>148</v>
      </c>
      <c r="J134" s="17" t="n">
        <v>3000</v>
      </c>
      <c r="K134" s="40"/>
      <c r="L134" s="37"/>
      <c r="M134" s="17"/>
      <c r="N134" s="38"/>
      <c r="O134" s="37"/>
      <c r="P134" s="17"/>
      <c r="Q134" s="38"/>
      <c r="R134" s="37"/>
      <c r="S134" s="17"/>
      <c r="T134" s="38"/>
    </row>
    <row r="135" customFormat="false" ht="12.75" hidden="false" customHeight="false" outlineLevel="0" collapsed="false">
      <c r="A135" s="79"/>
      <c r="B135" s="80"/>
      <c r="C135" s="17"/>
      <c r="D135" s="17"/>
      <c r="E135" s="38"/>
      <c r="F135" s="37"/>
      <c r="G135" s="17"/>
      <c r="H135" s="38"/>
      <c r="I135" s="37" t="s">
        <v>149</v>
      </c>
      <c r="J135" s="17" t="n">
        <v>2000</v>
      </c>
      <c r="K135" s="38"/>
      <c r="L135" s="37"/>
      <c r="M135" s="17"/>
      <c r="N135" s="38"/>
      <c r="O135" s="37"/>
      <c r="P135" s="17"/>
      <c r="Q135" s="38"/>
      <c r="R135" s="37"/>
      <c r="S135" s="17"/>
      <c r="T135" s="38"/>
    </row>
    <row r="136" customFormat="false" ht="12.75" hidden="false" customHeight="false" outlineLevel="0" collapsed="false">
      <c r="A136" s="79"/>
      <c r="B136" s="80"/>
      <c r="C136" s="17"/>
      <c r="D136" s="17"/>
      <c r="E136" s="38"/>
      <c r="F136" s="37"/>
      <c r="G136" s="41"/>
      <c r="H136" s="38"/>
      <c r="I136" s="37" t="s">
        <v>150</v>
      </c>
      <c r="J136" s="41" t="n">
        <v>2000</v>
      </c>
      <c r="K136" s="38"/>
      <c r="L136" s="37"/>
      <c r="M136" s="17"/>
      <c r="N136" s="38"/>
      <c r="O136" s="37"/>
      <c r="P136" s="17"/>
      <c r="Q136" s="38"/>
      <c r="R136" s="37"/>
      <c r="S136" s="17"/>
      <c r="T136" s="38"/>
    </row>
    <row r="137" customFormat="false" ht="12.75" hidden="false" customHeight="false" outlineLevel="0" collapsed="false">
      <c r="A137" s="79"/>
      <c r="B137" s="80"/>
      <c r="C137" s="46" t="s">
        <v>35</v>
      </c>
      <c r="D137" s="17"/>
      <c r="E137" s="45" t="s">
        <v>36</v>
      </c>
      <c r="F137" s="46" t="s">
        <v>35</v>
      </c>
      <c r="H137" s="45" t="s">
        <v>36</v>
      </c>
      <c r="I137" s="46" t="s">
        <v>35</v>
      </c>
      <c r="J137" s="17"/>
      <c r="K137" s="45" t="s">
        <v>36</v>
      </c>
      <c r="L137" s="46" t="s">
        <v>35</v>
      </c>
      <c r="M137" s="17"/>
      <c r="N137" s="45" t="s">
        <v>36</v>
      </c>
      <c r="O137" s="46" t="s">
        <v>35</v>
      </c>
      <c r="P137" s="17"/>
      <c r="Q137" s="45" t="s">
        <v>36</v>
      </c>
      <c r="R137" s="43" t="s">
        <v>35</v>
      </c>
      <c r="S137" s="44"/>
      <c r="T137" s="45" t="s">
        <v>36</v>
      </c>
    </row>
    <row r="138" customFormat="false" ht="15" hidden="false" customHeight="false" outlineLevel="0" collapsed="false">
      <c r="A138" s="79"/>
      <c r="B138" s="80"/>
      <c r="C138" s="52" t="s">
        <v>37</v>
      </c>
      <c r="D138" s="48"/>
      <c r="E138" s="53" t="s">
        <v>38</v>
      </c>
      <c r="F138" s="52" t="s">
        <v>37</v>
      </c>
      <c r="G138" s="48"/>
      <c r="H138" s="53" t="s">
        <v>38</v>
      </c>
      <c r="I138" s="52" t="s">
        <v>37</v>
      </c>
      <c r="J138" s="48"/>
      <c r="K138" s="53" t="s">
        <v>38</v>
      </c>
      <c r="L138" s="52" t="s">
        <v>37</v>
      </c>
      <c r="M138" s="48"/>
      <c r="N138" s="53" t="s">
        <v>38</v>
      </c>
      <c r="O138" s="52" t="s">
        <v>37</v>
      </c>
      <c r="P138" s="48"/>
      <c r="Q138" s="53" t="s">
        <v>38</v>
      </c>
      <c r="R138" s="47" t="s">
        <v>37</v>
      </c>
      <c r="S138" s="50" t="s">
        <v>4</v>
      </c>
      <c r="T138" s="53" t="s">
        <v>38</v>
      </c>
    </row>
    <row r="139" customFormat="false" ht="12.75" hidden="false" customHeight="false" outlineLevel="0" collapsed="false">
      <c r="A139" s="79"/>
      <c r="B139" s="80"/>
      <c r="C139" s="58" t="n">
        <f aca="false">'Hotlist - Completed'!M61</f>
        <v>13473</v>
      </c>
      <c r="D139" s="55" t="n">
        <f aca="false">SUM(D133:D138)</f>
        <v>0</v>
      </c>
      <c r="E139" s="56" t="n">
        <f aca="false">+D139-C139</f>
        <v>-13473</v>
      </c>
      <c r="F139" s="82" t="n">
        <f aca="false">'Hotlist - Completed'!M61</f>
        <v>13473</v>
      </c>
      <c r="G139" s="83" t="n">
        <f aca="false">SUM(G133:G138)</f>
        <v>0</v>
      </c>
      <c r="H139" s="84" t="n">
        <f aca="false">+G139-F139</f>
        <v>-13473</v>
      </c>
      <c r="I139" s="58" t="n">
        <v>15000</v>
      </c>
      <c r="J139" s="55" t="n">
        <f aca="false">SUM(J133:J138)</f>
        <v>22500</v>
      </c>
      <c r="K139" s="57" t="n">
        <f aca="false">+J139-I139</f>
        <v>7500</v>
      </c>
      <c r="L139" s="54" t="n">
        <v>15000</v>
      </c>
      <c r="M139" s="55" t="n">
        <f aca="false">SUM(M133:M138)</f>
        <v>0</v>
      </c>
      <c r="N139" s="57" t="n">
        <f aca="false">+M139-L139</f>
        <v>-15000</v>
      </c>
      <c r="O139" s="54" t="n">
        <v>0</v>
      </c>
      <c r="P139" s="55" t="n">
        <f aca="false">SUM(P133:P138)</f>
        <v>0</v>
      </c>
      <c r="Q139" s="57" t="n">
        <f aca="false">+P139-O139</f>
        <v>0</v>
      </c>
      <c r="R139" s="55" t="n">
        <f aca="false">C139+F139+I139+L139</f>
        <v>56946</v>
      </c>
      <c r="S139" s="55" t="n">
        <f aca="false">D139+G139+J139+M139</f>
        <v>22500</v>
      </c>
      <c r="T139" s="57" t="n">
        <f aca="false">+S139-R139</f>
        <v>-34446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6.5" hidden="false" customHeight="false" outlineLevel="0" collapsed="false">
      <c r="A140" s="31" t="s">
        <v>151</v>
      </c>
      <c r="B140" s="32" t="s">
        <v>152</v>
      </c>
      <c r="C140" s="34" t="s">
        <v>26</v>
      </c>
      <c r="D140" s="34" t="s">
        <v>4</v>
      </c>
      <c r="E140" s="35" t="n">
        <f aca="false">COUNTA(C141:C146)</f>
        <v>0</v>
      </c>
      <c r="F140" s="85" t="s">
        <v>26</v>
      </c>
      <c r="G140" s="86" t="s">
        <v>4</v>
      </c>
      <c r="H140" s="87" t="n">
        <f aca="false">COUNTA(F141:F147)</f>
        <v>0</v>
      </c>
      <c r="I140" s="34" t="s">
        <v>26</v>
      </c>
      <c r="J140" s="34" t="s">
        <v>4</v>
      </c>
      <c r="K140" s="36" t="n">
        <f aca="false">COUNTA(I141:I146)</f>
        <v>6</v>
      </c>
      <c r="L140" s="33" t="s">
        <v>26</v>
      </c>
      <c r="M140" s="34" t="s">
        <v>4</v>
      </c>
      <c r="N140" s="36" t="n">
        <f aca="false">COUNTA(L141:L146)</f>
        <v>6</v>
      </c>
      <c r="O140" s="33" t="s">
        <v>26</v>
      </c>
      <c r="P140" s="34" t="s">
        <v>4</v>
      </c>
      <c r="Q140" s="36" t="n">
        <f aca="false">COUNTA(O141:O146)</f>
        <v>0</v>
      </c>
      <c r="R140" s="33"/>
      <c r="S140" s="34"/>
      <c r="T140" s="36" t="n">
        <f aca="false">E140+H140+K140+N140</f>
        <v>12</v>
      </c>
    </row>
    <row r="141" customFormat="false" ht="12.75" hidden="false" customHeight="true" outlineLevel="0" collapsed="false">
      <c r="A141" s="31"/>
      <c r="B141" s="32"/>
      <c r="C141" s="17"/>
      <c r="D141" s="17"/>
      <c r="E141" s="17"/>
      <c r="F141" s="37"/>
      <c r="G141" s="17"/>
      <c r="H141" s="38"/>
      <c r="I141" s="37" t="s">
        <v>153</v>
      </c>
      <c r="J141" s="17" t="n">
        <v>10000</v>
      </c>
      <c r="K141" s="40"/>
      <c r="L141" s="17" t="s">
        <v>154</v>
      </c>
      <c r="M141" s="17" t="n">
        <v>10000</v>
      </c>
      <c r="N141" s="53"/>
      <c r="O141" s="37"/>
      <c r="P141" s="17"/>
      <c r="Q141" s="53"/>
      <c r="R141" s="88"/>
      <c r="S141" s="48"/>
      <c r="T141" s="53"/>
    </row>
    <row r="142" customFormat="false" ht="12.75" hidden="false" customHeight="true" outlineLevel="0" collapsed="false">
      <c r="A142" s="31"/>
      <c r="B142" s="32"/>
      <c r="C142" s="17"/>
      <c r="D142" s="17"/>
      <c r="E142" s="17"/>
      <c r="F142" s="37"/>
      <c r="G142" s="41"/>
      <c r="H142" s="38"/>
      <c r="I142" s="17" t="s">
        <v>155</v>
      </c>
      <c r="J142" s="17" t="n">
        <v>10000</v>
      </c>
      <c r="K142" s="38"/>
      <c r="L142" s="39" t="s">
        <v>156</v>
      </c>
      <c r="M142" s="17" t="n">
        <v>5000</v>
      </c>
      <c r="N142" s="53"/>
      <c r="O142" s="89"/>
      <c r="P142" s="17"/>
      <c r="Q142" s="53"/>
      <c r="R142" s="88"/>
      <c r="S142" s="48"/>
      <c r="T142" s="53"/>
    </row>
    <row r="143" customFormat="false" ht="12.75" hidden="false" customHeight="true" outlineLevel="0" collapsed="false">
      <c r="A143" s="31"/>
      <c r="B143" s="32"/>
      <c r="C143" s="17"/>
      <c r="D143" s="17"/>
      <c r="E143" s="17"/>
      <c r="F143" s="37"/>
      <c r="G143" s="17"/>
      <c r="H143" s="38"/>
      <c r="I143" s="42" t="s">
        <v>157</v>
      </c>
      <c r="J143" s="17" t="n">
        <v>7000</v>
      </c>
      <c r="K143" s="38"/>
      <c r="L143" s="42" t="s">
        <v>158</v>
      </c>
      <c r="M143" s="17" t="n">
        <v>5000</v>
      </c>
      <c r="N143" s="53"/>
      <c r="O143" s="37"/>
      <c r="P143" s="17"/>
      <c r="Q143" s="53"/>
      <c r="R143" s="88"/>
      <c r="S143" s="48"/>
      <c r="T143" s="53"/>
    </row>
    <row r="144" customFormat="false" ht="12.75" hidden="false" customHeight="true" outlineLevel="0" collapsed="false">
      <c r="A144" s="31"/>
      <c r="B144" s="32"/>
      <c r="C144" s="17"/>
      <c r="D144" s="17"/>
      <c r="E144" s="17"/>
      <c r="F144" s="37"/>
      <c r="G144" s="41"/>
      <c r="H144" s="38"/>
      <c r="I144" s="21" t="s">
        <v>159</v>
      </c>
      <c r="J144" s="17" t="n">
        <v>5000</v>
      </c>
      <c r="K144" s="40"/>
      <c r="L144" s="37" t="s">
        <v>160</v>
      </c>
      <c r="M144" s="17" t="n">
        <v>5000</v>
      </c>
      <c r="N144" s="53"/>
      <c r="O144" s="37"/>
      <c r="P144" s="17"/>
      <c r="Q144" s="53"/>
      <c r="R144" s="88"/>
      <c r="S144" s="48"/>
      <c r="T144" s="53"/>
    </row>
    <row r="145" customFormat="false" ht="12.75" hidden="false" customHeight="true" outlineLevel="0" collapsed="false">
      <c r="A145" s="31"/>
      <c r="B145" s="32"/>
      <c r="C145" s="17"/>
      <c r="D145" s="17"/>
      <c r="E145" s="17"/>
      <c r="F145" s="37"/>
      <c r="G145" s="41"/>
      <c r="H145" s="38"/>
      <c r="I145" s="37" t="s">
        <v>161</v>
      </c>
      <c r="J145" s="17" t="n">
        <v>5000</v>
      </c>
      <c r="K145" s="38"/>
      <c r="L145" s="37" t="s">
        <v>162</v>
      </c>
      <c r="M145" s="17" t="n">
        <v>5000</v>
      </c>
      <c r="N145" s="53"/>
      <c r="O145" s="37"/>
      <c r="P145" s="17"/>
      <c r="Q145" s="53"/>
      <c r="R145" s="88"/>
      <c r="S145" s="48"/>
      <c r="T145" s="53"/>
    </row>
    <row r="146" customFormat="false" ht="12.75" hidden="false" customHeight="true" outlineLevel="0" collapsed="false">
      <c r="A146" s="31"/>
      <c r="B146" s="32"/>
      <c r="C146" s="17"/>
      <c r="D146" s="17"/>
      <c r="E146" s="17"/>
      <c r="F146" s="42"/>
      <c r="G146" s="17"/>
      <c r="H146" s="38"/>
      <c r="I146" s="37" t="s">
        <v>163</v>
      </c>
      <c r="J146" s="17" t="n">
        <v>5000</v>
      </c>
      <c r="K146" s="38"/>
      <c r="L146" s="37" t="s">
        <v>164</v>
      </c>
      <c r="M146" s="17" t="n">
        <v>5000</v>
      </c>
      <c r="N146" s="53"/>
      <c r="O146" s="37"/>
      <c r="P146" s="17"/>
      <c r="Q146" s="53"/>
      <c r="R146" s="88"/>
      <c r="S146" s="48"/>
      <c r="T146" s="53"/>
    </row>
    <row r="147" customFormat="false" ht="12.75" hidden="false" customHeight="false" outlineLevel="0" collapsed="false">
      <c r="A147" s="31"/>
      <c r="B147" s="32"/>
      <c r="C147" s="17"/>
      <c r="D147" s="41"/>
      <c r="E147" s="17"/>
      <c r="F147" s="37"/>
      <c r="G147" s="17"/>
      <c r="H147" s="38"/>
      <c r="I147" s="37"/>
      <c r="J147" s="17"/>
      <c r="K147" s="38"/>
      <c r="L147" s="37" t="s">
        <v>165</v>
      </c>
      <c r="M147" s="17" t="n">
        <v>5000</v>
      </c>
      <c r="N147" s="38"/>
      <c r="O147" s="37"/>
      <c r="P147" s="17"/>
      <c r="Q147" s="38"/>
      <c r="R147" s="37"/>
      <c r="S147" s="17"/>
      <c r="T147" s="38"/>
    </row>
    <row r="148" customFormat="false" ht="12.75" hidden="false" customHeight="false" outlineLevel="0" collapsed="false">
      <c r="A148" s="31"/>
      <c r="B148" s="32"/>
      <c r="C148" s="17"/>
      <c r="D148" s="41"/>
      <c r="E148" s="17"/>
      <c r="F148" s="37"/>
      <c r="G148" s="17"/>
      <c r="H148" s="38"/>
      <c r="I148" s="17"/>
      <c r="J148" s="17"/>
      <c r="K148" s="38"/>
      <c r="L148" s="43"/>
      <c r="M148" s="17"/>
      <c r="N148" s="45"/>
      <c r="O148" s="43"/>
      <c r="P148" s="17"/>
      <c r="Q148" s="45"/>
      <c r="R148" s="43"/>
      <c r="S148" s="44"/>
      <c r="T148" s="45"/>
    </row>
    <row r="149" customFormat="false" ht="12.75" hidden="false" customHeight="false" outlineLevel="0" collapsed="false">
      <c r="A149" s="31"/>
      <c r="B149" s="32"/>
      <c r="C149" s="46" t="s">
        <v>35</v>
      </c>
      <c r="D149" s="17"/>
      <c r="E149" s="44" t="s">
        <v>36</v>
      </c>
      <c r="F149" s="43" t="s">
        <v>35</v>
      </c>
      <c r="G149" s="39"/>
      <c r="H149" s="45" t="s">
        <v>36</v>
      </c>
      <c r="I149" s="46" t="s">
        <v>35</v>
      </c>
      <c r="J149" s="17"/>
      <c r="K149" s="45" t="s">
        <v>36</v>
      </c>
      <c r="L149" s="46" t="s">
        <v>35</v>
      </c>
      <c r="M149" s="17"/>
      <c r="N149" s="45" t="s">
        <v>36</v>
      </c>
      <c r="O149" s="46" t="s">
        <v>35</v>
      </c>
      <c r="P149" s="17"/>
      <c r="Q149" s="45" t="s">
        <v>36</v>
      </c>
      <c r="R149" s="43" t="s">
        <v>35</v>
      </c>
      <c r="S149" s="44"/>
      <c r="T149" s="45" t="s">
        <v>36</v>
      </c>
    </row>
    <row r="150" customFormat="false" ht="15" hidden="false" customHeight="false" outlineLevel="0" collapsed="false">
      <c r="A150" s="31"/>
      <c r="B150" s="32"/>
      <c r="C150" s="52" t="s">
        <v>37</v>
      </c>
      <c r="D150" s="48"/>
      <c r="E150" s="48" t="s">
        <v>38</v>
      </c>
      <c r="F150" s="47" t="s">
        <v>37</v>
      </c>
      <c r="G150" s="48"/>
      <c r="H150" s="53" t="s">
        <v>38</v>
      </c>
      <c r="I150" s="52" t="s">
        <v>37</v>
      </c>
      <c r="J150" s="48"/>
      <c r="K150" s="53" t="s">
        <v>38</v>
      </c>
      <c r="L150" s="52" t="s">
        <v>37</v>
      </c>
      <c r="M150" s="48"/>
      <c r="N150" s="53" t="s">
        <v>38</v>
      </c>
      <c r="O150" s="52" t="s">
        <v>37</v>
      </c>
      <c r="P150" s="48"/>
      <c r="Q150" s="53" t="s">
        <v>38</v>
      </c>
      <c r="R150" s="47" t="s">
        <v>37</v>
      </c>
      <c r="S150" s="50" t="s">
        <v>4</v>
      </c>
      <c r="T150" s="53" t="s">
        <v>38</v>
      </c>
    </row>
    <row r="151" customFormat="false" ht="15" hidden="false" customHeight="true" outlineLevel="0" collapsed="false">
      <c r="A151" s="31"/>
      <c r="B151" s="32"/>
      <c r="C151" s="58" t="n">
        <f aca="false">'Hotlist - Completed'!M67</f>
        <v>0</v>
      </c>
      <c r="D151" s="55" t="n">
        <f aca="false">SUM(D141:D150)</f>
        <v>0</v>
      </c>
      <c r="E151" s="56" t="n">
        <f aca="false">+D151-C151</f>
        <v>0</v>
      </c>
      <c r="F151" s="90" t="n">
        <f aca="false">'Hotlist - Completed'!M67</f>
        <v>0</v>
      </c>
      <c r="G151" s="91" t="n">
        <f aca="false">SUM(G141:G150)</f>
        <v>0</v>
      </c>
      <c r="H151" s="92" t="n">
        <f aca="false">+G151-F151</f>
        <v>0</v>
      </c>
      <c r="I151" s="58" t="n">
        <v>0</v>
      </c>
      <c r="J151" s="55" t="n">
        <f aca="false">SUM(J141:J150)</f>
        <v>42000</v>
      </c>
      <c r="K151" s="57" t="n">
        <f aca="false">+J151-I151</f>
        <v>42000</v>
      </c>
      <c r="L151" s="54" t="n">
        <v>0</v>
      </c>
      <c r="M151" s="55" t="n">
        <f aca="false">SUM(M141:M150)</f>
        <v>40000</v>
      </c>
      <c r="N151" s="57" t="n">
        <f aca="false">+M151-L151</f>
        <v>40000</v>
      </c>
      <c r="O151" s="54" t="n">
        <f aca="false">L151</f>
        <v>0</v>
      </c>
      <c r="P151" s="55" t="n">
        <f aca="false">SUM(P141:P150)</f>
        <v>0</v>
      </c>
      <c r="Q151" s="57" t="n">
        <f aca="false">+P151-O151</f>
        <v>0</v>
      </c>
      <c r="R151" s="55" t="n">
        <f aca="false">C151+F151+I151+L151</f>
        <v>0</v>
      </c>
      <c r="S151" s="55" t="n">
        <f aca="false">D151+G151+J151+M151</f>
        <v>82000</v>
      </c>
      <c r="T151" s="55" t="n">
        <f aca="false">+S151-R151</f>
        <v>82000</v>
      </c>
    </row>
    <row r="152" customFormat="false" ht="16.5" hidden="false" customHeight="false" outlineLevel="0" collapsed="false">
      <c r="A152" s="93" t="s">
        <v>166</v>
      </c>
      <c r="B152" s="94" t="s">
        <v>167</v>
      </c>
      <c r="C152" s="34" t="s">
        <v>26</v>
      </c>
      <c r="D152" s="34" t="s">
        <v>4</v>
      </c>
      <c r="E152" s="59" t="n">
        <f aca="false">COUNTA(C153:C154)</f>
        <v>0</v>
      </c>
      <c r="F152" s="33" t="s">
        <v>26</v>
      </c>
      <c r="G152" s="34" t="s">
        <v>4</v>
      </c>
      <c r="H152" s="36" t="n">
        <v>0</v>
      </c>
      <c r="I152" s="33" t="s">
        <v>26</v>
      </c>
      <c r="J152" s="34" t="s">
        <v>4</v>
      </c>
      <c r="K152" s="36" t="n">
        <f aca="false">COUNTA(I153:I154)</f>
        <v>0</v>
      </c>
      <c r="L152" s="33" t="s">
        <v>26</v>
      </c>
      <c r="M152" s="34" t="s">
        <v>4</v>
      </c>
      <c r="N152" s="36" t="n">
        <f aca="false">COUNTA(L153:L154)</f>
        <v>0</v>
      </c>
      <c r="O152" s="33" t="s">
        <v>26</v>
      </c>
      <c r="P152" s="34" t="s">
        <v>4</v>
      </c>
      <c r="Q152" s="36" t="n">
        <f aca="false">COUNTA(O153:O154)</f>
        <v>0</v>
      </c>
      <c r="R152" s="33"/>
      <c r="S152" s="34"/>
      <c r="T152" s="36" t="n">
        <f aca="false">E152+H152+K152+N152</f>
        <v>0</v>
      </c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" hidden="false" customHeight="true" outlineLevel="0" collapsed="false">
      <c r="A153" s="93"/>
      <c r="B153" s="94"/>
      <c r="C153" s="17"/>
      <c r="D153" s="17"/>
      <c r="E153" s="38"/>
      <c r="F153" s="37"/>
      <c r="G153" s="17"/>
      <c r="H153" s="95"/>
      <c r="I153" s="1"/>
      <c r="J153" s="1"/>
      <c r="K153" s="38"/>
      <c r="L153" s="37"/>
      <c r="M153" s="17"/>
      <c r="N153" s="38"/>
      <c r="O153" s="37"/>
      <c r="P153" s="17"/>
      <c r="Q153" s="38"/>
      <c r="R153" s="37"/>
      <c r="S153" s="17"/>
      <c r="T153" s="38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" hidden="false" customHeight="true" outlineLevel="0" collapsed="false">
      <c r="A154" s="93"/>
      <c r="B154" s="94"/>
      <c r="C154" s="46"/>
      <c r="E154" s="38"/>
      <c r="F154" s="89"/>
      <c r="G154" s="17"/>
      <c r="H154" s="95"/>
      <c r="I154" s="1"/>
      <c r="J154" s="1"/>
      <c r="K154" s="38"/>
      <c r="L154" s="89"/>
      <c r="M154" s="17"/>
      <c r="N154" s="38"/>
      <c r="O154" s="89"/>
      <c r="P154" s="17"/>
      <c r="Q154" s="38"/>
      <c r="R154" s="37"/>
      <c r="S154" s="17"/>
      <c r="T154" s="38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5" hidden="false" customHeight="true" outlineLevel="0" collapsed="false">
      <c r="A155" s="93"/>
      <c r="B155" s="94"/>
      <c r="C155" s="46" t="s">
        <v>35</v>
      </c>
      <c r="D155" s="17"/>
      <c r="E155" s="45" t="s">
        <v>36</v>
      </c>
      <c r="F155" s="46" t="s">
        <v>35</v>
      </c>
      <c r="H155" s="45" t="s">
        <v>36</v>
      </c>
      <c r="I155" s="46" t="s">
        <v>35</v>
      </c>
      <c r="J155" s="17"/>
      <c r="K155" s="45" t="s">
        <v>36</v>
      </c>
      <c r="L155" s="46" t="s">
        <v>35</v>
      </c>
      <c r="M155" s="17"/>
      <c r="N155" s="45" t="s">
        <v>36</v>
      </c>
      <c r="O155" s="46" t="s">
        <v>35</v>
      </c>
      <c r="P155" s="17"/>
      <c r="Q155" s="45" t="s">
        <v>36</v>
      </c>
      <c r="R155" s="43" t="s">
        <v>35</v>
      </c>
      <c r="S155" s="44"/>
      <c r="T155" s="45" t="s">
        <v>36</v>
      </c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" hidden="false" customHeight="true" outlineLevel="0" collapsed="false">
      <c r="A156" s="93"/>
      <c r="B156" s="94"/>
      <c r="C156" s="52" t="s">
        <v>37</v>
      </c>
      <c r="D156" s="48"/>
      <c r="E156" s="53" t="s">
        <v>38</v>
      </c>
      <c r="F156" s="52" t="s">
        <v>37</v>
      </c>
      <c r="G156" s="48"/>
      <c r="H156" s="53" t="s">
        <v>38</v>
      </c>
      <c r="I156" s="52" t="s">
        <v>37</v>
      </c>
      <c r="J156" s="48"/>
      <c r="K156" s="53" t="s">
        <v>38</v>
      </c>
      <c r="L156" s="52" t="s">
        <v>37</v>
      </c>
      <c r="M156" s="48"/>
      <c r="N156" s="53" t="s">
        <v>38</v>
      </c>
      <c r="O156" s="52" t="s">
        <v>37</v>
      </c>
      <c r="P156" s="48"/>
      <c r="Q156" s="53" t="s">
        <v>38</v>
      </c>
      <c r="R156" s="47" t="s">
        <v>37</v>
      </c>
      <c r="S156" s="50" t="s">
        <v>4</v>
      </c>
      <c r="T156" s="53" t="s">
        <v>38</v>
      </c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5" hidden="false" customHeight="true" outlineLevel="0" collapsed="false">
      <c r="A157" s="93"/>
      <c r="B157" s="94"/>
      <c r="C157" s="58" t="n">
        <f aca="false">'Hotlist - Completed'!M74</f>
        <v>0</v>
      </c>
      <c r="D157" s="55" t="n">
        <f aca="false">SUM(D153:D156)</f>
        <v>0</v>
      </c>
      <c r="E157" s="57" t="n">
        <f aca="false">+D157-C157</f>
        <v>0</v>
      </c>
      <c r="F157" s="58" t="n">
        <f aca="false">'Hotlist - Completed'!M74</f>
        <v>0</v>
      </c>
      <c r="G157" s="55" t="n">
        <f aca="false">SUM(G153:G156)</f>
        <v>0</v>
      </c>
      <c r="H157" s="57" t="n">
        <f aca="false">+G157-F157</f>
        <v>0</v>
      </c>
      <c r="I157" s="54" t="n">
        <v>0</v>
      </c>
      <c r="J157" s="55" t="n">
        <f aca="false">SUM(J153:J156)</f>
        <v>0</v>
      </c>
      <c r="K157" s="57" t="n">
        <f aca="false">+J157-I157</f>
        <v>0</v>
      </c>
      <c r="L157" s="54" t="n">
        <v>0</v>
      </c>
      <c r="M157" s="55" t="n">
        <f aca="false">SUM(M153:M156)</f>
        <v>0</v>
      </c>
      <c r="N157" s="57" t="n">
        <f aca="false">+M157-L157</f>
        <v>0</v>
      </c>
      <c r="O157" s="54" t="n">
        <f aca="false">L157</f>
        <v>0</v>
      </c>
      <c r="P157" s="55" t="n">
        <f aca="false">SUM(P153:P156)</f>
        <v>0</v>
      </c>
      <c r="Q157" s="57" t="n">
        <f aca="false">+P157-O157</f>
        <v>0</v>
      </c>
      <c r="R157" s="55" t="n">
        <f aca="false">C157+F157+I157+L157</f>
        <v>0</v>
      </c>
      <c r="S157" s="55" t="n">
        <f aca="false">D157+G157+J157+M157</f>
        <v>0</v>
      </c>
      <c r="T157" s="57" t="n">
        <f aca="false">+S157-R157</f>
        <v>0</v>
      </c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6.5" hidden="false" customHeight="false" outlineLevel="0" collapsed="false">
      <c r="A158" s="31" t="s">
        <v>168</v>
      </c>
      <c r="B158" s="32" t="s">
        <v>169</v>
      </c>
      <c r="C158" s="34" t="s">
        <v>26</v>
      </c>
      <c r="D158" s="34" t="s">
        <v>4</v>
      </c>
      <c r="E158" s="59" t="n">
        <f aca="false">COUNTA(C159:C163)</f>
        <v>0</v>
      </c>
      <c r="F158" s="33" t="s">
        <v>26</v>
      </c>
      <c r="G158" s="34" t="s">
        <v>4</v>
      </c>
      <c r="H158" s="36" t="n">
        <f aca="false">COUNTA(F159:F163)</f>
        <v>5</v>
      </c>
      <c r="I158" s="33" t="s">
        <v>26</v>
      </c>
      <c r="J158" s="34" t="s">
        <v>4</v>
      </c>
      <c r="K158" s="36" t="n">
        <f aca="false">COUNTA(I159:I163)</f>
        <v>0</v>
      </c>
      <c r="L158" s="33" t="s">
        <v>26</v>
      </c>
      <c r="M158" s="34" t="s">
        <v>4</v>
      </c>
      <c r="N158" s="36" t="n">
        <f aca="false">COUNTA(L159:L163)</f>
        <v>0</v>
      </c>
      <c r="O158" s="33" t="s">
        <v>26</v>
      </c>
      <c r="P158" s="34" t="s">
        <v>4</v>
      </c>
      <c r="Q158" s="36" t="n">
        <f aca="false">COUNTA(O159:O163)</f>
        <v>0</v>
      </c>
      <c r="R158" s="33"/>
      <c r="S158" s="34"/>
      <c r="T158" s="36" t="n">
        <f aca="false">E158+H158+K158+N158</f>
        <v>5</v>
      </c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true" outlineLevel="0" collapsed="false">
      <c r="A159" s="31"/>
      <c r="B159" s="32"/>
      <c r="C159" s="96"/>
      <c r="D159" s="96"/>
      <c r="E159" s="97"/>
      <c r="F159" s="37" t="s">
        <v>170</v>
      </c>
      <c r="G159" s="41" t="n">
        <v>3600</v>
      </c>
      <c r="H159" s="38"/>
      <c r="I159" s="37"/>
      <c r="J159" s="17"/>
      <c r="K159" s="40"/>
      <c r="L159" s="37"/>
      <c r="M159" s="17"/>
      <c r="N159" s="98"/>
      <c r="O159" s="37"/>
      <c r="P159" s="17"/>
      <c r="Q159" s="98"/>
      <c r="R159" s="37"/>
      <c r="S159" s="17"/>
      <c r="T159" s="38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true" outlineLevel="0" collapsed="false">
      <c r="A160" s="31"/>
      <c r="B160" s="32"/>
      <c r="C160" s="96"/>
      <c r="D160" s="96"/>
      <c r="E160" s="97"/>
      <c r="F160" s="37" t="s">
        <v>171</v>
      </c>
      <c r="G160" s="17" t="n">
        <v>0</v>
      </c>
      <c r="H160" s="38"/>
      <c r="I160" s="37"/>
      <c r="J160" s="17"/>
      <c r="K160" s="40"/>
      <c r="N160" s="98"/>
      <c r="Q160" s="98"/>
      <c r="R160" s="37"/>
      <c r="S160" s="17"/>
      <c r="T160" s="38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true" outlineLevel="0" collapsed="false">
      <c r="A161" s="31"/>
      <c r="B161" s="32"/>
      <c r="C161" s="1"/>
      <c r="D161" s="1"/>
      <c r="E161" s="97"/>
      <c r="F161" s="37" t="s">
        <v>172</v>
      </c>
      <c r="G161" s="41" t="n">
        <v>0</v>
      </c>
      <c r="H161" s="38"/>
      <c r="K161" s="38"/>
      <c r="L161" s="37"/>
      <c r="M161" s="17"/>
      <c r="N161" s="98"/>
      <c r="O161" s="37"/>
      <c r="P161" s="17"/>
      <c r="Q161" s="98"/>
      <c r="R161" s="37"/>
      <c r="S161" s="17"/>
      <c r="T161" s="38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true" outlineLevel="0" collapsed="false">
      <c r="A162" s="31"/>
      <c r="B162" s="32"/>
      <c r="C162" s="1"/>
      <c r="D162" s="1"/>
      <c r="E162" s="97"/>
      <c r="F162" s="1" t="s">
        <v>173</v>
      </c>
      <c r="G162" s="17" t="n">
        <v>0</v>
      </c>
      <c r="H162" s="38"/>
      <c r="I162" s="37"/>
      <c r="J162" s="17"/>
      <c r="K162" s="38"/>
      <c r="L162" s="37"/>
      <c r="M162" s="17"/>
      <c r="N162" s="98"/>
      <c r="O162" s="37"/>
      <c r="P162" s="17"/>
      <c r="Q162" s="98"/>
      <c r="R162" s="37"/>
      <c r="S162" s="17"/>
      <c r="T162" s="38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.75" hidden="false" customHeight="true" outlineLevel="0" collapsed="false">
      <c r="A163" s="31"/>
      <c r="B163" s="32"/>
      <c r="C163" s="1"/>
      <c r="D163" s="1"/>
      <c r="E163" s="97"/>
      <c r="F163" s="37" t="s">
        <v>174</v>
      </c>
      <c r="G163" s="17" t="n">
        <v>0</v>
      </c>
      <c r="H163" s="38"/>
      <c r="I163" s="37"/>
      <c r="J163" s="17"/>
      <c r="K163" s="38"/>
      <c r="L163" s="37"/>
      <c r="M163" s="17"/>
      <c r="N163" s="98"/>
      <c r="O163" s="37"/>
      <c r="P163" s="17"/>
      <c r="Q163" s="98"/>
      <c r="R163" s="37"/>
      <c r="S163" s="17"/>
      <c r="T163" s="38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5" hidden="false" customHeight="true" outlineLevel="0" collapsed="false">
      <c r="A164" s="31"/>
      <c r="B164" s="32"/>
      <c r="C164" s="46" t="s">
        <v>35</v>
      </c>
      <c r="D164" s="17"/>
      <c r="E164" s="45" t="s">
        <v>36</v>
      </c>
      <c r="F164" s="46" t="s">
        <v>35</v>
      </c>
      <c r="G164" s="17"/>
      <c r="H164" s="45" t="s">
        <v>36</v>
      </c>
      <c r="I164" s="46" t="s">
        <v>35</v>
      </c>
      <c r="J164" s="17"/>
      <c r="K164" s="45" t="s">
        <v>36</v>
      </c>
      <c r="L164" s="46" t="s">
        <v>35</v>
      </c>
      <c r="M164" s="17"/>
      <c r="N164" s="45" t="s">
        <v>36</v>
      </c>
      <c r="O164" s="46" t="s">
        <v>35</v>
      </c>
      <c r="P164" s="17"/>
      <c r="Q164" s="45" t="s">
        <v>36</v>
      </c>
      <c r="R164" s="43" t="s">
        <v>35</v>
      </c>
      <c r="S164" s="44"/>
      <c r="T164" s="45" t="s">
        <v>36</v>
      </c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" hidden="false" customHeight="true" outlineLevel="0" collapsed="false">
      <c r="A165" s="31"/>
      <c r="B165" s="32"/>
      <c r="C165" s="52" t="s">
        <v>37</v>
      </c>
      <c r="D165" s="48"/>
      <c r="E165" s="53" t="s">
        <v>38</v>
      </c>
      <c r="F165" s="52" t="s">
        <v>37</v>
      </c>
      <c r="G165" s="48"/>
      <c r="H165" s="53" t="s">
        <v>38</v>
      </c>
      <c r="I165" s="52" t="s">
        <v>37</v>
      </c>
      <c r="J165" s="48"/>
      <c r="K165" s="53" t="s">
        <v>38</v>
      </c>
      <c r="L165" s="52" t="s">
        <v>37</v>
      </c>
      <c r="M165" s="48"/>
      <c r="N165" s="53" t="s">
        <v>38</v>
      </c>
      <c r="O165" s="52" t="s">
        <v>37</v>
      </c>
      <c r="P165" s="48"/>
      <c r="Q165" s="53" t="s">
        <v>38</v>
      </c>
      <c r="R165" s="47" t="s">
        <v>37</v>
      </c>
      <c r="S165" s="50" t="s">
        <v>4</v>
      </c>
      <c r="T165" s="53" t="s">
        <v>38</v>
      </c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2.75" hidden="false" customHeight="false" outlineLevel="0" collapsed="false">
      <c r="A166" s="31"/>
      <c r="B166" s="32"/>
      <c r="C166" s="58" t="n">
        <f aca="false">'Hotlist - Completed'!M83</f>
        <v>-443</v>
      </c>
      <c r="D166" s="55" t="n">
        <f aca="false">SUM(D159:D165)</f>
        <v>0</v>
      </c>
      <c r="E166" s="57" t="n">
        <f aca="false">+D166-C166</f>
        <v>443</v>
      </c>
      <c r="F166" s="58" t="n">
        <f aca="false">'Hotlist - Completed'!M83</f>
        <v>-443</v>
      </c>
      <c r="G166" s="55" t="n">
        <f aca="false">SUM(G159:G165)</f>
        <v>3600</v>
      </c>
      <c r="H166" s="57" t="n">
        <f aca="false">+G166-F166</f>
        <v>4043</v>
      </c>
      <c r="I166" s="54" t="n">
        <v>0</v>
      </c>
      <c r="J166" s="55" t="n">
        <f aca="false">SUM(J159:J165)</f>
        <v>0</v>
      </c>
      <c r="K166" s="57" t="n">
        <f aca="false">+J166-I166</f>
        <v>0</v>
      </c>
      <c r="L166" s="54" t="n">
        <v>0</v>
      </c>
      <c r="M166" s="55" t="n">
        <f aca="false">SUM(M159:M165)</f>
        <v>0</v>
      </c>
      <c r="N166" s="57" t="n">
        <f aca="false">+M166-L166</f>
        <v>0</v>
      </c>
      <c r="O166" s="54" t="n">
        <f aca="false">L166</f>
        <v>0</v>
      </c>
      <c r="P166" s="55" t="n">
        <f aca="false">SUM(P159:P165)</f>
        <v>0</v>
      </c>
      <c r="Q166" s="57" t="n">
        <f aca="false">+P166-O166</f>
        <v>0</v>
      </c>
      <c r="R166" s="55" t="n">
        <f aca="false">C166+F166+I166+L166</f>
        <v>-886</v>
      </c>
      <c r="S166" s="55" t="n">
        <f aca="false">D166+G166+J166+M166</f>
        <v>3600</v>
      </c>
      <c r="T166" s="57" t="n">
        <f aca="false">+S166-R166</f>
        <v>4486</v>
      </c>
    </row>
    <row r="167" customFormat="false" ht="16.5" hidden="false" customHeight="false" outlineLevel="0" collapsed="false">
      <c r="A167" s="99"/>
      <c r="B167" s="32" t="s">
        <v>175</v>
      </c>
      <c r="C167" s="34" t="s">
        <v>26</v>
      </c>
      <c r="D167" s="34" t="s">
        <v>4</v>
      </c>
      <c r="E167" s="59" t="n">
        <f aca="false">COUNTA(C168:C169)</f>
        <v>0</v>
      </c>
      <c r="F167" s="33" t="s">
        <v>26</v>
      </c>
      <c r="G167" s="34" t="s">
        <v>4</v>
      </c>
      <c r="H167" s="36" t="n">
        <f aca="false">COUNTA(F168:F169)</f>
        <v>0</v>
      </c>
      <c r="I167" s="34" t="s">
        <v>26</v>
      </c>
      <c r="J167" s="34" t="s">
        <v>4</v>
      </c>
      <c r="K167" s="36" t="n">
        <f aca="false">COUNTA(I168:I169)</f>
        <v>0</v>
      </c>
      <c r="L167" s="33" t="s">
        <v>26</v>
      </c>
      <c r="M167" s="34" t="s">
        <v>4</v>
      </c>
      <c r="N167" s="36" t="n">
        <f aca="false">COUNTA(L168:L169)</f>
        <v>0</v>
      </c>
      <c r="O167" s="33" t="s">
        <v>26</v>
      </c>
      <c r="P167" s="34" t="s">
        <v>4</v>
      </c>
      <c r="Q167" s="36" t="n">
        <f aca="false">COUNTA(O168:O169)</f>
        <v>0</v>
      </c>
      <c r="R167" s="33"/>
      <c r="S167" s="34"/>
      <c r="T167" s="36" t="n">
        <f aca="false">E167+H167+K167+N167</f>
        <v>0</v>
      </c>
    </row>
    <row r="168" customFormat="false" ht="14.25" hidden="false" customHeight="true" outlineLevel="0" collapsed="false">
      <c r="A168" s="99"/>
      <c r="B168" s="32"/>
      <c r="C168" s="17"/>
      <c r="D168" s="17"/>
      <c r="E168" s="53"/>
      <c r="F168" s="37"/>
      <c r="G168" s="17"/>
      <c r="H168" s="38"/>
      <c r="I168" s="17"/>
      <c r="J168" s="17"/>
      <c r="K168" s="38"/>
      <c r="L168" s="37"/>
      <c r="M168" s="17"/>
      <c r="O168" s="37"/>
      <c r="P168" s="17"/>
      <c r="R168" s="37"/>
      <c r="S168" s="17"/>
      <c r="T168" s="38"/>
    </row>
    <row r="169" customFormat="false" ht="12.75" hidden="false" customHeight="true" outlineLevel="0" collapsed="false">
      <c r="A169" s="99"/>
      <c r="B169" s="32"/>
      <c r="C169" s="17"/>
      <c r="D169" s="17"/>
      <c r="E169" s="53"/>
      <c r="F169" s="37"/>
      <c r="G169" s="17"/>
      <c r="H169" s="38"/>
      <c r="I169" s="17"/>
      <c r="J169" s="17"/>
      <c r="K169" s="38"/>
      <c r="R169" s="37"/>
      <c r="S169" s="17"/>
      <c r="T169" s="38"/>
    </row>
    <row r="170" customFormat="false" ht="13.5" hidden="false" customHeight="true" outlineLevel="0" collapsed="false">
      <c r="A170" s="99"/>
      <c r="B170" s="32"/>
      <c r="C170" s="46" t="s">
        <v>35</v>
      </c>
      <c r="D170" s="17"/>
      <c r="E170" s="45" t="s">
        <v>36</v>
      </c>
      <c r="F170" s="43" t="s">
        <v>35</v>
      </c>
      <c r="G170" s="39"/>
      <c r="H170" s="45" t="s">
        <v>36</v>
      </c>
      <c r="I170" s="46" t="s">
        <v>35</v>
      </c>
      <c r="J170" s="17"/>
      <c r="K170" s="45" t="s">
        <v>36</v>
      </c>
      <c r="L170" s="46" t="s">
        <v>35</v>
      </c>
      <c r="M170" s="17"/>
      <c r="N170" s="45" t="s">
        <v>36</v>
      </c>
      <c r="O170" s="46" t="s">
        <v>35</v>
      </c>
      <c r="P170" s="17"/>
      <c r="Q170" s="45" t="s">
        <v>36</v>
      </c>
      <c r="R170" s="43" t="s">
        <v>35</v>
      </c>
      <c r="S170" s="44"/>
      <c r="T170" s="45" t="s">
        <v>36</v>
      </c>
    </row>
    <row r="171" customFormat="false" ht="15.75" hidden="false" customHeight="true" outlineLevel="0" collapsed="false">
      <c r="A171" s="99"/>
      <c r="B171" s="32"/>
      <c r="C171" s="52" t="s">
        <v>37</v>
      </c>
      <c r="D171" s="48"/>
      <c r="E171" s="53" t="s">
        <v>38</v>
      </c>
      <c r="F171" s="49" t="s">
        <v>37</v>
      </c>
      <c r="G171" s="50"/>
      <c r="H171" s="51" t="s">
        <v>38</v>
      </c>
      <c r="I171" s="52" t="s">
        <v>37</v>
      </c>
      <c r="J171" s="48"/>
      <c r="K171" s="53" t="s">
        <v>38</v>
      </c>
      <c r="L171" s="52" t="s">
        <v>37</v>
      </c>
      <c r="M171" s="48"/>
      <c r="N171" s="53" t="s">
        <v>38</v>
      </c>
      <c r="O171" s="52" t="s">
        <v>37</v>
      </c>
      <c r="P171" s="48"/>
      <c r="Q171" s="53" t="s">
        <v>38</v>
      </c>
      <c r="R171" s="47" t="s">
        <v>37</v>
      </c>
      <c r="S171" s="50" t="s">
        <v>4</v>
      </c>
      <c r="T171" s="53" t="s">
        <v>38</v>
      </c>
    </row>
    <row r="172" customFormat="false" ht="15" hidden="false" customHeight="true" outlineLevel="0" collapsed="false">
      <c r="A172" s="99"/>
      <c r="B172" s="32"/>
      <c r="C172" s="58" t="n">
        <f aca="false">'Hotlist - Completed'!M90</f>
        <v>0</v>
      </c>
      <c r="D172" s="55" t="n">
        <f aca="false">SUM(D168:D169)</f>
        <v>0</v>
      </c>
      <c r="E172" s="57" t="n">
        <f aca="false">+D172-C172</f>
        <v>0</v>
      </c>
      <c r="F172" s="58" t="n">
        <f aca="false">'Hotlist - Completed'!M90</f>
        <v>0</v>
      </c>
      <c r="G172" s="55" t="n">
        <f aca="false">SUM(G168:G169)</f>
        <v>0</v>
      </c>
      <c r="H172" s="57" t="n">
        <f aca="false">+G172-F172</f>
        <v>0</v>
      </c>
      <c r="I172" s="54" t="n">
        <v>0</v>
      </c>
      <c r="J172" s="55" t="n">
        <f aca="false">SUM(J168:J169)</f>
        <v>0</v>
      </c>
      <c r="K172" s="57" t="n">
        <f aca="false">+J172-I172</f>
        <v>0</v>
      </c>
      <c r="L172" s="54" t="n">
        <v>0</v>
      </c>
      <c r="M172" s="55" t="n">
        <f aca="false">SUM(M168:M169)</f>
        <v>0</v>
      </c>
      <c r="N172" s="57" t="n">
        <f aca="false">+M172-L172</f>
        <v>0</v>
      </c>
      <c r="O172" s="54" t="n">
        <v>0</v>
      </c>
      <c r="P172" s="55" t="n">
        <f aca="false">SUM(P168:P169)</f>
        <v>0</v>
      </c>
      <c r="Q172" s="57" t="n">
        <f aca="false">+P172-O172</f>
        <v>0</v>
      </c>
      <c r="R172" s="55" t="n">
        <f aca="false">C172+F172+I172+L172</f>
        <v>0</v>
      </c>
      <c r="S172" s="55" t="n">
        <f aca="false">D172+G172+J172+M172</f>
        <v>0</v>
      </c>
      <c r="T172" s="55" t="n">
        <f aca="false">+S172-R172</f>
        <v>0</v>
      </c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6.5" hidden="false" customHeight="false" outlineLevel="0" collapsed="false">
      <c r="A173" s="31" t="s">
        <v>176</v>
      </c>
      <c r="B173" s="32" t="s">
        <v>177</v>
      </c>
      <c r="C173" s="33" t="s">
        <v>26</v>
      </c>
      <c r="D173" s="34" t="s">
        <v>4</v>
      </c>
      <c r="E173" s="59" t="n">
        <f aca="false">COUNTA(C174:C176)</f>
        <v>0</v>
      </c>
      <c r="F173" s="33" t="s">
        <v>26</v>
      </c>
      <c r="G173" s="34" t="s">
        <v>4</v>
      </c>
      <c r="H173" s="36" t="n">
        <f aca="false">COUNTA(F174:F176)</f>
        <v>0</v>
      </c>
      <c r="I173" s="33" t="s">
        <v>26</v>
      </c>
      <c r="J173" s="34" t="s">
        <v>4</v>
      </c>
      <c r="K173" s="36" t="n">
        <f aca="false">COUNTA(I174:I176)</f>
        <v>0</v>
      </c>
      <c r="L173" s="33" t="s">
        <v>26</v>
      </c>
      <c r="M173" s="34" t="s">
        <v>4</v>
      </c>
      <c r="N173" s="36" t="n">
        <f aca="false">COUNTA(L174:L176)</f>
        <v>0</v>
      </c>
      <c r="O173" s="33" t="s">
        <v>26</v>
      </c>
      <c r="P173" s="34" t="s">
        <v>4</v>
      </c>
      <c r="Q173" s="36" t="n">
        <f aca="false">COUNTA(O174:O176)</f>
        <v>0</v>
      </c>
      <c r="R173" s="33"/>
      <c r="S173" s="34"/>
      <c r="T173" s="36" t="n">
        <f aca="false">E173+H173+K173+N173</f>
        <v>0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" hidden="false" customHeight="true" outlineLevel="0" collapsed="false">
      <c r="A174" s="31"/>
      <c r="B174" s="32"/>
      <c r="C174" s="37"/>
      <c r="D174" s="17"/>
      <c r="E174" s="38"/>
      <c r="F174" s="37"/>
      <c r="G174" s="17"/>
      <c r="H174" s="38"/>
      <c r="I174" s="37"/>
      <c r="J174" s="17"/>
      <c r="K174" s="38"/>
      <c r="L174" s="37"/>
      <c r="M174" s="17"/>
      <c r="N174" s="38"/>
      <c r="O174" s="37"/>
      <c r="P174" s="17"/>
      <c r="Q174" s="38"/>
      <c r="R174" s="37"/>
      <c r="S174" s="17"/>
      <c r="T174" s="38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" hidden="false" customHeight="true" outlineLevel="0" collapsed="false">
      <c r="A175" s="31"/>
      <c r="B175" s="32"/>
      <c r="C175" s="37"/>
      <c r="D175" s="17"/>
      <c r="E175" s="38"/>
      <c r="F175" s="17"/>
      <c r="G175" s="17"/>
      <c r="H175" s="38"/>
      <c r="I175" s="37"/>
      <c r="J175" s="17"/>
      <c r="K175" s="38"/>
      <c r="L175" s="37"/>
      <c r="M175" s="17"/>
      <c r="N175" s="38"/>
      <c r="O175" s="37"/>
      <c r="P175" s="17"/>
      <c r="Q175" s="38"/>
      <c r="R175" s="37"/>
      <c r="S175" s="17"/>
      <c r="T175" s="38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2" hidden="false" customHeight="true" outlineLevel="0" collapsed="false">
      <c r="A176" s="31"/>
      <c r="B176" s="32"/>
      <c r="C176" s="37"/>
      <c r="D176" s="17"/>
      <c r="E176" s="38"/>
      <c r="F176" s="17"/>
      <c r="G176" s="17"/>
      <c r="H176" s="38"/>
      <c r="I176" s="37"/>
      <c r="J176" s="17"/>
      <c r="K176" s="38"/>
      <c r="L176" s="37"/>
      <c r="M176" s="17"/>
      <c r="N176" s="38"/>
      <c r="O176" s="37"/>
      <c r="P176" s="17"/>
      <c r="Q176" s="38"/>
      <c r="R176" s="37"/>
      <c r="S176" s="17"/>
      <c r="T176" s="38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5" hidden="false" customHeight="true" outlineLevel="0" collapsed="false">
      <c r="A177" s="31"/>
      <c r="B177" s="32"/>
      <c r="C177" s="43" t="s">
        <v>35</v>
      </c>
      <c r="D177" s="100"/>
      <c r="E177" s="45" t="s">
        <v>36</v>
      </c>
      <c r="F177" s="46" t="s">
        <v>35</v>
      </c>
      <c r="G177" s="101"/>
      <c r="H177" s="45" t="s">
        <v>36</v>
      </c>
      <c r="I177" s="46" t="s">
        <v>35</v>
      </c>
      <c r="J177" s="100"/>
      <c r="K177" s="45" t="s">
        <v>36</v>
      </c>
      <c r="L177" s="43" t="s">
        <v>35</v>
      </c>
      <c r="M177" s="100"/>
      <c r="N177" s="45" t="s">
        <v>36</v>
      </c>
      <c r="O177" s="43" t="s">
        <v>35</v>
      </c>
      <c r="P177" s="100"/>
      <c r="Q177" s="45" t="s">
        <v>36</v>
      </c>
      <c r="R177" s="43" t="s">
        <v>35</v>
      </c>
      <c r="S177" s="44"/>
      <c r="T177" s="45" t="s">
        <v>36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" hidden="false" customHeight="true" outlineLevel="0" collapsed="false">
      <c r="A178" s="31"/>
      <c r="B178" s="32"/>
      <c r="C178" s="47" t="s">
        <v>37</v>
      </c>
      <c r="D178" s="48"/>
      <c r="E178" s="53" t="s">
        <v>38</v>
      </c>
      <c r="F178" s="52" t="s">
        <v>37</v>
      </c>
      <c r="G178" s="48"/>
      <c r="H178" s="53" t="s">
        <v>38</v>
      </c>
      <c r="I178" s="52" t="s">
        <v>37</v>
      </c>
      <c r="J178" s="48"/>
      <c r="K178" s="53" t="s">
        <v>38</v>
      </c>
      <c r="L178" s="47" t="s">
        <v>37</v>
      </c>
      <c r="M178" s="48"/>
      <c r="N178" s="53" t="s">
        <v>38</v>
      </c>
      <c r="O178" s="47" t="s">
        <v>37</v>
      </c>
      <c r="P178" s="48"/>
      <c r="Q178" s="53" t="s">
        <v>38</v>
      </c>
      <c r="R178" s="47" t="s">
        <v>37</v>
      </c>
      <c r="S178" s="50" t="s">
        <v>4</v>
      </c>
      <c r="T178" s="53" t="s">
        <v>38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3.5" hidden="false" customHeight="true" outlineLevel="0" collapsed="false">
      <c r="A179" s="31"/>
      <c r="B179" s="32"/>
      <c r="C179" s="58" t="n">
        <f aca="false">'Hotlist - Completed'!M96</f>
        <v>-435200</v>
      </c>
      <c r="D179" s="55" t="n">
        <f aca="false">SUM(D174:D178)</f>
        <v>0</v>
      </c>
      <c r="E179" s="84" t="n">
        <f aca="false">+D179-C179</f>
        <v>435200</v>
      </c>
      <c r="F179" s="58" t="n">
        <f aca="false">'Hotlist - Completed'!M100</f>
        <v>-473383</v>
      </c>
      <c r="G179" s="55" t="n">
        <f aca="false">SUM(G174:G178)</f>
        <v>0</v>
      </c>
      <c r="H179" s="55" t="n">
        <f aca="false">+G179-F179</f>
        <v>473383</v>
      </c>
      <c r="I179" s="54" t="n">
        <v>0</v>
      </c>
      <c r="J179" s="55" t="n">
        <f aca="false">SUM(J174:J178)</f>
        <v>0</v>
      </c>
      <c r="K179" s="55" t="n">
        <f aca="false">+J179-I179</f>
        <v>0</v>
      </c>
      <c r="L179" s="54" t="n">
        <v>0</v>
      </c>
      <c r="M179" s="55" t="n">
        <f aca="false">SUM(M174:M178)</f>
        <v>0</v>
      </c>
      <c r="N179" s="84" t="n">
        <f aca="false">+M179-L179</f>
        <v>0</v>
      </c>
      <c r="O179" s="54" t="n">
        <f aca="false">L179</f>
        <v>0</v>
      </c>
      <c r="P179" s="55" t="n">
        <f aca="false">SUM(P174:P178)</f>
        <v>0</v>
      </c>
      <c r="Q179" s="84" t="n">
        <f aca="false">+P179-O179</f>
        <v>0</v>
      </c>
      <c r="R179" s="55" t="n">
        <f aca="false">C179+F179+I179+L179</f>
        <v>-908583</v>
      </c>
      <c r="S179" s="55" t="n">
        <f aca="false">D179+G179+J179+M179</f>
        <v>0</v>
      </c>
      <c r="T179" s="55" t="n">
        <f aca="false">+S179-R179</f>
        <v>908583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.75" hidden="false" customHeight="false" outlineLevel="0" collapsed="false">
      <c r="A180" s="102"/>
      <c r="B180" s="80"/>
      <c r="C180" s="103"/>
      <c r="D180" s="104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</row>
    <row r="181" customFormat="false" ht="14.25" hidden="false" customHeight="false" outlineLevel="0" collapsed="false">
      <c r="A181" s="105"/>
      <c r="B181" s="105"/>
      <c r="C181" s="54" t="e">
        <f aca="false">C17+C29+C42+C55+C64+C78+C88+C102+C115+C125+C131+C139+C151+C157+C166+C172+#REF!+C179</f>
        <v>#REF!</v>
      </c>
      <c r="D181" s="55" t="e">
        <f aca="false">D17+D29+D42+D55+D64+D78+D88+D102+D115+D125+D131+D139+D151+D157+D166+D172+#REF!+D179</f>
        <v>#REF!</v>
      </c>
      <c r="E181" s="57" t="e">
        <f aca="false">+D181-C181</f>
        <v>#REF!</v>
      </c>
      <c r="F181" s="54" t="n">
        <f aca="false">F17+F29+F42+F55+F64+F78+F88+F102+F115+F125+F131+F139+F151+F157+F166+F172+F179</f>
        <v>-511566</v>
      </c>
      <c r="G181" s="55" t="n">
        <f aca="false">G17+G29+G42+G55+G64+G78+G88+G102+G115+G125+G131+G139+G151+G157+G166+G172+G179</f>
        <v>16634</v>
      </c>
      <c r="H181" s="55" t="n">
        <f aca="false">H17+H29+H42+H55+H64+H78+H88+H102+H115+H125+H131+H139+H151+H157+H166+H172+H179</f>
        <v>528200</v>
      </c>
      <c r="I181" s="54" t="n">
        <f aca="false">I17+I29+I42+I55+I64+I78+I88+I102+I115+I125+I131+I139+I151+I157+I166+I172+I179</f>
        <v>133113</v>
      </c>
      <c r="J181" s="55" t="n">
        <f aca="false">J17+J29+J42+J55+J64+J78+J88+J102+J115+J125+J131+J139+J151+J157+J166+J172+J179</f>
        <v>155919</v>
      </c>
      <c r="K181" s="55" t="n">
        <f aca="false">K17+K29+K42+K55+K64+K78+K88+K102+K115+K125+K131+K139+K151+K157+K166+K172+K179</f>
        <v>22806</v>
      </c>
      <c r="L181" s="54" t="n">
        <f aca="false">L17+L29+L42+L55+L64+L78+L88+L102+L115+L125+L131+L139+L151+L157+L166+L172+L179</f>
        <v>131913</v>
      </c>
      <c r="M181" s="55" t="n">
        <f aca="false">M17+M29+M42+M55+M64+M78+M88+M102+M115+M125+M131+M139+M151+M157+M166+M172+M179</f>
        <v>190219</v>
      </c>
      <c r="N181" s="55" t="n">
        <f aca="false">N17+N29+N42+N55+N64+N78+N88+N102+N115+N125+N131+N139+N151+N157+N166+N172+N179</f>
        <v>58306</v>
      </c>
      <c r="O181" s="54" t="n">
        <f aca="false">O17+O29+O42+O55+O64+O78+O88+O102+O115+O125+O131+O139+O151+O157+O166+O172+O179</f>
        <v>10690</v>
      </c>
      <c r="P181" s="55" t="n">
        <f aca="false">P17+P29+P42+P55+P64+P78+P88+P102+P115+P125+P131+P139+P151+P157+P166+P172+P179</f>
        <v>3000</v>
      </c>
      <c r="Q181" s="55" t="n">
        <f aca="false">Q17+Q29+Q42+Q55+Q64+Q78+Q88+Q102+Q115+Q125+Q131+Q139+Q151+Q157+Q166+Q172+Q179</f>
        <v>-7690</v>
      </c>
      <c r="R181" s="54" t="n">
        <f aca="false">R17+R29+R42+R55+R64+R78+R88+R102+R115+R125+R131+R139+R151+R157+R166+R172+R179</f>
        <v>-719923</v>
      </c>
      <c r="S181" s="55" t="n">
        <f aca="false">S17+S29+S42+S55+S64+S78+S88+S102+S115+S125+S131+S139+S151+S157+S166+S172+S179</f>
        <v>362772</v>
      </c>
      <c r="T181" s="55" t="n">
        <f aca="false">T17+T29+T42+T55+T64+T78+T88+T102+T115+T125+T131+T139+T151+T157+T166+T172+T179</f>
        <v>1082695</v>
      </c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  <c r="BI181" s="106"/>
      <c r="BJ181" s="106"/>
      <c r="BK181" s="106"/>
      <c r="BL181" s="106"/>
      <c r="BM181" s="106"/>
      <c r="BN181" s="106"/>
      <c r="BO181" s="106"/>
      <c r="BP181" s="106"/>
      <c r="BQ181" s="106"/>
      <c r="BR181" s="106"/>
      <c r="BS181" s="106"/>
      <c r="BT181" s="106"/>
      <c r="BU181" s="106"/>
      <c r="BV181" s="106"/>
      <c r="BW181" s="106"/>
      <c r="BX181" s="106"/>
      <c r="BY181" s="106"/>
      <c r="BZ181" s="106"/>
      <c r="CA181" s="106"/>
      <c r="CB181" s="106"/>
      <c r="CC181" s="106"/>
      <c r="CD181" s="106"/>
      <c r="CE181" s="106"/>
      <c r="CF181" s="106"/>
      <c r="CG181" s="106"/>
      <c r="CH181" s="106"/>
      <c r="CI181" s="106"/>
      <c r="CJ181" s="106"/>
      <c r="CK181" s="106"/>
      <c r="CL181" s="106"/>
      <c r="CM181" s="106"/>
      <c r="CN181" s="106"/>
      <c r="CO181" s="106"/>
      <c r="CP181" s="106"/>
      <c r="CQ181" s="106"/>
      <c r="CR181" s="106"/>
      <c r="CS181" s="106"/>
      <c r="CT181" s="106"/>
      <c r="CU181" s="106"/>
      <c r="CV181" s="106"/>
      <c r="CW181" s="106"/>
      <c r="CX181" s="106"/>
      <c r="CY181" s="106"/>
      <c r="CZ181" s="106"/>
      <c r="DA181" s="106"/>
      <c r="DB181" s="106"/>
      <c r="DC181" s="106"/>
      <c r="DD181" s="106"/>
      <c r="DE181" s="106"/>
      <c r="DF181" s="106"/>
      <c r="DG181" s="106"/>
      <c r="DH181" s="106"/>
      <c r="DI181" s="106"/>
      <c r="DJ181" s="106"/>
      <c r="DK181" s="106"/>
      <c r="DL181" s="106"/>
      <c r="DM181" s="106"/>
      <c r="DN181" s="106"/>
      <c r="DO181" s="106"/>
      <c r="DP181" s="106"/>
      <c r="DQ181" s="106"/>
      <c r="DR181" s="106"/>
      <c r="DS181" s="106"/>
      <c r="DT181" s="106"/>
      <c r="DU181" s="106"/>
      <c r="DV181" s="106"/>
      <c r="DW181" s="106"/>
      <c r="DX181" s="106"/>
      <c r="DY181" s="106"/>
      <c r="DZ181" s="106"/>
      <c r="EA181" s="106"/>
      <c r="EB181" s="106"/>
      <c r="EC181" s="106"/>
      <c r="ED181" s="106"/>
      <c r="EE181" s="106"/>
      <c r="EF181" s="106"/>
      <c r="EG181" s="106"/>
      <c r="EH181" s="106"/>
      <c r="EI181" s="106"/>
      <c r="EJ181" s="106"/>
      <c r="EK181" s="106"/>
      <c r="EL181" s="106"/>
      <c r="EM181" s="106"/>
      <c r="EN181" s="106"/>
      <c r="EO181" s="106"/>
      <c r="EP181" s="106"/>
      <c r="EQ181" s="106"/>
      <c r="ER181" s="106"/>
      <c r="ES181" s="106"/>
      <c r="ET181" s="106"/>
      <c r="EU181" s="106"/>
      <c r="EV181" s="106"/>
      <c r="EW181" s="106"/>
      <c r="EX181" s="106"/>
      <c r="EY181" s="106"/>
      <c r="EZ181" s="106"/>
      <c r="FA181" s="106"/>
      <c r="FB181" s="106"/>
      <c r="FC181" s="106"/>
      <c r="FD181" s="106"/>
      <c r="FE181" s="106"/>
      <c r="FF181" s="106"/>
      <c r="FG181" s="106"/>
      <c r="FH181" s="106"/>
      <c r="FI181" s="106"/>
      <c r="FJ181" s="106"/>
      <c r="FK181" s="106"/>
      <c r="FL181" s="106"/>
      <c r="FM181" s="106"/>
      <c r="FN181" s="106"/>
      <c r="FO181" s="106"/>
      <c r="FP181" s="106"/>
      <c r="FQ181" s="106"/>
      <c r="FR181" s="106"/>
      <c r="FS181" s="106"/>
      <c r="FT181" s="106"/>
      <c r="FU181" s="106"/>
      <c r="FV181" s="106"/>
      <c r="FW181" s="106"/>
      <c r="FX181" s="106"/>
      <c r="FY181" s="106"/>
      <c r="FZ181" s="106"/>
      <c r="GA181" s="106"/>
      <c r="GB181" s="106"/>
      <c r="GC181" s="106"/>
      <c r="GD181" s="106"/>
      <c r="GE181" s="106"/>
      <c r="GF181" s="106"/>
      <c r="GG181" s="106"/>
      <c r="GH181" s="106"/>
      <c r="GI181" s="106"/>
      <c r="GJ181" s="106"/>
      <c r="GK181" s="106"/>
      <c r="GL181" s="106"/>
      <c r="GM181" s="106"/>
      <c r="GN181" s="106"/>
      <c r="GO181" s="106"/>
      <c r="GP181" s="106"/>
      <c r="GQ181" s="106"/>
      <c r="GR181" s="106"/>
      <c r="GS181" s="106"/>
      <c r="GT181" s="106"/>
      <c r="GU181" s="106"/>
      <c r="GV181" s="106"/>
      <c r="GW181" s="106"/>
      <c r="GX181" s="106"/>
      <c r="GY181" s="106"/>
      <c r="GZ181" s="106"/>
      <c r="HA181" s="106"/>
      <c r="HB181" s="106"/>
      <c r="HC181" s="106"/>
      <c r="HD181" s="106"/>
      <c r="HE181" s="106"/>
      <c r="HF181" s="106"/>
      <c r="HG181" s="106"/>
      <c r="HH181" s="106"/>
      <c r="HI181" s="106"/>
      <c r="HJ181" s="106"/>
      <c r="HK181" s="106"/>
      <c r="HL181" s="106"/>
      <c r="HM181" s="106"/>
      <c r="HN181" s="106"/>
      <c r="HO181" s="106"/>
      <c r="HP181" s="106"/>
      <c r="HQ181" s="106"/>
      <c r="HR181" s="106"/>
      <c r="HS181" s="106"/>
      <c r="HT181" s="106"/>
      <c r="HU181" s="106"/>
      <c r="HV181" s="106"/>
      <c r="HW181" s="106"/>
      <c r="HX181" s="106"/>
      <c r="HY181" s="106"/>
      <c r="HZ181" s="106"/>
      <c r="IA181" s="106"/>
      <c r="IB181" s="106"/>
      <c r="IC181" s="106"/>
      <c r="ID181" s="106"/>
      <c r="IE181" s="106"/>
      <c r="IF181" s="106"/>
      <c r="IG181" s="106"/>
      <c r="IH181" s="106"/>
      <c r="II181" s="106"/>
      <c r="IJ181" s="106"/>
      <c r="IK181" s="106"/>
      <c r="IL181" s="106"/>
      <c r="IM181" s="106"/>
      <c r="IN181" s="106"/>
      <c r="IO181" s="106"/>
      <c r="IP181" s="106"/>
      <c r="IQ181" s="106"/>
      <c r="IR181" s="106"/>
      <c r="IS181" s="106"/>
      <c r="IT181" s="106"/>
      <c r="IU181" s="106"/>
      <c r="IV181" s="106"/>
      <c r="IW181" s="106"/>
    </row>
    <row r="182" customFormat="false" ht="14.25" hidden="false" customHeight="false" outlineLevel="0" collapsed="false">
      <c r="C182" s="106"/>
      <c r="D182" s="107"/>
      <c r="E182" s="108" t="e">
        <f aca="false">E6+E18+E30+E43+E56+E65+E79+E89+E103+E116+E126+E132+E140+E152+E158+E167+#REF!+E173</f>
        <v>#REF!</v>
      </c>
      <c r="F182" s="109"/>
      <c r="G182" s="107"/>
      <c r="H182" s="110" t="n">
        <f aca="false">H6+H18+H30+H43+H56+H65+H79+H89+H103+H116+H126+H132+H140+H152+H158+H167+H173</f>
        <v>23</v>
      </c>
      <c r="I182" s="109"/>
      <c r="J182" s="107"/>
      <c r="K182" s="110" t="n">
        <f aca="false">K6+K18+K30+K43+K56+K65+K79+K89+K103+K116+K126+K132+K140+K152+K158+K167+K173</f>
        <v>57</v>
      </c>
      <c r="L182" s="109"/>
      <c r="M182" s="109"/>
      <c r="N182" s="110" t="n">
        <f aca="false">N6+N18+N30+N43+N56+N65+N79+N89+N103+N116+N126+N132+N140+N152+N158+N167+N173</f>
        <v>45</v>
      </c>
      <c r="O182" s="109"/>
      <c r="P182" s="109"/>
      <c r="Q182" s="110" t="n">
        <f aca="false">Q6+Q18+Q30+Q43+Q56+Q65+Q79+Q89+Q103+Q116+Q126+Q132+Q140+Q152+Q158+Q167+Q173</f>
        <v>3</v>
      </c>
      <c r="R182" s="109"/>
      <c r="S182" s="107"/>
      <c r="T182" s="110" t="n">
        <f aca="false">T6+T18+T30+T43+T56+T65+T79+T89+T103+T116+T126+T132+T140+T152+T158+T167+T173</f>
        <v>125</v>
      </c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1"/>
      <c r="BJ182" s="111"/>
      <c r="BK182" s="111"/>
      <c r="BL182" s="111"/>
      <c r="BM182" s="111"/>
      <c r="BN182" s="111"/>
      <c r="BO182" s="111"/>
      <c r="BP182" s="111"/>
      <c r="BQ182" s="111"/>
      <c r="BR182" s="111"/>
      <c r="BS182" s="111"/>
      <c r="BT182" s="111"/>
      <c r="BU182" s="111"/>
      <c r="BV182" s="111"/>
      <c r="BW182" s="111"/>
      <c r="BX182" s="111"/>
      <c r="BY182" s="111"/>
      <c r="BZ182" s="111"/>
      <c r="CA182" s="111"/>
      <c r="CB182" s="111"/>
      <c r="CC182" s="111"/>
      <c r="CD182" s="111"/>
      <c r="CE182" s="111"/>
      <c r="CF182" s="111"/>
      <c r="CG182" s="111"/>
      <c r="CH182" s="111"/>
      <c r="CI182" s="111"/>
      <c r="CJ182" s="111"/>
      <c r="CK182" s="111"/>
      <c r="CL182" s="111"/>
      <c r="CM182" s="111"/>
      <c r="CN182" s="111"/>
      <c r="CO182" s="111"/>
      <c r="CP182" s="111"/>
      <c r="CQ182" s="111"/>
      <c r="CR182" s="111"/>
      <c r="CS182" s="111"/>
      <c r="CT182" s="111"/>
      <c r="CU182" s="111"/>
      <c r="CV182" s="111"/>
      <c r="CW182" s="111"/>
      <c r="CX182" s="111"/>
      <c r="CY182" s="111"/>
      <c r="CZ182" s="111"/>
      <c r="DA182" s="111"/>
      <c r="DB182" s="111"/>
      <c r="DC182" s="111"/>
      <c r="DD182" s="111"/>
      <c r="DE182" s="111"/>
      <c r="DF182" s="111"/>
      <c r="DG182" s="111"/>
      <c r="DH182" s="111"/>
      <c r="DI182" s="111"/>
      <c r="DJ182" s="111"/>
      <c r="DK182" s="111"/>
      <c r="DL182" s="111"/>
      <c r="DM182" s="111"/>
      <c r="DN182" s="111"/>
      <c r="DO182" s="111"/>
      <c r="DP182" s="111"/>
      <c r="DQ182" s="111"/>
      <c r="DR182" s="111"/>
      <c r="DS182" s="111"/>
      <c r="DT182" s="111"/>
      <c r="DU182" s="111"/>
      <c r="DV182" s="111"/>
      <c r="DW182" s="111"/>
      <c r="DX182" s="111"/>
      <c r="DY182" s="111"/>
      <c r="DZ182" s="111"/>
      <c r="EA182" s="111"/>
      <c r="EB182" s="111"/>
      <c r="EC182" s="111"/>
      <c r="ED182" s="111"/>
      <c r="EE182" s="111"/>
      <c r="EF182" s="111"/>
      <c r="EG182" s="111"/>
      <c r="EH182" s="111"/>
      <c r="EI182" s="111"/>
      <c r="EJ182" s="111"/>
      <c r="EK182" s="111"/>
      <c r="EL182" s="111"/>
      <c r="EM182" s="111"/>
      <c r="EN182" s="111"/>
      <c r="EO182" s="111"/>
      <c r="EP182" s="111"/>
      <c r="EQ182" s="111"/>
      <c r="ER182" s="111"/>
      <c r="ES182" s="111"/>
      <c r="ET182" s="111"/>
      <c r="EU182" s="111"/>
      <c r="EV182" s="111"/>
      <c r="EW182" s="111"/>
      <c r="EX182" s="111"/>
      <c r="EY182" s="111"/>
      <c r="EZ182" s="111"/>
      <c r="FA182" s="111"/>
      <c r="FB182" s="111"/>
      <c r="FC182" s="111"/>
      <c r="FD182" s="111"/>
      <c r="FE182" s="111"/>
      <c r="FF182" s="111"/>
      <c r="FG182" s="111"/>
      <c r="FH182" s="111"/>
      <c r="FI182" s="111"/>
      <c r="FJ182" s="111"/>
      <c r="FK182" s="111"/>
      <c r="FL182" s="111"/>
      <c r="FM182" s="111"/>
      <c r="FN182" s="111"/>
      <c r="FO182" s="111"/>
      <c r="FP182" s="111"/>
      <c r="FQ182" s="111"/>
      <c r="FR182" s="111"/>
      <c r="FS182" s="111"/>
      <c r="FT182" s="111"/>
      <c r="FU182" s="111"/>
      <c r="FV182" s="111"/>
      <c r="FW182" s="111"/>
      <c r="FX182" s="111"/>
      <c r="FY182" s="111"/>
      <c r="FZ182" s="111"/>
      <c r="GA182" s="111"/>
      <c r="GB182" s="111"/>
      <c r="GC182" s="111"/>
      <c r="GD182" s="111"/>
      <c r="GE182" s="111"/>
      <c r="GF182" s="111"/>
      <c r="GG182" s="111"/>
      <c r="GH182" s="111"/>
      <c r="GI182" s="111"/>
      <c r="GJ182" s="111"/>
      <c r="GK182" s="111"/>
      <c r="GL182" s="111"/>
      <c r="GM182" s="111"/>
      <c r="GN182" s="111"/>
      <c r="GO182" s="111"/>
      <c r="GP182" s="111"/>
      <c r="GQ182" s="111"/>
      <c r="GR182" s="111"/>
      <c r="GS182" s="111"/>
      <c r="GT182" s="111"/>
      <c r="GU182" s="111"/>
      <c r="GV182" s="111"/>
      <c r="GW182" s="111"/>
      <c r="GX182" s="111"/>
      <c r="GY182" s="111"/>
      <c r="GZ182" s="111"/>
      <c r="HA182" s="111"/>
      <c r="HB182" s="111"/>
      <c r="HC182" s="111"/>
      <c r="HD182" s="111"/>
      <c r="HE182" s="111"/>
      <c r="HF182" s="111"/>
      <c r="HG182" s="111"/>
      <c r="HH182" s="111"/>
      <c r="HI182" s="111"/>
      <c r="HJ182" s="111"/>
      <c r="HK182" s="111"/>
      <c r="HL182" s="111"/>
      <c r="HM182" s="111"/>
      <c r="HN182" s="111"/>
      <c r="HO182" s="111"/>
      <c r="HP182" s="111"/>
      <c r="HQ182" s="111"/>
      <c r="HR182" s="111"/>
      <c r="HS182" s="111"/>
      <c r="HT182" s="111"/>
      <c r="HU182" s="111"/>
      <c r="HV182" s="111"/>
      <c r="HW182" s="111"/>
      <c r="HX182" s="111"/>
      <c r="HY182" s="111"/>
      <c r="HZ182" s="111"/>
      <c r="IA182" s="111"/>
      <c r="IB182" s="111"/>
      <c r="IC182" s="111"/>
      <c r="ID182" s="111"/>
      <c r="IE182" s="111"/>
      <c r="IF182" s="111"/>
      <c r="IG182" s="111"/>
      <c r="IH182" s="111"/>
      <c r="II182" s="111"/>
      <c r="IJ182" s="111"/>
      <c r="IK182" s="111"/>
      <c r="IL182" s="111"/>
      <c r="IM182" s="111"/>
      <c r="IN182" s="111"/>
      <c r="IO182" s="111"/>
      <c r="IP182" s="111"/>
      <c r="IQ182" s="111"/>
      <c r="IR182" s="111"/>
      <c r="IS182" s="111"/>
      <c r="IT182" s="111"/>
      <c r="IU182" s="111"/>
      <c r="IV182" s="111"/>
      <c r="IW182" s="111"/>
    </row>
    <row r="183" customFormat="false" ht="13.5" hidden="false" customHeight="false" outlineLevel="0" collapsed="false">
      <c r="C183" s="106"/>
      <c r="D183" s="107"/>
      <c r="E183" s="109"/>
      <c r="F183" s="109"/>
      <c r="G183" s="107"/>
      <c r="H183" s="109"/>
      <c r="I183" s="109"/>
      <c r="J183" s="107"/>
      <c r="K183" s="109"/>
      <c r="L183" s="109"/>
      <c r="M183" s="109"/>
      <c r="N183" s="112"/>
      <c r="O183" s="109"/>
      <c r="P183" s="109"/>
      <c r="Q183" s="109"/>
      <c r="R183" s="109"/>
      <c r="S183" s="107"/>
      <c r="T183" s="109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111"/>
      <c r="AH183" s="111"/>
      <c r="AI183" s="111"/>
      <c r="AJ183" s="111"/>
      <c r="AK183" s="111"/>
      <c r="AL183" s="111"/>
      <c r="AM183" s="111"/>
      <c r="AN183" s="111"/>
      <c r="AO183" s="111"/>
      <c r="AP183" s="111"/>
      <c r="AQ183" s="111"/>
      <c r="AR183" s="111"/>
      <c r="AS183" s="111"/>
      <c r="AT183" s="111"/>
      <c r="AU183" s="111"/>
      <c r="AV183" s="111"/>
      <c r="AW183" s="111"/>
      <c r="AX183" s="111"/>
      <c r="AY183" s="111"/>
      <c r="AZ183" s="111"/>
      <c r="BA183" s="111"/>
      <c r="BB183" s="111"/>
      <c r="BC183" s="111"/>
      <c r="BD183" s="111"/>
      <c r="BE183" s="111"/>
      <c r="BF183" s="111"/>
      <c r="BG183" s="111"/>
      <c r="BH183" s="111"/>
      <c r="BI183" s="111"/>
      <c r="BJ183" s="111"/>
      <c r="BK183" s="111"/>
      <c r="BL183" s="111"/>
      <c r="BM183" s="111"/>
      <c r="BN183" s="111"/>
      <c r="BO183" s="111"/>
      <c r="BP183" s="111"/>
      <c r="BQ183" s="111"/>
      <c r="BR183" s="111"/>
      <c r="BS183" s="111"/>
      <c r="BT183" s="111"/>
      <c r="BU183" s="111"/>
      <c r="BV183" s="111"/>
      <c r="BW183" s="111"/>
      <c r="BX183" s="111"/>
      <c r="BY183" s="111"/>
      <c r="BZ183" s="111"/>
      <c r="CA183" s="111"/>
      <c r="CB183" s="111"/>
      <c r="CC183" s="111"/>
      <c r="CD183" s="111"/>
      <c r="CE183" s="111"/>
      <c r="CF183" s="111"/>
      <c r="CG183" s="111"/>
      <c r="CH183" s="111"/>
      <c r="CI183" s="111"/>
      <c r="CJ183" s="111"/>
      <c r="CK183" s="111"/>
      <c r="CL183" s="111"/>
      <c r="CM183" s="111"/>
      <c r="CN183" s="111"/>
      <c r="CO183" s="111"/>
      <c r="CP183" s="111"/>
      <c r="CQ183" s="111"/>
      <c r="CR183" s="111"/>
      <c r="CS183" s="111"/>
      <c r="CT183" s="111"/>
      <c r="CU183" s="111"/>
      <c r="CV183" s="111"/>
      <c r="CW183" s="111"/>
      <c r="CX183" s="111"/>
      <c r="CY183" s="111"/>
      <c r="CZ183" s="111"/>
      <c r="DA183" s="111"/>
      <c r="DB183" s="111"/>
      <c r="DC183" s="111"/>
      <c r="DD183" s="111"/>
      <c r="DE183" s="111"/>
      <c r="DF183" s="111"/>
      <c r="DG183" s="111"/>
      <c r="DH183" s="111"/>
      <c r="DI183" s="111"/>
      <c r="DJ183" s="111"/>
      <c r="DK183" s="111"/>
      <c r="DL183" s="111"/>
      <c r="DM183" s="111"/>
      <c r="DN183" s="111"/>
      <c r="DO183" s="111"/>
      <c r="DP183" s="111"/>
      <c r="DQ183" s="111"/>
      <c r="DR183" s="111"/>
      <c r="DS183" s="111"/>
      <c r="DT183" s="111"/>
      <c r="DU183" s="111"/>
      <c r="DV183" s="111"/>
      <c r="DW183" s="111"/>
      <c r="DX183" s="111"/>
      <c r="DY183" s="111"/>
      <c r="DZ183" s="111"/>
      <c r="EA183" s="111"/>
      <c r="EB183" s="111"/>
      <c r="EC183" s="111"/>
      <c r="ED183" s="111"/>
      <c r="EE183" s="111"/>
      <c r="EF183" s="111"/>
      <c r="EG183" s="111"/>
      <c r="EH183" s="111"/>
      <c r="EI183" s="111"/>
      <c r="EJ183" s="111"/>
      <c r="EK183" s="111"/>
      <c r="EL183" s="111"/>
      <c r="EM183" s="111"/>
      <c r="EN183" s="111"/>
      <c r="EO183" s="111"/>
      <c r="EP183" s="111"/>
      <c r="EQ183" s="111"/>
      <c r="ER183" s="111"/>
      <c r="ES183" s="111"/>
      <c r="ET183" s="111"/>
      <c r="EU183" s="111"/>
      <c r="EV183" s="111"/>
      <c r="EW183" s="111"/>
      <c r="EX183" s="111"/>
      <c r="EY183" s="111"/>
      <c r="EZ183" s="111"/>
      <c r="FA183" s="111"/>
      <c r="FB183" s="111"/>
      <c r="FC183" s="111"/>
      <c r="FD183" s="111"/>
      <c r="FE183" s="111"/>
      <c r="FF183" s="111"/>
      <c r="FG183" s="111"/>
      <c r="FH183" s="111"/>
      <c r="FI183" s="111"/>
      <c r="FJ183" s="111"/>
      <c r="FK183" s="111"/>
      <c r="FL183" s="111"/>
      <c r="FM183" s="111"/>
      <c r="FN183" s="111"/>
      <c r="FO183" s="111"/>
      <c r="FP183" s="111"/>
      <c r="FQ183" s="111"/>
      <c r="FR183" s="111"/>
      <c r="FS183" s="111"/>
      <c r="FT183" s="111"/>
      <c r="FU183" s="111"/>
      <c r="FV183" s="111"/>
      <c r="FW183" s="111"/>
      <c r="FX183" s="111"/>
      <c r="FY183" s="111"/>
      <c r="FZ183" s="111"/>
      <c r="GA183" s="111"/>
      <c r="GB183" s="111"/>
      <c r="GC183" s="111"/>
      <c r="GD183" s="111"/>
      <c r="GE183" s="111"/>
      <c r="GF183" s="111"/>
      <c r="GG183" s="111"/>
      <c r="GH183" s="111"/>
      <c r="GI183" s="111"/>
      <c r="GJ183" s="111"/>
      <c r="GK183" s="111"/>
      <c r="GL183" s="111"/>
      <c r="GM183" s="111"/>
      <c r="GN183" s="111"/>
      <c r="GO183" s="111"/>
      <c r="GP183" s="111"/>
      <c r="GQ183" s="111"/>
      <c r="GR183" s="111"/>
      <c r="GS183" s="111"/>
      <c r="GT183" s="111"/>
      <c r="GU183" s="111"/>
      <c r="GV183" s="111"/>
      <c r="GW183" s="111"/>
      <c r="GX183" s="111"/>
      <c r="GY183" s="111"/>
      <c r="GZ183" s="111"/>
      <c r="HA183" s="111"/>
      <c r="HB183" s="111"/>
      <c r="HC183" s="111"/>
      <c r="HD183" s="111"/>
      <c r="HE183" s="111"/>
      <c r="HF183" s="111"/>
      <c r="HG183" s="111"/>
      <c r="HH183" s="111"/>
      <c r="HI183" s="111"/>
      <c r="HJ183" s="111"/>
      <c r="HK183" s="111"/>
      <c r="HL183" s="111"/>
      <c r="HM183" s="111"/>
      <c r="HN183" s="111"/>
      <c r="HO183" s="111"/>
      <c r="HP183" s="111"/>
      <c r="HQ183" s="111"/>
      <c r="HR183" s="111"/>
      <c r="HS183" s="111"/>
      <c r="HT183" s="111"/>
      <c r="HU183" s="111"/>
      <c r="HV183" s="111"/>
      <c r="HW183" s="111"/>
      <c r="HX183" s="111"/>
      <c r="HY183" s="111"/>
      <c r="HZ183" s="111"/>
      <c r="IA183" s="111"/>
      <c r="IB183" s="111"/>
      <c r="IC183" s="111"/>
      <c r="ID183" s="111"/>
      <c r="IE183" s="111"/>
      <c r="IF183" s="111"/>
      <c r="IG183" s="111"/>
      <c r="IH183" s="111"/>
      <c r="II183" s="111"/>
      <c r="IJ183" s="111"/>
      <c r="IK183" s="111"/>
      <c r="IL183" s="111"/>
      <c r="IM183" s="111"/>
      <c r="IN183" s="111"/>
      <c r="IO183" s="111"/>
      <c r="IP183" s="111"/>
      <c r="IQ183" s="111"/>
      <c r="IR183" s="111"/>
      <c r="IS183" s="111"/>
      <c r="IT183" s="111"/>
      <c r="IU183" s="111"/>
      <c r="IV183" s="111"/>
      <c r="IW183" s="111"/>
    </row>
    <row r="184" customFormat="false" ht="13.5" hidden="false" customHeight="false" outlineLevel="0" collapsed="false">
      <c r="C184" s="106"/>
      <c r="D184" s="107"/>
      <c r="E184" s="109"/>
      <c r="F184" s="109"/>
      <c r="G184" s="107"/>
      <c r="H184" s="109"/>
      <c r="I184" s="109"/>
      <c r="J184" s="107"/>
      <c r="K184" s="109"/>
      <c r="L184" s="109"/>
      <c r="M184" s="109"/>
      <c r="N184" s="109"/>
      <c r="O184" s="109"/>
      <c r="P184" s="109"/>
      <c r="Q184" s="109"/>
      <c r="R184" s="109"/>
      <c r="S184" s="107"/>
      <c r="T184" s="109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  <c r="AT184" s="111"/>
      <c r="AU184" s="111"/>
      <c r="AV184" s="111"/>
      <c r="AW184" s="111"/>
      <c r="AX184" s="111"/>
      <c r="AY184" s="111"/>
      <c r="AZ184" s="111"/>
      <c r="BA184" s="111"/>
      <c r="BB184" s="111"/>
      <c r="BC184" s="111"/>
      <c r="BD184" s="111"/>
      <c r="BE184" s="111"/>
      <c r="BF184" s="111"/>
      <c r="BG184" s="111"/>
      <c r="BH184" s="111"/>
      <c r="BI184" s="111"/>
      <c r="BJ184" s="111"/>
      <c r="BK184" s="111"/>
      <c r="BL184" s="111"/>
      <c r="BM184" s="111"/>
      <c r="BN184" s="111"/>
      <c r="BO184" s="111"/>
      <c r="BP184" s="111"/>
      <c r="BQ184" s="111"/>
      <c r="BR184" s="111"/>
      <c r="BS184" s="111"/>
      <c r="BT184" s="111"/>
      <c r="BU184" s="111"/>
      <c r="BV184" s="111"/>
      <c r="BW184" s="111"/>
      <c r="BX184" s="111"/>
      <c r="BY184" s="111"/>
      <c r="BZ184" s="111"/>
      <c r="CA184" s="111"/>
      <c r="CB184" s="111"/>
      <c r="CC184" s="111"/>
      <c r="CD184" s="111"/>
      <c r="CE184" s="111"/>
      <c r="CF184" s="111"/>
      <c r="CG184" s="111"/>
      <c r="CH184" s="111"/>
      <c r="CI184" s="111"/>
      <c r="CJ184" s="111"/>
      <c r="CK184" s="111"/>
      <c r="CL184" s="111"/>
      <c r="CM184" s="111"/>
      <c r="CN184" s="111"/>
      <c r="CO184" s="111"/>
      <c r="CP184" s="111"/>
      <c r="CQ184" s="111"/>
      <c r="CR184" s="111"/>
      <c r="CS184" s="111"/>
      <c r="CT184" s="111"/>
      <c r="CU184" s="111"/>
      <c r="CV184" s="111"/>
      <c r="CW184" s="111"/>
      <c r="CX184" s="111"/>
      <c r="CY184" s="111"/>
      <c r="CZ184" s="111"/>
      <c r="DA184" s="111"/>
      <c r="DB184" s="111"/>
      <c r="DC184" s="111"/>
      <c r="DD184" s="111"/>
      <c r="DE184" s="111"/>
      <c r="DF184" s="111"/>
      <c r="DG184" s="111"/>
      <c r="DH184" s="111"/>
      <c r="DI184" s="111"/>
      <c r="DJ184" s="111"/>
      <c r="DK184" s="111"/>
      <c r="DL184" s="111"/>
      <c r="DM184" s="111"/>
      <c r="DN184" s="111"/>
      <c r="DO184" s="111"/>
      <c r="DP184" s="111"/>
      <c r="DQ184" s="111"/>
      <c r="DR184" s="111"/>
      <c r="DS184" s="111"/>
      <c r="DT184" s="111"/>
      <c r="DU184" s="111"/>
      <c r="DV184" s="111"/>
      <c r="DW184" s="111"/>
      <c r="DX184" s="111"/>
      <c r="DY184" s="111"/>
      <c r="DZ184" s="111"/>
      <c r="EA184" s="111"/>
      <c r="EB184" s="111"/>
      <c r="EC184" s="111"/>
      <c r="ED184" s="111"/>
      <c r="EE184" s="111"/>
      <c r="EF184" s="111"/>
      <c r="EG184" s="111"/>
      <c r="EH184" s="111"/>
      <c r="EI184" s="111"/>
      <c r="EJ184" s="111"/>
      <c r="EK184" s="111"/>
      <c r="EL184" s="111"/>
      <c r="EM184" s="111"/>
      <c r="EN184" s="111"/>
      <c r="EO184" s="111"/>
      <c r="EP184" s="111"/>
      <c r="EQ184" s="111"/>
      <c r="ER184" s="111"/>
      <c r="ES184" s="111"/>
      <c r="ET184" s="111"/>
      <c r="EU184" s="111"/>
      <c r="EV184" s="111"/>
      <c r="EW184" s="111"/>
      <c r="EX184" s="111"/>
      <c r="EY184" s="111"/>
      <c r="EZ184" s="111"/>
      <c r="FA184" s="111"/>
      <c r="FB184" s="111"/>
      <c r="FC184" s="111"/>
      <c r="FD184" s="111"/>
      <c r="FE184" s="111"/>
      <c r="FF184" s="111"/>
      <c r="FG184" s="111"/>
      <c r="FH184" s="111"/>
      <c r="FI184" s="111"/>
      <c r="FJ184" s="111"/>
      <c r="FK184" s="111"/>
      <c r="FL184" s="111"/>
      <c r="FM184" s="111"/>
      <c r="FN184" s="111"/>
      <c r="FO184" s="111"/>
      <c r="FP184" s="111"/>
      <c r="FQ184" s="111"/>
      <c r="FR184" s="111"/>
      <c r="FS184" s="111"/>
      <c r="FT184" s="111"/>
      <c r="FU184" s="111"/>
      <c r="FV184" s="111"/>
      <c r="FW184" s="111"/>
      <c r="FX184" s="111"/>
      <c r="FY184" s="111"/>
      <c r="FZ184" s="111"/>
      <c r="GA184" s="111"/>
      <c r="GB184" s="111"/>
      <c r="GC184" s="111"/>
      <c r="GD184" s="111"/>
      <c r="GE184" s="111"/>
      <c r="GF184" s="111"/>
      <c r="GG184" s="111"/>
      <c r="GH184" s="111"/>
      <c r="GI184" s="111"/>
      <c r="GJ184" s="111"/>
      <c r="GK184" s="111"/>
      <c r="GL184" s="111"/>
      <c r="GM184" s="111"/>
      <c r="GN184" s="111"/>
      <c r="GO184" s="111"/>
      <c r="GP184" s="111"/>
      <c r="GQ184" s="111"/>
      <c r="GR184" s="111"/>
      <c r="GS184" s="111"/>
      <c r="GT184" s="111"/>
      <c r="GU184" s="111"/>
      <c r="GV184" s="111"/>
      <c r="GW184" s="111"/>
      <c r="GX184" s="111"/>
      <c r="GY184" s="111"/>
      <c r="GZ184" s="111"/>
      <c r="HA184" s="111"/>
      <c r="HB184" s="111"/>
      <c r="HC184" s="111"/>
      <c r="HD184" s="111"/>
      <c r="HE184" s="111"/>
      <c r="HF184" s="111"/>
      <c r="HG184" s="111"/>
      <c r="HH184" s="111"/>
      <c r="HI184" s="111"/>
      <c r="HJ184" s="111"/>
      <c r="HK184" s="111"/>
      <c r="HL184" s="111"/>
      <c r="HM184" s="111"/>
      <c r="HN184" s="111"/>
      <c r="HO184" s="111"/>
      <c r="HP184" s="111"/>
      <c r="HQ184" s="111"/>
      <c r="HR184" s="111"/>
      <c r="HS184" s="111"/>
      <c r="HT184" s="111"/>
      <c r="HU184" s="111"/>
      <c r="HV184" s="111"/>
      <c r="HW184" s="111"/>
      <c r="HX184" s="111"/>
      <c r="HY184" s="111"/>
      <c r="HZ184" s="111"/>
      <c r="IA184" s="111"/>
      <c r="IB184" s="111"/>
      <c r="IC184" s="111"/>
      <c r="ID184" s="111"/>
      <c r="IE184" s="111"/>
      <c r="IF184" s="111"/>
      <c r="IG184" s="111"/>
      <c r="IH184" s="111"/>
      <c r="II184" s="111"/>
      <c r="IJ184" s="111"/>
      <c r="IK184" s="111"/>
      <c r="IL184" s="111"/>
      <c r="IM184" s="111"/>
      <c r="IN184" s="111"/>
      <c r="IO184" s="111"/>
      <c r="IP184" s="111"/>
      <c r="IQ184" s="111"/>
      <c r="IR184" s="111"/>
      <c r="IS184" s="111"/>
      <c r="IT184" s="111"/>
      <c r="IU184" s="111"/>
      <c r="IV184" s="111"/>
      <c r="IW184" s="111"/>
    </row>
    <row r="186" customFormat="false" ht="12.75" hidden="false" customHeight="false" outlineLevel="0" collapsed="false">
      <c r="C186" s="101" t="s">
        <v>178</v>
      </c>
    </row>
    <row r="187" customFormat="false" ht="12.75" hidden="false" customHeight="false" outlineLevel="0" collapsed="false">
      <c r="C187" s="113"/>
    </row>
    <row r="188" customFormat="false" ht="12.75" hidden="false" customHeight="false" outlineLevel="0" collapsed="false">
      <c r="C188" s="114" t="e">
        <f aca="false">+C181-C187</f>
        <v>#REF!</v>
      </c>
    </row>
    <row r="189" customFormat="false" ht="12.75" hidden="false" customHeight="false" outlineLevel="0" collapsed="false">
      <c r="D189" s="115"/>
    </row>
    <row r="190" customFormat="false" ht="12.75" hidden="false" customHeight="false" outlineLevel="0" collapsed="false">
      <c r="C190" s="116"/>
      <c r="D190" s="117"/>
    </row>
    <row r="191" customFormat="false" ht="12.75" hidden="false" customHeight="false" outlineLevel="0" collapsed="false">
      <c r="D191" s="117"/>
    </row>
    <row r="192" customFormat="false" ht="12.75" hidden="false" customHeight="false" outlineLevel="0" collapsed="false">
      <c r="D192" s="117"/>
    </row>
  </sheetData>
  <mergeCells count="41">
    <mergeCell ref="N3:T3"/>
    <mergeCell ref="C5:E5"/>
    <mergeCell ref="F5:H5"/>
    <mergeCell ref="I5:K5"/>
    <mergeCell ref="L5:N5"/>
    <mergeCell ref="O5:Q5"/>
    <mergeCell ref="R5:T5"/>
    <mergeCell ref="A6:A17"/>
    <mergeCell ref="B6:B17"/>
    <mergeCell ref="A18:A29"/>
    <mergeCell ref="B18:B29"/>
    <mergeCell ref="A30:A42"/>
    <mergeCell ref="B30:B42"/>
    <mergeCell ref="A43:A55"/>
    <mergeCell ref="B43:B55"/>
    <mergeCell ref="A56:A64"/>
    <mergeCell ref="B56:B64"/>
    <mergeCell ref="A65:A78"/>
    <mergeCell ref="B65:B78"/>
    <mergeCell ref="A79:A88"/>
    <mergeCell ref="B79:B88"/>
    <mergeCell ref="A89:A102"/>
    <mergeCell ref="B89:B102"/>
    <mergeCell ref="A103:A115"/>
    <mergeCell ref="B103:B115"/>
    <mergeCell ref="A116:A125"/>
    <mergeCell ref="B116:B125"/>
    <mergeCell ref="A126:A131"/>
    <mergeCell ref="B126:B131"/>
    <mergeCell ref="A132:A139"/>
    <mergeCell ref="B132:B139"/>
    <mergeCell ref="A140:A151"/>
    <mergeCell ref="B140:B151"/>
    <mergeCell ref="A152:A157"/>
    <mergeCell ref="B152:B157"/>
    <mergeCell ref="A158:A166"/>
    <mergeCell ref="B158:B166"/>
    <mergeCell ref="A167:A172"/>
    <mergeCell ref="B167:B172"/>
    <mergeCell ref="A173:A179"/>
    <mergeCell ref="B173:B179"/>
  </mergeCells>
  <printOptions headings="false" gridLines="false" gridLinesSet="true" horizontalCentered="true" verticalCentered="false"/>
  <pageMargins left="0" right="0" top="0.220138888888889" bottom="0.159722222222222" header="0.511811023622047" footer="0.511811023622047"/>
  <pageSetup paperSize="1" scale="4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8" man="true" max="16383" min="0"/>
    <brk id="139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6">
              <controlPr defaultSize="0" print="false" autoFill="0" autoPict="0">
                <anchor moveWithCells="true" sizeWithCells="false">
                  <from>
                    <xdr:col>5</xdr:col>
                    <xdr:colOff>685440</xdr:colOff>
                    <xdr:row>190</xdr:row>
                    <xdr:rowOff>95400</xdr:rowOff>
                  </from>
                  <to>
                    <xdr:col>7</xdr:col>
                    <xdr:colOff>202320</xdr:colOff>
                    <xdr:row>193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36" activeCellId="0" sqref="C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8" width="2.7"/>
    <col collapsed="false" customWidth="true" hidden="false" outlineLevel="0" max="2" min="2" style="118" width="0.7"/>
    <col collapsed="false" customWidth="true" hidden="false" outlineLevel="0" max="3" min="3" style="119" width="25.7"/>
    <col collapsed="false" customWidth="true" hidden="false" outlineLevel="0" max="4" min="4" style="118" width="8.7"/>
    <col collapsed="false" customWidth="true" hidden="false" outlineLevel="0" max="5" min="5" style="119" width="11.56"/>
    <col collapsed="false" customWidth="true" hidden="false" outlineLevel="0" max="6" min="6" style="118" width="7.7"/>
    <col collapsed="false" customWidth="true" hidden="false" outlineLevel="0" max="7" min="7" style="119" width="11.7"/>
    <col collapsed="false" customWidth="true" hidden="false" outlineLevel="0" max="8" min="8" style="118" width="9.85"/>
    <col collapsed="false" customWidth="true" hidden="false" outlineLevel="0" max="9" min="9" style="118" width="25.28"/>
    <col collapsed="false" customWidth="true" hidden="false" outlineLevel="0" max="10" min="10" style="118" width="8.7"/>
    <col collapsed="false" customWidth="true" hidden="false" outlineLevel="0" max="11" min="11" style="118" width="11.85"/>
    <col collapsed="false" customWidth="true" hidden="false" outlineLevel="0" max="12" min="12" style="118" width="7.7"/>
    <col collapsed="false" customWidth="true" hidden="false" outlineLevel="0" max="13" min="13" style="118" width="23.14"/>
    <col collapsed="false" customWidth="true" hidden="false" outlineLevel="0" max="14" min="14" style="118" width="11.28"/>
    <col collapsed="false" customWidth="true" hidden="false" outlineLevel="0" max="15" min="15" style="118" width="13.7"/>
    <col collapsed="false" customWidth="true" hidden="false" outlineLevel="0" max="17" min="16" style="118" width="7.7"/>
    <col collapsed="false" customWidth="true" hidden="false" outlineLevel="0" max="18" min="18" style="118" width="13.7"/>
    <col collapsed="false" customWidth="true" hidden="false" outlineLevel="0" max="20" min="19" style="118" width="7.7"/>
    <col collapsed="false" customWidth="false" hidden="false" outlineLevel="0" max="257" min="21" style="118" width="9.14"/>
  </cols>
  <sheetData>
    <row r="1" customFormat="false" ht="9.75" hidden="false" customHeight="true" outlineLevel="0" collapsed="false">
      <c r="B1" s="120"/>
      <c r="C1" s="121"/>
      <c r="D1" s="120"/>
      <c r="E1" s="121"/>
      <c r="F1" s="120"/>
      <c r="G1" s="122"/>
    </row>
    <row r="2" customFormat="false" ht="27" hidden="false" customHeight="true" outlineLevel="0" collapsed="false">
      <c r="A2" s="123" t="str">
        <f aca="false">'Hotlist - Identified '!A2</f>
        <v>E N R O N   N O R T H  A M E R I C A - H O T  L I S T</v>
      </c>
      <c r="B2" s="123"/>
      <c r="C2" s="124"/>
      <c r="D2" s="125"/>
      <c r="E2" s="124"/>
      <c r="F2" s="125"/>
      <c r="G2" s="126"/>
      <c r="H2" s="127"/>
      <c r="I2" s="127"/>
      <c r="J2" s="127"/>
      <c r="K2" s="127"/>
      <c r="L2" s="127"/>
      <c r="M2" s="128" t="s">
        <v>179</v>
      </c>
      <c r="N2" s="129"/>
      <c r="O2" s="127"/>
      <c r="P2" s="127"/>
      <c r="Q2" s="130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3.5" hidden="false" customHeight="true" outlineLevel="0" collapsed="false">
      <c r="A3" s="131"/>
      <c r="B3" s="132"/>
      <c r="C3" s="133"/>
      <c r="D3" s="131"/>
      <c r="E3" s="134"/>
      <c r="F3" s="135"/>
      <c r="G3" s="136"/>
      <c r="H3" s="137"/>
      <c r="I3" s="138" t="str">
        <f aca="false">+'Hotlist - Identified '!N3</f>
        <v>Results based on Activity through June 08, 2001</v>
      </c>
      <c r="J3" s="138"/>
      <c r="K3" s="138"/>
      <c r="L3" s="138"/>
      <c r="M3" s="138"/>
      <c r="N3" s="131"/>
      <c r="O3" s="137"/>
      <c r="P3" s="137"/>
      <c r="Q3" s="139"/>
      <c r="R3" s="131"/>
      <c r="S3" s="131"/>
      <c r="T3" s="140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</row>
    <row r="4" customFormat="false" ht="15" hidden="false" customHeight="true" outlineLevel="0" collapsed="false">
      <c r="A4" s="131"/>
      <c r="B4" s="132"/>
      <c r="C4" s="134"/>
      <c r="D4" s="135"/>
      <c r="E4" s="134"/>
      <c r="F4" s="135"/>
      <c r="G4" s="136"/>
      <c r="H4" s="137"/>
      <c r="I4" s="137"/>
      <c r="J4" s="137"/>
      <c r="K4" s="137"/>
      <c r="L4" s="137"/>
      <c r="M4" s="137"/>
      <c r="N4" s="137"/>
      <c r="O4" s="137"/>
      <c r="P4" s="137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</row>
    <row r="5" customFormat="false" ht="15" hidden="false" customHeight="true" outlineLevel="0" collapsed="false">
      <c r="A5" s="141"/>
      <c r="B5" s="141"/>
      <c r="R5" s="142"/>
    </row>
    <row r="6" customFormat="false" ht="15" hidden="false" customHeight="true" outlineLevel="0" collapsed="false">
      <c r="A6" s="143"/>
      <c r="B6" s="143"/>
      <c r="C6" s="144" t="s">
        <v>180</v>
      </c>
      <c r="D6" s="144"/>
      <c r="E6" s="144"/>
      <c r="F6" s="144"/>
      <c r="G6" s="144"/>
      <c r="I6" s="144" t="s">
        <v>109</v>
      </c>
      <c r="J6" s="144"/>
      <c r="K6" s="144"/>
      <c r="L6" s="144"/>
      <c r="M6" s="144"/>
      <c r="R6" s="142"/>
    </row>
    <row r="7" customFormat="false" ht="15" hidden="false" customHeight="true" outlineLevel="0" collapsed="false">
      <c r="A7" s="141"/>
      <c r="B7" s="141"/>
      <c r="C7" s="145" t="s">
        <v>26</v>
      </c>
      <c r="D7" s="146"/>
      <c r="E7" s="147" t="s">
        <v>4</v>
      </c>
      <c r="F7" s="146"/>
      <c r="G7" s="148"/>
      <c r="H7" s="149"/>
      <c r="I7" s="145" t="s">
        <v>26</v>
      </c>
      <c r="J7" s="146"/>
      <c r="K7" s="147" t="s">
        <v>4</v>
      </c>
      <c r="L7" s="146"/>
      <c r="M7" s="148"/>
    </row>
    <row r="8" customFormat="false" ht="15" hidden="false" customHeight="true" outlineLevel="0" collapsed="false">
      <c r="A8" s="141"/>
      <c r="B8" s="141"/>
      <c r="C8" s="150" t="s">
        <v>181</v>
      </c>
      <c r="D8" s="16"/>
      <c r="E8" s="151" t="n">
        <v>408</v>
      </c>
      <c r="F8" s="146"/>
      <c r="G8" s="148"/>
      <c r="H8" s="149"/>
      <c r="I8" s="150" t="s">
        <v>182</v>
      </c>
      <c r="J8" s="152"/>
      <c r="K8" s="151" t="n">
        <v>375</v>
      </c>
      <c r="L8" s="16"/>
      <c r="M8" s="153"/>
    </row>
    <row r="9" customFormat="false" ht="15" hidden="false" customHeight="true" outlineLevel="0" collapsed="false">
      <c r="A9" s="141"/>
      <c r="B9" s="141"/>
      <c r="C9" s="150" t="s">
        <v>183</v>
      </c>
      <c r="D9" s="16"/>
      <c r="E9" s="151" t="n">
        <f aca="false">3047-2010</f>
        <v>1037</v>
      </c>
      <c r="F9" s="146"/>
      <c r="G9" s="148"/>
      <c r="H9" s="149"/>
      <c r="I9" s="150"/>
      <c r="J9" s="152"/>
      <c r="K9" s="151"/>
      <c r="L9" s="16"/>
      <c r="M9" s="153"/>
    </row>
    <row r="10" customFormat="false" ht="15" hidden="false" customHeight="true" outlineLevel="0" collapsed="false">
      <c r="A10" s="141"/>
      <c r="B10" s="141"/>
      <c r="C10" s="150" t="s">
        <v>184</v>
      </c>
      <c r="E10" s="151" t="n">
        <v>189</v>
      </c>
      <c r="F10" s="146"/>
      <c r="G10" s="148"/>
      <c r="H10" s="149"/>
      <c r="I10" s="145" t="s">
        <v>37</v>
      </c>
      <c r="J10" s="146"/>
      <c r="K10" s="147"/>
      <c r="L10" s="146"/>
      <c r="M10" s="154" t="s">
        <v>185</v>
      </c>
    </row>
    <row r="11" customFormat="false" ht="15" hidden="false" customHeight="true" outlineLevel="0" collapsed="false">
      <c r="A11" s="141"/>
      <c r="B11" s="141"/>
      <c r="C11" s="150" t="s">
        <v>186</v>
      </c>
      <c r="E11" s="151" t="n">
        <v>214</v>
      </c>
      <c r="F11" s="146"/>
      <c r="G11" s="148"/>
      <c r="H11" s="149"/>
      <c r="I11" s="54" t="n">
        <v>2000</v>
      </c>
      <c r="J11" s="155"/>
      <c r="K11" s="156" t="n">
        <f aca="false">SUM(K8)</f>
        <v>375</v>
      </c>
      <c r="L11" s="155"/>
      <c r="M11" s="157" t="n">
        <f aca="false">I11-K11</f>
        <v>1625</v>
      </c>
    </row>
    <row r="12" customFormat="false" ht="15" hidden="false" customHeight="true" outlineLevel="0" collapsed="false">
      <c r="A12" s="141"/>
      <c r="B12" s="141"/>
      <c r="C12" s="150" t="s">
        <v>187</v>
      </c>
      <c r="E12" s="151" t="n">
        <v>-701</v>
      </c>
      <c r="F12" s="146"/>
      <c r="G12" s="148"/>
      <c r="H12" s="149"/>
      <c r="I12" s="119"/>
    </row>
    <row r="13" customFormat="false" ht="15" hidden="false" customHeight="true" outlineLevel="0" collapsed="false">
      <c r="A13" s="141"/>
      <c r="B13" s="141"/>
      <c r="C13" s="150" t="s">
        <v>188</v>
      </c>
      <c r="D13" s="41"/>
      <c r="E13" s="151" t="n">
        <v>3500</v>
      </c>
      <c r="F13" s="146"/>
      <c r="G13" s="148"/>
      <c r="H13" s="149"/>
      <c r="I13" s="144" t="s">
        <v>189</v>
      </c>
      <c r="J13" s="144"/>
      <c r="K13" s="144"/>
      <c r="L13" s="144"/>
      <c r="M13" s="144"/>
    </row>
    <row r="14" customFormat="false" ht="15" hidden="false" customHeight="true" outlineLevel="0" collapsed="false">
      <c r="A14" s="141"/>
      <c r="B14" s="141"/>
      <c r="C14" s="150" t="s">
        <v>190</v>
      </c>
      <c r="D14" s="0"/>
      <c r="E14" s="41" t="n">
        <f aca="false">2500+234</f>
        <v>2734</v>
      </c>
      <c r="F14" s="146"/>
      <c r="G14" s="148"/>
      <c r="H14" s="149"/>
      <c r="I14" s="145" t="s">
        <v>26</v>
      </c>
      <c r="J14" s="146"/>
      <c r="K14" s="147" t="s">
        <v>4</v>
      </c>
      <c r="L14" s="146"/>
      <c r="M14" s="148"/>
    </row>
    <row r="15" customFormat="false" ht="15" hidden="false" customHeight="true" outlineLevel="0" collapsed="false">
      <c r="A15" s="141"/>
      <c r="B15" s="141"/>
      <c r="C15" s="150" t="s">
        <v>191</v>
      </c>
      <c r="D15" s="0"/>
      <c r="E15" s="17" t="n">
        <v>2100</v>
      </c>
      <c r="F15" s="146"/>
      <c r="G15" s="148"/>
      <c r="H15" s="149"/>
      <c r="I15" s="145"/>
      <c r="J15" s="146"/>
      <c r="K15" s="147"/>
      <c r="L15" s="146"/>
      <c r="M15" s="148"/>
    </row>
    <row r="16" customFormat="false" ht="15" hidden="false" customHeight="true" outlineLevel="0" collapsed="false">
      <c r="A16" s="141"/>
      <c r="B16" s="141"/>
      <c r="C16" s="150" t="s">
        <v>192</v>
      </c>
      <c r="E16" s="151" t="n">
        <f aca="false">-250+400-50</f>
        <v>100</v>
      </c>
      <c r="F16" s="146"/>
      <c r="G16" s="148"/>
      <c r="H16" s="149"/>
      <c r="I16" s="150"/>
      <c r="J16" s="158"/>
      <c r="K16" s="159"/>
      <c r="L16" s="146"/>
      <c r="M16" s="148"/>
    </row>
    <row r="17" customFormat="false" ht="15" hidden="false" customHeight="true" outlineLevel="0" collapsed="false">
      <c r="A17" s="141"/>
      <c r="B17" s="141"/>
      <c r="C17" s="150" t="s">
        <v>193</v>
      </c>
      <c r="D17" s="0"/>
      <c r="E17" s="17" t="n">
        <v>2000</v>
      </c>
      <c r="F17" s="146"/>
      <c r="G17" s="148"/>
      <c r="H17" s="149"/>
      <c r="I17" s="145" t="s">
        <v>37</v>
      </c>
      <c r="J17" s="146"/>
      <c r="K17" s="147"/>
      <c r="L17" s="146"/>
      <c r="M17" s="154" t="s">
        <v>185</v>
      </c>
    </row>
    <row r="18" customFormat="false" ht="15" hidden="false" customHeight="true" outlineLevel="0" collapsed="false">
      <c r="A18" s="141"/>
      <c r="B18" s="141"/>
      <c r="C18" s="150" t="s">
        <v>194</v>
      </c>
      <c r="D18" s="16"/>
      <c r="E18" s="151" t="n">
        <v>2010</v>
      </c>
      <c r="F18" s="146"/>
      <c r="G18" s="148"/>
      <c r="H18" s="149"/>
      <c r="I18" s="54" t="n">
        <v>1000</v>
      </c>
      <c r="J18" s="155"/>
      <c r="K18" s="156" t="n">
        <f aca="false">SUM(K16)</f>
        <v>0</v>
      </c>
      <c r="L18" s="155"/>
      <c r="M18" s="157" t="n">
        <f aca="false">I18-K18</f>
        <v>1000</v>
      </c>
    </row>
    <row r="19" customFormat="false" ht="15" hidden="false" customHeight="true" outlineLevel="0" collapsed="false">
      <c r="A19" s="141"/>
      <c r="B19" s="141"/>
      <c r="C19" s="150"/>
      <c r="D19" s="16"/>
      <c r="E19" s="151"/>
      <c r="F19" s="16"/>
      <c r="G19" s="153"/>
      <c r="H19" s="149"/>
    </row>
    <row r="20" customFormat="false" ht="15" hidden="false" customHeight="true" outlineLevel="0" collapsed="false">
      <c r="A20" s="141"/>
      <c r="B20" s="141"/>
      <c r="C20" s="37"/>
      <c r="D20" s="142"/>
      <c r="E20" s="17"/>
      <c r="F20" s="16"/>
      <c r="G20" s="153"/>
      <c r="H20" s="149"/>
      <c r="I20" s="144" t="s">
        <v>139</v>
      </c>
      <c r="J20" s="144"/>
      <c r="K20" s="144"/>
      <c r="L20" s="144"/>
      <c r="M20" s="144"/>
    </row>
    <row r="21" customFormat="false" ht="15" hidden="false" customHeight="true" outlineLevel="0" collapsed="false">
      <c r="A21" s="141"/>
      <c r="B21" s="141"/>
      <c r="C21" s="37"/>
      <c r="D21" s="142"/>
      <c r="E21" s="17"/>
      <c r="F21" s="16"/>
      <c r="G21" s="153"/>
      <c r="H21" s="149"/>
      <c r="I21" s="145" t="s">
        <v>26</v>
      </c>
      <c r="J21" s="146"/>
      <c r="K21" s="147" t="s">
        <v>4</v>
      </c>
      <c r="L21" s="146"/>
      <c r="M21" s="148"/>
    </row>
    <row r="22" customFormat="false" ht="15" hidden="false" customHeight="true" outlineLevel="0" collapsed="false">
      <c r="A22" s="141"/>
      <c r="B22" s="141"/>
      <c r="C22" s="160" t="s">
        <v>37</v>
      </c>
      <c r="D22" s="161"/>
      <c r="E22" s="162"/>
      <c r="F22" s="161"/>
      <c r="G22" s="163" t="s">
        <v>185</v>
      </c>
      <c r="H22" s="149"/>
      <c r="I22" s="150"/>
      <c r="J22" s="152"/>
      <c r="K22" s="151"/>
      <c r="L22" s="16"/>
      <c r="M22" s="153"/>
    </row>
    <row r="23" customFormat="false" ht="15" hidden="false" customHeight="true" outlineLevel="0" collapsed="false">
      <c r="A23" s="164"/>
      <c r="B23" s="164"/>
      <c r="C23" s="54" t="n">
        <v>33125</v>
      </c>
      <c r="D23" s="155"/>
      <c r="E23" s="156" t="n">
        <f aca="false">SUM(E8:E21)</f>
        <v>13591</v>
      </c>
      <c r="F23" s="155"/>
      <c r="G23" s="157" t="n">
        <f aca="false">C23-E23</f>
        <v>19534</v>
      </c>
      <c r="H23" s="149"/>
      <c r="I23" s="150"/>
      <c r="J23" s="152"/>
      <c r="K23" s="151"/>
      <c r="L23" s="16"/>
      <c r="M23" s="153"/>
    </row>
    <row r="24" customFormat="false" ht="15" hidden="false" customHeight="true" outlineLevel="0" collapsed="false">
      <c r="A24" s="164"/>
      <c r="B24" s="164"/>
      <c r="C24" s="165"/>
      <c r="D24" s="166"/>
      <c r="E24" s="165"/>
      <c r="F24" s="166"/>
      <c r="G24" s="165"/>
      <c r="H24" s="149"/>
      <c r="I24" s="150"/>
      <c r="J24" s="158"/>
      <c r="K24" s="159"/>
      <c r="L24" s="146"/>
      <c r="M24" s="148"/>
    </row>
    <row r="25" customFormat="false" ht="15" hidden="false" customHeight="true" outlineLevel="0" collapsed="false">
      <c r="A25" s="164"/>
      <c r="B25" s="164"/>
      <c r="C25" s="144" t="s">
        <v>195</v>
      </c>
      <c r="D25" s="144"/>
      <c r="E25" s="144"/>
      <c r="F25" s="144"/>
      <c r="G25" s="144"/>
      <c r="H25" s="149"/>
      <c r="I25" s="150"/>
      <c r="J25" s="158"/>
      <c r="K25" s="159"/>
      <c r="L25" s="146"/>
      <c r="M25" s="148"/>
    </row>
    <row r="26" customFormat="false" ht="15" hidden="false" customHeight="true" outlineLevel="0" collapsed="false">
      <c r="A26" s="164"/>
      <c r="B26" s="164"/>
      <c r="C26" s="167" t="s">
        <v>26</v>
      </c>
      <c r="D26" s="168"/>
      <c r="E26" s="169" t="s">
        <v>4</v>
      </c>
      <c r="F26" s="168"/>
      <c r="G26" s="170"/>
      <c r="I26" s="145" t="s">
        <v>37</v>
      </c>
      <c r="J26" s="146"/>
      <c r="K26" s="147"/>
      <c r="L26" s="146"/>
      <c r="M26" s="154" t="s">
        <v>185</v>
      </c>
      <c r="N26" s="119"/>
    </row>
    <row r="27" customFormat="false" ht="15" hidden="false" customHeight="true" outlineLevel="0" collapsed="false">
      <c r="A27" s="164"/>
      <c r="B27" s="164"/>
      <c r="C27" s="150" t="s">
        <v>196</v>
      </c>
      <c r="D27" s="16"/>
      <c r="E27" s="151" t="n">
        <v>40360</v>
      </c>
      <c r="F27" s="146"/>
      <c r="G27" s="148"/>
      <c r="I27" s="145"/>
      <c r="J27" s="146"/>
      <c r="K27" s="147"/>
      <c r="L27" s="146"/>
      <c r="M27" s="154"/>
    </row>
    <row r="28" customFormat="false" ht="15" hidden="false" customHeight="true" outlineLevel="0" collapsed="false">
      <c r="A28" s="164"/>
      <c r="B28" s="164"/>
      <c r="C28" s="150" t="s">
        <v>197</v>
      </c>
      <c r="D28" s="16"/>
      <c r="E28" s="151" t="n">
        <v>10000</v>
      </c>
      <c r="F28" s="146"/>
      <c r="G28" s="148"/>
      <c r="I28" s="54" t="n">
        <f aca="false">2000/4</f>
        <v>500</v>
      </c>
      <c r="J28" s="155"/>
      <c r="K28" s="156" t="n">
        <f aca="false">SUM(K22:K24)</f>
        <v>0</v>
      </c>
      <c r="L28" s="155"/>
      <c r="M28" s="157" t="n">
        <f aca="false">I28-K28</f>
        <v>500</v>
      </c>
    </row>
    <row r="29" customFormat="false" ht="15" hidden="false" customHeight="true" outlineLevel="0" collapsed="false">
      <c r="A29" s="164"/>
      <c r="B29" s="164"/>
      <c r="C29" s="150" t="s">
        <v>198</v>
      </c>
      <c r="D29" s="16"/>
      <c r="E29" s="151" t="n">
        <v>7000</v>
      </c>
      <c r="F29" s="146"/>
      <c r="G29" s="148"/>
    </row>
    <row r="30" customFormat="false" ht="15" hidden="false" customHeight="true" outlineLevel="0" collapsed="false">
      <c r="A30" s="164"/>
      <c r="B30" s="164"/>
      <c r="C30" s="150" t="s">
        <v>199</v>
      </c>
      <c r="E30" s="151" t="n">
        <v>5000</v>
      </c>
      <c r="F30" s="146"/>
      <c r="G30" s="148"/>
      <c r="I30" s="171" t="s">
        <v>200</v>
      </c>
      <c r="J30" s="172"/>
      <c r="K30" s="172"/>
      <c r="L30" s="172"/>
      <c r="M30" s="173"/>
    </row>
    <row r="31" customFormat="false" ht="15" hidden="false" customHeight="true" outlineLevel="0" collapsed="false">
      <c r="A31" s="164"/>
      <c r="B31" s="164"/>
      <c r="C31" s="150" t="s">
        <v>199</v>
      </c>
      <c r="E31" s="151" t="n">
        <f aca="false">2100+1500</f>
        <v>3600</v>
      </c>
      <c r="F31" s="146"/>
      <c r="G31" s="148"/>
      <c r="I31" s="174"/>
      <c r="J31" s="175"/>
      <c r="K31" s="175"/>
      <c r="L31" s="175"/>
      <c r="M31" s="176"/>
    </row>
    <row r="32" customFormat="false" ht="15" hidden="false" customHeight="true" outlineLevel="0" collapsed="false">
      <c r="A32" s="164"/>
      <c r="B32" s="164"/>
      <c r="C32" s="150" t="s">
        <v>201</v>
      </c>
      <c r="D32" s="16"/>
      <c r="E32" s="151" t="n">
        <v>3500</v>
      </c>
      <c r="F32" s="146"/>
      <c r="G32" s="148"/>
      <c r="I32" s="145" t="s">
        <v>26</v>
      </c>
      <c r="J32" s="146"/>
      <c r="K32" s="147" t="s">
        <v>4</v>
      </c>
      <c r="L32" s="48"/>
      <c r="M32" s="177"/>
    </row>
    <row r="33" customFormat="false" ht="15" hidden="false" customHeight="true" outlineLevel="0" collapsed="false">
      <c r="A33" s="164"/>
      <c r="B33" s="164"/>
      <c r="C33" s="150" t="s">
        <v>202</v>
      </c>
      <c r="D33" s="16"/>
      <c r="E33" s="151" t="n">
        <v>100</v>
      </c>
      <c r="F33" s="146"/>
      <c r="G33" s="148"/>
      <c r="I33" s="150" t="s">
        <v>203</v>
      </c>
      <c r="J33" s="16"/>
      <c r="K33" s="151" t="n">
        <v>74</v>
      </c>
      <c r="L33" s="151"/>
      <c r="M33" s="177"/>
    </row>
    <row r="34" customFormat="false" ht="15" hidden="false" customHeight="true" outlineLevel="0" collapsed="false">
      <c r="A34" s="164"/>
      <c r="B34" s="164"/>
      <c r="C34" s="150" t="s">
        <v>50</v>
      </c>
      <c r="D34" s="16"/>
      <c r="E34" s="151" t="n">
        <v>100</v>
      </c>
      <c r="F34" s="146"/>
      <c r="G34" s="148"/>
      <c r="I34" s="37" t="s">
        <v>204</v>
      </c>
      <c r="J34" s="41"/>
      <c r="K34" s="151" t="n">
        <v>13</v>
      </c>
      <c r="L34" s="151"/>
      <c r="M34" s="177"/>
    </row>
    <row r="35" customFormat="false" ht="15" hidden="false" customHeight="true" outlineLevel="0" collapsed="false">
      <c r="A35" s="164"/>
      <c r="B35" s="164"/>
      <c r="C35" s="150" t="s">
        <v>205</v>
      </c>
      <c r="E35" s="151" t="n">
        <v>100</v>
      </c>
      <c r="F35" s="146"/>
      <c r="G35" s="148"/>
      <c r="I35" s="150" t="s">
        <v>206</v>
      </c>
      <c r="J35" s="16"/>
      <c r="K35" s="151" t="n">
        <v>21</v>
      </c>
      <c r="L35" s="151"/>
      <c r="M35" s="177"/>
    </row>
    <row r="36" customFormat="false" ht="15" hidden="false" customHeight="true" outlineLevel="0" collapsed="false">
      <c r="A36" s="164"/>
      <c r="B36" s="164"/>
      <c r="C36" s="150" t="s">
        <v>207</v>
      </c>
      <c r="E36" s="151" t="n">
        <v>10</v>
      </c>
      <c r="F36" s="146"/>
      <c r="G36" s="148"/>
      <c r="I36" s="150" t="s">
        <v>208</v>
      </c>
      <c r="J36" s="142"/>
      <c r="K36" s="142" t="n">
        <f aca="false">330+40</f>
        <v>370</v>
      </c>
      <c r="L36" s="151"/>
      <c r="M36" s="177"/>
    </row>
    <row r="37" customFormat="false" ht="15" hidden="false" customHeight="true" outlineLevel="0" collapsed="false">
      <c r="A37" s="164"/>
      <c r="B37" s="164"/>
      <c r="C37" s="150" t="s">
        <v>209</v>
      </c>
      <c r="E37" s="151" t="n">
        <v>-1000</v>
      </c>
      <c r="F37" s="146"/>
      <c r="G37" s="148"/>
      <c r="I37" s="150" t="s">
        <v>210</v>
      </c>
      <c r="J37" s="16"/>
      <c r="K37" s="151" t="n">
        <f aca="false">40+337</f>
        <v>377</v>
      </c>
      <c r="L37" s="151"/>
      <c r="M37" s="177"/>
    </row>
    <row r="38" customFormat="false" ht="15" hidden="false" customHeight="true" outlineLevel="0" collapsed="false">
      <c r="A38" s="164"/>
      <c r="B38" s="164"/>
      <c r="C38" s="150" t="s">
        <v>211</v>
      </c>
      <c r="E38" s="151" t="n">
        <v>25794</v>
      </c>
      <c r="F38" s="146"/>
      <c r="G38" s="148"/>
      <c r="I38" s="150" t="s">
        <v>212</v>
      </c>
      <c r="J38" s="16"/>
      <c r="K38" s="151" t="n">
        <f aca="false">27+61+6+8</f>
        <v>102</v>
      </c>
      <c r="L38" s="151"/>
      <c r="M38" s="177"/>
    </row>
    <row r="39" customFormat="false" ht="15" hidden="false" customHeight="true" outlineLevel="0" collapsed="false">
      <c r="A39" s="164"/>
      <c r="B39" s="164"/>
      <c r="C39" s="160" t="s">
        <v>37</v>
      </c>
      <c r="D39" s="161"/>
      <c r="E39" s="162"/>
      <c r="F39" s="161"/>
      <c r="G39" s="163" t="s">
        <v>185</v>
      </c>
      <c r="I39" s="37" t="s">
        <v>213</v>
      </c>
      <c r="J39" s="142"/>
      <c r="K39" s="17" t="n">
        <v>35</v>
      </c>
      <c r="L39" s="151"/>
      <c r="M39" s="177"/>
    </row>
    <row r="40" customFormat="false" ht="15" hidden="false" customHeight="true" outlineLevel="0" collapsed="false">
      <c r="A40" s="164"/>
      <c r="B40" s="164"/>
      <c r="C40" s="54" t="n">
        <v>12000</v>
      </c>
      <c r="D40" s="178"/>
      <c r="E40" s="156" t="n">
        <f aca="false">SUM(E27:E39)</f>
        <v>94564</v>
      </c>
      <c r="F40" s="178"/>
      <c r="G40" s="157" t="n">
        <f aca="false">C40-E40</f>
        <v>-82564</v>
      </c>
      <c r="I40" s="37"/>
      <c r="J40" s="142"/>
      <c r="K40" s="17"/>
      <c r="L40" s="151"/>
      <c r="M40" s="177"/>
    </row>
    <row r="41" customFormat="false" ht="15" hidden="false" customHeight="true" outlineLevel="0" collapsed="false">
      <c r="A41" s="164"/>
      <c r="B41" s="164"/>
      <c r="C41" s="165"/>
      <c r="D41" s="166"/>
      <c r="E41" s="165"/>
      <c r="F41" s="166"/>
      <c r="G41" s="165"/>
      <c r="I41" s="150"/>
      <c r="J41" s="16"/>
      <c r="K41" s="151"/>
      <c r="L41" s="151"/>
      <c r="M41" s="177"/>
    </row>
    <row r="42" customFormat="false" ht="15" hidden="false" customHeight="true" outlineLevel="0" collapsed="false">
      <c r="A42" s="141"/>
      <c r="B42" s="141"/>
      <c r="C42" s="171" t="s">
        <v>214</v>
      </c>
      <c r="D42" s="172"/>
      <c r="E42" s="172"/>
      <c r="F42" s="172"/>
      <c r="G42" s="173"/>
      <c r="I42" s="37"/>
      <c r="J42" s="142"/>
      <c r="K42" s="17"/>
      <c r="L42" s="151"/>
      <c r="M42" s="177"/>
    </row>
    <row r="43" customFormat="false" ht="15" hidden="false" customHeight="true" outlineLevel="0" collapsed="false">
      <c r="A43" s="164"/>
      <c r="B43" s="164"/>
      <c r="C43" s="145" t="s">
        <v>26</v>
      </c>
      <c r="D43" s="146"/>
      <c r="E43" s="147" t="s">
        <v>4</v>
      </c>
      <c r="F43" s="146"/>
      <c r="G43" s="148"/>
      <c r="I43" s="37"/>
      <c r="J43" s="142"/>
      <c r="K43" s="17"/>
      <c r="L43" s="151"/>
      <c r="M43" s="177"/>
      <c r="N43" s="119"/>
    </row>
    <row r="44" customFormat="false" ht="15" hidden="false" customHeight="true" outlineLevel="0" collapsed="false">
      <c r="A44" s="164"/>
      <c r="B44" s="164"/>
      <c r="C44" s="150" t="s">
        <v>215</v>
      </c>
      <c r="D44" s="16"/>
      <c r="E44" s="151" t="n">
        <v>4164</v>
      </c>
      <c r="F44" s="146"/>
      <c r="G44" s="148"/>
      <c r="I44" s="37"/>
      <c r="J44" s="142"/>
      <c r="K44" s="17"/>
      <c r="L44" s="151"/>
      <c r="M44" s="177"/>
      <c r="N44" s="119"/>
    </row>
    <row r="45" customFormat="false" ht="15" hidden="false" customHeight="true" outlineLevel="0" collapsed="false">
      <c r="A45" s="164"/>
      <c r="B45" s="164"/>
      <c r="C45" s="37" t="s">
        <v>54</v>
      </c>
      <c r="E45" s="151" t="n">
        <v>23861</v>
      </c>
      <c r="F45" s="146"/>
      <c r="G45" s="148"/>
      <c r="I45" s="37"/>
      <c r="J45" s="142"/>
      <c r="K45" s="17"/>
      <c r="L45" s="16"/>
      <c r="M45" s="153"/>
      <c r="N45" s="119"/>
    </row>
    <row r="46" customFormat="false" ht="15" hidden="false" customHeight="true" outlineLevel="0" collapsed="false">
      <c r="A46" s="164"/>
      <c r="B46" s="164"/>
      <c r="C46" s="37" t="s">
        <v>216</v>
      </c>
      <c r="D46" s="16"/>
      <c r="E46" s="151" t="n">
        <v>1441</v>
      </c>
      <c r="F46" s="146"/>
      <c r="G46" s="148"/>
      <c r="I46" s="145" t="s">
        <v>37</v>
      </c>
      <c r="J46" s="146"/>
      <c r="K46" s="147"/>
      <c r="L46" s="146"/>
      <c r="M46" s="154" t="s">
        <v>185</v>
      </c>
      <c r="N46" s="119"/>
    </row>
    <row r="47" customFormat="false" ht="15" hidden="false" customHeight="true" outlineLevel="0" collapsed="false">
      <c r="A47" s="164"/>
      <c r="B47" s="164"/>
      <c r="C47" s="37" t="s">
        <v>61</v>
      </c>
      <c r="D47" s="41"/>
      <c r="E47" s="151" t="n">
        <v>756</v>
      </c>
      <c r="F47" s="146"/>
      <c r="G47" s="148"/>
      <c r="I47" s="54" t="n">
        <v>1223</v>
      </c>
      <c r="J47" s="155"/>
      <c r="K47" s="156" t="n">
        <f aca="false">SUM(K33:K45)</f>
        <v>992</v>
      </c>
      <c r="L47" s="155"/>
      <c r="M47" s="157" t="n">
        <f aca="false">I47-K47</f>
        <v>231</v>
      </c>
      <c r="N47" s="119"/>
    </row>
    <row r="48" customFormat="false" ht="15" hidden="false" customHeight="true" outlineLevel="0" collapsed="false">
      <c r="A48" s="164"/>
      <c r="B48" s="164"/>
      <c r="C48" s="150" t="s">
        <v>217</v>
      </c>
      <c r="D48" s="16"/>
      <c r="E48" s="151" t="n">
        <v>674</v>
      </c>
      <c r="F48" s="146"/>
      <c r="G48" s="148"/>
      <c r="I48" s="165"/>
      <c r="J48" s="179"/>
      <c r="K48" s="180"/>
      <c r="L48" s="179"/>
      <c r="M48" s="180"/>
      <c r="N48" s="119"/>
    </row>
    <row r="49" customFormat="false" ht="15" hidden="false" customHeight="true" outlineLevel="0" collapsed="false">
      <c r="A49" s="164"/>
      <c r="B49" s="164"/>
      <c r="C49" s="150" t="s">
        <v>218</v>
      </c>
      <c r="D49" s="16"/>
      <c r="E49" s="151" t="n">
        <v>17</v>
      </c>
      <c r="F49" s="146"/>
      <c r="G49" s="148"/>
      <c r="I49" s="171" t="s">
        <v>146</v>
      </c>
      <c r="J49" s="172"/>
      <c r="K49" s="172"/>
      <c r="L49" s="172"/>
      <c r="M49" s="173"/>
      <c r="N49" s="119"/>
    </row>
    <row r="50" customFormat="false" ht="15" hidden="false" customHeight="true" outlineLevel="0" collapsed="false">
      <c r="A50" s="164"/>
      <c r="B50" s="164"/>
      <c r="C50" s="150" t="s">
        <v>219</v>
      </c>
      <c r="E50" s="151" t="n">
        <v>2260</v>
      </c>
      <c r="F50" s="146"/>
      <c r="G50" s="148"/>
      <c r="I50" s="145" t="s">
        <v>26</v>
      </c>
      <c r="J50" s="146"/>
      <c r="K50" s="147" t="s">
        <v>4</v>
      </c>
      <c r="L50" s="146"/>
      <c r="M50" s="148"/>
      <c r="N50" s="119"/>
    </row>
    <row r="51" customFormat="false" ht="15" hidden="false" customHeight="true" outlineLevel="0" collapsed="false">
      <c r="A51" s="164"/>
      <c r="B51" s="164"/>
      <c r="C51" s="150" t="s">
        <v>220</v>
      </c>
      <c r="D51" s="142"/>
      <c r="E51" s="151" t="n">
        <v>1863</v>
      </c>
      <c r="F51" s="146"/>
      <c r="G51" s="148"/>
      <c r="I51" s="150" t="s">
        <v>147</v>
      </c>
      <c r="J51" s="16"/>
      <c r="K51" s="151" t="n">
        <v>758</v>
      </c>
      <c r="L51" s="146"/>
      <c r="M51" s="148"/>
      <c r="N51" s="119"/>
    </row>
    <row r="52" customFormat="false" ht="15" hidden="false" customHeight="true" outlineLevel="0" collapsed="false">
      <c r="A52" s="164"/>
      <c r="B52" s="164"/>
      <c r="C52" s="150" t="s">
        <v>221</v>
      </c>
      <c r="D52" s="142"/>
      <c r="E52" s="151" t="n">
        <v>789</v>
      </c>
      <c r="F52" s="146"/>
      <c r="G52" s="148"/>
      <c r="I52" s="150" t="s">
        <v>222</v>
      </c>
      <c r="J52" s="16"/>
      <c r="K52" s="151" t="n">
        <v>158</v>
      </c>
      <c r="L52" s="146"/>
      <c r="M52" s="148"/>
      <c r="N52" s="119"/>
    </row>
    <row r="53" customFormat="false" ht="15" hidden="false" customHeight="true" outlineLevel="0" collapsed="false">
      <c r="A53" s="164"/>
      <c r="B53" s="164"/>
      <c r="C53" s="150" t="s">
        <v>223</v>
      </c>
      <c r="D53" s="16"/>
      <c r="E53" s="151" t="n">
        <v>8818</v>
      </c>
      <c r="F53" s="146"/>
      <c r="G53" s="148"/>
      <c r="I53" s="150" t="s">
        <v>224</v>
      </c>
      <c r="J53" s="16"/>
      <c r="K53" s="151" t="n">
        <v>57</v>
      </c>
      <c r="L53" s="146"/>
      <c r="M53" s="148"/>
      <c r="N53" s="119"/>
    </row>
    <row r="54" customFormat="false" ht="15" hidden="false" customHeight="true" outlineLevel="0" collapsed="false">
      <c r="A54" s="164"/>
      <c r="B54" s="164"/>
      <c r="C54" s="181"/>
      <c r="D54" s="142"/>
      <c r="E54" s="142"/>
      <c r="F54" s="146"/>
      <c r="G54" s="148"/>
      <c r="I54" s="150" t="s">
        <v>225</v>
      </c>
      <c r="J54" s="16"/>
      <c r="K54" s="151" t="n">
        <v>132</v>
      </c>
      <c r="L54" s="146"/>
      <c r="M54" s="148"/>
      <c r="N54" s="119"/>
    </row>
    <row r="55" customFormat="false" ht="15" hidden="false" customHeight="true" outlineLevel="0" collapsed="false">
      <c r="A55" s="164"/>
      <c r="B55" s="164"/>
      <c r="C55" s="181"/>
      <c r="E55" s="118"/>
      <c r="F55" s="146"/>
      <c r="G55" s="148"/>
      <c r="I55" s="150" t="s">
        <v>226</v>
      </c>
      <c r="J55" s="16"/>
      <c r="K55" s="151" t="n">
        <v>80</v>
      </c>
      <c r="L55" s="146"/>
      <c r="M55" s="148"/>
      <c r="N55" s="119"/>
    </row>
    <row r="56" customFormat="false" ht="15" hidden="false" customHeight="true" outlineLevel="0" collapsed="false">
      <c r="A56" s="164"/>
      <c r="B56" s="164"/>
      <c r="C56" s="150"/>
      <c r="D56" s="16"/>
      <c r="E56" s="151"/>
      <c r="F56" s="146"/>
      <c r="G56" s="148"/>
      <c r="I56" s="150" t="s">
        <v>227</v>
      </c>
      <c r="J56" s="16"/>
      <c r="K56" s="151" t="n">
        <v>91</v>
      </c>
      <c r="L56" s="146"/>
      <c r="M56" s="148"/>
      <c r="N56" s="119"/>
    </row>
    <row r="57" customFormat="false" ht="15" hidden="false" customHeight="true" outlineLevel="0" collapsed="false">
      <c r="A57" s="164"/>
      <c r="B57" s="164"/>
      <c r="C57" s="150"/>
      <c r="D57" s="16"/>
      <c r="E57" s="151"/>
      <c r="F57" s="146"/>
      <c r="G57" s="148"/>
      <c r="I57" s="150" t="s">
        <v>228</v>
      </c>
      <c r="J57" s="16"/>
      <c r="K57" s="151" t="n">
        <v>54</v>
      </c>
      <c r="L57" s="146"/>
      <c r="M57" s="148"/>
      <c r="N57" s="119"/>
    </row>
    <row r="58" customFormat="false" ht="15" hidden="false" customHeight="true" outlineLevel="0" collapsed="false">
      <c r="A58" s="164"/>
      <c r="B58" s="164"/>
      <c r="C58" s="150"/>
      <c r="D58" s="16"/>
      <c r="E58" s="151"/>
      <c r="F58" s="146"/>
      <c r="G58" s="148"/>
      <c r="H58" s="119"/>
      <c r="I58" s="150" t="s">
        <v>212</v>
      </c>
      <c r="J58" s="16"/>
      <c r="K58" s="151" t="n">
        <v>197</v>
      </c>
      <c r="L58" s="146"/>
      <c r="M58" s="148"/>
      <c r="N58" s="182"/>
    </row>
    <row r="59" customFormat="false" ht="15" hidden="false" customHeight="true" outlineLevel="0" collapsed="false">
      <c r="A59" s="164"/>
      <c r="B59" s="164"/>
      <c r="C59" s="150"/>
      <c r="D59" s="146"/>
      <c r="E59" s="159"/>
      <c r="F59" s="146"/>
      <c r="G59" s="148"/>
      <c r="I59" s="150"/>
      <c r="J59" s="16"/>
      <c r="K59" s="151"/>
      <c r="L59" s="146"/>
      <c r="M59" s="148"/>
      <c r="N59" s="182"/>
    </row>
    <row r="60" customFormat="false" ht="15" hidden="false" customHeight="true" outlineLevel="0" collapsed="false">
      <c r="A60" s="164"/>
      <c r="B60" s="164"/>
      <c r="C60" s="160" t="s">
        <v>37</v>
      </c>
      <c r="D60" s="161"/>
      <c r="E60" s="162"/>
      <c r="F60" s="161"/>
      <c r="G60" s="163" t="s">
        <v>185</v>
      </c>
      <c r="I60" s="145" t="s">
        <v>37</v>
      </c>
      <c r="J60" s="146"/>
      <c r="K60" s="147"/>
      <c r="L60" s="146"/>
      <c r="M60" s="154" t="s">
        <v>185</v>
      </c>
    </row>
    <row r="61" customFormat="false" ht="15" hidden="false" customHeight="true" outlineLevel="0" collapsed="false">
      <c r="A61" s="164"/>
      <c r="B61" s="164"/>
      <c r="C61" s="54" t="n">
        <v>20750</v>
      </c>
      <c r="D61" s="155"/>
      <c r="E61" s="156" t="n">
        <f aca="false">SUM(E44:E60)</f>
        <v>44643</v>
      </c>
      <c r="F61" s="155"/>
      <c r="G61" s="157" t="n">
        <f aca="false">C61-E61</f>
        <v>-23893</v>
      </c>
      <c r="I61" s="54" t="n">
        <f aca="false">60000/4</f>
        <v>15000</v>
      </c>
      <c r="J61" s="155"/>
      <c r="K61" s="156" t="n">
        <f aca="false">SUM(K51:K59)</f>
        <v>1527</v>
      </c>
      <c r="L61" s="155"/>
      <c r="M61" s="157" t="n">
        <f aca="false">I61-K61</f>
        <v>13473</v>
      </c>
    </row>
    <row r="62" customFormat="false" ht="15" hidden="false" customHeight="true" outlineLevel="0" collapsed="false">
      <c r="A62" s="164"/>
      <c r="B62" s="164"/>
      <c r="C62" s="118"/>
      <c r="E62" s="118"/>
      <c r="G62" s="118"/>
    </row>
    <row r="63" customFormat="false" ht="15" hidden="false" customHeight="true" outlineLevel="0" collapsed="false">
      <c r="A63" s="141"/>
      <c r="B63" s="141"/>
      <c r="C63" s="144" t="s">
        <v>229</v>
      </c>
      <c r="D63" s="144"/>
      <c r="E63" s="144"/>
      <c r="F63" s="144"/>
      <c r="G63" s="144"/>
      <c r="I63" s="144" t="s">
        <v>8</v>
      </c>
      <c r="J63" s="144"/>
      <c r="K63" s="144"/>
      <c r="L63" s="144"/>
      <c r="M63" s="144"/>
    </row>
    <row r="64" customFormat="false" ht="15" hidden="false" customHeight="true" outlineLevel="0" collapsed="false">
      <c r="A64" s="141"/>
      <c r="B64" s="141"/>
      <c r="C64" s="145" t="s">
        <v>26</v>
      </c>
      <c r="D64" s="146"/>
      <c r="E64" s="147" t="s">
        <v>4</v>
      </c>
      <c r="F64" s="146"/>
      <c r="G64" s="148"/>
      <c r="I64" s="145" t="s">
        <v>26</v>
      </c>
      <c r="J64" s="146"/>
      <c r="K64" s="147" t="s">
        <v>4</v>
      </c>
      <c r="L64" s="146"/>
      <c r="M64" s="148"/>
    </row>
    <row r="65" customFormat="false" ht="15" hidden="false" customHeight="true" outlineLevel="0" collapsed="false">
      <c r="A65" s="141"/>
      <c r="B65" s="141"/>
      <c r="C65" s="183" t="s">
        <v>230</v>
      </c>
      <c r="E65" s="16" t="n">
        <v>1828</v>
      </c>
      <c r="F65" s="146"/>
      <c r="G65" s="148"/>
      <c r="I65" s="184"/>
      <c r="J65" s="149"/>
      <c r="K65" s="151"/>
      <c r="L65" s="16"/>
      <c r="M65" s="153"/>
    </row>
    <row r="66" customFormat="false" ht="15" hidden="false" customHeight="true" outlineLevel="0" collapsed="false">
      <c r="A66" s="141"/>
      <c r="B66" s="141"/>
      <c r="C66" s="150" t="s">
        <v>231</v>
      </c>
      <c r="E66" s="151" t="n">
        <v>1097</v>
      </c>
      <c r="F66" s="146"/>
      <c r="G66" s="148"/>
      <c r="I66" s="145" t="s">
        <v>37</v>
      </c>
      <c r="J66" s="146"/>
      <c r="K66" s="147"/>
      <c r="L66" s="146"/>
      <c r="M66" s="154" t="s">
        <v>185</v>
      </c>
    </row>
    <row r="67" customFormat="false" ht="15" hidden="false" customHeight="true" outlineLevel="0" collapsed="false">
      <c r="A67" s="141"/>
      <c r="B67" s="141"/>
      <c r="C67" s="150" t="s">
        <v>232</v>
      </c>
      <c r="E67" s="151" t="n">
        <v>978</v>
      </c>
      <c r="F67" s="146"/>
      <c r="G67" s="148"/>
      <c r="I67" s="54" t="n">
        <v>0</v>
      </c>
      <c r="J67" s="178"/>
      <c r="K67" s="156" t="n">
        <f aca="false">SUM(K65)</f>
        <v>0</v>
      </c>
      <c r="L67" s="178"/>
      <c r="M67" s="157" t="n">
        <f aca="false">I67-K67</f>
        <v>0</v>
      </c>
    </row>
    <row r="68" customFormat="false" ht="15" hidden="false" customHeight="true" outlineLevel="0" collapsed="false">
      <c r="A68" s="141"/>
      <c r="B68" s="141"/>
      <c r="C68" s="150" t="s">
        <v>233</v>
      </c>
      <c r="E68" s="151" t="n">
        <v>1470</v>
      </c>
      <c r="F68" s="146"/>
      <c r="G68" s="148"/>
    </row>
    <row r="69" customFormat="false" ht="15" hidden="false" customHeight="true" outlineLevel="0" collapsed="false">
      <c r="A69" s="141"/>
      <c r="B69" s="141"/>
      <c r="C69" s="150" t="s">
        <v>234</v>
      </c>
      <c r="E69" s="151" t="n">
        <v>645</v>
      </c>
      <c r="F69" s="146"/>
      <c r="G69" s="148"/>
      <c r="I69" s="171" t="s">
        <v>235</v>
      </c>
      <c r="J69" s="172"/>
      <c r="K69" s="172"/>
      <c r="L69" s="172"/>
      <c r="M69" s="173"/>
    </row>
    <row r="70" customFormat="false" ht="15" hidden="false" customHeight="true" outlineLevel="0" collapsed="false">
      <c r="A70" s="141"/>
      <c r="B70" s="141"/>
      <c r="C70" s="150" t="s">
        <v>236</v>
      </c>
      <c r="E70" s="151" t="n">
        <v>268</v>
      </c>
      <c r="F70" s="146"/>
      <c r="G70" s="148"/>
      <c r="I70" s="145" t="s">
        <v>26</v>
      </c>
      <c r="J70" s="146"/>
      <c r="K70" s="147" t="s">
        <v>4</v>
      </c>
      <c r="L70" s="146"/>
      <c r="M70" s="148"/>
    </row>
    <row r="71" customFormat="false" ht="15" hidden="false" customHeight="true" outlineLevel="0" collapsed="false">
      <c r="A71" s="141"/>
      <c r="B71" s="141"/>
      <c r="C71" s="150" t="s">
        <v>237</v>
      </c>
      <c r="D71" s="16"/>
      <c r="E71" s="151" t="n">
        <v>500</v>
      </c>
      <c r="F71" s="146"/>
      <c r="G71" s="148"/>
      <c r="I71" s="150"/>
      <c r="J71" s="16"/>
      <c r="K71" s="151"/>
      <c r="L71" s="16"/>
      <c r="M71" s="148"/>
    </row>
    <row r="72" customFormat="false" ht="15" hidden="false" customHeight="true" outlineLevel="0" collapsed="false">
      <c r="A72" s="164"/>
      <c r="B72" s="164"/>
      <c r="C72" s="150"/>
      <c r="D72" s="16"/>
      <c r="E72" s="151"/>
      <c r="F72" s="152"/>
      <c r="G72" s="148"/>
      <c r="I72" s="150"/>
      <c r="J72" s="16"/>
      <c r="K72" s="151"/>
      <c r="L72" s="146"/>
      <c r="M72" s="148"/>
    </row>
    <row r="73" customFormat="false" ht="15" hidden="false" customHeight="true" outlineLevel="0" collapsed="false">
      <c r="A73" s="164"/>
      <c r="B73" s="164"/>
      <c r="C73" s="145" t="s">
        <v>37</v>
      </c>
      <c r="D73" s="146"/>
      <c r="E73" s="147"/>
      <c r="F73" s="146"/>
      <c r="G73" s="154" t="s">
        <v>185</v>
      </c>
      <c r="I73" s="145" t="s">
        <v>37</v>
      </c>
      <c r="J73" s="146"/>
      <c r="K73" s="147"/>
      <c r="L73" s="146"/>
      <c r="M73" s="154" t="s">
        <v>185</v>
      </c>
    </row>
    <row r="74" customFormat="false" ht="15" hidden="false" customHeight="true" outlineLevel="0" collapsed="false">
      <c r="A74" s="164"/>
      <c r="B74" s="164"/>
      <c r="C74" s="54" t="n">
        <v>40625</v>
      </c>
      <c r="D74" s="155"/>
      <c r="E74" s="185" t="n">
        <f aca="false">SUM(E65:E73)</f>
        <v>6786</v>
      </c>
      <c r="F74" s="155"/>
      <c r="G74" s="157" t="n">
        <f aca="false">C74-E74</f>
        <v>33839</v>
      </c>
      <c r="I74" s="54" t="n">
        <v>0</v>
      </c>
      <c r="J74" s="155"/>
      <c r="K74" s="156" t="n">
        <f aca="false">SUM(K71:K72)</f>
        <v>0</v>
      </c>
      <c r="L74" s="155"/>
      <c r="M74" s="157" t="n">
        <f aca="false">I74-K74</f>
        <v>0</v>
      </c>
    </row>
    <row r="75" customFormat="false" ht="15" hidden="false" customHeight="true" outlineLevel="0" collapsed="false">
      <c r="A75" s="164"/>
      <c r="B75" s="164"/>
      <c r="C75" s="118"/>
      <c r="E75" s="118"/>
      <c r="G75" s="118"/>
      <c r="N75" s="119"/>
    </row>
    <row r="76" customFormat="false" ht="15" hidden="false" customHeight="true" outlineLevel="0" collapsed="false">
      <c r="A76" s="141"/>
      <c r="B76" s="141"/>
      <c r="C76" s="171" t="s">
        <v>86</v>
      </c>
      <c r="D76" s="172"/>
      <c r="E76" s="172"/>
      <c r="F76" s="186"/>
      <c r="G76" s="187"/>
      <c r="I76" s="171" t="s">
        <v>238</v>
      </c>
      <c r="J76" s="172"/>
      <c r="K76" s="172"/>
      <c r="L76" s="172"/>
      <c r="M76" s="173"/>
    </row>
    <row r="77" customFormat="false" ht="15" hidden="false" customHeight="true" outlineLevel="0" collapsed="false">
      <c r="A77" s="164"/>
      <c r="B77" s="164"/>
      <c r="C77" s="145" t="s">
        <v>26</v>
      </c>
      <c r="D77" s="146"/>
      <c r="E77" s="147" t="s">
        <v>4</v>
      </c>
      <c r="F77" s="16"/>
      <c r="G77" s="153"/>
      <c r="I77" s="145" t="s">
        <v>26</v>
      </c>
      <c r="J77" s="146"/>
      <c r="K77" s="147" t="s">
        <v>4</v>
      </c>
      <c r="L77" s="146"/>
      <c r="M77" s="148"/>
    </row>
    <row r="78" customFormat="false" ht="15" hidden="false" customHeight="true" outlineLevel="0" collapsed="false">
      <c r="A78" s="164"/>
      <c r="B78" s="164"/>
      <c r="C78" s="150" t="s">
        <v>239</v>
      </c>
      <c r="D78" s="16"/>
      <c r="E78" s="151" t="n">
        <v>5800</v>
      </c>
      <c r="F78" s="16"/>
      <c r="G78" s="153"/>
      <c r="I78" s="150" t="s">
        <v>240</v>
      </c>
      <c r="J78" s="16"/>
      <c r="K78" s="151" t="n">
        <v>393</v>
      </c>
      <c r="L78" s="16"/>
      <c r="M78" s="188"/>
    </row>
    <row r="79" customFormat="false" ht="15" hidden="false" customHeight="true" outlineLevel="0" collapsed="false">
      <c r="A79" s="164"/>
      <c r="B79" s="164"/>
      <c r="C79" s="189"/>
      <c r="D79" s="16"/>
      <c r="E79" s="190"/>
      <c r="F79" s="16"/>
      <c r="G79" s="153"/>
      <c r="I79" s="150" t="s">
        <v>241</v>
      </c>
      <c r="J79" s="16"/>
      <c r="K79" s="151" t="n">
        <v>50</v>
      </c>
      <c r="L79" s="16"/>
      <c r="M79" s="188"/>
    </row>
    <row r="80" customFormat="false" ht="15" hidden="false" customHeight="true" outlineLevel="0" collapsed="false">
      <c r="A80" s="164"/>
      <c r="B80" s="164"/>
      <c r="C80" s="145" t="s">
        <v>37</v>
      </c>
      <c r="D80" s="146"/>
      <c r="E80" s="147"/>
      <c r="F80" s="146"/>
      <c r="G80" s="154" t="s">
        <v>185</v>
      </c>
      <c r="I80" s="181"/>
      <c r="J80" s="142"/>
      <c r="K80" s="142"/>
      <c r="L80" s="16"/>
      <c r="M80" s="188"/>
    </row>
    <row r="81" customFormat="false" ht="15" hidden="false" customHeight="true" outlineLevel="0" collapsed="false">
      <c r="A81" s="164"/>
      <c r="B81" s="164"/>
      <c r="C81" s="54" t="n">
        <v>0</v>
      </c>
      <c r="D81" s="155"/>
      <c r="E81" s="156" t="n">
        <f aca="false">SUM(E78:E79)</f>
        <v>5800</v>
      </c>
      <c r="F81" s="155"/>
      <c r="G81" s="157" t="n">
        <f aca="false">C81-E81</f>
        <v>-5800</v>
      </c>
      <c r="I81" s="150"/>
      <c r="J81" s="146"/>
      <c r="K81" s="159"/>
      <c r="L81" s="16"/>
      <c r="M81" s="153"/>
    </row>
    <row r="82" customFormat="false" ht="15" hidden="false" customHeight="true" outlineLevel="0" collapsed="false">
      <c r="A82" s="164"/>
      <c r="B82" s="164"/>
      <c r="C82" s="118"/>
      <c r="E82" s="118"/>
      <c r="G82" s="118"/>
      <c r="I82" s="160" t="s">
        <v>37</v>
      </c>
      <c r="J82" s="161"/>
      <c r="K82" s="162"/>
      <c r="L82" s="161"/>
      <c r="M82" s="163" t="s">
        <v>185</v>
      </c>
    </row>
    <row r="83" customFormat="false" ht="15" hidden="false" customHeight="true" outlineLevel="0" collapsed="false">
      <c r="A83" s="164"/>
      <c r="B83" s="164"/>
      <c r="C83" s="144" t="s">
        <v>87</v>
      </c>
      <c r="D83" s="144"/>
      <c r="E83" s="144"/>
      <c r="F83" s="144"/>
      <c r="G83" s="144"/>
      <c r="I83" s="54" t="n">
        <v>0</v>
      </c>
      <c r="J83" s="155"/>
      <c r="K83" s="156" t="n">
        <f aca="false">SUM(K78:K81)</f>
        <v>443</v>
      </c>
      <c r="L83" s="155"/>
      <c r="M83" s="157" t="n">
        <f aca="false">I83-K83</f>
        <v>-443</v>
      </c>
    </row>
    <row r="84" customFormat="false" ht="15" hidden="false" customHeight="true" outlineLevel="0" collapsed="false">
      <c r="A84" s="164"/>
      <c r="B84" s="164"/>
      <c r="C84" s="145" t="s">
        <v>26</v>
      </c>
      <c r="D84" s="146"/>
      <c r="E84" s="147" t="s">
        <v>4</v>
      </c>
      <c r="F84" s="146"/>
      <c r="G84" s="148"/>
    </row>
    <row r="85" customFormat="false" ht="15" hidden="false" customHeight="true" outlineLevel="0" collapsed="false">
      <c r="A85" s="164"/>
      <c r="B85" s="164"/>
      <c r="C85" s="150" t="s">
        <v>182</v>
      </c>
      <c r="D85" s="152"/>
      <c r="E85" s="151" t="n">
        <v>3375</v>
      </c>
      <c r="F85" s="16"/>
      <c r="G85" s="153"/>
      <c r="I85" s="171" t="s">
        <v>175</v>
      </c>
      <c r="J85" s="172"/>
      <c r="K85" s="172"/>
      <c r="L85" s="172"/>
      <c r="M85" s="173"/>
      <c r="N85" s="191"/>
    </row>
    <row r="86" customFormat="false" ht="15" hidden="false" customHeight="true" outlineLevel="0" collapsed="false">
      <c r="A86" s="164"/>
      <c r="B86" s="164"/>
      <c r="C86" s="150"/>
      <c r="D86" s="152"/>
      <c r="E86" s="151"/>
      <c r="F86" s="16"/>
      <c r="G86" s="153"/>
      <c r="I86" s="145" t="s">
        <v>26</v>
      </c>
      <c r="J86" s="146"/>
      <c r="K86" s="147" t="s">
        <v>4</v>
      </c>
      <c r="L86" s="146"/>
      <c r="M86" s="148"/>
      <c r="O86" s="119"/>
      <c r="Q86" s="119"/>
      <c r="S86" s="119"/>
    </row>
    <row r="87" customFormat="false" ht="15" hidden="false" customHeight="true" outlineLevel="0" collapsed="false">
      <c r="A87" s="164"/>
      <c r="B87" s="164"/>
      <c r="C87" s="150"/>
      <c r="D87" s="158"/>
      <c r="E87" s="159"/>
      <c r="F87" s="146"/>
      <c r="G87" s="148"/>
      <c r="I87" s="150"/>
      <c r="J87" s="16"/>
      <c r="K87" s="151"/>
      <c r="L87" s="146"/>
      <c r="M87" s="148"/>
    </row>
    <row r="88" customFormat="false" ht="15" hidden="false" customHeight="true" outlineLevel="0" collapsed="false">
      <c r="A88" s="164"/>
      <c r="B88" s="164"/>
      <c r="C88" s="145" t="s">
        <v>37</v>
      </c>
      <c r="D88" s="146"/>
      <c r="E88" s="147"/>
      <c r="F88" s="146"/>
      <c r="G88" s="154" t="s">
        <v>185</v>
      </c>
      <c r="I88" s="150"/>
      <c r="J88" s="146"/>
      <c r="K88" s="159"/>
      <c r="L88" s="146"/>
      <c r="M88" s="148"/>
    </row>
    <row r="89" customFormat="false" ht="15" hidden="false" customHeight="true" outlineLevel="0" collapsed="false">
      <c r="A89" s="164"/>
      <c r="B89" s="164"/>
      <c r="C89" s="54" t="n">
        <v>3784</v>
      </c>
      <c r="D89" s="155"/>
      <c r="E89" s="156" t="n">
        <f aca="false">SUM(E85:E87)</f>
        <v>3375</v>
      </c>
      <c r="F89" s="155"/>
      <c r="G89" s="157" t="n">
        <f aca="false">C89-E89</f>
        <v>409</v>
      </c>
      <c r="I89" s="145" t="s">
        <v>37</v>
      </c>
      <c r="J89" s="146"/>
      <c r="K89" s="147"/>
      <c r="L89" s="146"/>
      <c r="M89" s="154" t="s">
        <v>185</v>
      </c>
    </row>
    <row r="90" customFormat="false" ht="15" hidden="false" customHeight="true" outlineLevel="0" collapsed="false">
      <c r="A90" s="164"/>
      <c r="B90" s="164"/>
      <c r="C90" s="118"/>
      <c r="E90" s="118"/>
      <c r="G90" s="118"/>
      <c r="I90" s="54" t="n">
        <v>0</v>
      </c>
      <c r="J90" s="155"/>
      <c r="K90" s="156" t="n">
        <f aca="false">SUM(K87:K88)</f>
        <v>0</v>
      </c>
      <c r="L90" s="155"/>
      <c r="M90" s="157" t="n">
        <f aca="false">I90-K90</f>
        <v>0</v>
      </c>
    </row>
    <row r="91" customFormat="false" ht="15" hidden="false" customHeight="true" outlineLevel="0" collapsed="false">
      <c r="A91" s="164"/>
      <c r="B91" s="164"/>
      <c r="C91" s="144" t="s">
        <v>242</v>
      </c>
      <c r="D91" s="144"/>
      <c r="E91" s="144"/>
      <c r="F91" s="144"/>
      <c r="G91" s="144"/>
      <c r="I91" s="118" t="s">
        <v>243</v>
      </c>
    </row>
    <row r="92" customFormat="false" ht="15" hidden="false" customHeight="true" outlineLevel="0" collapsed="false">
      <c r="A92" s="164"/>
      <c r="B92" s="164"/>
      <c r="C92" s="145" t="s">
        <v>26</v>
      </c>
      <c r="D92" s="146"/>
      <c r="E92" s="147" t="s">
        <v>4</v>
      </c>
      <c r="F92" s="146"/>
      <c r="G92" s="148"/>
      <c r="I92" s="171" t="s">
        <v>244</v>
      </c>
      <c r="J92" s="172"/>
      <c r="K92" s="172"/>
      <c r="L92" s="172"/>
      <c r="M92" s="173"/>
    </row>
    <row r="93" customFormat="false" ht="15" hidden="false" customHeight="true" outlineLevel="0" collapsed="false">
      <c r="A93" s="164"/>
      <c r="B93" s="164"/>
      <c r="C93" s="150"/>
      <c r="D93" s="152"/>
      <c r="E93" s="151"/>
      <c r="F93" s="16"/>
      <c r="G93" s="153"/>
      <c r="I93" s="145" t="s">
        <v>26</v>
      </c>
      <c r="J93" s="146"/>
      <c r="K93" s="147" t="s">
        <v>4</v>
      </c>
      <c r="L93" s="146"/>
      <c r="M93" s="148"/>
    </row>
    <row r="94" customFormat="false" ht="15" hidden="false" customHeight="true" outlineLevel="0" collapsed="false">
      <c r="A94" s="164"/>
      <c r="B94" s="164"/>
      <c r="C94" s="150"/>
      <c r="D94" s="152"/>
      <c r="E94" s="151"/>
      <c r="F94" s="16"/>
      <c r="G94" s="153"/>
      <c r="I94" s="150" t="s">
        <v>245</v>
      </c>
      <c r="J94" s="16"/>
      <c r="K94" s="151" t="n">
        <v>435200</v>
      </c>
      <c r="L94" s="146"/>
      <c r="M94" s="148"/>
    </row>
    <row r="95" customFormat="false" ht="15" hidden="false" customHeight="true" outlineLevel="0" collapsed="false">
      <c r="A95" s="164"/>
      <c r="B95" s="164"/>
      <c r="C95" s="150"/>
      <c r="D95" s="152"/>
      <c r="E95" s="151"/>
      <c r="F95" s="16"/>
      <c r="G95" s="153"/>
      <c r="I95" s="145" t="s">
        <v>37</v>
      </c>
      <c r="J95" s="146"/>
      <c r="K95" s="147"/>
      <c r="L95" s="146"/>
      <c r="M95" s="154" t="s">
        <v>185</v>
      </c>
    </row>
    <row r="96" customFormat="false" ht="15" hidden="false" customHeight="true" outlineLevel="0" collapsed="false">
      <c r="A96" s="164"/>
      <c r="B96" s="164"/>
      <c r="C96" s="145" t="s">
        <v>37</v>
      </c>
      <c r="D96" s="146"/>
      <c r="E96" s="147"/>
      <c r="F96" s="146"/>
      <c r="G96" s="154" t="s">
        <v>185</v>
      </c>
      <c r="I96" s="54" t="n">
        <v>0</v>
      </c>
      <c r="J96" s="155"/>
      <c r="K96" s="156" t="n">
        <f aca="false">SUM(K94:K95)</f>
        <v>435200</v>
      </c>
      <c r="L96" s="155"/>
      <c r="M96" s="157" t="n">
        <f aca="false">I96-K96</f>
        <v>-435200</v>
      </c>
    </row>
    <row r="97" customFormat="false" ht="15" hidden="false" customHeight="true" outlineLevel="0" collapsed="false">
      <c r="A97" s="164"/>
      <c r="B97" s="164"/>
      <c r="C97" s="54" t="n">
        <v>3906</v>
      </c>
      <c r="D97" s="155"/>
      <c r="E97" s="156" t="n">
        <f aca="false">SUM(E93:E95)</f>
        <v>0</v>
      </c>
      <c r="F97" s="155"/>
      <c r="G97" s="157" t="n">
        <f aca="false">C97-E97</f>
        <v>3906</v>
      </c>
      <c r="I97" s="165"/>
      <c r="J97" s="179"/>
      <c r="K97" s="180"/>
      <c r="L97" s="179"/>
      <c r="M97" s="180"/>
    </row>
    <row r="98" customFormat="false" ht="15" hidden="false" customHeight="true" outlineLevel="0" collapsed="false">
      <c r="A98" s="164"/>
      <c r="B98" s="164"/>
      <c r="C98" s="118"/>
      <c r="E98" s="118"/>
      <c r="G98" s="118"/>
    </row>
    <row r="99" customFormat="false" ht="15" hidden="false" customHeight="true" outlineLevel="0" collapsed="false">
      <c r="A99" s="164"/>
      <c r="B99" s="164"/>
      <c r="I99" s="167" t="s">
        <v>246</v>
      </c>
      <c r="J99" s="192"/>
      <c r="K99" s="167" t="s">
        <v>247</v>
      </c>
      <c r="L99" s="192"/>
      <c r="M99" s="193" t="s">
        <v>248</v>
      </c>
    </row>
    <row r="100" customFormat="false" ht="15" hidden="false" customHeight="true" outlineLevel="0" collapsed="false">
      <c r="I100" s="54" t="n">
        <f aca="false">C23+C40+C61+C74+C81+C89+C97+I11+I18+I28+I47+I61+I67+I74+I83+I90+I96</f>
        <v>133913</v>
      </c>
      <c r="J100" s="155"/>
      <c r="K100" s="54" t="n">
        <f aca="false">E23+E40+E61+E74+E81+E89+E97+K11+K18+K28+K47+K61+K67+K74+K83+K90+K96</f>
        <v>607296</v>
      </c>
      <c r="L100" s="155"/>
      <c r="M100" s="157" t="n">
        <f aca="false">I100-K100</f>
        <v>-473383</v>
      </c>
    </row>
    <row r="101" customFormat="false" ht="15" hidden="false" customHeight="true" outlineLevel="0" collapsed="false"/>
    <row r="103" customFormat="false" ht="15.75" hidden="false" customHeight="false" outlineLevel="0" collapsed="false">
      <c r="I103" s="147"/>
      <c r="J103" s="146"/>
      <c r="K103" s="147"/>
      <c r="L103" s="146"/>
      <c r="M103" s="194"/>
    </row>
    <row r="104" customFormat="false" ht="13.5" hidden="false" customHeight="false" outlineLevel="0" collapsed="false">
      <c r="C104" s="118"/>
      <c r="I104" s="165"/>
      <c r="J104" s="179"/>
      <c r="K104" s="180"/>
      <c r="L104" s="179"/>
      <c r="M104" s="180"/>
    </row>
    <row r="105" customFormat="false" ht="12.75" hidden="false" customHeight="false" outlineLevel="0" collapsed="false">
      <c r="C105" s="191"/>
      <c r="D105" s="191"/>
      <c r="E105" s="122"/>
      <c r="G105" s="122"/>
      <c r="I105" s="118" t="s">
        <v>249</v>
      </c>
      <c r="J105" s="165"/>
      <c r="K105" s="165" t="n">
        <f aca="false">E23+E40+E61+E74+E81+E89+E97+K11+K18+K28+K47+K61+K74+K83+K90+K97+K96+K67</f>
        <v>607296</v>
      </c>
      <c r="L105" s="165"/>
      <c r="M105" s="165"/>
    </row>
    <row r="106" customFormat="false" ht="12.75" hidden="false" customHeight="false" outlineLevel="0" collapsed="false">
      <c r="C106" s="191"/>
      <c r="D106" s="191"/>
      <c r="E106" s="122"/>
      <c r="G106" s="122"/>
      <c r="I106" s="191"/>
      <c r="J106" s="165"/>
      <c r="K106" s="165"/>
      <c r="L106" s="165"/>
      <c r="M106" s="165"/>
    </row>
    <row r="107" customFormat="false" ht="12.75" hidden="false" customHeight="false" outlineLevel="0" collapsed="false">
      <c r="C107" s="118"/>
      <c r="I107" s="191"/>
      <c r="J107" s="165"/>
      <c r="K107" s="165"/>
      <c r="L107" s="165"/>
      <c r="M107" s="165"/>
    </row>
    <row r="108" customFormat="false" ht="13.5" hidden="false" customHeight="false" outlineLevel="0" collapsed="false">
      <c r="I108" s="118" t="s">
        <v>250</v>
      </c>
      <c r="J108" s="179"/>
      <c r="K108" s="180" t="n">
        <f aca="false">[1]GrossMargin!$E$71</f>
        <v>517222</v>
      </c>
      <c r="L108" s="179"/>
      <c r="M108" s="180"/>
    </row>
    <row r="109" customFormat="false" ht="13.5" hidden="false" customHeight="false" outlineLevel="0" collapsed="false">
      <c r="I109" s="118" t="s">
        <v>251</v>
      </c>
      <c r="J109" s="179"/>
      <c r="K109" s="180" t="n">
        <f aca="false">[1]GrossMargin!$D$71</f>
        <v>74340</v>
      </c>
      <c r="L109" s="179"/>
      <c r="M109" s="180"/>
    </row>
    <row r="110" customFormat="false" ht="13.5" hidden="false" customHeight="false" outlineLevel="0" collapsed="false">
      <c r="C110" s="118"/>
      <c r="I110" s="118" t="s">
        <v>11</v>
      </c>
      <c r="J110" s="179"/>
      <c r="K110" s="180" t="n">
        <f aca="false">[1]GrossMargin!$H$19+[1]GrossMargin!$H$27+[1]GrossMargin!$H$49+[1]GrossMargin!$H$50+[1]GrossMargin!$H$52</f>
        <v>15734</v>
      </c>
      <c r="L110" s="179"/>
      <c r="M110" s="180"/>
    </row>
    <row r="111" customFormat="false" ht="13.5" hidden="false" customHeight="false" outlineLevel="0" collapsed="false">
      <c r="C111" s="118"/>
      <c r="J111" s="179"/>
      <c r="K111" s="180"/>
      <c r="L111" s="179"/>
      <c r="M111" s="180"/>
    </row>
    <row r="112" customFormat="false" ht="13.5" hidden="false" customHeight="false" outlineLevel="0" collapsed="false">
      <c r="A112" s="191"/>
      <c r="B112" s="191"/>
      <c r="C112" s="118"/>
      <c r="F112" s="191"/>
      <c r="H112" s="191"/>
      <c r="I112" s="118" t="s">
        <v>252</v>
      </c>
      <c r="J112" s="179"/>
      <c r="K112" s="180" t="n">
        <f aca="false">K105-K108-K109-K110</f>
        <v>0</v>
      </c>
      <c r="L112" s="195"/>
      <c r="M112" s="180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  <c r="AR112" s="191"/>
      <c r="AS112" s="191"/>
      <c r="AT112" s="191"/>
      <c r="AU112" s="191"/>
      <c r="AV112" s="191"/>
      <c r="AW112" s="191"/>
      <c r="AX112" s="191"/>
      <c r="AY112" s="191"/>
      <c r="AZ112" s="191"/>
      <c r="BA112" s="191"/>
      <c r="BB112" s="191"/>
      <c r="BC112" s="191"/>
      <c r="BD112" s="191"/>
      <c r="BE112" s="191"/>
      <c r="BF112" s="191"/>
      <c r="BG112" s="191"/>
      <c r="BH112" s="191"/>
      <c r="BI112" s="191"/>
      <c r="BJ112" s="191"/>
      <c r="BK112" s="191"/>
      <c r="BL112" s="191"/>
      <c r="BM112" s="191"/>
      <c r="BN112" s="191"/>
      <c r="BO112" s="191"/>
      <c r="BP112" s="191"/>
      <c r="BQ112" s="191"/>
      <c r="BR112" s="191"/>
      <c r="BS112" s="191"/>
      <c r="BT112" s="191"/>
      <c r="BU112" s="191"/>
      <c r="BV112" s="191"/>
      <c r="BW112" s="191"/>
      <c r="BX112" s="191"/>
      <c r="BY112" s="191"/>
      <c r="BZ112" s="191"/>
      <c r="CA112" s="191"/>
      <c r="CB112" s="191"/>
      <c r="CC112" s="191"/>
      <c r="CD112" s="191"/>
      <c r="CE112" s="191"/>
      <c r="CF112" s="191"/>
      <c r="CG112" s="191"/>
      <c r="CH112" s="191"/>
      <c r="CI112" s="191"/>
      <c r="CJ112" s="191"/>
      <c r="CK112" s="191"/>
      <c r="CL112" s="191"/>
      <c r="CM112" s="191"/>
      <c r="CN112" s="191"/>
      <c r="CO112" s="191"/>
      <c r="CP112" s="191"/>
      <c r="CQ112" s="191"/>
      <c r="CR112" s="191"/>
      <c r="CS112" s="191"/>
      <c r="CT112" s="191"/>
      <c r="CU112" s="191"/>
      <c r="CV112" s="191"/>
      <c r="CW112" s="191"/>
      <c r="CX112" s="191"/>
      <c r="CY112" s="191"/>
      <c r="CZ112" s="191"/>
      <c r="DA112" s="191"/>
      <c r="DB112" s="191"/>
      <c r="DC112" s="191"/>
      <c r="DD112" s="191"/>
      <c r="DE112" s="191"/>
      <c r="DF112" s="191"/>
      <c r="DG112" s="191"/>
      <c r="DH112" s="191"/>
      <c r="DI112" s="191"/>
      <c r="DJ112" s="191"/>
      <c r="DK112" s="191"/>
      <c r="DL112" s="191"/>
      <c r="DM112" s="191"/>
      <c r="DN112" s="191"/>
      <c r="DO112" s="191"/>
      <c r="DP112" s="191"/>
      <c r="DQ112" s="191"/>
      <c r="DR112" s="191"/>
      <c r="DS112" s="191"/>
      <c r="DT112" s="191"/>
      <c r="DU112" s="191"/>
      <c r="DV112" s="191"/>
      <c r="DW112" s="191"/>
      <c r="DX112" s="191"/>
      <c r="DY112" s="191"/>
      <c r="DZ112" s="191"/>
      <c r="EA112" s="191"/>
      <c r="EB112" s="191"/>
      <c r="EC112" s="191"/>
      <c r="ED112" s="191"/>
      <c r="EE112" s="191"/>
      <c r="EF112" s="191"/>
      <c r="EG112" s="191"/>
      <c r="EH112" s="191"/>
      <c r="EI112" s="191"/>
      <c r="EJ112" s="191"/>
      <c r="EK112" s="191"/>
      <c r="EL112" s="191"/>
      <c r="EM112" s="191"/>
      <c r="EN112" s="191"/>
      <c r="EO112" s="191"/>
      <c r="EP112" s="191"/>
      <c r="EQ112" s="191"/>
      <c r="ER112" s="191"/>
      <c r="ES112" s="191"/>
      <c r="ET112" s="191"/>
      <c r="EU112" s="191"/>
      <c r="EV112" s="191"/>
      <c r="EW112" s="191"/>
      <c r="EX112" s="191"/>
      <c r="EY112" s="191"/>
      <c r="EZ112" s="191"/>
      <c r="FA112" s="191"/>
      <c r="FB112" s="191"/>
      <c r="FC112" s="191"/>
      <c r="FD112" s="191"/>
      <c r="FE112" s="191"/>
      <c r="FF112" s="191"/>
      <c r="FG112" s="191"/>
      <c r="FH112" s="191"/>
      <c r="FI112" s="191"/>
      <c r="FJ112" s="191"/>
      <c r="FK112" s="191"/>
      <c r="FL112" s="191"/>
      <c r="FM112" s="191"/>
      <c r="FN112" s="191"/>
      <c r="FO112" s="191"/>
      <c r="FP112" s="191"/>
      <c r="FQ112" s="191"/>
      <c r="FR112" s="191"/>
      <c r="FS112" s="191"/>
      <c r="FT112" s="191"/>
      <c r="FU112" s="191"/>
      <c r="FV112" s="191"/>
      <c r="FW112" s="191"/>
      <c r="FX112" s="191"/>
      <c r="FY112" s="191"/>
      <c r="FZ112" s="191"/>
      <c r="GA112" s="191"/>
      <c r="GB112" s="191"/>
      <c r="GC112" s="191"/>
      <c r="GD112" s="191"/>
      <c r="GE112" s="191"/>
      <c r="GF112" s="191"/>
      <c r="GG112" s="191"/>
      <c r="GH112" s="191"/>
      <c r="GI112" s="191"/>
      <c r="GJ112" s="191"/>
      <c r="GK112" s="191"/>
      <c r="GL112" s="191"/>
      <c r="GM112" s="191"/>
      <c r="GN112" s="191"/>
      <c r="GO112" s="191"/>
      <c r="GP112" s="191"/>
      <c r="GQ112" s="191"/>
      <c r="GR112" s="191"/>
      <c r="GS112" s="191"/>
      <c r="GT112" s="191"/>
      <c r="GU112" s="191"/>
      <c r="GV112" s="191"/>
      <c r="GW112" s="191"/>
      <c r="GX112" s="191"/>
      <c r="GY112" s="191"/>
      <c r="GZ112" s="191"/>
      <c r="HA112" s="191"/>
      <c r="HB112" s="191"/>
      <c r="HC112" s="191"/>
      <c r="HD112" s="191"/>
      <c r="HE112" s="191"/>
      <c r="HF112" s="191"/>
      <c r="HG112" s="191"/>
      <c r="HH112" s="191"/>
      <c r="HI112" s="191"/>
      <c r="HJ112" s="191"/>
      <c r="HK112" s="191"/>
      <c r="HL112" s="191"/>
      <c r="HM112" s="191"/>
      <c r="HN112" s="191"/>
      <c r="HO112" s="191"/>
      <c r="HP112" s="191"/>
      <c r="HQ112" s="191"/>
      <c r="HR112" s="191"/>
      <c r="HS112" s="191"/>
      <c r="HT112" s="191"/>
      <c r="HU112" s="191"/>
      <c r="HV112" s="191"/>
      <c r="HW112" s="191"/>
      <c r="HX112" s="191"/>
      <c r="HY112" s="191"/>
      <c r="HZ112" s="191"/>
      <c r="IA112" s="191"/>
      <c r="IB112" s="191"/>
      <c r="IC112" s="191"/>
      <c r="ID112" s="191"/>
      <c r="IE112" s="191"/>
      <c r="IF112" s="191"/>
      <c r="IG112" s="191"/>
      <c r="IH112" s="191"/>
      <c r="II112" s="191"/>
      <c r="IJ112" s="191"/>
      <c r="IK112" s="191"/>
      <c r="IL112" s="191"/>
      <c r="IM112" s="191"/>
      <c r="IN112" s="191"/>
      <c r="IO112" s="191"/>
      <c r="IP112" s="191"/>
      <c r="IQ112" s="191"/>
      <c r="IR112" s="191"/>
      <c r="IS112" s="191"/>
      <c r="IT112" s="191"/>
      <c r="IU112" s="191"/>
      <c r="IV112" s="191"/>
      <c r="IW112" s="191"/>
    </row>
    <row r="113" customFormat="false" ht="12.75" hidden="false" customHeight="false" outlineLevel="0" collapsed="false">
      <c r="A113" s="191"/>
      <c r="B113" s="191"/>
      <c r="C113" s="118"/>
      <c r="F113" s="191"/>
      <c r="H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1"/>
      <c r="AT113" s="191"/>
      <c r="AU113" s="191"/>
      <c r="AV113" s="191"/>
      <c r="AW113" s="191"/>
      <c r="AX113" s="191"/>
      <c r="AY113" s="191"/>
      <c r="AZ113" s="191"/>
      <c r="BA113" s="191"/>
      <c r="BB113" s="191"/>
      <c r="BC113" s="191"/>
      <c r="BD113" s="191"/>
      <c r="BE113" s="191"/>
      <c r="BF113" s="191"/>
      <c r="BG113" s="191"/>
      <c r="BH113" s="191"/>
      <c r="BI113" s="191"/>
      <c r="BJ113" s="191"/>
      <c r="BK113" s="191"/>
      <c r="BL113" s="191"/>
      <c r="BM113" s="191"/>
      <c r="BN113" s="191"/>
      <c r="BO113" s="191"/>
      <c r="BP113" s="191"/>
      <c r="BQ113" s="191"/>
      <c r="BR113" s="191"/>
      <c r="BS113" s="191"/>
      <c r="BT113" s="191"/>
      <c r="BU113" s="191"/>
      <c r="BV113" s="191"/>
      <c r="BW113" s="191"/>
      <c r="BX113" s="191"/>
      <c r="BY113" s="191"/>
      <c r="BZ113" s="191"/>
      <c r="CA113" s="191"/>
      <c r="CB113" s="191"/>
      <c r="CC113" s="191"/>
      <c r="CD113" s="191"/>
      <c r="CE113" s="191"/>
      <c r="CF113" s="191"/>
      <c r="CG113" s="191"/>
      <c r="CH113" s="191"/>
      <c r="CI113" s="191"/>
      <c r="CJ113" s="191"/>
      <c r="CK113" s="191"/>
      <c r="CL113" s="191"/>
      <c r="CM113" s="191"/>
      <c r="CN113" s="191"/>
      <c r="CO113" s="191"/>
      <c r="CP113" s="191"/>
      <c r="CQ113" s="191"/>
      <c r="CR113" s="191"/>
      <c r="CS113" s="191"/>
      <c r="CT113" s="191"/>
      <c r="CU113" s="191"/>
      <c r="CV113" s="191"/>
      <c r="CW113" s="191"/>
      <c r="CX113" s="191"/>
      <c r="CY113" s="191"/>
      <c r="CZ113" s="191"/>
      <c r="DA113" s="191"/>
      <c r="DB113" s="191"/>
      <c r="DC113" s="191"/>
      <c r="DD113" s="191"/>
      <c r="DE113" s="191"/>
      <c r="DF113" s="191"/>
      <c r="DG113" s="191"/>
      <c r="DH113" s="191"/>
      <c r="DI113" s="191"/>
      <c r="DJ113" s="191"/>
      <c r="DK113" s="191"/>
      <c r="DL113" s="191"/>
      <c r="DM113" s="191"/>
      <c r="DN113" s="191"/>
      <c r="DO113" s="191"/>
      <c r="DP113" s="191"/>
      <c r="DQ113" s="191"/>
      <c r="DR113" s="191"/>
      <c r="DS113" s="191"/>
      <c r="DT113" s="191"/>
      <c r="DU113" s="191"/>
      <c r="DV113" s="191"/>
      <c r="DW113" s="191"/>
      <c r="DX113" s="191"/>
      <c r="DY113" s="191"/>
      <c r="DZ113" s="191"/>
      <c r="EA113" s="191"/>
      <c r="EB113" s="191"/>
      <c r="EC113" s="191"/>
      <c r="ED113" s="191"/>
      <c r="EE113" s="191"/>
      <c r="EF113" s="191"/>
      <c r="EG113" s="191"/>
      <c r="EH113" s="191"/>
      <c r="EI113" s="191"/>
      <c r="EJ113" s="191"/>
      <c r="EK113" s="191"/>
      <c r="EL113" s="191"/>
      <c r="EM113" s="191"/>
      <c r="EN113" s="191"/>
      <c r="EO113" s="191"/>
      <c r="EP113" s="191"/>
      <c r="EQ113" s="191"/>
      <c r="ER113" s="191"/>
      <c r="ES113" s="191"/>
      <c r="ET113" s="191"/>
      <c r="EU113" s="191"/>
      <c r="EV113" s="191"/>
      <c r="EW113" s="191"/>
      <c r="EX113" s="191"/>
      <c r="EY113" s="191"/>
      <c r="EZ113" s="191"/>
      <c r="FA113" s="191"/>
      <c r="FB113" s="191"/>
      <c r="FC113" s="191"/>
      <c r="FD113" s="191"/>
      <c r="FE113" s="191"/>
      <c r="FF113" s="191"/>
      <c r="FG113" s="191"/>
      <c r="FH113" s="191"/>
      <c r="FI113" s="191"/>
      <c r="FJ113" s="191"/>
      <c r="FK113" s="191"/>
      <c r="FL113" s="191"/>
      <c r="FM113" s="191"/>
      <c r="FN113" s="191"/>
      <c r="FO113" s="191"/>
      <c r="FP113" s="191"/>
      <c r="FQ113" s="191"/>
      <c r="FR113" s="191"/>
      <c r="FS113" s="191"/>
      <c r="FT113" s="191"/>
      <c r="FU113" s="191"/>
      <c r="FV113" s="191"/>
      <c r="FW113" s="191"/>
      <c r="FX113" s="191"/>
      <c r="FY113" s="191"/>
      <c r="FZ113" s="191"/>
      <c r="GA113" s="191"/>
      <c r="GB113" s="191"/>
      <c r="GC113" s="191"/>
      <c r="GD113" s="191"/>
      <c r="GE113" s="191"/>
      <c r="GF113" s="191"/>
      <c r="GG113" s="191"/>
      <c r="GH113" s="191"/>
      <c r="GI113" s="191"/>
      <c r="GJ113" s="191"/>
      <c r="GK113" s="191"/>
      <c r="GL113" s="191"/>
      <c r="GM113" s="191"/>
      <c r="GN113" s="191"/>
      <c r="GO113" s="191"/>
      <c r="GP113" s="191"/>
      <c r="GQ113" s="191"/>
      <c r="GR113" s="191"/>
      <c r="GS113" s="191"/>
      <c r="GT113" s="191"/>
      <c r="GU113" s="191"/>
      <c r="GV113" s="191"/>
      <c r="GW113" s="191"/>
      <c r="GX113" s="191"/>
      <c r="GY113" s="191"/>
      <c r="GZ113" s="191"/>
      <c r="HA113" s="191"/>
      <c r="HB113" s="191"/>
      <c r="HC113" s="191"/>
      <c r="HD113" s="191"/>
      <c r="HE113" s="191"/>
      <c r="HF113" s="191"/>
      <c r="HG113" s="191"/>
      <c r="HH113" s="191"/>
      <c r="HI113" s="191"/>
      <c r="HJ113" s="191"/>
      <c r="HK113" s="191"/>
      <c r="HL113" s="191"/>
      <c r="HM113" s="191"/>
      <c r="HN113" s="191"/>
      <c r="HO113" s="191"/>
      <c r="HP113" s="191"/>
      <c r="HQ113" s="191"/>
      <c r="HR113" s="191"/>
      <c r="HS113" s="191"/>
      <c r="HT113" s="191"/>
      <c r="HU113" s="191"/>
      <c r="HV113" s="191"/>
      <c r="HW113" s="191"/>
      <c r="HX113" s="191"/>
      <c r="HY113" s="191"/>
      <c r="HZ113" s="191"/>
      <c r="IA113" s="191"/>
      <c r="IB113" s="191"/>
      <c r="IC113" s="191"/>
      <c r="ID113" s="191"/>
      <c r="IE113" s="191"/>
      <c r="IF113" s="191"/>
      <c r="IG113" s="191"/>
      <c r="IH113" s="191"/>
      <c r="II113" s="191"/>
      <c r="IJ113" s="191"/>
      <c r="IK113" s="191"/>
      <c r="IL113" s="191"/>
      <c r="IM113" s="191"/>
      <c r="IN113" s="191"/>
      <c r="IO113" s="191"/>
      <c r="IP113" s="191"/>
      <c r="IQ113" s="191"/>
      <c r="IR113" s="191"/>
      <c r="IS113" s="191"/>
      <c r="IT113" s="191"/>
      <c r="IU113" s="191"/>
      <c r="IV113" s="191"/>
      <c r="IW113" s="191"/>
    </row>
    <row r="114" customFormat="false" ht="12.75" hidden="false" customHeight="false" outlineLevel="0" collapsed="false">
      <c r="C114" s="118"/>
    </row>
    <row r="115" customFormat="false" ht="16.5" hidden="false" customHeight="false" outlineLevel="0" collapsed="false">
      <c r="B115" s="196"/>
      <c r="C115" s="197" t="str">
        <f aca="true">CELL("filename")</f>
        <v>'file:///mnt/12tb/@roms/datasets/enron/EDRM Enron Email Data Set v2 XML/filtered-attachments/xls/Hot_List_0608.xls'#$Hotlist - Completed</v>
      </c>
    </row>
    <row r="116" customFormat="false" ht="12.75" hidden="false" customHeight="false" outlineLevel="0" collapsed="false">
      <c r="C116" s="197" t="n">
        <f aca="true">NOW()</f>
        <v>45926.9660246927</v>
      </c>
    </row>
    <row r="185" customFormat="false" ht="12.75" hidden="false" customHeight="false" outlineLevel="0" collapsed="false">
      <c r="E185" s="119" t="n">
        <f aca="false">COUNTA(C188:C190)</f>
        <v>0</v>
      </c>
    </row>
    <row r="186" customFormat="false" ht="16.5" hidden="false" customHeight="true" outlineLevel="0" collapsed="false">
      <c r="A186" s="198" t="s">
        <v>253</v>
      </c>
      <c r="B186" s="198" t="s">
        <v>254</v>
      </c>
    </row>
    <row r="187" customFormat="false" ht="12.75" hidden="false" customHeight="false" outlineLevel="0" collapsed="false">
      <c r="A187" s="198"/>
      <c r="B187" s="198"/>
    </row>
    <row r="188" customFormat="false" ht="12.75" hidden="false" customHeight="false" outlineLevel="0" collapsed="false">
      <c r="A188" s="198"/>
      <c r="B188" s="198"/>
    </row>
    <row r="189" customFormat="false" ht="12.75" hidden="false" customHeight="false" outlineLevel="0" collapsed="false">
      <c r="A189" s="198"/>
      <c r="B189" s="198"/>
    </row>
    <row r="190" customFormat="false" ht="12.75" hidden="false" customHeight="false" outlineLevel="0" collapsed="false">
      <c r="A190" s="198"/>
      <c r="B190" s="198"/>
    </row>
    <row r="191" customFormat="false" ht="12.75" hidden="false" customHeight="false" outlineLevel="0" collapsed="false">
      <c r="A191" s="198"/>
      <c r="B191" s="198"/>
    </row>
    <row r="192" customFormat="false" ht="12.75" hidden="false" customHeight="false" outlineLevel="0" collapsed="false">
      <c r="A192" s="198"/>
      <c r="B192" s="198"/>
      <c r="I192" s="119" t="n">
        <v>5000</v>
      </c>
      <c r="L192" s="119" t="n">
        <v>5000</v>
      </c>
    </row>
    <row r="193" customFormat="false" ht="12.75" hidden="false" customHeight="false" outlineLevel="0" collapsed="false">
      <c r="C193" s="119" t="n">
        <v>5000</v>
      </c>
      <c r="F193" s="119" t="n">
        <v>5000</v>
      </c>
    </row>
    <row r="201" customFormat="false" ht="12.75" hidden="false" customHeight="false" outlineLevel="0" collapsed="false">
      <c r="I201" s="199" t="e">
        <f aca="false">#REF!+I46+I62+I74+I82+I91+#REF!+#REF!+#REF!+#REF!+I122+I130+I143+I153+I174+I185+I192+I199</f>
        <v>#VALUE!</v>
      </c>
      <c r="L201" s="199" t="e">
        <f aca="false">#REF!+L46+L62+L74+L82+L91+L110+#REF!+#REF!+#REF!+L122+L130+L143+L153+L174+L185+L192+L199</f>
        <v>#REF!</v>
      </c>
      <c r="O201" s="199" t="e">
        <f aca="false">O37+O63+O77+O92+O100+#REF!+#REF!+O115+#REF!+#REF!+O122+O130+O143+O153+O174+O185+O192+O199</f>
        <v>#REF!</v>
      </c>
    </row>
    <row r="202" customFormat="false" ht="12.75" hidden="false" customHeight="false" outlineLevel="0" collapsed="false">
      <c r="C202" s="199" t="e">
        <f aca="false">C37+C64+C73+C89+C98+I13+C107+C117+#REF!+#REF!+C123+C131+C144+C154+C175+C186+C193+C200</f>
        <v>#VALUE!</v>
      </c>
      <c r="F202" s="199" t="e">
        <f aca="false">F37+F64+F73+F89+F98+L13+#REF!+#REF!+#REF!+#REF!+F123+F131+F144+F154+F175+F186+F193+F200</f>
        <v>#REF!</v>
      </c>
    </row>
    <row r="204" customFormat="false" ht="12.75" hidden="false" customHeight="false" outlineLevel="0" collapsed="false">
      <c r="A204" s="200"/>
      <c r="B204" s="201"/>
    </row>
    <row r="205" customFormat="false" ht="12.75" hidden="false" customHeight="false" outlineLevel="0" collapsed="false">
      <c r="A205" s="181"/>
      <c r="B205" s="202"/>
    </row>
    <row r="206" customFormat="false" ht="12.75" hidden="false" customHeight="false" outlineLevel="0" collapsed="false">
      <c r="A206" s="181"/>
      <c r="B206" s="202"/>
    </row>
    <row r="207" customFormat="false" ht="12.75" hidden="false" customHeight="false" outlineLevel="0" collapsed="false">
      <c r="A207" s="181"/>
      <c r="B207" s="202"/>
    </row>
    <row r="208" customFormat="false" ht="12.75" hidden="false" customHeight="false" outlineLevel="0" collapsed="false">
      <c r="A208" s="181"/>
      <c r="B208" s="202"/>
    </row>
    <row r="209" customFormat="false" ht="12.75" hidden="false" customHeight="false" outlineLevel="0" collapsed="false">
      <c r="A209" s="181"/>
      <c r="B209" s="202"/>
    </row>
    <row r="210" customFormat="false" ht="12.75" hidden="false" customHeight="false" outlineLevel="0" collapsed="false">
      <c r="A210" s="181"/>
      <c r="B210" s="202"/>
    </row>
    <row r="211" customFormat="false" ht="12.75" hidden="false" customHeight="false" outlineLevel="0" collapsed="false">
      <c r="A211" s="181"/>
      <c r="B211" s="202"/>
    </row>
    <row r="212" customFormat="false" ht="12.75" hidden="false" customHeight="false" outlineLevel="0" collapsed="false">
      <c r="A212" s="203"/>
      <c r="B212" s="204"/>
    </row>
  </sheetData>
  <mergeCells count="12">
    <mergeCell ref="I3:M3"/>
    <mergeCell ref="C6:G6"/>
    <mergeCell ref="I6:M6"/>
    <mergeCell ref="I13:M13"/>
    <mergeCell ref="I20:M20"/>
    <mergeCell ref="C25:G25"/>
    <mergeCell ref="C63:G63"/>
    <mergeCell ref="I63:M63"/>
    <mergeCell ref="C83:G83"/>
    <mergeCell ref="C91:G91"/>
    <mergeCell ref="A186:A192"/>
    <mergeCell ref="B186:B192"/>
  </mergeCells>
  <printOptions headings="false" gridLines="false" gridLinesSet="true" horizontalCentered="true" verticalCentered="false"/>
  <pageMargins left="0.25" right="0.25" top="0.220138888888889" bottom="0.159722222222222" header="0.511811023622047" footer="0.511811023622047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mday</cp:lastModifiedBy>
  <cp:lastPrinted>2001-06-11T11:39:11Z</cp:lastPrinted>
  <dcterms:modified xsi:type="dcterms:W3CDTF">2001-06-11T12:37:22Z</dcterms:modified>
  <cp:revision>0</cp:revision>
  <dc:subject/>
  <dc:title/>
</cp:coreProperties>
</file>