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2Q Summary" sheetId="1" state="hidden" r:id="rId3"/>
    <sheet name="Hotlist - Identified " sheetId="2" state="visible" r:id="rId4"/>
    <sheet name="Hotlist - Completed" sheetId="3" state="visible" r:id="rId5"/>
  </sheets>
  <externalReferences>
    <externalReference r:id="rId6"/>
  </externalReferences>
  <definedNames>
    <definedName function="false" hidden="false" localSheetId="0" name="_xlnm.Print_Area" vbProcedure="false">'2Q Summary'!$1:$65536</definedName>
    <definedName function="false" hidden="false" localSheetId="2" name="_xlnm.Print_Area" vbProcedure="false">'Hotlist - Completed'!$A$1:$M$105</definedName>
    <definedName function="false" hidden="false" localSheetId="2" name="_xlnm.Print_Titles" vbProcedure="false">'Hotlist - Completed'!$1:$4</definedName>
    <definedName function="false" hidden="false" localSheetId="1" name="_xlnm.Print_Area" vbProcedure="false">'Hotlist - Identified '!$A$6:$T$188</definedName>
    <definedName function="false" hidden="false" localSheetId="1" name="_xlnm.Print_Titles" vbProcedure="false">'Hotlist - Identified '!$1:$5</definedName>
    <definedName function="false" hidden="false" name="nr_HotL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<sst xmlns="http://schemas.openxmlformats.org/spreadsheetml/2006/main" count="942" uniqueCount="239">
  <si>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</si>
  <si>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2Q 2000</t>
  </si>
  <si>
    <t xml:space="preserve">Deals Identified</t>
  </si>
  <si>
    <t xml:space="preserve">Team</t>
  </si>
  <si>
    <t xml:space="preserve">Value</t>
  </si>
  <si>
    <t xml:space="preserve">Chicago - Gas</t>
  </si>
  <si>
    <t xml:space="preserve">East Midstream</t>
  </si>
  <si>
    <t xml:space="preserve">Tenaska - Cleeborne</t>
  </si>
  <si>
    <t xml:space="preserve">Generation Investments</t>
  </si>
  <si>
    <t xml:space="preserve">West QF's</t>
  </si>
  <si>
    <t xml:space="preserve">West Midstream</t>
  </si>
  <si>
    <t xml:space="preserve">Other</t>
  </si>
  <si>
    <t xml:space="preserve">Great River</t>
  </si>
  <si>
    <t xml:space="preserve">Palm Springs/SSF</t>
  </si>
  <si>
    <t xml:space="preserve">Wilson Cntr Agency Fee</t>
  </si>
  <si>
    <t xml:space="preserve">E N R O N   N O R T H  A M E R I C A - H O T  L I S T</t>
  </si>
  <si>
    <t xml:space="preserve">DEALS IDENTIFIED</t>
  </si>
  <si>
    <t xml:space="preserve">Results based on Activity through May 11, 2001</t>
  </si>
  <si>
    <t xml:space="preserve">First Quarter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</si>
  <si>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</si>
  <si>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</si>
  <si>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</si>
  <si>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</si>
  <si>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2001 Totals</t>
  </si>
  <si>
    <t xml:space="preserve">East </t>
  </si>
  <si>
    <t xml:space="preserve">Power</t>
  </si>
  <si>
    <t xml:space="preserve">Deal</t>
  </si>
  <si>
    <t xml:space="preserve">TexMex (ERCOT)</t>
  </si>
  <si>
    <t xml:space="preserve">BlueDog Turbines-Northwestern (Development)</t>
  </si>
  <si>
    <t xml:space="preserve">Project Silver Oak (Northeast)</t>
  </si>
  <si>
    <t xml:space="preserve">AES (Development)</t>
  </si>
  <si>
    <t xml:space="preserve">Walton EMC (Development)</t>
  </si>
  <si>
    <t xml:space="preserve">Alamac (Southeast)</t>
  </si>
  <si>
    <t xml:space="preserve">BP Energy (ERCOT)</t>
  </si>
  <si>
    <t xml:space="preserve">Onondaga (Development)</t>
  </si>
  <si>
    <t xml:space="preserve">Steam Turbine Sale (Development)</t>
  </si>
  <si>
    <t xml:space="preserve">Calvert City (Development)</t>
  </si>
  <si>
    <t xml:space="preserve">Unrealized</t>
  </si>
  <si>
    <t xml:space="preserve">Over/</t>
  </si>
  <si>
    <t xml:space="preserve">Budget</t>
  </si>
  <si>
    <t xml:space="preserve">Under</t>
  </si>
  <si>
    <t xml:space="preserve">West </t>
  </si>
  <si>
    <t xml:space="preserve">Roseville</t>
  </si>
  <si>
    <t xml:space="preserve">PSCo.</t>
  </si>
  <si>
    <t xml:space="preserve">Las Vegas</t>
  </si>
  <si>
    <t xml:space="preserve">Palo Alto</t>
  </si>
  <si>
    <t xml:space="preserve"> BPA</t>
  </si>
  <si>
    <t xml:space="preserve">  Palo Alto</t>
  </si>
  <si>
    <t xml:space="preserve">Geneva Steel</t>
  </si>
  <si>
    <t xml:space="preserve">UAMPS</t>
  </si>
  <si>
    <t xml:space="preserve">Lodi</t>
  </si>
  <si>
    <t xml:space="preserve">DWR</t>
  </si>
  <si>
    <t xml:space="preserve">Blue Dog turbine sale</t>
  </si>
  <si>
    <t xml:space="preserve">Longview - Oregon</t>
  </si>
  <si>
    <t xml:space="preserve">Structuring fees</t>
  </si>
  <si>
    <t xml:space="preserve">Pacificorp</t>
  </si>
  <si>
    <t xml:space="preserve">Bighorn</t>
  </si>
  <si>
    <t xml:space="preserve">Saguaro</t>
  </si>
  <si>
    <t xml:space="preserve">Natural </t>
  </si>
  <si>
    <t xml:space="preserve">Gas</t>
  </si>
  <si>
    <t xml:space="preserve">Tuscon Electric (West)</t>
  </si>
  <si>
    <t xml:space="preserve">People's Energy (Central)</t>
  </si>
  <si>
    <t xml:space="preserve">City of Long Beach (West)</t>
  </si>
  <si>
    <t xml:space="preserve">Michigan Gas Utilities (Central)</t>
  </si>
  <si>
    <t xml:space="preserve">CIG (West)</t>
  </si>
  <si>
    <t xml:space="preserve">SEMCO (Central)</t>
  </si>
  <si>
    <t xml:space="preserve">City of Redding (West)</t>
  </si>
  <si>
    <t xml:space="preserve">PSEG (East)</t>
  </si>
  <si>
    <t xml:space="preserve">Garden State Paper (East)</t>
  </si>
  <si>
    <t xml:space="preserve">Southern Company (East)</t>
  </si>
  <si>
    <t xml:space="preserve">TBD</t>
  </si>
  <si>
    <t xml:space="preserve">Canada</t>
  </si>
  <si>
    <t xml:space="preserve">Project Buffalo (Finance)</t>
  </si>
  <si>
    <t xml:space="preserve">Centra Gas Manitoba (Gas)</t>
  </si>
  <si>
    <t xml:space="preserve">AMPS (Finance)</t>
  </si>
  <si>
    <t xml:space="preserve">NUG Contract Mgmt. (Ontario)</t>
  </si>
  <si>
    <t xml:space="preserve">Suncor Alliance (Gas)</t>
  </si>
  <si>
    <t xml:space="preserve">British Energy (Ontario)</t>
  </si>
  <si>
    <t xml:space="preserve">CNR (Exec/Finance)</t>
  </si>
  <si>
    <t xml:space="preserve">ENERconnect (Ontario)</t>
  </si>
  <si>
    <t xml:space="preserve">Suncor PGT (Gas)</t>
  </si>
  <si>
    <t xml:space="preserve">TCPL PPA (BE) (Ontario)</t>
  </si>
  <si>
    <t xml:space="preserve">Project Mapleleaf (Ontario)</t>
  </si>
  <si>
    <t xml:space="preserve">Sunoco PPA (BE) (Ontario)</t>
  </si>
  <si>
    <t xml:space="preserve">N1 Turbine Sale (Finance)</t>
  </si>
  <si>
    <t xml:space="preserve">Ivaco PPA (BE) (Ontario)</t>
  </si>
  <si>
    <t xml:space="preserve">Barrington/Burlington T/P swap (Gas)</t>
  </si>
  <si>
    <t xml:space="preserve">PML Services (Ontario)</t>
  </si>
  <si>
    <t xml:space="preserve">Gas Alberta (Gas)</t>
  </si>
  <si>
    <t xml:space="preserve">.</t>
  </si>
  <si>
    <t xml:space="preserve">Sunoco Transport (Gas)</t>
  </si>
  <si>
    <t xml:space="preserve">Casco MSA 3-yr (Gas)</t>
  </si>
  <si>
    <t xml:space="preserve">Upstream Executive</t>
  </si>
  <si>
    <t xml:space="preserve">JM Huber Corp</t>
  </si>
  <si>
    <t xml:space="preserve">Compression Services</t>
  </si>
  <si>
    <t xml:space="preserve">Bay Gas (Bay Gas Storage Co.)</t>
  </si>
  <si>
    <t xml:space="preserve">Chile (ENAP)</t>
  </si>
  <si>
    <t xml:space="preserve">Equilon (Capline)</t>
  </si>
  <si>
    <t xml:space="preserve">La Gloria (Duke Energy Fld Svcs)</t>
  </si>
  <si>
    <t xml:space="preserve">Cross Timbers (Cross Timbers)</t>
  </si>
  <si>
    <t xml:space="preserve">ET&amp;S (East LA)</t>
  </si>
  <si>
    <t xml:space="preserve">Oakhill (Oakhill Pipeline)</t>
  </si>
  <si>
    <t xml:space="preserve">Enron Clean Fuels (Enron Methanol)</t>
  </si>
  <si>
    <t xml:space="preserve">Iroquois Gas Pipeline (Eastchester Phase II)</t>
  </si>
  <si>
    <t xml:space="preserve">Seabreeze I (Duke Svcs/Formosa)</t>
  </si>
  <si>
    <t xml:space="preserve">HPL Texas City (AEP)</t>
  </si>
  <si>
    <t xml:space="preserve">Project Seabreeze Phase III</t>
  </si>
  <si>
    <t xml:space="preserve">Seabreeze II (El Paso/Duke Svcs)</t>
  </si>
  <si>
    <t xml:space="preserve">Lewis Energy (Lewis Energy)</t>
  </si>
  <si>
    <t xml:space="preserve">Stagecoach (Tennessee Gas Pipeline)</t>
  </si>
  <si>
    <t xml:space="preserve">NICOR (Nicor)</t>
  </si>
  <si>
    <t xml:space="preserve">Seabreeze II B</t>
  </si>
  <si>
    <t xml:space="preserve">Southern Trails (Questar Corp)</t>
  </si>
  <si>
    <t xml:space="preserve">Unocal (Unocal)</t>
  </si>
  <si>
    <t xml:space="preserve"> Offshore</t>
  </si>
  <si>
    <t xml:space="preserve">Shallow Water (Van Kirk &amp; Riles)</t>
  </si>
  <si>
    <t xml:space="preserve">Medusa (Murphy Exploration)</t>
  </si>
  <si>
    <t xml:space="preserve">King Kong (Mariner)</t>
  </si>
  <si>
    <t xml:space="preserve">Marco Polo (Anadarko Petroleum)</t>
  </si>
  <si>
    <t xml:space="preserve">Front Runner (Murphy/Dominion)</t>
  </si>
  <si>
    <t xml:space="preserve">Llano (EEX)</t>
  </si>
  <si>
    <t xml:space="preserve">Gunnison (Kerr McGee)</t>
  </si>
  <si>
    <t xml:space="preserve">Bridge (Callon Petroleum)</t>
  </si>
  <si>
    <t xml:space="preserve">Storage</t>
  </si>
  <si>
    <t xml:space="preserve">Golden Bear (Western Hub Ppts)</t>
  </si>
  <si>
    <t xml:space="preserve">The Big Easy (E Corp)</t>
  </si>
  <si>
    <t xml:space="preserve">Red Bed (PNM Energy)</t>
  </si>
  <si>
    <t xml:space="preserve">Blowfish (Enron Storage)</t>
  </si>
  <si>
    <t xml:space="preserve">Puget Sound Energy</t>
  </si>
  <si>
    <t xml:space="preserve">Big Red II (Halliburton)</t>
  </si>
  <si>
    <t xml:space="preserve">Liberty (ETS)</t>
  </si>
  <si>
    <t xml:space="preserve">Aspen (Western Hub Ppts)</t>
  </si>
  <si>
    <t xml:space="preserve">KN Interstate</t>
  </si>
  <si>
    <t xml:space="preserve">Big Red I (Halliburton)</t>
  </si>
  <si>
    <t xml:space="preserve">Big Bird I (Falcon Gas Storage)</t>
  </si>
  <si>
    <t xml:space="preserve">Producer Services</t>
  </si>
  <si>
    <t xml:space="preserve">Project Hoover (Applied Terravision)</t>
  </si>
  <si>
    <t xml:space="preserve">Running Man (Marathon)</t>
  </si>
  <si>
    <t xml:space="preserve">Peoples (Peoples Prod Co)</t>
  </si>
  <si>
    <t xml:space="preserve">GW Pure (Pure Resources)</t>
  </si>
  <si>
    <t xml:space="preserve">Oilman (EOTT)</t>
  </si>
  <si>
    <t xml:space="preserve">Mariner (Mariner)</t>
  </si>
  <si>
    <t xml:space="preserve">Greenway (Occidental Petro)</t>
  </si>
  <si>
    <t xml:space="preserve">Andex (Andex)</t>
  </si>
  <si>
    <t xml:space="preserve">Deep Blue Sea (Ocean Energy)</t>
  </si>
  <si>
    <t xml:space="preserve">Gather Co (Gather Co)</t>
  </si>
  <si>
    <t xml:space="preserve">CNR (Columbia Natural Resources)</t>
  </si>
  <si>
    <t xml:space="preserve">CGT (Columbia Gas Tr.)</t>
  </si>
  <si>
    <t xml:space="preserve"> Wellhead Desk</t>
  </si>
  <si>
    <t xml:space="preserve">Apache (Apache)</t>
  </si>
  <si>
    <t xml:space="preserve">CL&amp;F I (Contin. Land &amp; Fur)</t>
  </si>
  <si>
    <t xml:space="preserve">AR (Aspect Resources)</t>
  </si>
  <si>
    <t xml:space="preserve">HPL and </t>
  </si>
  <si>
    <t xml:space="preserve">Bridgeline</t>
  </si>
  <si>
    <t xml:space="preserve">Mexico</t>
  </si>
  <si>
    <t xml:space="preserve">Project Tex Mex</t>
  </si>
  <si>
    <t xml:space="preserve">Fapsa</t>
  </si>
  <si>
    <t xml:space="preserve">Fersinsa</t>
  </si>
  <si>
    <t xml:space="preserve">Vitro</t>
  </si>
  <si>
    <t xml:space="preserve">BNY</t>
  </si>
  <si>
    <t xml:space="preserve">TECO</t>
  </si>
  <si>
    <t xml:space="preserve">Cogentrix</t>
  </si>
  <si>
    <t xml:space="preserve">Motown</t>
  </si>
  <si>
    <t xml:space="preserve">North American Geo Power</t>
  </si>
  <si>
    <t xml:space="preserve">Tenaska</t>
  </si>
  <si>
    <t xml:space="preserve">Edison Mission Energy</t>
  </si>
  <si>
    <t xml:space="preserve">Indeck</t>
  </si>
  <si>
    <t xml:space="preserve">ANP</t>
  </si>
  <si>
    <t xml:space="preserve">UAE</t>
  </si>
  <si>
    <t xml:space="preserve">Dynegy</t>
  </si>
  <si>
    <t xml:space="preserve">AES</t>
  </si>
  <si>
    <t xml:space="preserve">Delta Power</t>
  </si>
  <si>
    <t xml:space="preserve">Brazos</t>
  </si>
  <si>
    <t xml:space="preserve">Principal</t>
  </si>
  <si>
    <t xml:space="preserve">Investing</t>
  </si>
  <si>
    <t xml:space="preserve">Energy</t>
  </si>
  <si>
    <t xml:space="preserve">Capital Services</t>
  </si>
  <si>
    <t xml:space="preserve">KCS VPP Syndication</t>
  </si>
  <si>
    <t xml:space="preserve">Preston Exploration (Equity)</t>
  </si>
  <si>
    <t xml:space="preserve">Tarpon (Equity)</t>
  </si>
  <si>
    <t xml:space="preserve"> Cypress</t>
  </si>
  <si>
    <t xml:space="preserve">Andex (VPP)</t>
  </si>
  <si>
    <t xml:space="preserve">Restructuring</t>
  </si>
  <si>
    <t xml:space="preserve">Corporate</t>
  </si>
  <si>
    <t xml:space="preserve">Development</t>
  </si>
  <si>
    <t xml:space="preserve">Office of</t>
  </si>
  <si>
    <t xml:space="preserve">the Chairman</t>
  </si>
  <si>
    <t xml:space="preserve">CHECK FIGURES</t>
  </si>
  <si>
    <t xml:space="preserve">2Q01 DEALS COMPLETED</t>
  </si>
  <si>
    <t xml:space="preserve">East Power </t>
  </si>
  <si>
    <t xml:space="preserve">Deals &lt; $1M Each (Southeast)</t>
  </si>
  <si>
    <t xml:space="preserve">Deals &lt; $1M Each (Midwest)</t>
  </si>
  <si>
    <t xml:space="preserve">Deals &lt; $1M Each (ERCOT)</t>
  </si>
  <si>
    <t xml:space="preserve">Deals &lt; $1M Each (Northeast)</t>
  </si>
  <si>
    <t xml:space="preserve">CRRA (Northeast)</t>
  </si>
  <si>
    <t xml:space="preserve">Unrealized Budget</t>
  </si>
  <si>
    <t xml:space="preserve">Structuring Fees (Development)</t>
  </si>
  <si>
    <t xml:space="preserve">Las Vegas Turbines (Development)</t>
  </si>
  <si>
    <t xml:space="preserve">HPL &amp; Bridgeline</t>
  </si>
  <si>
    <t xml:space="preserve">Dreyfus</t>
  </si>
  <si>
    <t xml:space="preserve">EEX Exploration</t>
  </si>
  <si>
    <t xml:space="preserve">Goldston Oil</t>
  </si>
  <si>
    <t xml:space="preserve">Facility Costs</t>
  </si>
  <si>
    <t xml:space="preserve">Accural Value</t>
  </si>
  <si>
    <t xml:space="preserve">Deals &lt; $50K</t>
  </si>
  <si>
    <t xml:space="preserve">West Power </t>
  </si>
  <si>
    <t xml:space="preserve">Pastoria</t>
  </si>
  <si>
    <t xml:space="preserve">Psco.</t>
  </si>
  <si>
    <t xml:space="preserve">Mid Mkt Deals</t>
  </si>
  <si>
    <t xml:space="preserve">Deals &lt;100k</t>
  </si>
  <si>
    <t xml:space="preserve">Structuring Fees</t>
  </si>
  <si>
    <t xml:space="preserve">Natural Gas </t>
  </si>
  <si>
    <t xml:space="preserve">Lamosa</t>
  </si>
  <si>
    <t xml:space="preserve">Sanitarios</t>
  </si>
  <si>
    <t xml:space="preserve">Trans Alta Energy (West)</t>
  </si>
  <si>
    <t xml:space="preserve">Kern River Transport (West)</t>
  </si>
  <si>
    <t xml:space="preserve">Mid Market (West)</t>
  </si>
  <si>
    <t xml:space="preserve">Mid Market (East)</t>
  </si>
  <si>
    <t xml:space="preserve">Mid Market (Central)</t>
  </si>
  <si>
    <t xml:space="preserve">Derivatives - Origination</t>
  </si>
  <si>
    <t xml:space="preserve">Principal Investing</t>
  </si>
  <si>
    <t xml:space="preserve">Canada </t>
  </si>
  <si>
    <t xml:space="preserve"> Petro Canada Alliance (Gas)</t>
  </si>
  <si>
    <t xml:space="preserve">Misc. Natural Gas Origination</t>
  </si>
  <si>
    <t xml:space="preserve">Kern Capacity (Gas)</t>
  </si>
  <si>
    <t xml:space="preserve">ARC MSA (Gas)</t>
  </si>
  <si>
    <t xml:space="preserve">Calgary Co-op</t>
  </si>
  <si>
    <t xml:space="preserve">ARC</t>
  </si>
  <si>
    <t xml:space="preserve">Misc. Power Origination</t>
  </si>
  <si>
    <t xml:space="preserve">Energy Capital Services</t>
  </si>
  <si>
    <t xml:space="preserve">Star VPP</t>
  </si>
  <si>
    <t xml:space="preserve">Offshore</t>
  </si>
  <si>
    <t xml:space="preserve">Corporate Development</t>
  </si>
  <si>
    <t xml:space="preserve">Office of the Chairman</t>
  </si>
  <si>
    <t xml:space="preserve">Sold Peakers</t>
  </si>
  <si>
    <t xml:space="preserve">Total</t>
  </si>
  <si>
    <t xml:space="preserve">Originations</t>
  </si>
  <si>
    <t xml:space="preserve">Mid Mkt</t>
  </si>
  <si>
    <t xml:space="preserve">Variance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</si>
</sst>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[$-409]#,##0_);\(#,##0\)"/>
    <numFmt numFmtId="170" formatCode="_(\$* #,##0.00_);_(\$* \(#,##0.00\);_(\$* \-??_);_(@_)"/>
    <numFmt numFmtId="171" formatCode="\$#,##0_);&quot;($&quot;#,##0\)"/>
    <numFmt numFmtId="172" formatCode="\$#,##0_);[RED]&quot;($&quot;#,##0\)"/>
    <numFmt numFmtId="173" formatCode="_(* #,##0_);_(* \(#,##0\);_(* \-_);_(@_)"/>
    <numFmt numFmtId="174" formatCode="#,##0"/>
    <numFmt numFmtId="175" formatCode="_(* #,##0.0_);_(* \(#,##0.0\);_(* \-?_);_(@_)"/>
    <numFmt numFmtId="176" formatCode="\$#,##0.0_);&quot;($&quot;#,##0.0\)"/>
    <numFmt numFmtId="177" formatCode="0"/>
    <numFmt numFmtId="178" formatCode="[$-409]m/d/yyyy\ h:mm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2"/>
      <name val="Arial Narrow"/>
      <family val="2"/>
    </font>
    <font>
      <b val="true"/>
      <u val="single"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sz val="12"/>
      <name val="Arial"/>
      <family val="0"/>
    </font>
    <font>
      <sz val="11"/>
      <name val="Arial Narrow"/>
      <family val="2"/>
    </font>
    <font>
      <b val="true"/>
      <sz val="16"/>
      <color rgb="FF000000"/>
      <name val="Arial"/>
      <family val="2"/>
    </font>
    <font>
      <b val="true"/>
      <sz val="11"/>
      <color rgb="FF0000FF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b val="true"/>
      <sz val="8"/>
      <name val="Arial Narrow"/>
      <family val="2"/>
    </font>
    <font>
      <b val="true"/>
      <sz val="8"/>
      <color rgb="FF0000FF"/>
      <name val="Arial Narrow"/>
      <family val="2"/>
    </font>
    <font>
      <sz val="8"/>
      <color rgb="FF0000FF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9"/>
      <color rgb="FF0000FF"/>
      <name val="Arial Narrow"/>
      <family val="2"/>
    </font>
    <font>
      <b val="true"/>
      <sz val="9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1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9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8" fontId="24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3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1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21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21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30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3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2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2" fillId="0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32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5" fillId="2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hotlist template" xfId="20"/>
    <cellStyle name="Normal_MgmtSum-Q2-0526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3</xdr:col>
      <xdr:colOff>638280</xdr:colOff>
      <xdr:row>0</xdr:row>
      <xdr:rowOff>47520</xdr:rowOff>
    </xdr:to>
    <xdr:sp>
      <xdr:nvSpPr>
        <xdr:cNvPr id="0" name="Line 1"/>
        <xdr:cNvSpPr/>
      </xdr:nvSpPr>
      <xdr:spPr>
        <a:xfrm flipH="1">
          <a:off x="-360" y="47520"/>
          <a:ext cx="34549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3</xdr:row>
      <xdr:rowOff>85320</xdr:rowOff>
    </xdr:from>
    <xdr:to>
      <xdr:col>8</xdr:col>
      <xdr:colOff>720</xdr:colOff>
      <xdr:row>3</xdr:row>
      <xdr:rowOff>85320</xdr:rowOff>
    </xdr:to>
    <xdr:sp>
      <xdr:nvSpPr>
        <xdr:cNvPr id="1" name="Line 2"/>
        <xdr:cNvSpPr/>
      </xdr:nvSpPr>
      <xdr:spPr>
        <a:xfrm flipH="1">
          <a:off x="3454560" y="723600"/>
          <a:ext cx="2553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8</xdr:col>
      <xdr:colOff>2160</xdr:colOff>
      <xdr:row>0</xdr:row>
      <xdr:rowOff>0</xdr:rowOff>
    </xdr:to>
    <xdr:sp>
      <xdr:nvSpPr>
        <xdr:cNvPr id="2" name="Line 1"/>
        <xdr:cNvSpPr/>
      </xdr:nvSpPr>
      <xdr:spPr>
        <a:xfrm flipH="1">
          <a:off x="0" y="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8</xdr:col>
      <xdr:colOff>2160</xdr:colOff>
      <xdr:row>0</xdr:row>
      <xdr:rowOff>47520</xdr:rowOff>
    </xdr:to>
    <xdr:sp>
      <xdr:nvSpPr>
        <xdr:cNvPr id="3" name="Line 2"/>
        <xdr:cNvSpPr/>
      </xdr:nvSpPr>
      <xdr:spPr>
        <a:xfrm flipH="1">
          <a:off x="0" y="47520"/>
          <a:ext cx="42069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1741320</xdr:colOff>
      <xdr:row>3</xdr:row>
      <xdr:rowOff>104760</xdr:rowOff>
    </xdr:from>
    <xdr:to>
      <xdr:col>19</xdr:col>
      <xdr:colOff>674280</xdr:colOff>
      <xdr:row>3</xdr:row>
      <xdr:rowOff>104760</xdr:rowOff>
    </xdr:to>
    <xdr:sp>
      <xdr:nvSpPr>
        <xdr:cNvPr id="4" name="Line 3"/>
        <xdr:cNvSpPr/>
      </xdr:nvSpPr>
      <xdr:spPr>
        <a:xfrm flipH="1">
          <a:off x="2122200" y="743040"/>
          <a:ext cx="14127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685440</xdr:colOff>
          <xdr:row>196</xdr:row>
          <xdr:rowOff>95760</xdr:rowOff>
        </xdr:from>
        <xdr:to>
          <xdr:col>7</xdr:col>
          <xdr:colOff>202320</xdr:colOff>
          <xdr:row>199</xdr:row>
          <xdr:rowOff>28440</xdr:rowOff>
        </xdr:to>
        <xdr:sp>
          <xdr:nvSpPr>
            <xdr:cNvPr id="1001" name="Button 76" descr="Hot 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Hot List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834840</xdr:colOff>
      <xdr:row>0</xdr:row>
      <xdr:rowOff>47520</xdr:rowOff>
    </xdr:to>
    <xdr:sp>
      <xdr:nvSpPr>
        <xdr:cNvPr id="5" name="Line 1"/>
        <xdr:cNvSpPr/>
      </xdr:nvSpPr>
      <xdr:spPr>
        <a:xfrm flipH="1">
          <a:off x="0" y="47520"/>
          <a:ext cx="87717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30240</xdr:colOff>
      <xdr:row>0</xdr:row>
      <xdr:rowOff>9720</xdr:rowOff>
    </xdr:from>
    <xdr:to>
      <xdr:col>11</xdr:col>
      <xdr:colOff>30960</xdr:colOff>
      <xdr:row>0</xdr:row>
      <xdr:rowOff>9720</xdr:rowOff>
    </xdr:to>
    <xdr:sp>
      <xdr:nvSpPr>
        <xdr:cNvPr id="6" name="Line 3"/>
        <xdr:cNvSpPr/>
      </xdr:nvSpPr>
      <xdr:spPr>
        <a:xfrm flipH="1">
          <a:off x="30240" y="9720"/>
          <a:ext cx="87724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412560</xdr:colOff>
      <xdr:row>3</xdr:row>
      <xdr:rowOff>180720</xdr:rowOff>
    </xdr:from>
    <xdr:to>
      <xdr:col>12</xdr:col>
      <xdr:colOff>524880</xdr:colOff>
      <xdr:row>3</xdr:row>
      <xdr:rowOff>180720</xdr:rowOff>
    </xdr:to>
    <xdr:sp>
      <xdr:nvSpPr>
        <xdr:cNvPr id="7" name="Line 4"/>
        <xdr:cNvSpPr/>
      </xdr:nvSpPr>
      <xdr:spPr>
        <a:xfrm flipH="1">
          <a:off x="4435200" y="819000"/>
          <a:ext cx="54043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2Q%202001/MgmtSum-Q2_2001_051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YTD Mgmt Summary "/>
      <sheetName val="QTD Mgmt Summary"/>
      <sheetName val="GM-WklyChnge"/>
      <sheetName val="GrossMargin"/>
      <sheetName val="WeeklyExpChange"/>
      <sheetName val="Expenses"/>
      <sheetName val="CapChrg"/>
    </sheetNames>
    <sheetDataSet>
      <sheetData sheetId="0"/>
      <sheetData sheetId="1"/>
      <sheetData sheetId="2"/>
      <sheetData sheetId="3"/>
      <sheetData sheetId="4">
        <row r="16">
          <cell r="H16">
            <v>2025</v>
          </cell>
        </row>
        <row r="17">
          <cell r="H17">
            <v>-250</v>
          </cell>
        </row>
        <row r="27">
          <cell r="H27">
            <v>-1000</v>
          </cell>
        </row>
        <row r="71">
          <cell r="D71">
            <v>58411</v>
          </cell>
          <cell r="E71">
            <v>497457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</cols>
  <sheetData>
    <row r="1" customFormat="false" ht="9.75" hidden="false" customHeight="true" outlineLevel="0" collapsed="false">
      <c r="A1" s="1"/>
      <c r="B1" s="2"/>
      <c r="C1" s="2"/>
      <c r="D1" s="2"/>
    </row>
    <row r="2" customFormat="false" ht="27" hidden="false" customHeight="true" outlineLevel="0" collapsed="false">
      <c r="A2" s="3" t="s">
        <v>0</v>
      </c>
      <c r="B2" s="3"/>
      <c r="C2" s="3"/>
      <c r="D2" s="3"/>
      <c r="E2" s="4"/>
      <c r="F2" s="4"/>
      <c r="G2" s="4"/>
      <c r="H2" s="5"/>
    </row>
    <row r="3" customFormat="false" ht="13.5" hidden="false" customHeight="true" outlineLevel="0" collapsed="false">
      <c r="A3" s="6"/>
      <c r="B3" s="7"/>
      <c r="C3" s="7"/>
      <c r="D3" s="7"/>
      <c r="E3" s="8"/>
      <c r="F3" s="8"/>
      <c r="G3" s="8"/>
      <c r="H3" s="8"/>
    </row>
    <row r="4" customFormat="false" ht="15" hidden="false" customHeight="true" outlineLevel="0" collapsed="false">
      <c r="A4" s="6"/>
      <c r="B4" s="7"/>
      <c r="C4" s="7"/>
      <c r="D4" s="7"/>
      <c r="E4" s="9"/>
      <c r="F4" s="9"/>
      <c r="G4" s="9"/>
      <c r="H4" s="9"/>
    </row>
    <row r="6" customFormat="false" ht="12.75" hidden="false" customHeight="false" outlineLevel="0" collapsed="false">
      <c r="A6" s="10"/>
    </row>
    <row r="7" customFormat="false" ht="15.75" hidden="false" customHeight="false" outlineLevel="0" collapsed="false">
      <c r="A7" s="11" t="s">
        <v>1</v>
      </c>
    </row>
    <row r="8" customFormat="false" ht="15.75" hidden="false" customHeight="false" outlineLevel="0" collapsed="false">
      <c r="A8" s="12" t="s">
        <v>2</v>
      </c>
      <c r="B8" s="12"/>
      <c r="C8" s="12" t="s">
        <v>3</v>
      </c>
      <c r="F8" s="12"/>
      <c r="G8" s="13" t="s">
        <v>4</v>
      </c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customFormat="false" ht="15.75" hidden="false" customHeight="false" outlineLevel="0" collapsed="false">
      <c r="A9" s="14" t="s">
        <v>5</v>
      </c>
      <c r="B9" s="14"/>
      <c r="C9" s="14" t="s">
        <v>6</v>
      </c>
      <c r="F9" s="14"/>
      <c r="G9" s="15" t="n">
        <v>3000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customFormat="false" ht="15.75" hidden="false" customHeight="false" outlineLevel="0" collapsed="false">
      <c r="A10" s="14" t="s">
        <v>7</v>
      </c>
      <c r="B10" s="14"/>
      <c r="C10" s="14" t="s">
        <v>8</v>
      </c>
      <c r="F10" s="14"/>
      <c r="G10" s="15" t="n">
        <v>19216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customFormat="false" ht="15.75" hidden="false" customHeight="false" outlineLevel="0" collapsed="false">
      <c r="A11" s="14" t="s">
        <v>9</v>
      </c>
      <c r="B11" s="14"/>
      <c r="C11" s="14" t="s">
        <v>10</v>
      </c>
      <c r="F11" s="14"/>
      <c r="G11" s="15" t="n">
        <v>9100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customFormat="false" ht="15.75" hidden="false" customHeight="false" outlineLevel="0" collapsed="false">
      <c r="A12" s="14" t="s">
        <v>11</v>
      </c>
      <c r="B12" s="14"/>
      <c r="C12" s="14"/>
      <c r="F12" s="14"/>
      <c r="G12" s="15" t="n">
        <f aca="false">SUM(G13:G15)</f>
        <v>1390.233</v>
      </c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customFormat="false" ht="15.75" hidden="true" customHeight="false" outlineLevel="0" collapsed="false">
      <c r="A13" s="14" t="s">
        <v>12</v>
      </c>
      <c r="B13" s="14"/>
      <c r="C13" s="14" t="s">
        <v>6</v>
      </c>
      <c r="F13" s="14"/>
      <c r="G13" s="15" t="n">
        <v>727.233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customFormat="false" ht="15.75" hidden="true" customHeight="false" outlineLevel="0" collapsed="false">
      <c r="A14" s="14" t="s">
        <v>13</v>
      </c>
      <c r="B14" s="14"/>
      <c r="C14" s="14" t="s">
        <v>10</v>
      </c>
      <c r="F14" s="14"/>
      <c r="G14" s="15" t="n">
        <v>580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customFormat="false" ht="15.75" hidden="true" customHeight="false" outlineLevel="0" collapsed="false">
      <c r="A15" s="14" t="s">
        <v>14</v>
      </c>
      <c r="B15" s="14"/>
      <c r="C15" s="14" t="s">
        <v>6</v>
      </c>
      <c r="F15" s="14"/>
      <c r="G15" s="15" t="n">
        <v>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customFormat="false" ht="16.5" hidden="false" customHeight="false" outlineLevel="0" collapsed="false">
      <c r="A16" s="16"/>
      <c r="B16" s="17"/>
      <c r="C16" s="14"/>
      <c r="D16" s="14"/>
      <c r="F16" s="14"/>
      <c r="G16" s="18" t="n">
        <f aca="false">+G9+G10+G11+G12</f>
        <v>32706.233</v>
      </c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customFormat="false" ht="17.25" hidden="false" customHeight="false" outlineLevel="0" collapsed="false">
      <c r="A17" s="14"/>
      <c r="B17" s="14"/>
      <c r="C17" s="14"/>
      <c r="D17" s="19"/>
      <c r="E17" s="19"/>
      <c r="F17" s="14"/>
      <c r="G17" s="15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customFormat="false" ht="16.5" hidden="false" customHeight="false" outlineLevel="0" collapsed="false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customFormat="false" ht="16.5" hidden="false" customHeight="false" outlineLevel="0" collapsed="false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customFormat="false" ht="16.5" hidden="false" customHeight="false" outlineLevel="0" collapsed="false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customFormat="false" ht="16.5" hidden="false" customHeight="false" outlineLevel="0" collapsed="false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customFormat="false" ht="16.5" hidden="false" customHeight="false" outlineLevel="0" collapsed="false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customFormat="false" ht="16.5" hidden="false" customHeight="false" outlineLevel="0" collapsed="false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customFormat="false" ht="16.5" hidden="false" customHeight="false" outlineLevel="0" collapsed="false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customFormat="false" ht="16.5" hidden="false" customHeight="false" outlineLevel="0" collapsed="false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customFormat="false" ht="16.5" hidden="false" customHeight="false" outlineLevel="0" collapsed="false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customFormat="false" ht="16.5" hidden="false" customHeight="false" outlineLevel="0" collapsed="false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customFormat="false" ht="16.5" hidden="false" customHeight="false" outlineLevel="0" collapsed="false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customFormat="false" ht="16.5" hidden="false" customHeight="false" outlineLevel="0" collapsed="false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customFormat="false" ht="16.5" hidden="false" customHeight="false" outlineLevel="0" collapsed="false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customFormat="false" ht="16.5" hidden="false" customHeight="false" outlineLevel="0" collapsed="false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customFormat="false" ht="16.5" hidden="false" customHeight="false" outlineLevel="0" collapsed="false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customFormat="false" ht="16.5" hidden="false" customHeight="false" outlineLevel="0" collapsed="false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customFormat="false" ht="16.5" hidden="false" customHeight="false" outlineLevel="0" collapsed="false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customFormat="false" ht="16.5" hidden="false" customHeight="false" outlineLevel="0" collapsed="false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customFormat="false" ht="16.5" hidden="false" customHeight="false" outlineLevel="0" collapsed="false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customFormat="false" ht="16.5" hidden="false" customHeight="false" outlineLevel="0" collapsed="false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customFormat="false" ht="16.5" hidden="false" customHeight="false" outlineLevel="0" collapsed="false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customFormat="false" ht="16.5" hidden="false" customHeight="false" outlineLevel="0" collapsed="false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customFormat="false" ht="16.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customFormat="false" ht="16.5" hidden="false" customHeight="false" outlineLevel="0" collapsed="false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customFormat="false" ht="16.5" hidden="false" customHeight="false" outlineLevel="0" collapsed="false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customFormat="false" ht="16.5" hidden="false" customHeight="false" outlineLevel="0" collapsed="false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customFormat="false" ht="16.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customFormat="false" ht="16.5" hidden="false" customHeight="false" outlineLevel="0" collapsed="false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</row>
    <row r="46" customFormat="false" ht="16.5" hidden="false" customHeight="false" outlineLevel="0" collapsed="false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customFormat="false" ht="16.5" hidden="false" customHeight="false" outlineLevel="0" collapsed="false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customFormat="false" ht="16.5" hidden="false" customHeight="false" outlineLevel="0" collapsed="false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customFormat="false" ht="16.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customFormat="false" ht="16.5" hidden="false" customHeight="false" outlineLevel="0" collapsed="false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customFormat="false" ht="16.5" hidden="false" customHeight="false" outlineLevel="0" collapsed="false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customFormat="false" ht="16.5" hidden="false" customHeight="false" outlineLevel="0" collapsed="false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customFormat="false" ht="16.5" hidden="false" customHeight="false" outlineLevel="0" collapsed="false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customFormat="false" ht="16.5" hidden="false" customHeight="false" outlineLevel="0" collapsed="false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customFormat="false" ht="16.5" hidden="false" customHeight="false" outlineLevel="0" collapsed="false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customFormat="false" ht="16.5" hidden="false" customHeight="fals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customFormat="false" ht="16.5" hidden="false" customHeight="fals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customFormat="false" ht="16.5" hidden="false" customHeight="fals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customFormat="false" ht="16.5" hidden="false" customHeight="false" outlineLevel="0" collapsed="false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customFormat="false" ht="16.5" hidden="false" customHeight="false" outlineLevel="0" collapsed="false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customFormat="false" ht="16.5" hidden="false" customHeight="false" outlineLevel="0" collapsed="false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customFormat="false" ht="16.5" hidden="false" customHeight="false" outlineLevel="0" collapsed="false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customFormat="false" ht="16.5" hidden="false" customHeight="false" outlineLevel="0" collapsed="false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customFormat="false" ht="16.5" hidden="false" customHeight="false" outlineLevel="0" collapsed="false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customFormat="false" ht="16.5" hidden="false" customHeight="false" outlineLevel="0" collapsed="false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customFormat="false" ht="16.5" hidden="false" customHeight="false" outlineLevel="0" collapsed="false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customFormat="false" ht="16.5" hidden="false" customHeight="false" outlineLevel="0" collapsed="false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customFormat="false" ht="16.5" hidden="false" customHeight="false" outlineLevel="0" collapsed="false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customFormat="false" ht="16.5" hidden="false" customHeight="false" outlineLevel="0" collapsed="false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customFormat="false" ht="16.5" hidden="false" customHeight="false" outlineLevel="0" collapsed="false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customFormat="false" ht="16.5" hidden="false" customHeight="false" outlineLevel="0" collapsed="false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customFormat="false" ht="16.5" hidden="false" customHeight="false" outlineLevel="0" collapsed="false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customFormat="false" ht="16.5" hidden="false" customHeight="false" outlineLevel="0" collapsed="false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customFormat="false" ht="16.5" hidden="false" customHeight="false" outlineLevel="0" collapsed="false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customFormat="false" ht="16.5" hidden="false" customHeight="false" outlineLevel="0" collapsed="false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customFormat="false" ht="16.5" hidden="false" customHeight="false" outlineLevel="0" collapsed="false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customFormat="false" ht="16.5" hidden="false" customHeight="false" outlineLevel="0" collapsed="false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</row>
    <row r="78" customFormat="false" ht="16.5" hidden="false" customHeight="false" outlineLevel="0" collapsed="false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customFormat="false" ht="16.5" hidden="false" customHeight="false" outlineLevel="0" collapsed="false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customFormat="false" ht="16.5" hidden="false" customHeight="false" outlineLevel="0" collapsed="false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customFormat="false" ht="16.5" hidden="false" customHeight="false" outlineLevel="0" collapsed="false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customFormat="false" ht="16.5" hidden="false" customHeight="false" outlineLevel="0" collapsed="false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customFormat="false" ht="16.5" hidden="false" customHeight="false" outlineLevel="0" collapsed="false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customFormat="false" ht="16.5" hidden="false" customHeight="false" outlineLevel="0" collapsed="false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</row>
    <row r="85" customFormat="false" ht="16.5" hidden="false" customHeight="false" outlineLevel="0" collapsed="false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customFormat="false" ht="16.5" hidden="false" customHeight="false" outlineLevel="0" collapsed="false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customFormat="false" ht="16.5" hidden="false" customHeight="false" outlineLevel="0" collapsed="false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customFormat="false" ht="16.5" hidden="false" customHeight="false" outlineLevel="0" collapsed="false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customFormat="false" ht="16.5" hidden="false" customHeight="false" outlineLevel="0" collapsed="false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customFormat="false" ht="16.5" hidden="false" customHeight="false" outlineLevel="0" collapsed="false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customFormat="false" ht="16.5" hidden="false" customHeight="false" outlineLevel="0" collapsed="false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customFormat="false" ht="16.5" hidden="false" customHeight="false" outlineLevel="0" collapsed="false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customFormat="false" ht="16.5" hidden="false" customHeight="false" outlineLevel="0" collapsed="false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customFormat="false" ht="16.5" hidden="false" customHeight="false" outlineLevel="0" collapsed="false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customFormat="false" ht="16.5" hidden="false" customHeight="false" outlineLevel="0" collapsed="false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customFormat="false" ht="16.5" hidden="false" customHeight="false" outlineLevel="0" collapsed="false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</row>
    <row r="97" customFormat="false" ht="16.5" hidden="false" customHeight="false" outlineLevel="0" collapsed="false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customFormat="false" ht="16.5" hidden="false" customHeight="false" outlineLevel="0" collapsed="false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customFormat="false" ht="16.5" hidden="false" customHeight="false" outlineLevel="0" collapsed="false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customFormat="false" ht="16.5" hidden="false" customHeight="false" outlineLevel="0" collapsed="false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customFormat="false" ht="16.5" hidden="false" customHeight="false" outlineLevel="0" collapsed="false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customFormat="false" ht="16.5" hidden="false" customHeight="fals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customFormat="false" ht="16.5" hidden="false" customHeight="false" outlineLevel="0" collapsed="false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customFormat="false" ht="16.5" hidden="false" customHeight="fals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customFormat="false" ht="16.5" hidden="false" customHeight="false" outlineLevel="0" collapsed="false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customFormat="false" ht="16.5" hidden="false" customHeight="false" outlineLevel="0" collapsed="false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customFormat="false" ht="16.5" hidden="false" customHeight="false" outlineLevel="0" collapsed="false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customFormat="false" ht="16.5" hidden="false" customHeight="false" outlineLevel="0" collapsed="false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</sheetData>
  <mergeCells count="1">
    <mergeCell ref="E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true" outlineLevel="0" max="3" min="3" style="21" width="26.13"/>
    <col collapsed="false" customWidth="true" hidden="true" outlineLevel="0" max="4" min="4" style="21" width="10.85"/>
    <col collapsed="false" customWidth="true" hidden="true" outlineLevel="0" max="5" min="5" style="21" width="10.99"/>
    <col collapsed="false" customWidth="true" hidden="false" outlineLevel="0" max="6" min="6" style="21" width="31.7"/>
    <col collapsed="false" customWidth="true" hidden="false" outlineLevel="0" max="7" min="7" style="21" width="11.42"/>
    <col collapsed="false" customWidth="true" hidden="false" outlineLevel="0" max="8" min="8" style="21" width="11.13"/>
    <col collapsed="false" customWidth="true" hidden="false" outlineLevel="0" max="9" min="9" style="21" width="26.84"/>
    <col collapsed="false" customWidth="true" hidden="false" outlineLevel="0" max="10" min="10" style="21" width="10.85"/>
    <col collapsed="false" customWidth="true" hidden="false" outlineLevel="0" max="11" min="11" style="21" width="10.99"/>
    <col collapsed="false" customWidth="true" hidden="false" outlineLevel="0" max="12" min="12" style="21" width="23.41"/>
    <col collapsed="false" customWidth="true" hidden="false" outlineLevel="0" max="13" min="13" style="21" width="10.41"/>
    <col collapsed="false" customWidth="true" hidden="false" outlineLevel="0" max="14" min="14" style="21" width="11.28"/>
    <col collapsed="false" customWidth="true" hidden="false" outlineLevel="0" max="15" min="15" style="21" width="23.41"/>
    <col collapsed="false" customWidth="true" hidden="false" outlineLevel="0" max="16" min="16" style="21" width="10.41"/>
    <col collapsed="false" customWidth="true" hidden="false" outlineLevel="0" max="18" min="17" style="21" width="11.28"/>
    <col collapsed="false" customWidth="true" hidden="false" outlineLevel="0" max="19" min="19" style="21" width="11.13"/>
    <col collapsed="false" customWidth="true" hidden="false" outlineLevel="0" max="20" min="20" style="21" width="11.56"/>
    <col collapsed="false" customWidth="false" hidden="false" outlineLevel="0" max="257" min="21" style="21" width="9.14"/>
  </cols>
  <sheetData>
    <row r="1" customFormat="false" ht="9.75" hidden="false" customHeight="true" outlineLevel="0" collapsed="false">
      <c r="B1" s="2"/>
      <c r="L1" s="2"/>
      <c r="M1" s="2"/>
      <c r="N1" s="1"/>
      <c r="O1" s="2"/>
      <c r="P1" s="2"/>
      <c r="Q1" s="1"/>
    </row>
    <row r="2" customFormat="false" ht="27" hidden="false" customHeight="true" outlineLevel="0" collapsed="false">
      <c r="A2" s="22" t="s">
        <v>15</v>
      </c>
      <c r="B2" s="3"/>
      <c r="C2" s="4"/>
      <c r="D2" s="4"/>
      <c r="E2" s="4"/>
      <c r="F2" s="4"/>
      <c r="G2" s="4"/>
      <c r="H2" s="4"/>
      <c r="I2" s="4"/>
      <c r="J2" s="4"/>
      <c r="K2" s="23"/>
      <c r="L2" s="24"/>
      <c r="M2" s="24"/>
      <c r="N2" s="5"/>
      <c r="O2" s="24"/>
      <c r="P2" s="24"/>
      <c r="Q2" s="5"/>
      <c r="R2" s="25"/>
      <c r="S2" s="4"/>
      <c r="T2" s="5" t="s">
        <v>16</v>
      </c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3.5" hidden="false" customHeight="true" outlineLevel="0" collapsed="false">
      <c r="A3" s="6"/>
      <c r="B3" s="7"/>
      <c r="C3" s="9"/>
      <c r="D3" s="9"/>
      <c r="E3" s="9"/>
      <c r="F3" s="9"/>
      <c r="G3" s="9"/>
      <c r="H3" s="9"/>
      <c r="I3" s="26"/>
      <c r="J3" s="26"/>
      <c r="K3" s="26"/>
      <c r="L3" s="6"/>
      <c r="M3" s="27"/>
      <c r="N3" s="8" t="s">
        <v>17</v>
      </c>
      <c r="O3" s="8"/>
      <c r="P3" s="8"/>
      <c r="Q3" s="8"/>
      <c r="R3" s="8"/>
      <c r="S3" s="8"/>
      <c r="T3" s="8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5" hidden="false" customHeight="true" outlineLevel="0" collapsed="false">
      <c r="A4" s="6"/>
      <c r="B4" s="7"/>
      <c r="C4" s="9"/>
      <c r="D4" s="9"/>
      <c r="E4" s="9"/>
      <c r="F4" s="9"/>
      <c r="G4" s="9"/>
      <c r="H4" s="9"/>
      <c r="I4" s="9"/>
      <c r="J4" s="9"/>
      <c r="K4" s="9"/>
      <c r="L4" s="27"/>
      <c r="M4" s="27"/>
      <c r="N4" s="9"/>
      <c r="O4" s="27"/>
      <c r="P4" s="27"/>
      <c r="Q4" s="9"/>
      <c r="R4" s="9"/>
      <c r="S4" s="9"/>
      <c r="T4" s="9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</row>
    <row r="5" customFormat="false" ht="16.5" hidden="false" customHeight="false" outlineLevel="0" collapsed="false">
      <c r="C5" s="28" t="s">
        <v>18</v>
      </c>
      <c r="D5" s="28"/>
      <c r="E5" s="28"/>
      <c r="F5" s="28" t="s">
        <v>19</v>
      </c>
      <c r="G5" s="28"/>
      <c r="H5" s="28"/>
      <c r="I5" s="28" t="s">
        <v>20</v>
      </c>
      <c r="J5" s="28"/>
      <c r="K5" s="28"/>
      <c r="L5" s="28" t="s">
        <v>21</v>
      </c>
      <c r="M5" s="28"/>
      <c r="N5" s="28"/>
      <c r="O5" s="28" t="s">
        <v>22</v>
      </c>
      <c r="P5" s="28"/>
      <c r="Q5" s="28"/>
      <c r="R5" s="28" t="s">
        <v>23</v>
      </c>
      <c r="S5" s="28"/>
      <c r="T5" s="28"/>
    </row>
    <row r="6" customFormat="false" ht="16.5" hidden="false" customHeight="false" outlineLevel="0" collapsed="false">
      <c r="A6" s="29" t="s">
        <v>24</v>
      </c>
      <c r="B6" s="30" t="s">
        <v>25</v>
      </c>
      <c r="C6" s="31" t="s">
        <v>26</v>
      </c>
      <c r="D6" s="32" t="s">
        <v>4</v>
      </c>
      <c r="E6" s="33" t="n">
        <f aca="false">COUNTA(C7:C14)</f>
        <v>0</v>
      </c>
      <c r="F6" s="31" t="s">
        <v>26</v>
      </c>
      <c r="G6" s="32" t="s">
        <v>4</v>
      </c>
      <c r="H6" s="34" t="n">
        <v>13</v>
      </c>
      <c r="I6" s="31" t="s">
        <v>26</v>
      </c>
      <c r="J6" s="32" t="s">
        <v>4</v>
      </c>
      <c r="K6" s="34" t="n">
        <f aca="false">COUNTA(I7:I14)</f>
        <v>4</v>
      </c>
      <c r="L6" s="31" t="s">
        <v>26</v>
      </c>
      <c r="M6" s="32" t="s">
        <v>4</v>
      </c>
      <c r="N6" s="34" t="n">
        <f aca="false">COUNTA(L7:L14)</f>
        <v>2</v>
      </c>
      <c r="O6" s="31" t="s">
        <v>26</v>
      </c>
      <c r="P6" s="32" t="s">
        <v>4</v>
      </c>
      <c r="Q6" s="34" t="n">
        <f aca="false">COUNTA(O7:O14)</f>
        <v>0</v>
      </c>
      <c r="R6" s="31"/>
      <c r="S6" s="32"/>
      <c r="T6" s="34" t="n">
        <f aca="false">E6+H6+K6+N6</f>
        <v>19</v>
      </c>
    </row>
    <row r="7" customFormat="false" ht="12.75" hidden="false" customHeight="false" outlineLevel="0" collapsed="false">
      <c r="A7" s="29"/>
      <c r="B7" s="30"/>
      <c r="C7" s="17"/>
      <c r="D7" s="17"/>
      <c r="E7" s="17"/>
      <c r="F7" s="35" t="s">
        <v>27</v>
      </c>
      <c r="G7" s="17" t="n">
        <v>3000</v>
      </c>
      <c r="H7" s="36"/>
      <c r="I7" s="21" t="s">
        <v>28</v>
      </c>
      <c r="J7" s="17" t="n">
        <v>3500</v>
      </c>
      <c r="K7" s="37"/>
      <c r="L7" s="38" t="s">
        <v>29</v>
      </c>
      <c r="M7" s="39" t="n">
        <v>9000</v>
      </c>
      <c r="N7" s="36"/>
      <c r="O7" s="38"/>
      <c r="P7" s="17"/>
      <c r="Q7" s="36"/>
      <c r="R7" s="38"/>
      <c r="S7" s="17"/>
      <c r="T7" s="36"/>
    </row>
    <row r="8" customFormat="false" ht="12.75" hidden="false" customHeight="false" outlineLevel="0" collapsed="false">
      <c r="A8" s="29"/>
      <c r="B8" s="30"/>
      <c r="C8" s="17"/>
      <c r="D8" s="17"/>
      <c r="E8" s="17"/>
      <c r="F8" s="17" t="s">
        <v>30</v>
      </c>
      <c r="G8" s="39" t="n">
        <v>2500</v>
      </c>
      <c r="H8" s="36"/>
      <c r="I8" s="21" t="s">
        <v>31</v>
      </c>
      <c r="J8" s="17" t="n">
        <v>3000</v>
      </c>
      <c r="K8" s="37"/>
      <c r="L8" s="38" t="s">
        <v>32</v>
      </c>
      <c r="M8" s="17" t="n">
        <v>0</v>
      </c>
      <c r="N8" s="36"/>
      <c r="Q8" s="36"/>
      <c r="R8" s="38"/>
      <c r="S8" s="17"/>
      <c r="T8" s="36"/>
    </row>
    <row r="9" customFormat="false" ht="12.75" hidden="false" customHeight="false" outlineLevel="0" collapsed="false">
      <c r="A9" s="29"/>
      <c r="B9" s="30"/>
      <c r="C9" s="17"/>
      <c r="D9" s="17"/>
      <c r="E9" s="17"/>
      <c r="F9" s="21" t="s">
        <v>33</v>
      </c>
      <c r="G9" s="17" t="n">
        <v>2000</v>
      </c>
      <c r="H9" s="36"/>
      <c r="I9" s="40" t="s">
        <v>34</v>
      </c>
      <c r="J9" s="17" t="n">
        <v>2000</v>
      </c>
      <c r="K9" s="37"/>
      <c r="L9" s="38"/>
      <c r="M9" s="17"/>
      <c r="N9" s="36"/>
      <c r="Q9" s="36"/>
      <c r="R9" s="38"/>
      <c r="S9" s="17"/>
      <c r="T9" s="36"/>
    </row>
    <row r="10" customFormat="false" ht="12.75" hidden="false" customHeight="false" outlineLevel="0" collapsed="false">
      <c r="A10" s="29"/>
      <c r="B10" s="30"/>
      <c r="C10" s="17"/>
      <c r="D10" s="17"/>
      <c r="E10" s="17"/>
      <c r="F10" s="21" t="s">
        <v>35</v>
      </c>
      <c r="G10" s="17" t="n">
        <v>250</v>
      </c>
      <c r="H10" s="36"/>
      <c r="I10" s="21" t="s">
        <v>36</v>
      </c>
      <c r="J10" s="17" t="n">
        <v>1000</v>
      </c>
      <c r="K10" s="36"/>
      <c r="L10" s="38"/>
      <c r="M10" s="17"/>
      <c r="N10" s="36"/>
      <c r="O10" s="38"/>
      <c r="P10" s="17"/>
      <c r="Q10" s="36"/>
      <c r="R10" s="38"/>
      <c r="S10" s="17"/>
      <c r="T10" s="36"/>
    </row>
    <row r="11" customFormat="false" ht="12.75" hidden="false" customHeight="false" outlineLevel="0" collapsed="false">
      <c r="A11" s="29"/>
      <c r="B11" s="30"/>
      <c r="C11" s="17"/>
      <c r="D11" s="17"/>
      <c r="E11" s="17"/>
      <c r="F11" s="38"/>
      <c r="G11" s="41"/>
      <c r="H11" s="36"/>
      <c r="J11" s="17"/>
      <c r="K11" s="36"/>
      <c r="L11" s="38"/>
      <c r="M11" s="39"/>
      <c r="N11" s="36"/>
      <c r="O11" s="38"/>
      <c r="P11" s="39"/>
      <c r="Q11" s="36"/>
      <c r="R11" s="38"/>
      <c r="S11" s="17"/>
      <c r="T11" s="36"/>
    </row>
    <row r="12" customFormat="false" ht="12.75" hidden="false" customHeight="false" outlineLevel="0" collapsed="false">
      <c r="A12" s="29"/>
      <c r="B12" s="30"/>
      <c r="C12" s="17"/>
      <c r="D12" s="17"/>
      <c r="E12" s="17"/>
      <c r="F12" s="38"/>
      <c r="G12" s="41"/>
      <c r="H12" s="36"/>
      <c r="J12" s="17"/>
      <c r="K12" s="36"/>
      <c r="L12" s="38"/>
      <c r="M12" s="17"/>
      <c r="N12" s="36"/>
      <c r="O12" s="38"/>
      <c r="P12" s="17"/>
      <c r="Q12" s="36"/>
      <c r="R12" s="38"/>
      <c r="S12" s="17"/>
      <c r="T12" s="36"/>
    </row>
    <row r="13" customFormat="false" ht="12.75" hidden="false" customHeight="false" outlineLevel="0" collapsed="false">
      <c r="A13" s="29"/>
      <c r="B13" s="30"/>
      <c r="C13" s="17"/>
      <c r="D13" s="17"/>
      <c r="E13" s="17"/>
      <c r="F13" s="38"/>
      <c r="G13" s="41"/>
      <c r="H13" s="36"/>
      <c r="I13" s="38"/>
      <c r="J13" s="17"/>
      <c r="K13" s="36"/>
      <c r="L13" s="38"/>
      <c r="M13" s="17"/>
      <c r="N13" s="36"/>
      <c r="O13" s="38"/>
      <c r="P13" s="17"/>
      <c r="Q13" s="36"/>
      <c r="R13" s="38"/>
      <c r="S13" s="17"/>
      <c r="T13" s="36"/>
    </row>
    <row r="14" customFormat="false" ht="12.75" hidden="false" customHeight="false" outlineLevel="0" collapsed="false">
      <c r="A14" s="29"/>
      <c r="B14" s="30"/>
      <c r="C14" s="17"/>
      <c r="D14" s="17"/>
      <c r="E14" s="17"/>
      <c r="F14" s="38"/>
      <c r="G14" s="17"/>
      <c r="H14" s="36"/>
      <c r="I14" s="38"/>
      <c r="J14" s="17"/>
      <c r="K14" s="36"/>
      <c r="L14" s="38"/>
      <c r="M14" s="39"/>
      <c r="N14" s="36"/>
      <c r="O14" s="38"/>
      <c r="P14" s="39"/>
      <c r="Q14" s="36"/>
      <c r="R14" s="38"/>
      <c r="S14" s="17"/>
      <c r="T14" s="36"/>
    </row>
    <row r="15" customFormat="false" ht="12.75" hidden="false" customHeight="false" outlineLevel="0" collapsed="false">
      <c r="A15" s="29"/>
      <c r="B15" s="30"/>
      <c r="C15" s="42" t="s">
        <v>37</v>
      </c>
      <c r="D15" s="17"/>
      <c r="E15" s="43" t="s">
        <v>38</v>
      </c>
      <c r="F15" s="42" t="s">
        <v>37</v>
      </c>
      <c r="G15" s="17"/>
      <c r="H15" s="44" t="s">
        <v>38</v>
      </c>
      <c r="I15" s="42" t="s">
        <v>37</v>
      </c>
      <c r="J15" s="17"/>
      <c r="K15" s="44" t="s">
        <v>38</v>
      </c>
      <c r="L15" s="42" t="s">
        <v>37</v>
      </c>
      <c r="M15" s="17"/>
      <c r="N15" s="44" t="s">
        <v>38</v>
      </c>
      <c r="O15" s="42" t="s">
        <v>37</v>
      </c>
      <c r="P15" s="17"/>
      <c r="Q15" s="44" t="s">
        <v>38</v>
      </c>
      <c r="R15" s="42" t="s">
        <v>37</v>
      </c>
      <c r="S15" s="43"/>
      <c r="T15" s="44" t="s">
        <v>38</v>
      </c>
    </row>
    <row r="16" customFormat="false" ht="15" hidden="false" customHeight="false" outlineLevel="0" collapsed="false">
      <c r="A16" s="29"/>
      <c r="B16" s="30"/>
      <c r="C16" s="45" t="s">
        <v>39</v>
      </c>
      <c r="D16" s="46"/>
      <c r="E16" s="46" t="s">
        <v>40</v>
      </c>
      <c r="F16" s="47" t="s">
        <v>39</v>
      </c>
      <c r="G16" s="48"/>
      <c r="H16" s="49" t="s">
        <v>40</v>
      </c>
      <c r="I16" s="45" t="s">
        <v>39</v>
      </c>
      <c r="J16" s="46"/>
      <c r="K16" s="50" t="s">
        <v>40</v>
      </c>
      <c r="L16" s="45" t="s">
        <v>39</v>
      </c>
      <c r="M16" s="46"/>
      <c r="N16" s="50" t="s">
        <v>40</v>
      </c>
      <c r="O16" s="45" t="s">
        <v>39</v>
      </c>
      <c r="P16" s="46"/>
      <c r="Q16" s="50" t="s">
        <v>40</v>
      </c>
      <c r="R16" s="45" t="s">
        <v>39</v>
      </c>
      <c r="S16" s="48" t="s">
        <v>4</v>
      </c>
      <c r="T16" s="50" t="s">
        <v>40</v>
      </c>
    </row>
    <row r="17" customFormat="false" ht="12.75" hidden="false" customHeight="false" outlineLevel="0" collapsed="false">
      <c r="A17" s="29"/>
      <c r="B17" s="30"/>
      <c r="C17" s="51" t="n">
        <f aca="false">'Hotlist - Completed'!G22</f>
        <v>28318</v>
      </c>
      <c r="D17" s="52" t="n">
        <f aca="false">SUM(D7:D16)</f>
        <v>0</v>
      </c>
      <c r="E17" s="53" t="n">
        <f aca="false">+D17-C17</f>
        <v>-28318</v>
      </c>
      <c r="F17" s="51" t="n">
        <f aca="false">'Hotlist - Completed'!C22*-1</f>
        <v>-32625</v>
      </c>
      <c r="G17" s="52" t="n">
        <f aca="false">SUM(G7:G16)</f>
        <v>7750</v>
      </c>
      <c r="H17" s="53" t="n">
        <f aca="false">+G17-F17</f>
        <v>40375</v>
      </c>
      <c r="I17" s="51" t="n">
        <f aca="false">F17</f>
        <v>-32625</v>
      </c>
      <c r="J17" s="52" t="n">
        <f aca="false">SUM(J7:J16)</f>
        <v>9500</v>
      </c>
      <c r="K17" s="53" t="n">
        <f aca="false">+J17-I17</f>
        <v>42125</v>
      </c>
      <c r="L17" s="51" t="n">
        <f aca="false">I17</f>
        <v>-32625</v>
      </c>
      <c r="M17" s="52" t="n">
        <f aca="false">SUM(M7:M16)</f>
        <v>9000</v>
      </c>
      <c r="N17" s="53" t="n">
        <f aca="false">+M17-L17</f>
        <v>41625</v>
      </c>
      <c r="O17" s="51" t="n">
        <v>0</v>
      </c>
      <c r="P17" s="52" t="n">
        <f aca="false">SUM(P7:P16)</f>
        <v>0</v>
      </c>
      <c r="Q17" s="53" t="n">
        <f aca="false">+P17-O17</f>
        <v>0</v>
      </c>
      <c r="R17" s="52" t="n">
        <f aca="false">C17+F17+I17+L17</f>
        <v>-69557</v>
      </c>
      <c r="S17" s="52" t="n">
        <f aca="false">D17+G17+J17+M17</f>
        <v>26250</v>
      </c>
      <c r="T17" s="53" t="n">
        <f aca="false">+S17-R17</f>
        <v>95807</v>
      </c>
    </row>
    <row r="18" customFormat="false" ht="16.5" hidden="false" customHeight="false" outlineLevel="0" collapsed="false">
      <c r="A18" s="29" t="s">
        <v>41</v>
      </c>
      <c r="B18" s="30" t="s">
        <v>25</v>
      </c>
      <c r="C18" s="31" t="s">
        <v>26</v>
      </c>
      <c r="D18" s="32" t="s">
        <v>4</v>
      </c>
      <c r="E18" s="54" t="n">
        <f aca="false">COUNTA(D19:D26)</f>
        <v>0</v>
      </c>
      <c r="F18" s="31" t="s">
        <v>26</v>
      </c>
      <c r="G18" s="32" t="s">
        <v>4</v>
      </c>
      <c r="H18" s="34" t="n">
        <f aca="false">COUNTA(G19:G26)</f>
        <v>5</v>
      </c>
      <c r="I18" s="31" t="s">
        <v>26</v>
      </c>
      <c r="J18" s="32" t="s">
        <v>4</v>
      </c>
      <c r="K18" s="34" t="n">
        <f aca="false">COUNTA(J19:J26)</f>
        <v>6</v>
      </c>
      <c r="L18" s="31" t="s">
        <v>26</v>
      </c>
      <c r="M18" s="32" t="s">
        <v>4</v>
      </c>
      <c r="N18" s="34" t="n">
        <f aca="false">COUNTA(M19:M26)</f>
        <v>5</v>
      </c>
      <c r="O18" s="31" t="s">
        <v>26</v>
      </c>
      <c r="P18" s="32" t="s">
        <v>4</v>
      </c>
      <c r="Q18" s="34" t="n">
        <f aca="false">COUNTA(P19:P26)</f>
        <v>0</v>
      </c>
      <c r="R18" s="31"/>
      <c r="S18" s="32"/>
      <c r="T18" s="34" t="n">
        <f aca="false">E18+H18+K18+N18</f>
        <v>16</v>
      </c>
    </row>
    <row r="19" customFormat="false" ht="12.75" hidden="false" customHeight="false" outlineLevel="0" collapsed="false">
      <c r="A19" s="29"/>
      <c r="B19" s="30"/>
      <c r="C19" s="17"/>
      <c r="D19" s="17"/>
      <c r="E19" s="36"/>
      <c r="F19" s="21" t="s">
        <v>42</v>
      </c>
      <c r="G19" s="17" t="n">
        <v>500</v>
      </c>
      <c r="H19" s="36"/>
      <c r="I19" s="38" t="s">
        <v>43</v>
      </c>
      <c r="J19" s="17" t="n">
        <v>12000</v>
      </c>
      <c r="K19" s="37"/>
      <c r="L19" s="38" t="s">
        <v>44</v>
      </c>
      <c r="M19" s="17" t="n">
        <v>20000</v>
      </c>
      <c r="N19" s="36"/>
      <c r="O19" s="38"/>
      <c r="P19" s="17"/>
      <c r="Q19" s="36"/>
      <c r="R19" s="38"/>
      <c r="S19" s="17"/>
      <c r="T19" s="36"/>
    </row>
    <row r="20" customFormat="false" ht="12.75" hidden="false" customHeight="false" outlineLevel="0" collapsed="false">
      <c r="A20" s="29"/>
      <c r="B20" s="30"/>
      <c r="C20" s="38"/>
      <c r="D20" s="17"/>
      <c r="E20" s="36"/>
      <c r="F20" s="21" t="s">
        <v>45</v>
      </c>
      <c r="G20" s="17" t="n">
        <v>250</v>
      </c>
      <c r="H20" s="36"/>
      <c r="I20" s="21" t="s">
        <v>46</v>
      </c>
      <c r="J20" s="55" t="n">
        <v>2000</v>
      </c>
      <c r="K20" s="36"/>
      <c r="L20" s="21" t="s">
        <v>47</v>
      </c>
      <c r="M20" s="55" t="n">
        <v>2000</v>
      </c>
      <c r="N20" s="36"/>
      <c r="Q20" s="36"/>
      <c r="R20" s="38"/>
      <c r="S20" s="17"/>
      <c r="T20" s="36"/>
    </row>
    <row r="21" customFormat="false" ht="12.75" hidden="false" customHeight="false" outlineLevel="0" collapsed="false">
      <c r="A21" s="29"/>
      <c r="B21" s="30"/>
      <c r="C21" s="17"/>
      <c r="D21" s="17"/>
      <c r="E21" s="36"/>
      <c r="F21" s="21" t="s">
        <v>48</v>
      </c>
      <c r="G21" s="17" t="n">
        <v>1000</v>
      </c>
      <c r="H21" s="36"/>
      <c r="I21" s="38" t="s">
        <v>49</v>
      </c>
      <c r="J21" s="17" t="n">
        <v>2000</v>
      </c>
      <c r="K21" s="36"/>
      <c r="L21" s="38" t="s">
        <v>50</v>
      </c>
      <c r="M21" s="17" t="n">
        <v>2000</v>
      </c>
      <c r="N21" s="36"/>
      <c r="O21" s="38"/>
      <c r="P21" s="17"/>
      <c r="Q21" s="36"/>
      <c r="R21" s="38"/>
      <c r="S21" s="17"/>
      <c r="T21" s="36"/>
    </row>
    <row r="22" customFormat="false" ht="12.75" hidden="false" customHeight="false" outlineLevel="0" collapsed="false">
      <c r="A22" s="29"/>
      <c r="B22" s="30"/>
      <c r="C22" s="17"/>
      <c r="D22" s="17"/>
      <c r="E22" s="36"/>
      <c r="F22" s="21" t="s">
        <v>51</v>
      </c>
      <c r="G22" s="17" t="n">
        <v>10000</v>
      </c>
      <c r="H22" s="36"/>
      <c r="I22" s="38" t="s">
        <v>52</v>
      </c>
      <c r="J22" s="17" t="n">
        <v>3500</v>
      </c>
      <c r="K22" s="36"/>
      <c r="L22" s="38" t="s">
        <v>53</v>
      </c>
      <c r="M22" s="17" t="n">
        <v>15000</v>
      </c>
      <c r="N22" s="36"/>
      <c r="O22" s="38"/>
      <c r="P22" s="17"/>
      <c r="Q22" s="36"/>
      <c r="R22" s="38"/>
      <c r="S22" s="17"/>
      <c r="T22" s="36"/>
    </row>
    <row r="23" customFormat="false" ht="12.75" hidden="false" customHeight="false" outlineLevel="0" collapsed="false">
      <c r="A23" s="29"/>
      <c r="B23" s="30"/>
      <c r="C23" s="17"/>
      <c r="D23" s="17"/>
      <c r="E23" s="36"/>
      <c r="F23" s="38" t="s">
        <v>54</v>
      </c>
      <c r="G23" s="39" t="n">
        <v>-1000</v>
      </c>
      <c r="H23" s="36"/>
      <c r="I23" s="21" t="s">
        <v>55</v>
      </c>
      <c r="J23" s="17" t="n">
        <v>5000</v>
      </c>
      <c r="K23" s="36"/>
      <c r="L23" s="38" t="s">
        <v>56</v>
      </c>
      <c r="M23" s="39" t="n">
        <v>1000</v>
      </c>
      <c r="N23" s="36"/>
      <c r="O23" s="38"/>
      <c r="P23" s="39"/>
      <c r="Q23" s="36"/>
      <c r="R23" s="38"/>
      <c r="S23" s="17"/>
      <c r="T23" s="36"/>
    </row>
    <row r="24" customFormat="false" ht="12.75" hidden="false" customHeight="false" outlineLevel="0" collapsed="false">
      <c r="A24" s="29"/>
      <c r="B24" s="30"/>
      <c r="C24" s="17"/>
      <c r="D24" s="17"/>
      <c r="E24" s="36"/>
      <c r="H24" s="36"/>
      <c r="I24" s="21" t="s">
        <v>57</v>
      </c>
      <c r="J24" s="17" t="n">
        <v>5000</v>
      </c>
      <c r="K24" s="36"/>
      <c r="L24" s="38"/>
      <c r="M24" s="39"/>
      <c r="N24" s="36"/>
      <c r="O24" s="38"/>
      <c r="P24" s="17"/>
      <c r="Q24" s="36"/>
      <c r="R24" s="38"/>
      <c r="S24" s="17"/>
      <c r="T24" s="36"/>
    </row>
    <row r="25" customFormat="false" ht="12.75" hidden="false" customHeight="false" outlineLevel="0" collapsed="false">
      <c r="A25" s="29"/>
      <c r="B25" s="30"/>
      <c r="C25" s="17"/>
      <c r="D25" s="17"/>
      <c r="E25" s="36"/>
      <c r="H25" s="36"/>
      <c r="I25" s="38"/>
      <c r="J25" s="17"/>
      <c r="K25" s="36"/>
      <c r="L25" s="38"/>
      <c r="M25" s="39"/>
      <c r="N25" s="36"/>
      <c r="O25" s="38"/>
      <c r="P25" s="39"/>
      <c r="Q25" s="36"/>
      <c r="R25" s="56"/>
      <c r="S25" s="43"/>
      <c r="T25" s="44"/>
    </row>
    <row r="26" customFormat="false" ht="12.75" hidden="false" customHeight="false" outlineLevel="0" collapsed="false">
      <c r="A26" s="29"/>
      <c r="B26" s="30"/>
      <c r="C26" s="17"/>
      <c r="D26" s="39"/>
      <c r="E26" s="36"/>
      <c r="F26" s="38"/>
      <c r="G26" s="17"/>
      <c r="H26" s="36"/>
      <c r="I26" s="38"/>
      <c r="J26" s="17"/>
      <c r="K26" s="36"/>
      <c r="L26" s="38"/>
      <c r="M26" s="39"/>
      <c r="N26" s="36"/>
      <c r="O26" s="38"/>
      <c r="P26" s="39"/>
      <c r="Q26" s="36"/>
      <c r="R26" s="56"/>
      <c r="S26" s="43"/>
      <c r="T26" s="44"/>
    </row>
    <row r="27" customFormat="false" ht="12.75" hidden="false" customHeight="false" outlineLevel="0" collapsed="false">
      <c r="A27" s="29"/>
      <c r="B27" s="30"/>
      <c r="C27" s="42" t="s">
        <v>37</v>
      </c>
      <c r="D27" s="17"/>
      <c r="E27" s="44" t="s">
        <v>38</v>
      </c>
      <c r="F27" s="42" t="s">
        <v>37</v>
      </c>
      <c r="G27" s="17"/>
      <c r="H27" s="44" t="s">
        <v>38</v>
      </c>
      <c r="I27" s="42" t="s">
        <v>37</v>
      </c>
      <c r="J27" s="17"/>
      <c r="K27" s="44" t="s">
        <v>38</v>
      </c>
      <c r="L27" s="42" t="s">
        <v>37</v>
      </c>
      <c r="M27" s="17"/>
      <c r="N27" s="44" t="s">
        <v>38</v>
      </c>
      <c r="O27" s="42" t="s">
        <v>37</v>
      </c>
      <c r="P27" s="17"/>
      <c r="Q27" s="44" t="s">
        <v>38</v>
      </c>
      <c r="R27" s="42" t="s">
        <v>37</v>
      </c>
      <c r="S27" s="43"/>
      <c r="T27" s="44" t="s">
        <v>38</v>
      </c>
    </row>
    <row r="28" customFormat="false" ht="15" hidden="false" customHeight="false" outlineLevel="0" collapsed="false">
      <c r="A28" s="29"/>
      <c r="B28" s="30"/>
      <c r="C28" s="45" t="s">
        <v>39</v>
      </c>
      <c r="D28" s="46"/>
      <c r="E28" s="50" t="s">
        <v>40</v>
      </c>
      <c r="F28" s="45" t="s">
        <v>39</v>
      </c>
      <c r="G28" s="46"/>
      <c r="H28" s="50" t="s">
        <v>40</v>
      </c>
      <c r="I28" s="45" t="s">
        <v>39</v>
      </c>
      <c r="J28" s="46"/>
      <c r="K28" s="50" t="s">
        <v>40</v>
      </c>
      <c r="L28" s="45" t="s">
        <v>39</v>
      </c>
      <c r="M28" s="46"/>
      <c r="N28" s="50" t="s">
        <v>40</v>
      </c>
      <c r="O28" s="45" t="s">
        <v>39</v>
      </c>
      <c r="P28" s="46"/>
      <c r="Q28" s="50" t="s">
        <v>40</v>
      </c>
      <c r="R28" s="45" t="s">
        <v>39</v>
      </c>
      <c r="S28" s="48" t="s">
        <v>4</v>
      </c>
      <c r="T28" s="50" t="s">
        <v>40</v>
      </c>
    </row>
    <row r="29" customFormat="false" ht="12.75" hidden="false" customHeight="false" outlineLevel="0" collapsed="false">
      <c r="A29" s="29"/>
      <c r="B29" s="30"/>
      <c r="C29" s="51" t="n">
        <f aca="false">'Hotlist - Completed'!G34</f>
        <v>4530</v>
      </c>
      <c r="D29" s="52" t="n">
        <f aca="false">SUM(D19:D28)</f>
        <v>0</v>
      </c>
      <c r="E29" s="53" t="n">
        <f aca="false">+D29-C29</f>
        <v>-4530</v>
      </c>
      <c r="F29" s="51" t="n">
        <v>-36000</v>
      </c>
      <c r="G29" s="52" t="n">
        <f aca="false">SUM(G19:G28)</f>
        <v>10750</v>
      </c>
      <c r="H29" s="53" t="n">
        <f aca="false">+G29-F29</f>
        <v>46750</v>
      </c>
      <c r="I29" s="51" t="n">
        <v>-36000</v>
      </c>
      <c r="J29" s="52" t="n">
        <f aca="false">SUM(J19:J28)</f>
        <v>29500</v>
      </c>
      <c r="K29" s="53" t="n">
        <f aca="false">+J29-I29</f>
        <v>65500</v>
      </c>
      <c r="L29" s="51" t="n">
        <f aca="false">I29</f>
        <v>-36000</v>
      </c>
      <c r="M29" s="52" t="n">
        <f aca="false">SUM(M19:M28)</f>
        <v>40000</v>
      </c>
      <c r="N29" s="53" t="n">
        <f aca="false">+M29-L29</f>
        <v>76000</v>
      </c>
      <c r="O29" s="51" t="n">
        <v>0</v>
      </c>
      <c r="P29" s="52" t="n">
        <f aca="false">SUM(P19:P28)</f>
        <v>0</v>
      </c>
      <c r="Q29" s="53" t="n">
        <f aca="false">+P29-O29</f>
        <v>0</v>
      </c>
      <c r="R29" s="52" t="n">
        <f aca="false">C29+F29+I29+L29</f>
        <v>-103470</v>
      </c>
      <c r="S29" s="52" t="n">
        <f aca="false">D29+G29+J29+M29</f>
        <v>80250</v>
      </c>
      <c r="T29" s="53" t="n">
        <f aca="false">+S29-R29</f>
        <v>183720</v>
      </c>
    </row>
    <row r="30" customFormat="false" ht="16.5" hidden="false" customHeight="false" outlineLevel="0" collapsed="false">
      <c r="A30" s="29" t="s">
        <v>58</v>
      </c>
      <c r="B30" s="30" t="s">
        <v>59</v>
      </c>
      <c r="C30" s="32" t="s">
        <v>26</v>
      </c>
      <c r="D30" s="32" t="s">
        <v>4</v>
      </c>
      <c r="E30" s="54" t="n">
        <f aca="false">COUNTA(C31:C37)</f>
        <v>0</v>
      </c>
      <c r="F30" s="31" t="s">
        <v>26</v>
      </c>
      <c r="G30" s="32" t="s">
        <v>4</v>
      </c>
      <c r="H30" s="34" t="n">
        <f aca="false">COUNTA(F31:F37)</f>
        <v>5</v>
      </c>
      <c r="I30" s="31" t="s">
        <v>26</v>
      </c>
      <c r="J30" s="32" t="s">
        <v>4</v>
      </c>
      <c r="K30" s="34" t="n">
        <f aca="false">COUNTA(I31:I37)</f>
        <v>0</v>
      </c>
      <c r="L30" s="31" t="s">
        <v>26</v>
      </c>
      <c r="M30" s="32" t="s">
        <v>4</v>
      </c>
      <c r="N30" s="34" t="n">
        <f aca="false">COUNTA(L31:L37)</f>
        <v>5</v>
      </c>
      <c r="O30" s="31" t="s">
        <v>26</v>
      </c>
      <c r="P30" s="32" t="s">
        <v>4</v>
      </c>
      <c r="Q30" s="34" t="n">
        <f aca="false">COUNTA(O31:O37)</f>
        <v>0</v>
      </c>
      <c r="R30" s="31"/>
      <c r="S30" s="32"/>
      <c r="T30" s="34" t="n">
        <f aca="false">E30+H30+K30+N30</f>
        <v>10</v>
      </c>
    </row>
    <row r="31" customFormat="false" ht="12.75" hidden="false" customHeight="true" outlineLevel="0" collapsed="false">
      <c r="A31" s="29"/>
      <c r="B31" s="30"/>
      <c r="C31" s="17"/>
      <c r="D31" s="17"/>
      <c r="E31" s="36"/>
      <c r="F31" s="38" t="s">
        <v>60</v>
      </c>
      <c r="G31" s="17" t="n">
        <v>2000</v>
      </c>
      <c r="H31" s="36"/>
      <c r="I31" s="38"/>
      <c r="J31" s="17"/>
      <c r="K31" s="37"/>
      <c r="L31" s="38" t="s">
        <v>61</v>
      </c>
      <c r="M31" s="17" t="n">
        <v>5000</v>
      </c>
      <c r="N31" s="36"/>
      <c r="O31" s="38"/>
      <c r="P31" s="17"/>
      <c r="Q31" s="36"/>
      <c r="R31" s="38"/>
      <c r="S31" s="17"/>
      <c r="T31" s="36"/>
    </row>
    <row r="32" customFormat="false" ht="12.75" hidden="false" customHeight="true" outlineLevel="0" collapsed="false">
      <c r="A32" s="29"/>
      <c r="B32" s="30"/>
      <c r="C32" s="17"/>
      <c r="D32" s="17"/>
      <c r="E32" s="36"/>
      <c r="F32" s="38" t="s">
        <v>62</v>
      </c>
      <c r="G32" s="39" t="n">
        <v>1000</v>
      </c>
      <c r="H32" s="36"/>
      <c r="I32" s="38"/>
      <c r="J32" s="17"/>
      <c r="K32" s="37"/>
      <c r="L32" s="21" t="s">
        <v>63</v>
      </c>
      <c r="M32" s="17" t="n">
        <v>5000</v>
      </c>
      <c r="N32" s="36"/>
      <c r="P32" s="17"/>
      <c r="Q32" s="36"/>
      <c r="R32" s="38"/>
      <c r="S32" s="17"/>
      <c r="T32" s="36"/>
    </row>
    <row r="33" customFormat="false" ht="12.75" hidden="false" customHeight="true" outlineLevel="0" collapsed="false">
      <c r="A33" s="29"/>
      <c r="B33" s="30"/>
      <c r="C33" s="17"/>
      <c r="D33" s="17"/>
      <c r="E33" s="36"/>
      <c r="F33" s="38" t="s">
        <v>64</v>
      </c>
      <c r="G33" s="39" t="n">
        <v>1000</v>
      </c>
      <c r="H33" s="36"/>
      <c r="I33" s="17"/>
      <c r="J33" s="17"/>
      <c r="K33" s="37"/>
      <c r="L33" s="21" t="s">
        <v>65</v>
      </c>
      <c r="M33" s="55" t="n">
        <v>2000</v>
      </c>
      <c r="N33" s="36"/>
      <c r="P33" s="55"/>
      <c r="Q33" s="36"/>
      <c r="R33" s="38"/>
      <c r="S33" s="17"/>
      <c r="T33" s="36"/>
    </row>
    <row r="34" customFormat="false" ht="12.75" hidden="false" customHeight="true" outlineLevel="0" collapsed="false">
      <c r="A34" s="29"/>
      <c r="B34" s="30"/>
      <c r="C34" s="17"/>
      <c r="D34" s="17"/>
      <c r="E34" s="36"/>
      <c r="F34" s="38" t="s">
        <v>66</v>
      </c>
      <c r="G34" s="17" t="n">
        <v>750</v>
      </c>
      <c r="H34" s="36"/>
      <c r="K34" s="36"/>
      <c r="L34" s="38" t="s">
        <v>67</v>
      </c>
      <c r="M34" s="17" t="n">
        <v>2000</v>
      </c>
      <c r="N34" s="36"/>
      <c r="O34" s="38"/>
      <c r="P34" s="17"/>
      <c r="Q34" s="36"/>
      <c r="R34" s="38"/>
      <c r="S34" s="17"/>
      <c r="T34" s="36"/>
    </row>
    <row r="35" customFormat="false" ht="12.75" hidden="false" customHeight="true" outlineLevel="0" collapsed="false">
      <c r="A35" s="29"/>
      <c r="B35" s="30"/>
      <c r="C35" s="17"/>
      <c r="D35" s="17"/>
      <c r="E35" s="36"/>
      <c r="F35" s="38" t="s">
        <v>68</v>
      </c>
      <c r="G35" s="39" t="n">
        <v>100</v>
      </c>
      <c r="H35" s="36"/>
      <c r="I35" s="38"/>
      <c r="J35" s="17"/>
      <c r="K35" s="36"/>
      <c r="L35" s="38" t="s">
        <v>69</v>
      </c>
      <c r="M35" s="57" t="s">
        <v>70</v>
      </c>
      <c r="N35" s="36"/>
      <c r="O35" s="38"/>
      <c r="P35" s="17"/>
      <c r="Q35" s="36"/>
      <c r="R35" s="38"/>
      <c r="S35" s="17"/>
      <c r="T35" s="36"/>
    </row>
    <row r="36" customFormat="false" ht="12.75" hidden="false" customHeight="true" outlineLevel="0" collapsed="false">
      <c r="A36" s="29"/>
      <c r="B36" s="30"/>
      <c r="C36" s="17"/>
      <c r="D36" s="17"/>
      <c r="E36" s="36"/>
      <c r="F36" s="38"/>
      <c r="G36" s="39"/>
      <c r="H36" s="36"/>
      <c r="I36" s="38"/>
      <c r="J36" s="17"/>
      <c r="K36" s="36"/>
      <c r="L36" s="38"/>
      <c r="M36" s="17"/>
      <c r="O36" s="38"/>
      <c r="P36" s="17"/>
      <c r="R36" s="38"/>
      <c r="S36" s="17"/>
      <c r="T36" s="36"/>
    </row>
    <row r="37" customFormat="false" ht="12.75" hidden="false" customHeight="true" outlineLevel="0" collapsed="false">
      <c r="A37" s="29"/>
      <c r="B37" s="30"/>
      <c r="C37" s="17"/>
      <c r="D37" s="17"/>
      <c r="E37" s="36"/>
      <c r="F37" s="38"/>
      <c r="G37" s="55"/>
      <c r="H37" s="36"/>
      <c r="I37" s="38"/>
      <c r="J37" s="17"/>
      <c r="K37" s="36"/>
      <c r="L37" s="38"/>
      <c r="M37" s="17"/>
      <c r="O37" s="38"/>
      <c r="P37" s="17"/>
      <c r="R37" s="38"/>
      <c r="S37" s="17"/>
      <c r="T37" s="36"/>
    </row>
    <row r="38" customFormat="false" ht="13.5" hidden="false" customHeight="true" outlineLevel="0" collapsed="false">
      <c r="A38" s="29"/>
      <c r="B38" s="30"/>
      <c r="C38" s="42" t="s">
        <v>37</v>
      </c>
      <c r="D38" s="17"/>
      <c r="E38" s="44" t="s">
        <v>38</v>
      </c>
      <c r="F38" s="38"/>
      <c r="G38" s="55"/>
      <c r="H38" s="36"/>
      <c r="I38" s="38"/>
      <c r="J38" s="17"/>
      <c r="K38" s="36"/>
      <c r="L38" s="38"/>
      <c r="M38" s="39"/>
      <c r="N38" s="44"/>
      <c r="O38" s="42"/>
      <c r="P38" s="17"/>
      <c r="Q38" s="44" t="s">
        <v>38</v>
      </c>
      <c r="R38" s="42" t="s">
        <v>37</v>
      </c>
      <c r="S38" s="43"/>
      <c r="T38" s="44" t="s">
        <v>38</v>
      </c>
    </row>
    <row r="39" customFormat="false" ht="13.5" hidden="false" customHeight="true" outlineLevel="0" collapsed="false">
      <c r="A39" s="29"/>
      <c r="B39" s="30"/>
      <c r="C39" s="42"/>
      <c r="D39" s="17"/>
      <c r="E39" s="44"/>
      <c r="F39" s="38"/>
      <c r="G39" s="17"/>
      <c r="H39" s="36"/>
      <c r="I39" s="38"/>
      <c r="J39" s="17"/>
      <c r="K39" s="36"/>
      <c r="L39" s="38"/>
      <c r="M39" s="39"/>
      <c r="N39" s="44"/>
      <c r="O39" s="42"/>
      <c r="P39" s="17"/>
      <c r="Q39" s="44"/>
      <c r="R39" s="42"/>
      <c r="S39" s="43"/>
      <c r="T39" s="44"/>
    </row>
    <row r="40" customFormat="false" ht="13.5" hidden="false" customHeight="true" outlineLevel="0" collapsed="false">
      <c r="A40" s="29"/>
      <c r="B40" s="30"/>
      <c r="C40" s="42"/>
      <c r="D40" s="17"/>
      <c r="E40" s="44"/>
      <c r="F40" s="42" t="s">
        <v>37</v>
      </c>
      <c r="G40" s="17"/>
      <c r="H40" s="36"/>
      <c r="I40" s="38"/>
      <c r="J40" s="17"/>
      <c r="K40" s="36"/>
      <c r="L40" s="38"/>
      <c r="M40" s="39"/>
      <c r="N40" s="44" t="s">
        <v>38</v>
      </c>
      <c r="O40" s="42" t="s">
        <v>37</v>
      </c>
      <c r="P40" s="17"/>
      <c r="Q40" s="44"/>
      <c r="R40" s="42"/>
      <c r="S40" s="43"/>
      <c r="T40" s="44"/>
    </row>
    <row r="41" customFormat="false" ht="15.75" hidden="false" customHeight="true" outlineLevel="0" collapsed="false">
      <c r="A41" s="29"/>
      <c r="B41" s="30"/>
      <c r="C41" s="45" t="s">
        <v>39</v>
      </c>
      <c r="D41" s="46"/>
      <c r="E41" s="50" t="s">
        <v>40</v>
      </c>
      <c r="F41" s="45" t="s">
        <v>39</v>
      </c>
      <c r="G41" s="17"/>
      <c r="H41" s="36"/>
      <c r="I41" s="38"/>
      <c r="J41" s="17"/>
      <c r="K41" s="36"/>
      <c r="L41" s="38"/>
      <c r="M41" s="17"/>
      <c r="N41" s="50" t="s">
        <v>40</v>
      </c>
      <c r="O41" s="45" t="s">
        <v>39</v>
      </c>
      <c r="P41" s="46"/>
      <c r="Q41" s="50" t="s">
        <v>40</v>
      </c>
      <c r="R41" s="45" t="s">
        <v>39</v>
      </c>
      <c r="S41" s="48" t="s">
        <v>4</v>
      </c>
      <c r="T41" s="50" t="s">
        <v>40</v>
      </c>
    </row>
    <row r="42" customFormat="false" ht="12.75" hidden="false" customHeight="false" outlineLevel="0" collapsed="false">
      <c r="A42" s="29"/>
      <c r="B42" s="30"/>
      <c r="C42" s="58" t="n">
        <f aca="false">'Hotlist - Completed'!G52</f>
        <v>-25109</v>
      </c>
      <c r="D42" s="52" t="n">
        <f aca="false">SUM(D30:D41)</f>
        <v>0</v>
      </c>
      <c r="E42" s="53" t="n">
        <f aca="false">+D42-C42</f>
        <v>25109</v>
      </c>
      <c r="F42" s="58" t="n">
        <v>-20250</v>
      </c>
      <c r="G42" s="52" t="n">
        <f aca="false">SUM(G30:G41)</f>
        <v>4850</v>
      </c>
      <c r="H42" s="53" t="n">
        <f aca="false">+G42-F42</f>
        <v>25100</v>
      </c>
      <c r="I42" s="51" t="n">
        <v>-23250</v>
      </c>
      <c r="J42" s="52" t="n">
        <f aca="false">SUM(J30:J41)</f>
        <v>0</v>
      </c>
      <c r="K42" s="53" t="n">
        <f aca="false">+J42-I42</f>
        <v>23250</v>
      </c>
      <c r="L42" s="51" t="n">
        <f aca="false">I42</f>
        <v>-23250</v>
      </c>
      <c r="M42" s="52" t="n">
        <f aca="false">SUM(M30:M41)</f>
        <v>14000</v>
      </c>
      <c r="N42" s="53" t="n">
        <f aca="false">+M42-L42</f>
        <v>37250</v>
      </c>
      <c r="O42" s="51" t="n">
        <v>0</v>
      </c>
      <c r="P42" s="52" t="n">
        <f aca="false">SUM(P30:P41)</f>
        <v>0</v>
      </c>
      <c r="Q42" s="53" t="n">
        <f aca="false">+P42-O42</f>
        <v>0</v>
      </c>
      <c r="R42" s="52" t="n">
        <f aca="false">C42+F42+I42+L42</f>
        <v>-91859</v>
      </c>
      <c r="S42" s="52" t="n">
        <f aca="false">D42+G42+J42+M42</f>
        <v>18850</v>
      </c>
      <c r="T42" s="53" t="n">
        <f aca="false">+S42-R42</f>
        <v>110709</v>
      </c>
    </row>
    <row r="43" customFormat="false" ht="16.5" hidden="false" customHeight="true" outlineLevel="0" collapsed="false">
      <c r="A43" s="29"/>
      <c r="B43" s="30" t="s">
        <v>71</v>
      </c>
      <c r="C43" s="32" t="s">
        <v>26</v>
      </c>
      <c r="D43" s="32" t="s">
        <v>4</v>
      </c>
      <c r="E43" s="54" t="n">
        <f aca="false">COUNTA(C44:C55)</f>
        <v>0</v>
      </c>
      <c r="F43" s="31" t="s">
        <v>26</v>
      </c>
      <c r="G43" s="32" t="s">
        <v>4</v>
      </c>
      <c r="H43" s="34" t="n">
        <f aca="false">COUNTA(F44:F55)</f>
        <v>11</v>
      </c>
      <c r="I43" s="31" t="s">
        <v>26</v>
      </c>
      <c r="J43" s="32" t="s">
        <v>4</v>
      </c>
      <c r="K43" s="34" t="n">
        <f aca="false">COUNTA(I44:I55)</f>
        <v>2</v>
      </c>
      <c r="L43" s="31" t="s">
        <v>26</v>
      </c>
      <c r="M43" s="32" t="s">
        <v>4</v>
      </c>
      <c r="N43" s="34" t="n">
        <f aca="false">COUNTA(L44:L55)</f>
        <v>7</v>
      </c>
      <c r="O43" s="31" t="s">
        <v>26</v>
      </c>
      <c r="P43" s="32" t="s">
        <v>4</v>
      </c>
      <c r="Q43" s="34" t="n">
        <f aca="false">COUNTA(O44:O55)</f>
        <v>0</v>
      </c>
      <c r="R43" s="31"/>
      <c r="S43" s="32"/>
      <c r="T43" s="34" t="n">
        <f aca="false">E43+H43+K43+N43</f>
        <v>20</v>
      </c>
    </row>
    <row r="44" customFormat="false" ht="12.75" hidden="false" customHeight="true" outlineLevel="0" collapsed="false">
      <c r="A44" s="29"/>
      <c r="B44" s="30"/>
      <c r="C44" s="38"/>
      <c r="D44" s="17"/>
      <c r="E44" s="36"/>
      <c r="F44" s="40" t="s">
        <v>72</v>
      </c>
      <c r="G44" s="59" t="n">
        <v>3500</v>
      </c>
      <c r="H44" s="60"/>
      <c r="I44" s="38" t="s">
        <v>73</v>
      </c>
      <c r="J44" s="17" t="n">
        <v>2000</v>
      </c>
      <c r="K44" s="60"/>
      <c r="L44" s="38" t="s">
        <v>74</v>
      </c>
      <c r="M44" s="17" t="n">
        <v>5000</v>
      </c>
      <c r="N44" s="60"/>
      <c r="O44" s="38"/>
      <c r="P44" s="17"/>
      <c r="Q44" s="36"/>
      <c r="R44" s="38"/>
      <c r="S44" s="17"/>
      <c r="T44" s="36"/>
    </row>
    <row r="45" customFormat="false" ht="12.75" hidden="false" customHeight="true" outlineLevel="0" collapsed="false">
      <c r="A45" s="29"/>
      <c r="B45" s="30"/>
      <c r="C45" s="38"/>
      <c r="D45" s="39"/>
      <c r="E45" s="36"/>
      <c r="F45" s="38" t="s">
        <v>75</v>
      </c>
      <c r="G45" s="17" t="n">
        <v>2500</v>
      </c>
      <c r="H45" s="36"/>
      <c r="I45" s="38" t="s">
        <v>76</v>
      </c>
      <c r="J45" s="17" t="n">
        <v>500</v>
      </c>
      <c r="K45" s="36"/>
      <c r="L45" s="38" t="s">
        <v>77</v>
      </c>
      <c r="M45" s="17" t="n">
        <v>60000</v>
      </c>
      <c r="N45" s="36"/>
      <c r="O45" s="38"/>
      <c r="P45" s="17"/>
      <c r="Q45" s="36"/>
      <c r="R45" s="38"/>
      <c r="S45" s="17"/>
      <c r="T45" s="36"/>
    </row>
    <row r="46" customFormat="false" ht="12.75" hidden="false" customHeight="true" outlineLevel="0" collapsed="false">
      <c r="A46" s="29"/>
      <c r="B46" s="30"/>
      <c r="C46" s="38"/>
      <c r="D46" s="39"/>
      <c r="E46" s="36"/>
      <c r="F46" s="17" t="s">
        <v>78</v>
      </c>
      <c r="G46" s="17" t="n">
        <v>1500</v>
      </c>
      <c r="H46" s="36"/>
      <c r="K46" s="36"/>
      <c r="L46" s="38" t="s">
        <v>79</v>
      </c>
      <c r="M46" s="17" t="n">
        <v>8000</v>
      </c>
      <c r="N46" s="36"/>
      <c r="O46" s="38"/>
      <c r="P46" s="17"/>
      <c r="Q46" s="36"/>
      <c r="R46" s="38"/>
      <c r="S46" s="17"/>
      <c r="T46" s="36"/>
    </row>
    <row r="47" customFormat="false" ht="12.75" hidden="false" customHeight="true" outlineLevel="0" collapsed="false">
      <c r="A47" s="29"/>
      <c r="B47" s="30"/>
      <c r="C47" s="38"/>
      <c r="D47" s="17"/>
      <c r="E47" s="36"/>
      <c r="F47" s="38" t="s">
        <v>80</v>
      </c>
      <c r="G47" s="17" t="n">
        <v>1000</v>
      </c>
      <c r="H47" s="36"/>
      <c r="I47" s="38"/>
      <c r="J47" s="17"/>
      <c r="K47" s="36"/>
      <c r="L47" s="38" t="s">
        <v>81</v>
      </c>
      <c r="M47" s="17" t="n">
        <v>2900</v>
      </c>
      <c r="N47" s="36"/>
      <c r="O47" s="38"/>
      <c r="P47" s="17"/>
      <c r="Q47" s="36"/>
      <c r="R47" s="38"/>
      <c r="S47" s="17"/>
      <c r="T47" s="36"/>
    </row>
    <row r="48" customFormat="false" ht="12.75" hidden="false" customHeight="true" outlineLevel="0" collapsed="false">
      <c r="A48" s="29"/>
      <c r="B48" s="30"/>
      <c r="E48" s="36"/>
      <c r="F48" s="38" t="s">
        <v>82</v>
      </c>
      <c r="G48" s="17" t="n">
        <v>1000</v>
      </c>
      <c r="H48" s="36"/>
      <c r="I48" s="38"/>
      <c r="J48" s="17"/>
      <c r="K48" s="36"/>
      <c r="L48" s="38" t="s">
        <v>83</v>
      </c>
      <c r="M48" s="17" t="n">
        <v>2500</v>
      </c>
      <c r="N48" s="36"/>
      <c r="O48" s="38"/>
      <c r="P48" s="17"/>
      <c r="Q48" s="36"/>
      <c r="R48" s="38"/>
      <c r="S48" s="17"/>
      <c r="T48" s="36"/>
    </row>
    <row r="49" customFormat="false" ht="12.75" hidden="false" customHeight="true" outlineLevel="0" collapsed="false">
      <c r="A49" s="29"/>
      <c r="B49" s="30"/>
      <c r="E49" s="36"/>
      <c r="F49" s="38" t="s">
        <v>84</v>
      </c>
      <c r="G49" s="39" t="n">
        <v>1000</v>
      </c>
      <c r="H49" s="36"/>
      <c r="I49" s="38"/>
      <c r="J49" s="17"/>
      <c r="K49" s="36"/>
      <c r="L49" s="38" t="s">
        <v>85</v>
      </c>
      <c r="M49" s="17" t="n">
        <v>500</v>
      </c>
      <c r="N49" s="36"/>
      <c r="O49" s="38"/>
      <c r="P49" s="39"/>
      <c r="Q49" s="36"/>
      <c r="R49" s="38"/>
      <c r="S49" s="17"/>
      <c r="T49" s="36"/>
    </row>
    <row r="50" customFormat="false" ht="12.75" hidden="false" customHeight="true" outlineLevel="0" collapsed="false">
      <c r="A50" s="29"/>
      <c r="B50" s="30"/>
      <c r="E50" s="36"/>
      <c r="F50" s="38" t="s">
        <v>86</v>
      </c>
      <c r="G50" s="39" t="n">
        <v>750</v>
      </c>
      <c r="H50" s="36"/>
      <c r="I50" s="38"/>
      <c r="J50" s="39"/>
      <c r="K50" s="36"/>
      <c r="L50" s="38"/>
      <c r="M50" s="39"/>
      <c r="N50" s="36"/>
      <c r="O50" s="38"/>
      <c r="P50" s="39"/>
      <c r="Q50" s="36"/>
      <c r="R50" s="38"/>
      <c r="S50" s="17"/>
      <c r="T50" s="36"/>
    </row>
    <row r="51" customFormat="false" ht="12.75" hidden="false" customHeight="true" outlineLevel="0" collapsed="false">
      <c r="A51" s="29"/>
      <c r="B51" s="30"/>
      <c r="E51" s="36"/>
      <c r="F51" s="38" t="s">
        <v>87</v>
      </c>
      <c r="G51" s="39" t="n">
        <v>500</v>
      </c>
      <c r="H51" s="36"/>
      <c r="I51" s="38"/>
      <c r="J51" s="17"/>
      <c r="K51" s="36"/>
      <c r="L51" s="38"/>
      <c r="M51" s="17"/>
      <c r="N51" s="36"/>
      <c r="O51" s="38"/>
      <c r="P51" s="39"/>
      <c r="Q51" s="36"/>
      <c r="R51" s="38"/>
      <c r="S51" s="17"/>
      <c r="T51" s="36"/>
    </row>
    <row r="52" customFormat="false" ht="12.75" hidden="false" customHeight="true" outlineLevel="0" collapsed="false">
      <c r="A52" s="29"/>
      <c r="B52" s="30"/>
      <c r="E52" s="36"/>
      <c r="F52" s="21" t="s">
        <v>88</v>
      </c>
      <c r="G52" s="39" t="n">
        <v>300</v>
      </c>
      <c r="H52" s="36"/>
      <c r="I52" s="38"/>
      <c r="J52" s="39"/>
      <c r="K52" s="36"/>
      <c r="L52" s="38" t="s">
        <v>89</v>
      </c>
      <c r="M52" s="39"/>
      <c r="N52" s="36"/>
      <c r="O52" s="38"/>
      <c r="P52" s="39"/>
      <c r="Q52" s="36"/>
      <c r="R52" s="38"/>
      <c r="S52" s="17"/>
      <c r="T52" s="36"/>
    </row>
    <row r="53" customFormat="false" ht="12.75" hidden="false" customHeight="true" outlineLevel="0" collapsed="false">
      <c r="A53" s="29"/>
      <c r="B53" s="30"/>
      <c r="E53" s="36"/>
      <c r="F53" s="38" t="s">
        <v>90</v>
      </c>
      <c r="G53" s="39" t="n">
        <v>250</v>
      </c>
      <c r="H53" s="36"/>
      <c r="I53" s="38"/>
      <c r="J53" s="39"/>
      <c r="K53" s="36"/>
      <c r="L53" s="38"/>
      <c r="M53" s="39"/>
      <c r="N53" s="36"/>
      <c r="O53" s="38"/>
      <c r="P53" s="39"/>
      <c r="Q53" s="36"/>
      <c r="R53" s="38"/>
      <c r="S53" s="17"/>
      <c r="T53" s="36"/>
    </row>
    <row r="54" customFormat="false" ht="12.75" hidden="false" customHeight="true" outlineLevel="0" collapsed="false">
      <c r="A54" s="29"/>
      <c r="B54" s="30"/>
      <c r="E54" s="36"/>
      <c r="F54" s="38" t="s">
        <v>91</v>
      </c>
      <c r="G54" s="39" t="n">
        <v>200</v>
      </c>
      <c r="H54" s="36"/>
      <c r="I54" s="38"/>
      <c r="J54" s="39"/>
      <c r="K54" s="36"/>
      <c r="L54" s="38"/>
      <c r="M54" s="39"/>
      <c r="N54" s="36"/>
      <c r="O54" s="38"/>
      <c r="P54" s="17"/>
      <c r="Q54" s="36"/>
      <c r="R54" s="38"/>
      <c r="S54" s="17"/>
      <c r="T54" s="36"/>
    </row>
    <row r="55" customFormat="false" ht="12.75" hidden="false" customHeight="true" outlineLevel="0" collapsed="false">
      <c r="A55" s="29"/>
      <c r="B55" s="30"/>
      <c r="C55" s="38"/>
      <c r="D55" s="39"/>
      <c r="E55" s="36"/>
      <c r="F55" s="38"/>
      <c r="G55" s="17"/>
      <c r="H55" s="36"/>
      <c r="I55" s="38"/>
      <c r="J55" s="39"/>
      <c r="K55" s="36"/>
      <c r="L55" s="38"/>
      <c r="M55" s="39"/>
      <c r="N55" s="36"/>
      <c r="O55" s="38"/>
      <c r="P55" s="39"/>
      <c r="Q55" s="36"/>
      <c r="R55" s="38"/>
      <c r="S55" s="17"/>
      <c r="T55" s="36"/>
    </row>
    <row r="56" customFormat="false" ht="15" hidden="false" customHeight="true" outlineLevel="0" collapsed="false">
      <c r="A56" s="29"/>
      <c r="B56" s="30"/>
      <c r="C56" s="61" t="s">
        <v>37</v>
      </c>
      <c r="D56" s="39"/>
      <c r="E56" s="44" t="s">
        <v>38</v>
      </c>
      <c r="F56" s="61" t="s">
        <v>37</v>
      </c>
      <c r="H56" s="44" t="s">
        <v>38</v>
      </c>
      <c r="I56" s="61" t="s">
        <v>37</v>
      </c>
      <c r="J56" s="17"/>
      <c r="K56" s="44" t="s">
        <v>38</v>
      </c>
      <c r="L56" s="61" t="s">
        <v>37</v>
      </c>
      <c r="M56" s="17"/>
      <c r="N56" s="44" t="s">
        <v>38</v>
      </c>
      <c r="O56" s="61" t="s">
        <v>37</v>
      </c>
      <c r="P56" s="17"/>
      <c r="Q56" s="44" t="s">
        <v>38</v>
      </c>
      <c r="R56" s="42" t="s">
        <v>37</v>
      </c>
      <c r="S56" s="43"/>
      <c r="T56" s="44" t="s">
        <v>38</v>
      </c>
    </row>
    <row r="57" customFormat="false" ht="12.75" hidden="false" customHeight="true" outlineLevel="0" collapsed="false">
      <c r="A57" s="29"/>
      <c r="B57" s="30"/>
      <c r="C57" s="62" t="s">
        <v>39</v>
      </c>
      <c r="D57" s="46"/>
      <c r="E57" s="50" t="s">
        <v>40</v>
      </c>
      <c r="F57" s="62" t="s">
        <v>39</v>
      </c>
      <c r="G57" s="46"/>
      <c r="H57" s="50" t="s">
        <v>40</v>
      </c>
      <c r="I57" s="62" t="s">
        <v>39</v>
      </c>
      <c r="J57" s="46"/>
      <c r="K57" s="50" t="s">
        <v>40</v>
      </c>
      <c r="L57" s="62" t="s">
        <v>39</v>
      </c>
      <c r="M57" s="46"/>
      <c r="N57" s="50" t="s">
        <v>40</v>
      </c>
      <c r="O57" s="62" t="s">
        <v>39</v>
      </c>
      <c r="P57" s="46"/>
      <c r="Q57" s="50" t="s">
        <v>40</v>
      </c>
      <c r="R57" s="45" t="s">
        <v>39</v>
      </c>
      <c r="S57" s="48" t="s">
        <v>4</v>
      </c>
      <c r="T57" s="50" t="s">
        <v>40</v>
      </c>
    </row>
    <row r="58" customFormat="false" ht="12.75" hidden="false" customHeight="false" outlineLevel="0" collapsed="false">
      <c r="A58" s="29"/>
      <c r="B58" s="30"/>
      <c r="C58" s="58" t="n">
        <f aca="false">'Hotlist - Completed'!G66</f>
        <v>34710</v>
      </c>
      <c r="D58" s="52" t="n">
        <f aca="false">SUM(D44:D57)</f>
        <v>0</v>
      </c>
      <c r="E58" s="53" t="n">
        <f aca="false">+D58-C58</f>
        <v>-34710</v>
      </c>
      <c r="F58" s="58" t="n">
        <f aca="false">'Hotlist - Completed'!C66*-1</f>
        <v>-40625</v>
      </c>
      <c r="G58" s="52" t="n">
        <f aca="false">SUM(G44:G57)</f>
        <v>12500</v>
      </c>
      <c r="H58" s="53" t="n">
        <f aca="false">+G58-F58</f>
        <v>53125</v>
      </c>
      <c r="I58" s="51" t="n">
        <f aca="false">F58</f>
        <v>-40625</v>
      </c>
      <c r="J58" s="52" t="n">
        <f aca="false">SUM(J44:J57)</f>
        <v>2500</v>
      </c>
      <c r="K58" s="53" t="n">
        <f aca="false">+J58-I58</f>
        <v>43125</v>
      </c>
      <c r="L58" s="51" t="n">
        <f aca="false">I58</f>
        <v>-40625</v>
      </c>
      <c r="M58" s="52" t="n">
        <f aca="false">SUM(M44:M57)</f>
        <v>78900</v>
      </c>
      <c r="N58" s="53" t="n">
        <f aca="false">+M58-L58</f>
        <v>119525</v>
      </c>
      <c r="O58" s="51" t="n">
        <v>0</v>
      </c>
      <c r="P58" s="52" t="n">
        <f aca="false">SUM(P44:P57)</f>
        <v>0</v>
      </c>
      <c r="Q58" s="53" t="n">
        <f aca="false">+P58-O58</f>
        <v>0</v>
      </c>
      <c r="R58" s="52" t="n">
        <f aca="false">C58+F58+I58+L58</f>
        <v>-87165</v>
      </c>
      <c r="S58" s="52" t="n">
        <f aca="false">D58+G58+J58+M58</f>
        <v>93900</v>
      </c>
      <c r="T58" s="52" t="n">
        <f aca="false">+S58-R58</f>
        <v>181065</v>
      </c>
    </row>
    <row r="59" customFormat="false" ht="16.5" hidden="false" customHeight="false" outlineLevel="0" collapsed="false">
      <c r="A59" s="63"/>
      <c r="B59" s="30" t="s">
        <v>92</v>
      </c>
      <c r="C59" s="32" t="s">
        <v>26</v>
      </c>
      <c r="D59" s="32" t="s">
        <v>4</v>
      </c>
      <c r="E59" s="54" t="n">
        <f aca="false">COUNTA(C60:C64)</f>
        <v>0</v>
      </c>
      <c r="F59" s="31" t="s">
        <v>26</v>
      </c>
      <c r="G59" s="32" t="s">
        <v>4</v>
      </c>
      <c r="H59" s="34" t="n">
        <f aca="false">COUNTA(F60:F64)</f>
        <v>0</v>
      </c>
      <c r="I59" s="31" t="s">
        <v>26</v>
      </c>
      <c r="J59" s="32" t="s">
        <v>4</v>
      </c>
      <c r="K59" s="34" t="n">
        <f aca="false">COUNTA(I60:I64)</f>
        <v>1</v>
      </c>
      <c r="L59" s="31" t="s">
        <v>26</v>
      </c>
      <c r="M59" s="32" t="s">
        <v>4</v>
      </c>
      <c r="N59" s="34" t="n">
        <f aca="false">COUNTA(L60:L64)</f>
        <v>0</v>
      </c>
      <c r="O59" s="31" t="s">
        <v>26</v>
      </c>
      <c r="P59" s="32" t="s">
        <v>4</v>
      </c>
      <c r="Q59" s="34" t="n">
        <f aca="false">COUNTA(O60:O64)</f>
        <v>0</v>
      </c>
      <c r="R59" s="31"/>
      <c r="S59" s="32"/>
      <c r="T59" s="34" t="n">
        <f aca="false">E59+H59+K59+N59</f>
        <v>1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3.5" hidden="false" customHeight="true" outlineLevel="0" collapsed="false">
      <c r="A60" s="63"/>
      <c r="B60" s="30"/>
      <c r="C60" s="17"/>
      <c r="D60" s="17"/>
      <c r="E60" s="36"/>
      <c r="F60" s="1"/>
      <c r="G60" s="1"/>
      <c r="H60" s="36"/>
      <c r="I60" s="17" t="s">
        <v>93</v>
      </c>
      <c r="J60" s="17" t="n">
        <v>5800</v>
      </c>
      <c r="K60" s="36"/>
      <c r="L60" s="38"/>
      <c r="M60" s="17"/>
      <c r="O60" s="38"/>
      <c r="P60" s="17"/>
      <c r="R60" s="38"/>
      <c r="S60" s="17"/>
      <c r="T60" s="36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3.5" hidden="false" customHeight="true" outlineLevel="0" collapsed="false">
      <c r="A61" s="63"/>
      <c r="B61" s="30"/>
      <c r="C61" s="17"/>
      <c r="D61" s="17"/>
      <c r="E61" s="36"/>
      <c r="F61" s="38"/>
      <c r="G61" s="17"/>
      <c r="H61" s="36"/>
      <c r="I61" s="38"/>
      <c r="J61" s="17"/>
      <c r="K61" s="36"/>
      <c r="L61" s="38"/>
      <c r="M61" s="17"/>
      <c r="O61" s="38"/>
      <c r="P61" s="17"/>
      <c r="R61" s="38"/>
      <c r="S61" s="17"/>
      <c r="T61" s="36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3.5" hidden="false" customHeight="true" outlineLevel="0" collapsed="false">
      <c r="A62" s="63"/>
      <c r="B62" s="30"/>
      <c r="C62" s="17"/>
      <c r="D62" s="17"/>
      <c r="E62" s="36"/>
      <c r="F62" s="38"/>
      <c r="G62" s="17"/>
      <c r="H62" s="36"/>
      <c r="I62" s="38"/>
      <c r="J62" s="17"/>
      <c r="K62" s="36"/>
      <c r="L62" s="38"/>
      <c r="M62" s="17"/>
      <c r="O62" s="38"/>
      <c r="P62" s="17"/>
      <c r="R62" s="38"/>
      <c r="S62" s="17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3.5" hidden="false" customHeight="true" outlineLevel="0" collapsed="false">
      <c r="A63" s="63"/>
      <c r="B63" s="30"/>
      <c r="C63" s="17"/>
      <c r="D63" s="17"/>
      <c r="E63" s="36"/>
      <c r="F63" s="38"/>
      <c r="G63" s="17"/>
      <c r="H63" s="36"/>
      <c r="I63" s="38"/>
      <c r="J63" s="17"/>
      <c r="K63" s="36"/>
      <c r="L63" s="38"/>
      <c r="M63" s="17"/>
      <c r="O63" s="38"/>
      <c r="P63" s="17"/>
      <c r="R63" s="38"/>
      <c r="S63" s="17"/>
      <c r="T63" s="36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3.5" hidden="false" customHeight="true" outlineLevel="0" collapsed="false">
      <c r="A64" s="63"/>
      <c r="B64" s="30"/>
      <c r="C64" s="17"/>
      <c r="D64" s="17"/>
      <c r="E64" s="36"/>
      <c r="F64" s="38"/>
      <c r="G64" s="17"/>
      <c r="H64" s="36"/>
      <c r="K64" s="36"/>
      <c r="R64" s="38"/>
      <c r="S64" s="17"/>
      <c r="T64" s="36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true" outlineLevel="0" collapsed="false">
      <c r="A65" s="63"/>
      <c r="B65" s="30"/>
      <c r="C65" s="61" t="s">
        <v>37</v>
      </c>
      <c r="D65" s="46"/>
      <c r="E65" s="44" t="s">
        <v>38</v>
      </c>
      <c r="F65" s="61" t="s">
        <v>37</v>
      </c>
      <c r="G65" s="46"/>
      <c r="H65" s="44" t="s">
        <v>38</v>
      </c>
      <c r="I65" s="61" t="s">
        <v>37</v>
      </c>
      <c r="J65" s="46"/>
      <c r="K65" s="44" t="s">
        <v>38</v>
      </c>
      <c r="L65" s="61" t="s">
        <v>37</v>
      </c>
      <c r="M65" s="46"/>
      <c r="N65" s="44" t="s">
        <v>38</v>
      </c>
      <c r="O65" s="61" t="s">
        <v>37</v>
      </c>
      <c r="P65" s="46"/>
      <c r="Q65" s="44" t="s">
        <v>38</v>
      </c>
      <c r="R65" s="42" t="s">
        <v>37</v>
      </c>
      <c r="S65" s="43"/>
      <c r="T65" s="44" t="s">
        <v>38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true" outlineLevel="0" collapsed="false">
      <c r="A66" s="63"/>
      <c r="B66" s="30"/>
      <c r="C66" s="62" t="s">
        <v>39</v>
      </c>
      <c r="D66" s="41"/>
      <c r="E66" s="50" t="s">
        <v>40</v>
      </c>
      <c r="F66" s="62" t="s">
        <v>39</v>
      </c>
      <c r="G66" s="41"/>
      <c r="H66" s="50" t="s">
        <v>40</v>
      </c>
      <c r="I66" s="62" t="s">
        <v>39</v>
      </c>
      <c r="J66" s="41"/>
      <c r="K66" s="49" t="s">
        <v>40</v>
      </c>
      <c r="L66" s="62" t="s">
        <v>39</v>
      </c>
      <c r="M66" s="41"/>
      <c r="N66" s="50" t="s">
        <v>40</v>
      </c>
      <c r="O66" s="62" t="s">
        <v>39</v>
      </c>
      <c r="P66" s="41"/>
      <c r="Q66" s="50" t="s">
        <v>40</v>
      </c>
      <c r="R66" s="45" t="s">
        <v>39</v>
      </c>
      <c r="S66" s="41"/>
      <c r="T66" s="50" t="s">
        <v>40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false" customHeight="false" outlineLevel="0" collapsed="false">
      <c r="A67" s="63"/>
      <c r="B67" s="30"/>
      <c r="C67" s="58" t="n">
        <f aca="false">'Hotlist - Completed'!G74</f>
        <v>11196</v>
      </c>
      <c r="D67" s="52" t="n">
        <f aca="false">SUM(D60:D66)</f>
        <v>0</v>
      </c>
      <c r="E67" s="52" t="n">
        <f aca="false">+D67-C67</f>
        <v>-11196</v>
      </c>
      <c r="F67" s="58" t="n">
        <f aca="false">'Hotlist - Completed'!C74*-1</f>
        <v>-11196</v>
      </c>
      <c r="G67" s="52" t="n">
        <f aca="false">SUM(G60:G64)</f>
        <v>0</v>
      </c>
      <c r="H67" s="52" t="n">
        <f aca="false">+G67-F67</f>
        <v>11196</v>
      </c>
      <c r="I67" s="51" t="n">
        <f aca="false">F67</f>
        <v>-11196</v>
      </c>
      <c r="J67" s="52" t="n">
        <f aca="false">SUM(J60:J66)</f>
        <v>5800</v>
      </c>
      <c r="K67" s="52" t="n">
        <f aca="false">+J67-I67</f>
        <v>16996</v>
      </c>
      <c r="L67" s="51" t="n">
        <f aca="false">I67</f>
        <v>-11196</v>
      </c>
      <c r="M67" s="52" t="n">
        <f aca="false">SUM(M60:M66)</f>
        <v>0</v>
      </c>
      <c r="N67" s="53" t="n">
        <f aca="false">+M67-L67</f>
        <v>11196</v>
      </c>
      <c r="O67" s="51" t="n">
        <v>0</v>
      </c>
      <c r="P67" s="52" t="n">
        <f aca="false">SUM(P60:P66)</f>
        <v>0</v>
      </c>
      <c r="Q67" s="53" t="n">
        <f aca="false">+P67-O67</f>
        <v>0</v>
      </c>
      <c r="R67" s="52" t="n">
        <f aca="false">C67+F67+I67+L67</f>
        <v>-22392</v>
      </c>
      <c r="S67" s="52" t="n">
        <f aca="false">D67+G67+J67+M67</f>
        <v>5800</v>
      </c>
      <c r="T67" s="53" t="n">
        <f aca="false">+S67-R67</f>
        <v>28192</v>
      </c>
    </row>
    <row r="68" customFormat="false" ht="16.5" hidden="false" customHeight="false" outlineLevel="0" collapsed="false">
      <c r="A68" s="63"/>
      <c r="B68" s="30" t="s">
        <v>94</v>
      </c>
      <c r="C68" s="32" t="s">
        <v>26</v>
      </c>
      <c r="D68" s="32" t="s">
        <v>4</v>
      </c>
      <c r="E68" s="54" t="n">
        <f aca="false">COUNTA(C69:C74)</f>
        <v>0</v>
      </c>
      <c r="F68" s="31" t="s">
        <v>26</v>
      </c>
      <c r="G68" s="32" t="s">
        <v>4</v>
      </c>
      <c r="H68" s="34" t="n">
        <f aca="false">COUNTA(F69:F75)</f>
        <v>6</v>
      </c>
      <c r="I68" s="31" t="s">
        <v>26</v>
      </c>
      <c r="J68" s="32" t="s">
        <v>4</v>
      </c>
      <c r="K68" s="34" t="n">
        <f aca="false">COUNTA(I69:I75)</f>
        <v>7</v>
      </c>
      <c r="L68" s="31" t="s">
        <v>26</v>
      </c>
      <c r="M68" s="32" t="s">
        <v>4</v>
      </c>
      <c r="N68" s="34" t="n">
        <f aca="false">COUNTA(L69:L75)</f>
        <v>4</v>
      </c>
      <c r="O68" s="32" t="s">
        <v>26</v>
      </c>
      <c r="P68" s="32" t="s">
        <v>4</v>
      </c>
      <c r="Q68" s="34" t="n">
        <f aca="false">COUNTA(O69:O75)</f>
        <v>0</v>
      </c>
      <c r="R68" s="31"/>
      <c r="S68" s="32"/>
      <c r="T68" s="34" t="n">
        <f aca="false">E68+H68+K68+N68</f>
        <v>17</v>
      </c>
    </row>
    <row r="69" customFormat="false" ht="12.75" hidden="false" customHeight="false" outlineLevel="0" collapsed="false">
      <c r="A69" s="63"/>
      <c r="B69" s="30"/>
      <c r="C69" s="17"/>
      <c r="D69" s="17"/>
      <c r="E69" s="36"/>
      <c r="F69" s="17" t="s">
        <v>95</v>
      </c>
      <c r="G69" s="17" t="n">
        <v>2400</v>
      </c>
      <c r="H69" s="64"/>
      <c r="I69" s="17" t="s">
        <v>96</v>
      </c>
      <c r="J69" s="17" t="n">
        <v>10000</v>
      </c>
      <c r="K69" s="65"/>
      <c r="L69" s="38" t="s">
        <v>97</v>
      </c>
      <c r="M69" s="17" t="n">
        <v>500</v>
      </c>
      <c r="N69" s="37"/>
      <c r="O69" s="17"/>
      <c r="P69" s="17"/>
      <c r="R69" s="38"/>
      <c r="S69" s="17"/>
      <c r="T69" s="36"/>
    </row>
    <row r="70" customFormat="false" ht="13.5" hidden="false" customHeight="true" outlineLevel="0" collapsed="false">
      <c r="A70" s="63"/>
      <c r="B70" s="30"/>
      <c r="C70" s="17"/>
      <c r="D70" s="17"/>
      <c r="E70" s="36"/>
      <c r="F70" s="17" t="s">
        <v>98</v>
      </c>
      <c r="G70" s="17" t="n">
        <v>1350</v>
      </c>
      <c r="H70" s="36"/>
      <c r="I70" s="17" t="s">
        <v>99</v>
      </c>
      <c r="J70" s="17" t="n">
        <v>500</v>
      </c>
      <c r="K70" s="66"/>
      <c r="L70" s="38" t="s">
        <v>100</v>
      </c>
      <c r="M70" s="17" t="n">
        <v>1500</v>
      </c>
      <c r="N70" s="37"/>
      <c r="O70" s="17"/>
      <c r="P70" s="17"/>
      <c r="R70" s="38"/>
      <c r="S70" s="17"/>
      <c r="T70" s="36"/>
    </row>
    <row r="71" customFormat="false" ht="13.5" hidden="false" customHeight="true" outlineLevel="0" collapsed="false">
      <c r="A71" s="63"/>
      <c r="B71" s="30"/>
      <c r="E71" s="36"/>
      <c r="F71" s="17" t="s">
        <v>101</v>
      </c>
      <c r="G71" s="17" t="n">
        <v>1880</v>
      </c>
      <c r="H71" s="36"/>
      <c r="I71" s="17" t="s">
        <v>102</v>
      </c>
      <c r="J71" s="17" t="n">
        <v>500</v>
      </c>
      <c r="K71" s="66"/>
      <c r="L71" s="38" t="s">
        <v>103</v>
      </c>
      <c r="M71" s="17" t="n">
        <v>2000</v>
      </c>
      <c r="N71" s="37"/>
      <c r="O71" s="17"/>
      <c r="P71" s="17"/>
      <c r="R71" s="38"/>
      <c r="S71" s="17"/>
      <c r="T71" s="36"/>
    </row>
    <row r="72" customFormat="false" ht="13.5" hidden="false" customHeight="true" outlineLevel="0" collapsed="false">
      <c r="A72" s="63"/>
      <c r="B72" s="30"/>
      <c r="E72" s="36"/>
      <c r="F72" s="17" t="s">
        <v>104</v>
      </c>
      <c r="G72" s="17" t="n">
        <v>1250</v>
      </c>
      <c r="H72" s="36"/>
      <c r="I72" s="17" t="s">
        <v>105</v>
      </c>
      <c r="J72" s="17" t="n">
        <v>1100</v>
      </c>
      <c r="K72" s="36"/>
      <c r="L72" s="38" t="s">
        <v>106</v>
      </c>
      <c r="M72" s="17" t="n">
        <v>3000</v>
      </c>
      <c r="N72" s="37"/>
      <c r="O72" s="17"/>
      <c r="P72" s="17"/>
      <c r="R72" s="38"/>
      <c r="S72" s="17"/>
      <c r="T72" s="36"/>
    </row>
    <row r="73" customFormat="false" ht="13.5" hidden="false" customHeight="true" outlineLevel="0" collapsed="false">
      <c r="A73" s="63"/>
      <c r="B73" s="30"/>
      <c r="E73" s="36"/>
      <c r="F73" s="17" t="s">
        <v>107</v>
      </c>
      <c r="G73" s="17" t="n">
        <v>1000</v>
      </c>
      <c r="H73" s="36"/>
      <c r="I73" s="17" t="s">
        <v>108</v>
      </c>
      <c r="J73" s="17" t="n">
        <v>500</v>
      </c>
      <c r="K73" s="36"/>
      <c r="L73" s="38"/>
      <c r="M73" s="17"/>
      <c r="N73" s="37"/>
      <c r="O73" s="17"/>
      <c r="R73" s="38"/>
      <c r="S73" s="17"/>
      <c r="T73" s="36"/>
    </row>
    <row r="74" customFormat="false" ht="13.5" hidden="false" customHeight="true" outlineLevel="0" collapsed="false">
      <c r="A74" s="63"/>
      <c r="B74" s="30"/>
      <c r="C74" s="17"/>
      <c r="D74" s="17"/>
      <c r="E74" s="36"/>
      <c r="F74" s="17" t="s">
        <v>109</v>
      </c>
      <c r="G74" s="17" t="n">
        <v>1300</v>
      </c>
      <c r="H74" s="36"/>
      <c r="I74" s="17" t="s">
        <v>110</v>
      </c>
      <c r="J74" s="17" t="n">
        <v>500</v>
      </c>
      <c r="K74" s="36"/>
      <c r="L74" s="38"/>
      <c r="M74" s="17"/>
      <c r="N74" s="37"/>
      <c r="R74" s="38"/>
      <c r="S74" s="17"/>
      <c r="T74" s="36"/>
    </row>
    <row r="75" customFormat="false" ht="13.5" hidden="false" customHeight="true" outlineLevel="0" collapsed="false">
      <c r="A75" s="63"/>
      <c r="B75" s="30"/>
      <c r="C75" s="17"/>
      <c r="D75" s="17"/>
      <c r="E75" s="36"/>
      <c r="F75" s="17"/>
      <c r="G75" s="17"/>
      <c r="H75" s="36"/>
      <c r="I75" s="17" t="s">
        <v>111</v>
      </c>
      <c r="J75" s="17" t="n">
        <v>3000</v>
      </c>
      <c r="K75" s="36"/>
      <c r="L75" s="38"/>
      <c r="M75" s="17"/>
      <c r="N75" s="37"/>
      <c r="R75" s="38"/>
      <c r="S75" s="17"/>
      <c r="T75" s="36"/>
    </row>
    <row r="76" customFormat="false" ht="13.5" hidden="false" customHeight="true" outlineLevel="0" collapsed="false">
      <c r="A76" s="63"/>
      <c r="B76" s="30"/>
      <c r="C76" s="17"/>
      <c r="D76" s="17"/>
      <c r="E76" s="36"/>
      <c r="F76" s="17"/>
      <c r="G76" s="17"/>
      <c r="H76" s="36"/>
      <c r="I76" s="17" t="s">
        <v>112</v>
      </c>
      <c r="J76" s="17" t="n">
        <v>1000</v>
      </c>
      <c r="K76" s="36"/>
      <c r="L76" s="38"/>
      <c r="M76" s="17"/>
      <c r="N76" s="37"/>
      <c r="R76" s="38"/>
      <c r="S76" s="17"/>
      <c r="T76" s="36"/>
    </row>
    <row r="77" customFormat="false" ht="15.75" hidden="false" customHeight="true" outlineLevel="0" collapsed="false">
      <c r="A77" s="63"/>
      <c r="B77" s="30"/>
      <c r="C77" s="61" t="s">
        <v>37</v>
      </c>
      <c r="D77" s="46"/>
      <c r="E77" s="44" t="s">
        <v>38</v>
      </c>
      <c r="F77" s="17"/>
      <c r="G77" s="17"/>
      <c r="H77" s="36"/>
      <c r="I77" s="17" t="s">
        <v>113</v>
      </c>
      <c r="J77" s="17" t="n">
        <v>1250</v>
      </c>
      <c r="K77" s="36"/>
      <c r="L77" s="38"/>
      <c r="M77" s="17"/>
      <c r="N77" s="44"/>
      <c r="O77" s="61"/>
      <c r="P77" s="46"/>
      <c r="Q77" s="44"/>
      <c r="R77" s="42"/>
      <c r="S77" s="43"/>
      <c r="T77" s="44"/>
    </row>
    <row r="78" customFormat="false" ht="15.75" hidden="false" customHeight="true" outlineLevel="0" collapsed="false">
      <c r="A78" s="63"/>
      <c r="B78" s="30"/>
      <c r="C78" s="61"/>
      <c r="D78" s="46"/>
      <c r="E78" s="44"/>
      <c r="F78" s="61" t="s">
        <v>37</v>
      </c>
      <c r="G78" s="46"/>
      <c r="H78" s="44" t="s">
        <v>38</v>
      </c>
      <c r="I78" s="61" t="s">
        <v>37</v>
      </c>
      <c r="J78" s="46"/>
      <c r="K78" s="44" t="s">
        <v>38</v>
      </c>
      <c r="L78" s="61" t="s">
        <v>37</v>
      </c>
      <c r="M78" s="46"/>
      <c r="N78" s="44" t="s">
        <v>38</v>
      </c>
      <c r="O78" s="61" t="s">
        <v>37</v>
      </c>
      <c r="P78" s="46"/>
      <c r="Q78" s="44" t="s">
        <v>38</v>
      </c>
      <c r="R78" s="42" t="s">
        <v>37</v>
      </c>
      <c r="S78" s="43"/>
      <c r="T78" s="44" t="s">
        <v>38</v>
      </c>
    </row>
    <row r="79" customFormat="false" ht="15.75" hidden="false" customHeight="true" outlineLevel="0" collapsed="false">
      <c r="A79" s="63"/>
      <c r="B79" s="30"/>
      <c r="C79" s="62" t="s">
        <v>39</v>
      </c>
      <c r="D79" s="41"/>
      <c r="E79" s="50" t="s">
        <v>40</v>
      </c>
      <c r="F79" s="62" t="s">
        <v>39</v>
      </c>
      <c r="G79" s="41"/>
      <c r="H79" s="50" t="s">
        <v>40</v>
      </c>
      <c r="I79" s="62" t="s">
        <v>39</v>
      </c>
      <c r="J79" s="41"/>
      <c r="K79" s="49" t="s">
        <v>40</v>
      </c>
      <c r="L79" s="62" t="s">
        <v>39</v>
      </c>
      <c r="M79" s="41"/>
      <c r="N79" s="50" t="s">
        <v>40</v>
      </c>
      <c r="O79" s="62" t="s">
        <v>39</v>
      </c>
      <c r="P79" s="41"/>
      <c r="Q79" s="50" t="s">
        <v>40</v>
      </c>
      <c r="R79" s="45" t="s">
        <v>39</v>
      </c>
      <c r="S79" s="41"/>
      <c r="T79" s="50" t="s">
        <v>40</v>
      </c>
    </row>
    <row r="80" customFormat="false" ht="12.75" hidden="false" customHeight="false" outlineLevel="0" collapsed="false">
      <c r="A80" s="63"/>
      <c r="B80" s="30"/>
      <c r="C80" s="58" t="n">
        <f aca="false">'Hotlist - Completed'!G82</f>
        <v>0</v>
      </c>
      <c r="D80" s="52" t="n">
        <f aca="false">SUM(D69:D79)</f>
        <v>0</v>
      </c>
      <c r="E80" s="52" t="n">
        <f aca="false">+D80-C80</f>
        <v>0</v>
      </c>
      <c r="F80" s="58" t="n">
        <f aca="false">'Hotlist - Completed'!C82*-1</f>
        <v>-0</v>
      </c>
      <c r="G80" s="52" t="n">
        <f aca="false">SUM(G69:G75)</f>
        <v>9180</v>
      </c>
      <c r="H80" s="52" t="n">
        <f aca="false">+G80-F80</f>
        <v>9180</v>
      </c>
      <c r="I80" s="51" t="n">
        <f aca="false">F80</f>
        <v>-0</v>
      </c>
      <c r="J80" s="52" t="n">
        <f aca="false">SUM(J69:J79)</f>
        <v>18350</v>
      </c>
      <c r="K80" s="52" t="n">
        <f aca="false">+J80-I80</f>
        <v>18350</v>
      </c>
      <c r="L80" s="51" t="n">
        <f aca="false">I80</f>
        <v>-0</v>
      </c>
      <c r="M80" s="52" t="n">
        <f aca="false">SUM(M69:M79)</f>
        <v>7000</v>
      </c>
      <c r="N80" s="53" t="n">
        <f aca="false">+M80-L80</f>
        <v>7000</v>
      </c>
      <c r="O80" s="51" t="n">
        <f aca="false">L80</f>
        <v>-0</v>
      </c>
      <c r="P80" s="52" t="n">
        <f aca="false">SUM(P69:P79)</f>
        <v>0</v>
      </c>
      <c r="Q80" s="53" t="n">
        <f aca="false">+P80-O80</f>
        <v>0</v>
      </c>
      <c r="R80" s="52" t="n">
        <f aca="false">C80+F80+I80+L80</f>
        <v>0</v>
      </c>
      <c r="S80" s="52" t="n">
        <f aca="false">D80+G80+J80+M80</f>
        <v>34530</v>
      </c>
      <c r="T80" s="53" t="n">
        <f aca="false">+S80-R80</f>
        <v>34530</v>
      </c>
    </row>
    <row r="81" customFormat="false" ht="16.5" hidden="false" customHeight="false" outlineLevel="0" collapsed="false">
      <c r="A81" s="63"/>
      <c r="B81" s="30" t="s">
        <v>114</v>
      </c>
      <c r="C81" s="32" t="s">
        <v>26</v>
      </c>
      <c r="D81" s="32" t="s">
        <v>4</v>
      </c>
      <c r="E81" s="54" t="n">
        <f aca="false">COUNTA(C82:C86)</f>
        <v>0</v>
      </c>
      <c r="F81" s="31" t="s">
        <v>26</v>
      </c>
      <c r="G81" s="32" t="s">
        <v>4</v>
      </c>
      <c r="H81" s="34" t="n">
        <f aca="false">COUNTA(F82:F86)</f>
        <v>1</v>
      </c>
      <c r="I81" s="31" t="s">
        <v>26</v>
      </c>
      <c r="J81" s="32" t="s">
        <v>4</v>
      </c>
      <c r="K81" s="34" t="n">
        <f aca="false">COUNTA(I82:I86)</f>
        <v>5</v>
      </c>
      <c r="L81" s="31" t="s">
        <v>26</v>
      </c>
      <c r="M81" s="32" t="s">
        <v>4</v>
      </c>
      <c r="N81" s="34" t="n">
        <f aca="false">COUNTA(L82:L86)</f>
        <v>2</v>
      </c>
      <c r="O81" s="31" t="s">
        <v>26</v>
      </c>
      <c r="P81" s="32" t="s">
        <v>4</v>
      </c>
      <c r="Q81" s="34" t="n">
        <f aca="false">COUNTA(O82:O86)</f>
        <v>0</v>
      </c>
      <c r="R81" s="31"/>
      <c r="S81" s="32"/>
      <c r="T81" s="34" t="n">
        <f aca="false">E81+H81+K81+N81</f>
        <v>8</v>
      </c>
    </row>
    <row r="82" customFormat="false" ht="12.75" hidden="false" customHeight="false" outlineLevel="0" collapsed="false">
      <c r="A82" s="63"/>
      <c r="B82" s="30"/>
      <c r="C82" s="17"/>
      <c r="D82" s="17"/>
      <c r="E82" s="36"/>
      <c r="F82" s="17" t="s">
        <v>115</v>
      </c>
      <c r="G82" s="17" t="n">
        <v>500</v>
      </c>
      <c r="H82" s="36"/>
      <c r="I82" s="38" t="s">
        <v>116</v>
      </c>
      <c r="J82" s="17" t="n">
        <v>5000</v>
      </c>
      <c r="K82" s="67"/>
      <c r="L82" s="38" t="s">
        <v>117</v>
      </c>
      <c r="M82" s="17" t="n">
        <v>500</v>
      </c>
      <c r="N82" s="66"/>
      <c r="O82" s="17"/>
      <c r="P82" s="17"/>
      <c r="R82" s="38"/>
      <c r="S82" s="17"/>
      <c r="T82" s="36"/>
    </row>
    <row r="83" customFormat="false" ht="13.5" hidden="false" customHeight="true" outlineLevel="0" collapsed="false">
      <c r="A83" s="63"/>
      <c r="B83" s="30"/>
      <c r="C83" s="17"/>
      <c r="D83" s="17"/>
      <c r="E83" s="36"/>
      <c r="F83" s="17"/>
      <c r="G83" s="17"/>
      <c r="H83" s="36"/>
      <c r="I83" s="38" t="s">
        <v>118</v>
      </c>
      <c r="J83" s="17" t="n">
        <v>5000</v>
      </c>
      <c r="K83" s="66"/>
      <c r="L83" s="38" t="s">
        <v>119</v>
      </c>
      <c r="M83" s="17" t="n">
        <v>5000</v>
      </c>
      <c r="N83" s="66"/>
      <c r="O83" s="17"/>
      <c r="P83" s="17"/>
      <c r="R83" s="38"/>
      <c r="S83" s="17"/>
      <c r="T83" s="36"/>
    </row>
    <row r="84" customFormat="false" ht="13.5" hidden="false" customHeight="true" outlineLevel="0" collapsed="false">
      <c r="A84" s="63"/>
      <c r="B84" s="30"/>
      <c r="C84" s="17"/>
      <c r="D84" s="17"/>
      <c r="E84" s="36"/>
      <c r="F84" s="17"/>
      <c r="G84" s="17"/>
      <c r="H84" s="36"/>
      <c r="I84" s="38" t="s">
        <v>120</v>
      </c>
      <c r="J84" s="17" t="n">
        <v>5000</v>
      </c>
      <c r="K84" s="66"/>
      <c r="L84" s="17"/>
      <c r="M84" s="17"/>
      <c r="N84" s="36"/>
      <c r="O84" s="17"/>
      <c r="P84" s="17"/>
      <c r="R84" s="38"/>
      <c r="S84" s="17"/>
      <c r="T84" s="36"/>
    </row>
    <row r="85" customFormat="false" ht="13.5" hidden="false" customHeight="true" outlineLevel="0" collapsed="false">
      <c r="A85" s="63"/>
      <c r="B85" s="30"/>
      <c r="C85" s="17"/>
      <c r="D85" s="17"/>
      <c r="E85" s="36"/>
      <c r="F85" s="17"/>
      <c r="G85" s="17"/>
      <c r="H85" s="36"/>
      <c r="I85" s="38" t="s">
        <v>121</v>
      </c>
      <c r="J85" s="17" t="n">
        <v>5000</v>
      </c>
      <c r="K85" s="36"/>
      <c r="L85" s="17"/>
      <c r="M85" s="17"/>
      <c r="N85" s="36"/>
      <c r="O85" s="17"/>
      <c r="P85" s="17"/>
      <c r="R85" s="38"/>
      <c r="S85" s="17"/>
      <c r="T85" s="36"/>
    </row>
    <row r="86" customFormat="false" ht="13.5" hidden="false" customHeight="true" outlineLevel="0" collapsed="false">
      <c r="A86" s="63"/>
      <c r="B86" s="30"/>
      <c r="C86" s="17"/>
      <c r="D86" s="17"/>
      <c r="E86" s="36"/>
      <c r="F86" s="17"/>
      <c r="G86" s="17"/>
      <c r="H86" s="36"/>
      <c r="I86" s="17" t="s">
        <v>122</v>
      </c>
      <c r="J86" s="17" t="n">
        <v>500</v>
      </c>
      <c r="K86" s="36"/>
      <c r="L86" s="17"/>
      <c r="M86" s="17"/>
      <c r="N86" s="66"/>
      <c r="O86" s="17"/>
      <c r="P86" s="17"/>
      <c r="R86" s="38"/>
      <c r="S86" s="17"/>
      <c r="T86" s="36"/>
    </row>
    <row r="87" customFormat="false" ht="15.75" hidden="false" customHeight="true" outlineLevel="0" collapsed="false">
      <c r="A87" s="63"/>
      <c r="B87" s="30"/>
      <c r="C87" s="61" t="s">
        <v>37</v>
      </c>
      <c r="D87" s="46"/>
      <c r="E87" s="44" t="s">
        <v>38</v>
      </c>
      <c r="F87" s="17"/>
      <c r="G87" s="17"/>
      <c r="H87" s="36"/>
      <c r="I87" s="68"/>
      <c r="J87" s="17"/>
      <c r="K87" s="36"/>
      <c r="L87" s="17"/>
      <c r="M87" s="46"/>
      <c r="N87" s="44"/>
      <c r="O87" s="61"/>
      <c r="P87" s="46"/>
      <c r="Q87" s="44"/>
      <c r="R87" s="42"/>
      <c r="S87" s="43"/>
      <c r="T87" s="44"/>
    </row>
    <row r="88" customFormat="false" ht="15.75" hidden="false" customHeight="true" outlineLevel="0" collapsed="false">
      <c r="A88" s="63"/>
      <c r="B88" s="30"/>
      <c r="C88" s="61"/>
      <c r="D88" s="46"/>
      <c r="E88" s="44"/>
      <c r="F88" s="61" t="s">
        <v>37</v>
      </c>
      <c r="G88" s="46"/>
      <c r="H88" s="44" t="s">
        <v>38</v>
      </c>
      <c r="I88" s="61" t="s">
        <v>37</v>
      </c>
      <c r="J88" s="46"/>
      <c r="K88" s="44" t="s">
        <v>38</v>
      </c>
      <c r="L88" s="61" t="s">
        <v>37</v>
      </c>
      <c r="M88" s="46"/>
      <c r="N88" s="44" t="s">
        <v>38</v>
      </c>
      <c r="O88" s="61" t="s">
        <v>37</v>
      </c>
      <c r="P88" s="46"/>
      <c r="Q88" s="44" t="s">
        <v>38</v>
      </c>
      <c r="R88" s="42" t="s">
        <v>37</v>
      </c>
      <c r="S88" s="43"/>
      <c r="T88" s="44" t="s">
        <v>38</v>
      </c>
    </row>
    <row r="89" customFormat="false" ht="15.75" hidden="false" customHeight="true" outlineLevel="0" collapsed="false">
      <c r="A89" s="63"/>
      <c r="B89" s="30"/>
      <c r="C89" s="62" t="s">
        <v>39</v>
      </c>
      <c r="D89" s="41"/>
      <c r="E89" s="50" t="s">
        <v>40</v>
      </c>
      <c r="F89" s="62" t="s">
        <v>39</v>
      </c>
      <c r="G89" s="41"/>
      <c r="H89" s="50" t="s">
        <v>40</v>
      </c>
      <c r="I89" s="62" t="s">
        <v>39</v>
      </c>
      <c r="J89" s="41"/>
      <c r="K89" s="49" t="s">
        <v>40</v>
      </c>
      <c r="L89" s="62" t="s">
        <v>39</v>
      </c>
      <c r="M89" s="41"/>
      <c r="N89" s="50" t="s">
        <v>40</v>
      </c>
      <c r="O89" s="62" t="s">
        <v>39</v>
      </c>
      <c r="P89" s="41"/>
      <c r="Q89" s="50" t="s">
        <v>40</v>
      </c>
      <c r="R89" s="45" t="s">
        <v>39</v>
      </c>
      <c r="S89" s="41"/>
      <c r="T89" s="50" t="s">
        <v>40</v>
      </c>
    </row>
    <row r="90" customFormat="false" ht="12.75" hidden="false" customHeight="false" outlineLevel="0" collapsed="false">
      <c r="A90" s="63"/>
      <c r="B90" s="30"/>
      <c r="C90" s="58" t="n">
        <f aca="false">'Hotlist - Completed'!G90</f>
        <v>0</v>
      </c>
      <c r="D90" s="52" t="n">
        <f aca="false">SUM(D82:D89)</f>
        <v>0</v>
      </c>
      <c r="E90" s="52" t="n">
        <f aca="false">+D90-C90</f>
        <v>0</v>
      </c>
      <c r="F90" s="58" t="n">
        <f aca="false">'Hotlist - Completed'!C90*-1</f>
        <v>-0</v>
      </c>
      <c r="G90" s="52" t="n">
        <f aca="false">SUM(G82:G86)</f>
        <v>500</v>
      </c>
      <c r="H90" s="52" t="n">
        <f aca="false">+G90-F90</f>
        <v>500</v>
      </c>
      <c r="I90" s="51" t="n">
        <f aca="false">F90</f>
        <v>-0</v>
      </c>
      <c r="J90" s="52" t="n">
        <f aca="false">SUM(J82:J89)</f>
        <v>20500</v>
      </c>
      <c r="K90" s="52" t="n">
        <f aca="false">+J90-I90</f>
        <v>20500</v>
      </c>
      <c r="L90" s="51" t="n">
        <f aca="false">I90</f>
        <v>-0</v>
      </c>
      <c r="M90" s="52" t="n">
        <f aca="false">SUM(M82:M89)</f>
        <v>5500</v>
      </c>
      <c r="N90" s="53" t="n">
        <f aca="false">+M90-L90</f>
        <v>5500</v>
      </c>
      <c r="O90" s="51"/>
      <c r="P90" s="52" t="n">
        <f aca="false">SUM(P82:P89)</f>
        <v>0</v>
      </c>
      <c r="Q90" s="53" t="n">
        <f aca="false">+P90-O90</f>
        <v>0</v>
      </c>
      <c r="R90" s="52" t="n">
        <f aca="false">C90+F90+I90+L90</f>
        <v>0</v>
      </c>
      <c r="S90" s="52" t="n">
        <f aca="false">D90+G90+J90+M90</f>
        <v>26500</v>
      </c>
      <c r="T90" s="53" t="n">
        <f aca="false">+S90-R90</f>
        <v>26500</v>
      </c>
    </row>
    <row r="91" customFormat="false" ht="16.5" hidden="false" customHeight="false" outlineLevel="0" collapsed="false">
      <c r="A91" s="63"/>
      <c r="B91" s="30" t="s">
        <v>123</v>
      </c>
      <c r="C91" s="32" t="s">
        <v>26</v>
      </c>
      <c r="D91" s="32" t="s">
        <v>4</v>
      </c>
      <c r="E91" s="54" t="n">
        <f aca="false">COUNTA(C92:C97)</f>
        <v>0</v>
      </c>
      <c r="F91" s="31" t="s">
        <v>26</v>
      </c>
      <c r="G91" s="32" t="s">
        <v>4</v>
      </c>
      <c r="H91" s="34" t="n">
        <f aca="false">COUNTA(F92:F97)</f>
        <v>1</v>
      </c>
      <c r="I91" s="31" t="s">
        <v>26</v>
      </c>
      <c r="J91" s="32" t="s">
        <v>4</v>
      </c>
      <c r="K91" s="34" t="n">
        <f aca="false">COUNTA(I92:I97)</f>
        <v>4</v>
      </c>
      <c r="L91" s="31" t="s">
        <v>26</v>
      </c>
      <c r="M91" s="32" t="s">
        <v>4</v>
      </c>
      <c r="N91" s="34" t="n">
        <f aca="false">COUNTA(L92:L97)</f>
        <v>6</v>
      </c>
      <c r="O91" s="31" t="s">
        <v>26</v>
      </c>
      <c r="P91" s="32" t="s">
        <v>4</v>
      </c>
      <c r="Q91" s="34" t="n">
        <f aca="false">COUNTA(O92:O97)</f>
        <v>0</v>
      </c>
      <c r="R91" s="31"/>
      <c r="S91" s="32"/>
      <c r="T91" s="34" t="n">
        <f aca="false">E91+H91+K91+N91</f>
        <v>11</v>
      </c>
    </row>
    <row r="92" customFormat="false" ht="13.5" hidden="false" customHeight="true" outlineLevel="0" collapsed="false">
      <c r="A92" s="63"/>
      <c r="B92" s="30"/>
      <c r="C92" s="17"/>
      <c r="D92" s="17"/>
      <c r="E92" s="36"/>
      <c r="F92" s="69" t="s">
        <v>124</v>
      </c>
      <c r="G92" s="17" t="n">
        <v>1000</v>
      </c>
      <c r="H92" s="36"/>
      <c r="I92" s="38" t="s">
        <v>125</v>
      </c>
      <c r="J92" s="17" t="n">
        <v>500</v>
      </c>
      <c r="K92" s="67"/>
      <c r="L92" s="17" t="s">
        <v>126</v>
      </c>
      <c r="M92" s="17" t="n">
        <v>500</v>
      </c>
      <c r="N92" s="36"/>
      <c r="O92" s="17"/>
      <c r="P92" s="17"/>
      <c r="R92" s="38"/>
      <c r="S92" s="17"/>
      <c r="T92" s="36"/>
    </row>
    <row r="93" customFormat="false" ht="13.5" hidden="false" customHeight="true" outlineLevel="0" collapsed="false">
      <c r="A93" s="63"/>
      <c r="B93" s="30"/>
      <c r="C93" s="17"/>
      <c r="D93" s="17"/>
      <c r="E93" s="36"/>
      <c r="F93" s="17"/>
      <c r="G93" s="17"/>
      <c r="H93" s="36"/>
      <c r="I93" s="38" t="s">
        <v>127</v>
      </c>
      <c r="J93" s="17" t="n">
        <v>7500</v>
      </c>
      <c r="K93" s="66"/>
      <c r="L93" s="17" t="s">
        <v>128</v>
      </c>
      <c r="M93" s="17" t="n">
        <v>1000</v>
      </c>
      <c r="N93" s="36"/>
      <c r="O93" s="17"/>
      <c r="P93" s="17"/>
      <c r="R93" s="38"/>
      <c r="S93" s="17"/>
      <c r="T93" s="36"/>
    </row>
    <row r="94" customFormat="false" ht="13.5" hidden="false" customHeight="true" outlineLevel="0" collapsed="false">
      <c r="A94" s="63"/>
      <c r="B94" s="30"/>
      <c r="C94" s="17"/>
      <c r="D94" s="17"/>
      <c r="E94" s="36"/>
      <c r="F94" s="17"/>
      <c r="G94" s="17"/>
      <c r="H94" s="36"/>
      <c r="I94" s="38" t="s">
        <v>129</v>
      </c>
      <c r="J94" s="17" t="n">
        <v>500</v>
      </c>
      <c r="K94" s="66"/>
      <c r="L94" s="17" t="s">
        <v>130</v>
      </c>
      <c r="M94" s="17" t="n">
        <v>1000</v>
      </c>
      <c r="N94" s="36"/>
      <c r="O94" s="17"/>
      <c r="P94" s="17"/>
      <c r="R94" s="38"/>
      <c r="S94" s="17"/>
      <c r="T94" s="36"/>
    </row>
    <row r="95" customFormat="false" ht="13.5" hidden="false" customHeight="true" outlineLevel="0" collapsed="false">
      <c r="A95" s="63"/>
      <c r="B95" s="30"/>
      <c r="C95" s="17"/>
      <c r="D95" s="17"/>
      <c r="E95" s="36"/>
      <c r="F95" s="17"/>
      <c r="G95" s="17"/>
      <c r="H95" s="36"/>
      <c r="I95" s="38" t="s">
        <v>131</v>
      </c>
      <c r="J95" s="17" t="n">
        <v>750</v>
      </c>
      <c r="K95" s="66"/>
      <c r="L95" s="17" t="s">
        <v>132</v>
      </c>
      <c r="M95" s="17" t="n">
        <v>1000</v>
      </c>
      <c r="N95" s="36"/>
      <c r="O95" s="17"/>
      <c r="P95" s="17"/>
      <c r="R95" s="38"/>
      <c r="S95" s="17"/>
      <c r="T95" s="36"/>
    </row>
    <row r="96" customFormat="false" ht="13.5" hidden="false" customHeight="true" outlineLevel="0" collapsed="false">
      <c r="A96" s="63"/>
      <c r="B96" s="30"/>
      <c r="C96" s="17"/>
      <c r="D96" s="17"/>
      <c r="E96" s="36"/>
      <c r="F96" s="17"/>
      <c r="G96" s="17"/>
      <c r="H96" s="36"/>
      <c r="I96" s="38"/>
      <c r="J96" s="17"/>
      <c r="K96" s="66"/>
      <c r="L96" s="17" t="s">
        <v>133</v>
      </c>
      <c r="M96" s="17" t="n">
        <v>75</v>
      </c>
      <c r="N96" s="36"/>
      <c r="O96" s="17"/>
      <c r="P96" s="17"/>
      <c r="R96" s="38"/>
      <c r="S96" s="17"/>
      <c r="T96" s="36"/>
    </row>
    <row r="97" customFormat="false" ht="13.5" hidden="false" customHeight="true" outlineLevel="0" collapsed="false">
      <c r="A97" s="63"/>
      <c r="B97" s="30"/>
      <c r="C97" s="17"/>
      <c r="D97" s="17"/>
      <c r="E97" s="36"/>
      <c r="F97" s="17"/>
      <c r="G97" s="17"/>
      <c r="H97" s="36"/>
      <c r="I97" s="38"/>
      <c r="J97" s="17"/>
      <c r="K97" s="66"/>
      <c r="L97" s="17" t="s">
        <v>134</v>
      </c>
      <c r="M97" s="17" t="n">
        <v>1500</v>
      </c>
      <c r="N97" s="36"/>
      <c r="O97" s="38"/>
      <c r="P97" s="17"/>
      <c r="R97" s="38"/>
      <c r="S97" s="17"/>
      <c r="T97" s="36"/>
    </row>
    <row r="98" customFormat="false" ht="15.75" hidden="false" customHeight="true" outlineLevel="0" collapsed="false">
      <c r="A98" s="63"/>
      <c r="B98" s="30"/>
      <c r="C98" s="61" t="s">
        <v>37</v>
      </c>
      <c r="D98" s="46"/>
      <c r="E98" s="44" t="s">
        <v>38</v>
      </c>
      <c r="F98" s="61" t="s">
        <v>37</v>
      </c>
      <c r="G98" s="46"/>
      <c r="H98" s="44" t="s">
        <v>38</v>
      </c>
      <c r="I98" s="61" t="s">
        <v>37</v>
      </c>
      <c r="J98" s="46"/>
      <c r="K98" s="44" t="s">
        <v>38</v>
      </c>
      <c r="L98" s="61" t="s">
        <v>37</v>
      </c>
      <c r="M98" s="46"/>
      <c r="N98" s="44" t="s">
        <v>38</v>
      </c>
      <c r="O98" s="61" t="s">
        <v>37</v>
      </c>
      <c r="P98" s="46"/>
      <c r="Q98" s="44" t="s">
        <v>38</v>
      </c>
      <c r="R98" s="42" t="s">
        <v>37</v>
      </c>
      <c r="S98" s="43"/>
      <c r="T98" s="44" t="s">
        <v>38</v>
      </c>
    </row>
    <row r="99" customFormat="false" ht="15.75" hidden="false" customHeight="true" outlineLevel="0" collapsed="false">
      <c r="A99" s="63"/>
      <c r="B99" s="30"/>
      <c r="C99" s="62" t="s">
        <v>39</v>
      </c>
      <c r="D99" s="41"/>
      <c r="E99" s="50" t="s">
        <v>40</v>
      </c>
      <c r="F99" s="62" t="s">
        <v>39</v>
      </c>
      <c r="G99" s="41"/>
      <c r="H99" s="50" t="s">
        <v>40</v>
      </c>
      <c r="I99" s="62" t="s">
        <v>39</v>
      </c>
      <c r="J99" s="41"/>
      <c r="K99" s="49" t="s">
        <v>40</v>
      </c>
      <c r="L99" s="62" t="s">
        <v>39</v>
      </c>
      <c r="M99" s="41"/>
      <c r="N99" s="50" t="s">
        <v>40</v>
      </c>
      <c r="O99" s="62" t="s">
        <v>39</v>
      </c>
      <c r="P99" s="41"/>
      <c r="Q99" s="50" t="s">
        <v>40</v>
      </c>
      <c r="R99" s="45" t="s">
        <v>39</v>
      </c>
      <c r="S99" s="41"/>
      <c r="T99" s="50" t="s">
        <v>40</v>
      </c>
    </row>
    <row r="100" customFormat="false" ht="12.75" hidden="false" customHeight="false" outlineLevel="0" collapsed="false">
      <c r="A100" s="63"/>
      <c r="B100" s="30"/>
      <c r="C100" s="58" t="n">
        <f aca="false">'Hotlist - Completed'!G97</f>
        <v>0</v>
      </c>
      <c r="D100" s="52" t="n">
        <f aca="false">SUM(D92:D99)</f>
        <v>0</v>
      </c>
      <c r="E100" s="52" t="n">
        <f aca="false">+D100-C100</f>
        <v>0</v>
      </c>
      <c r="F100" s="58" t="n">
        <f aca="false">'Hotlist - Completed'!C97*-1</f>
        <v>-0</v>
      </c>
      <c r="G100" s="52" t="n">
        <f aca="false">SUM(G92:G97)</f>
        <v>1000</v>
      </c>
      <c r="H100" s="52" t="n">
        <f aca="false">+G100-F100</f>
        <v>1000</v>
      </c>
      <c r="I100" s="51" t="n">
        <f aca="false">F100</f>
        <v>-0</v>
      </c>
      <c r="J100" s="52" t="n">
        <f aca="false">SUM(J92:J99)</f>
        <v>9250</v>
      </c>
      <c r="K100" s="52" t="n">
        <f aca="false">+J100-I100</f>
        <v>9250</v>
      </c>
      <c r="L100" s="51" t="n">
        <f aca="false">I100</f>
        <v>-0</v>
      </c>
      <c r="M100" s="52" t="n">
        <f aca="false">SUM(M92:M99)</f>
        <v>5075</v>
      </c>
      <c r="N100" s="53" t="n">
        <f aca="false">+M100-L100</f>
        <v>5075</v>
      </c>
      <c r="O100" s="51" t="n">
        <f aca="false">L100</f>
        <v>-0</v>
      </c>
      <c r="P100" s="52" t="n">
        <f aca="false">SUM(P92:P99)</f>
        <v>0</v>
      </c>
      <c r="Q100" s="53" t="n">
        <f aca="false">+P100-O100</f>
        <v>0</v>
      </c>
      <c r="R100" s="52" t="n">
        <f aca="false">C100+F100+I100+L100</f>
        <v>0</v>
      </c>
      <c r="S100" s="52" t="n">
        <f aca="false">D100+G100+J100+M100</f>
        <v>15325</v>
      </c>
      <c r="T100" s="53" t="n">
        <f aca="false">+S100-R100</f>
        <v>15325</v>
      </c>
    </row>
    <row r="101" customFormat="false" ht="16.5" hidden="false" customHeight="false" outlineLevel="0" collapsed="false">
      <c r="A101" s="63"/>
      <c r="B101" s="30" t="s">
        <v>135</v>
      </c>
      <c r="C101" s="32" t="s">
        <v>26</v>
      </c>
      <c r="D101" s="32" t="s">
        <v>4</v>
      </c>
      <c r="E101" s="54" t="n">
        <f aca="false">COUNTA(C102:C110)</f>
        <v>0</v>
      </c>
      <c r="F101" s="31" t="s">
        <v>26</v>
      </c>
      <c r="G101" s="32" t="s">
        <v>4</v>
      </c>
      <c r="H101" s="34" t="n">
        <f aca="false">COUNTA(F102:F110)</f>
        <v>4</v>
      </c>
      <c r="I101" s="31" t="s">
        <v>26</v>
      </c>
      <c r="J101" s="32" t="s">
        <v>4</v>
      </c>
      <c r="K101" s="34" t="n">
        <f aca="false">COUNTA(I102:I110)</f>
        <v>6</v>
      </c>
      <c r="L101" s="31" t="s">
        <v>26</v>
      </c>
      <c r="M101" s="32" t="s">
        <v>4</v>
      </c>
      <c r="N101" s="34" t="n">
        <f aca="false">COUNTA(L102:L110)</f>
        <v>4</v>
      </c>
      <c r="O101" s="31" t="s">
        <v>26</v>
      </c>
      <c r="P101" s="32" t="s">
        <v>4</v>
      </c>
      <c r="Q101" s="34" t="n">
        <f aca="false">COUNTA(O102:O110)</f>
        <v>0</v>
      </c>
      <c r="R101" s="31"/>
      <c r="S101" s="32"/>
      <c r="T101" s="34" t="n">
        <f aca="false">E101+H101+K101+N101</f>
        <v>14</v>
      </c>
    </row>
    <row r="102" customFormat="false" ht="13.5" hidden="false" customHeight="true" outlineLevel="0" collapsed="false">
      <c r="A102" s="63"/>
      <c r="B102" s="30"/>
      <c r="C102" s="17"/>
      <c r="D102" s="17"/>
      <c r="E102" s="36"/>
      <c r="F102" s="17" t="s">
        <v>136</v>
      </c>
      <c r="G102" s="17" t="n">
        <v>194</v>
      </c>
      <c r="H102" s="36"/>
      <c r="I102" s="38" t="s">
        <v>137</v>
      </c>
      <c r="J102" s="17" t="n">
        <v>1000</v>
      </c>
      <c r="K102" s="67"/>
      <c r="L102" s="17" t="s">
        <v>136</v>
      </c>
      <c r="M102" s="17" t="n">
        <v>194</v>
      </c>
      <c r="N102" s="66"/>
      <c r="O102" s="17"/>
      <c r="P102" s="17"/>
      <c r="R102" s="38"/>
      <c r="S102" s="17"/>
      <c r="T102" s="36"/>
    </row>
    <row r="103" customFormat="false" ht="13.5" hidden="false" customHeight="true" outlineLevel="0" collapsed="false">
      <c r="A103" s="63"/>
      <c r="B103" s="30"/>
      <c r="E103" s="36"/>
      <c r="F103" s="17" t="s">
        <v>138</v>
      </c>
      <c r="G103" s="17" t="n">
        <v>50</v>
      </c>
      <c r="H103" s="36"/>
      <c r="I103" s="38" t="s">
        <v>136</v>
      </c>
      <c r="J103" s="17" t="n">
        <v>194</v>
      </c>
      <c r="K103" s="66"/>
      <c r="L103" s="17" t="s">
        <v>139</v>
      </c>
      <c r="M103" s="17" t="n">
        <v>250</v>
      </c>
      <c r="N103" s="66"/>
      <c r="O103" s="17"/>
      <c r="P103" s="17"/>
      <c r="R103" s="38"/>
      <c r="S103" s="17"/>
      <c r="T103" s="36"/>
    </row>
    <row r="104" customFormat="false" ht="13.5" hidden="false" customHeight="true" outlineLevel="0" collapsed="false">
      <c r="A104" s="63"/>
      <c r="B104" s="30"/>
      <c r="C104" s="17"/>
      <c r="D104" s="17"/>
      <c r="E104" s="36"/>
      <c r="F104" s="17" t="s">
        <v>140</v>
      </c>
      <c r="G104" s="17" t="n">
        <v>500</v>
      </c>
      <c r="H104" s="36"/>
      <c r="I104" s="38" t="s">
        <v>141</v>
      </c>
      <c r="J104" s="17" t="n">
        <v>100</v>
      </c>
      <c r="K104" s="66"/>
      <c r="L104" s="17" t="s">
        <v>142</v>
      </c>
      <c r="M104" s="17" t="n">
        <v>2000</v>
      </c>
      <c r="N104" s="36"/>
      <c r="O104" s="17"/>
      <c r="P104" s="17"/>
      <c r="R104" s="38"/>
      <c r="S104" s="17"/>
      <c r="T104" s="36"/>
    </row>
    <row r="105" customFormat="false" ht="13.5" hidden="false" customHeight="true" outlineLevel="0" collapsed="false">
      <c r="A105" s="63"/>
      <c r="B105" s="30"/>
      <c r="C105" s="17"/>
      <c r="D105" s="17"/>
      <c r="E105" s="36"/>
      <c r="F105" s="17" t="s">
        <v>143</v>
      </c>
      <c r="G105" s="17" t="n">
        <v>50</v>
      </c>
      <c r="H105" s="36"/>
      <c r="I105" s="38" t="s">
        <v>144</v>
      </c>
      <c r="J105" s="17" t="n">
        <v>500</v>
      </c>
      <c r="K105" s="66"/>
      <c r="L105" s="17" t="s">
        <v>145</v>
      </c>
      <c r="M105" s="17" t="n">
        <v>100</v>
      </c>
      <c r="N105" s="36"/>
      <c r="O105" s="17"/>
      <c r="P105" s="17"/>
      <c r="R105" s="38"/>
      <c r="S105" s="17"/>
      <c r="T105" s="36"/>
    </row>
    <row r="106" customFormat="false" ht="13.5" hidden="false" customHeight="true" outlineLevel="0" collapsed="false">
      <c r="A106" s="63"/>
      <c r="B106" s="30"/>
      <c r="C106" s="17"/>
      <c r="D106" s="17"/>
      <c r="E106" s="36"/>
      <c r="F106" s="17"/>
      <c r="G106" s="17"/>
      <c r="H106" s="36"/>
      <c r="I106" s="38" t="s">
        <v>146</v>
      </c>
      <c r="J106" s="17" t="n">
        <v>250</v>
      </c>
      <c r="K106" s="66"/>
      <c r="L106" s="17"/>
      <c r="M106" s="17"/>
      <c r="N106" s="66"/>
      <c r="O106" s="17"/>
      <c r="P106" s="17"/>
      <c r="R106" s="38"/>
      <c r="S106" s="17"/>
      <c r="T106" s="36"/>
    </row>
    <row r="107" customFormat="false" ht="13.5" hidden="false" customHeight="true" outlineLevel="0" collapsed="false">
      <c r="A107" s="63"/>
      <c r="B107" s="30"/>
      <c r="C107" s="17"/>
      <c r="D107" s="17"/>
      <c r="E107" s="36"/>
      <c r="F107" s="17"/>
      <c r="G107" s="17"/>
      <c r="H107" s="36"/>
      <c r="I107" s="38" t="s">
        <v>147</v>
      </c>
      <c r="J107" s="17" t="n">
        <v>500</v>
      </c>
      <c r="K107" s="66"/>
      <c r="L107" s="17"/>
      <c r="M107" s="17"/>
      <c r="N107" s="66"/>
      <c r="O107" s="17"/>
      <c r="P107" s="17"/>
      <c r="R107" s="38"/>
      <c r="S107" s="17"/>
      <c r="T107" s="36"/>
    </row>
    <row r="108" customFormat="false" ht="13.5" hidden="false" customHeight="true" outlineLevel="0" collapsed="false">
      <c r="A108" s="63"/>
      <c r="B108" s="30"/>
      <c r="C108" s="17"/>
      <c r="D108" s="17"/>
      <c r="E108" s="36"/>
      <c r="F108" s="38"/>
      <c r="G108" s="17"/>
      <c r="H108" s="36"/>
      <c r="K108" s="36"/>
      <c r="N108" s="36"/>
      <c r="R108" s="38"/>
      <c r="S108" s="17"/>
      <c r="T108" s="36"/>
    </row>
    <row r="109" customFormat="false" ht="13.5" hidden="false" customHeight="true" outlineLevel="0" collapsed="false">
      <c r="A109" s="63"/>
      <c r="B109" s="30"/>
      <c r="C109" s="17"/>
      <c r="D109" s="17"/>
      <c r="E109" s="36"/>
      <c r="H109" s="36"/>
      <c r="K109" s="36"/>
      <c r="N109" s="36"/>
      <c r="R109" s="38"/>
      <c r="S109" s="17"/>
      <c r="T109" s="36"/>
    </row>
    <row r="110" customFormat="false" ht="13.5" hidden="false" customHeight="true" outlineLevel="0" collapsed="false">
      <c r="A110" s="63"/>
      <c r="B110" s="30"/>
      <c r="C110" s="17"/>
      <c r="D110" s="17"/>
      <c r="E110" s="36"/>
      <c r="F110" s="38"/>
      <c r="G110" s="17"/>
      <c r="H110" s="36"/>
      <c r="K110" s="36"/>
      <c r="N110" s="66"/>
      <c r="R110" s="38"/>
      <c r="S110" s="17"/>
      <c r="T110" s="36"/>
    </row>
    <row r="111" customFormat="false" ht="15.75" hidden="false" customHeight="true" outlineLevel="0" collapsed="false">
      <c r="A111" s="63"/>
      <c r="B111" s="30"/>
      <c r="C111" s="61" t="s">
        <v>37</v>
      </c>
      <c r="D111" s="46"/>
      <c r="E111" s="44" t="s">
        <v>38</v>
      </c>
      <c r="F111" s="61" t="s">
        <v>37</v>
      </c>
      <c r="G111" s="46"/>
      <c r="H111" s="44" t="s">
        <v>38</v>
      </c>
      <c r="I111" s="61" t="s">
        <v>37</v>
      </c>
      <c r="J111" s="46"/>
      <c r="K111" s="44" t="s">
        <v>38</v>
      </c>
      <c r="L111" s="61" t="s">
        <v>37</v>
      </c>
      <c r="M111" s="46"/>
      <c r="N111" s="44" t="s">
        <v>38</v>
      </c>
      <c r="O111" s="61" t="s">
        <v>37</v>
      </c>
      <c r="P111" s="46"/>
      <c r="Q111" s="44" t="s">
        <v>38</v>
      </c>
      <c r="R111" s="42" t="s">
        <v>37</v>
      </c>
      <c r="S111" s="43"/>
      <c r="T111" s="44" t="s">
        <v>38</v>
      </c>
    </row>
    <row r="112" customFormat="false" ht="15.75" hidden="false" customHeight="true" outlineLevel="0" collapsed="false">
      <c r="A112" s="63"/>
      <c r="B112" s="30"/>
      <c r="C112" s="62" t="s">
        <v>39</v>
      </c>
      <c r="D112" s="41"/>
      <c r="E112" s="50" t="s">
        <v>40</v>
      </c>
      <c r="F112" s="62" t="s">
        <v>39</v>
      </c>
      <c r="G112" s="41"/>
      <c r="H112" s="50" t="s">
        <v>40</v>
      </c>
      <c r="I112" s="62" t="s">
        <v>39</v>
      </c>
      <c r="J112" s="41"/>
      <c r="K112" s="49" t="s">
        <v>40</v>
      </c>
      <c r="L112" s="62" t="s">
        <v>39</v>
      </c>
      <c r="M112" s="41"/>
      <c r="N112" s="50" t="s">
        <v>40</v>
      </c>
      <c r="O112" s="62" t="s">
        <v>39</v>
      </c>
      <c r="P112" s="41"/>
      <c r="Q112" s="50" t="s">
        <v>40</v>
      </c>
      <c r="R112" s="45" t="s">
        <v>39</v>
      </c>
      <c r="S112" s="41"/>
      <c r="T112" s="50" t="s">
        <v>40</v>
      </c>
    </row>
    <row r="113" customFormat="false" ht="12.75" hidden="false" customHeight="false" outlineLevel="0" collapsed="false">
      <c r="A113" s="63"/>
      <c r="B113" s="30"/>
      <c r="C113" s="58" t="n">
        <f aca="false">'Hotlist - Completed'!G104</f>
        <v>0</v>
      </c>
      <c r="D113" s="52" t="n">
        <f aca="false">SUM(D102:D112)</f>
        <v>0</v>
      </c>
      <c r="E113" s="52" t="n">
        <f aca="false">+D113-C113</f>
        <v>0</v>
      </c>
      <c r="F113" s="58" t="n">
        <f aca="false">'Hotlist - Completed'!C104*-1</f>
        <v>-0</v>
      </c>
      <c r="G113" s="52" t="n">
        <f aca="false">SUM(G102:G110)</f>
        <v>794</v>
      </c>
      <c r="H113" s="52" t="n">
        <f aca="false">+G113-F113</f>
        <v>794</v>
      </c>
      <c r="I113" s="51" t="n">
        <f aca="false">F113</f>
        <v>-0</v>
      </c>
      <c r="J113" s="52" t="n">
        <f aca="false">SUM(J102:J112)</f>
        <v>2544</v>
      </c>
      <c r="K113" s="52" t="n">
        <f aca="false">+J113-I113</f>
        <v>2544</v>
      </c>
      <c r="L113" s="51" t="n">
        <f aca="false">I113</f>
        <v>-0</v>
      </c>
      <c r="M113" s="52" t="n">
        <f aca="false">SUM(M102:M112)</f>
        <v>2544</v>
      </c>
      <c r="N113" s="53" t="n">
        <f aca="false">+M113-L113</f>
        <v>2544</v>
      </c>
      <c r="O113" s="51" t="n">
        <f aca="false">L113</f>
        <v>-0</v>
      </c>
      <c r="P113" s="52" t="n">
        <f aca="false">SUM(P102:P112)</f>
        <v>0</v>
      </c>
      <c r="Q113" s="53" t="n">
        <f aca="false">+P113-O113</f>
        <v>0</v>
      </c>
      <c r="R113" s="52" t="n">
        <f aca="false">C113+F113+I113+L113</f>
        <v>0</v>
      </c>
      <c r="S113" s="52" t="n">
        <f aca="false">D113+G113+J113+M113</f>
        <v>5882</v>
      </c>
      <c r="T113" s="53" t="n">
        <f aca="false">+S113-R113</f>
        <v>5882</v>
      </c>
    </row>
    <row r="114" customFormat="false" ht="16.5" hidden="false" customHeight="false" outlineLevel="0" collapsed="false">
      <c r="A114" s="70"/>
      <c r="B114" s="71" t="s">
        <v>148</v>
      </c>
      <c r="C114" s="32" t="s">
        <v>26</v>
      </c>
      <c r="D114" s="32" t="s">
        <v>4</v>
      </c>
      <c r="E114" s="54" t="n">
        <f aca="false">COUNTA(C115:C120)</f>
        <v>0</v>
      </c>
      <c r="F114" s="31" t="s">
        <v>26</v>
      </c>
      <c r="G114" s="32" t="s">
        <v>4</v>
      </c>
      <c r="H114" s="34" t="n">
        <f aca="false">COUNTA(F115:F120)</f>
        <v>3</v>
      </c>
      <c r="I114" s="31" t="s">
        <v>26</v>
      </c>
      <c r="J114" s="32" t="s">
        <v>4</v>
      </c>
      <c r="K114" s="34" t="n">
        <f aca="false">COUNTA(I115:I120)</f>
        <v>2</v>
      </c>
      <c r="L114" s="31" t="s">
        <v>26</v>
      </c>
      <c r="M114" s="32" t="s">
        <v>4</v>
      </c>
      <c r="N114" s="34" t="n">
        <f aca="false">COUNTA(L115:L120)</f>
        <v>0</v>
      </c>
      <c r="O114" s="32" t="s">
        <v>26</v>
      </c>
      <c r="P114" s="32" t="s">
        <v>4</v>
      </c>
      <c r="Q114" s="34" t="n">
        <f aca="false">COUNTA(O115:O120)</f>
        <v>0</v>
      </c>
      <c r="R114" s="31"/>
      <c r="S114" s="32"/>
      <c r="T114" s="34" t="n">
        <f aca="false">E114+H114+K114+N114</f>
        <v>5</v>
      </c>
    </row>
    <row r="115" customFormat="false" ht="13.5" hidden="false" customHeight="true" outlineLevel="0" collapsed="false">
      <c r="A115" s="70"/>
      <c r="B115" s="71"/>
      <c r="C115" s="17"/>
      <c r="D115" s="17"/>
      <c r="E115" s="36"/>
      <c r="F115" s="17" t="s">
        <v>149</v>
      </c>
      <c r="G115" s="17" t="n">
        <v>750</v>
      </c>
      <c r="H115" s="36"/>
      <c r="I115" s="38" t="s">
        <v>150</v>
      </c>
      <c r="J115" s="17" t="n">
        <v>50</v>
      </c>
      <c r="K115" s="67"/>
      <c r="L115" s="38"/>
      <c r="M115" s="17"/>
      <c r="N115" s="37"/>
      <c r="O115" s="17"/>
      <c r="P115" s="17"/>
      <c r="R115" s="38"/>
      <c r="S115" s="17"/>
      <c r="T115" s="36"/>
    </row>
    <row r="116" customFormat="false" ht="13.5" hidden="false" customHeight="true" outlineLevel="0" collapsed="false">
      <c r="A116" s="70"/>
      <c r="B116" s="71"/>
      <c r="E116" s="36"/>
      <c r="F116" s="38" t="s">
        <v>151</v>
      </c>
      <c r="G116" s="17" t="n">
        <v>50</v>
      </c>
      <c r="H116" s="36"/>
      <c r="I116" s="17" t="s">
        <v>99</v>
      </c>
      <c r="J116" s="17" t="n">
        <v>125</v>
      </c>
      <c r="K116" s="66"/>
      <c r="L116" s="38"/>
      <c r="M116" s="17"/>
      <c r="N116" s="37"/>
      <c r="O116" s="17"/>
      <c r="P116" s="17"/>
      <c r="R116" s="38"/>
      <c r="S116" s="17"/>
      <c r="T116" s="36"/>
    </row>
    <row r="117" customFormat="false" ht="13.5" hidden="false" customHeight="true" outlineLevel="0" collapsed="false">
      <c r="A117" s="70"/>
      <c r="B117" s="71"/>
      <c r="C117" s="17"/>
      <c r="D117" s="17"/>
      <c r="E117" s="36"/>
      <c r="F117" s="38" t="s">
        <v>150</v>
      </c>
      <c r="G117" s="17" t="n">
        <v>10</v>
      </c>
      <c r="H117" s="36"/>
      <c r="I117" s="68"/>
      <c r="J117" s="68"/>
      <c r="K117" s="66"/>
      <c r="L117" s="38"/>
      <c r="M117" s="17"/>
      <c r="N117" s="37"/>
      <c r="O117" s="17"/>
      <c r="P117" s="17"/>
      <c r="R117" s="38"/>
      <c r="S117" s="17"/>
      <c r="T117" s="36"/>
    </row>
    <row r="118" customFormat="false" ht="13.5" hidden="false" customHeight="true" outlineLevel="0" collapsed="false">
      <c r="A118" s="70"/>
      <c r="B118" s="71"/>
      <c r="C118" s="17"/>
      <c r="D118" s="17"/>
      <c r="E118" s="36"/>
      <c r="F118" s="17"/>
      <c r="G118" s="17"/>
      <c r="H118" s="36"/>
      <c r="I118" s="38"/>
      <c r="J118" s="17"/>
      <c r="K118" s="36"/>
      <c r="L118" s="38"/>
      <c r="M118" s="17"/>
      <c r="N118" s="37"/>
      <c r="O118" s="17"/>
      <c r="P118" s="17"/>
      <c r="R118" s="38"/>
      <c r="S118" s="17"/>
      <c r="T118" s="36"/>
    </row>
    <row r="119" customFormat="false" ht="13.5" hidden="false" customHeight="true" outlineLevel="0" collapsed="false">
      <c r="A119" s="70"/>
      <c r="B119" s="71"/>
      <c r="C119" s="17"/>
      <c r="D119" s="17"/>
      <c r="E119" s="36"/>
      <c r="F119" s="38"/>
      <c r="G119" s="17"/>
      <c r="H119" s="36"/>
      <c r="K119" s="36"/>
      <c r="L119" s="40"/>
      <c r="M119" s="41"/>
      <c r="N119" s="37"/>
      <c r="R119" s="38"/>
      <c r="S119" s="17"/>
      <c r="T119" s="36"/>
    </row>
    <row r="120" customFormat="false" ht="13.5" hidden="false" customHeight="true" outlineLevel="0" collapsed="false">
      <c r="A120" s="70"/>
      <c r="B120" s="71"/>
      <c r="C120" s="17"/>
      <c r="D120" s="17"/>
      <c r="E120" s="36"/>
      <c r="F120" s="38"/>
      <c r="G120" s="17"/>
      <c r="H120" s="36"/>
      <c r="K120" s="36"/>
      <c r="L120" s="40"/>
      <c r="M120" s="41"/>
      <c r="N120" s="37"/>
      <c r="R120" s="38"/>
      <c r="S120" s="17"/>
      <c r="T120" s="36"/>
    </row>
    <row r="121" customFormat="false" ht="15.75" hidden="false" customHeight="true" outlineLevel="0" collapsed="false">
      <c r="A121" s="70"/>
      <c r="B121" s="71"/>
      <c r="C121" s="61" t="s">
        <v>37</v>
      </c>
      <c r="D121" s="46"/>
      <c r="E121" s="44" t="s">
        <v>38</v>
      </c>
      <c r="F121" s="61" t="s">
        <v>37</v>
      </c>
      <c r="G121" s="46"/>
      <c r="H121" s="44" t="s">
        <v>38</v>
      </c>
      <c r="I121" s="61" t="s">
        <v>37</v>
      </c>
      <c r="J121" s="46"/>
      <c r="K121" s="44" t="s">
        <v>38</v>
      </c>
      <c r="L121" s="42" t="s">
        <v>37</v>
      </c>
      <c r="M121" s="46"/>
      <c r="N121" s="44" t="s">
        <v>38</v>
      </c>
      <c r="O121" s="61" t="s">
        <v>37</v>
      </c>
      <c r="P121" s="46"/>
      <c r="Q121" s="44" t="s">
        <v>38</v>
      </c>
      <c r="R121" s="42" t="s">
        <v>37</v>
      </c>
      <c r="S121" s="43"/>
      <c r="T121" s="44" t="s">
        <v>38</v>
      </c>
    </row>
    <row r="122" customFormat="false" ht="15.75" hidden="false" customHeight="true" outlineLevel="0" collapsed="false">
      <c r="A122" s="70"/>
      <c r="B122" s="71"/>
      <c r="C122" s="62" t="s">
        <v>39</v>
      </c>
      <c r="D122" s="41"/>
      <c r="E122" s="50" t="s">
        <v>40</v>
      </c>
      <c r="F122" s="62" t="s">
        <v>39</v>
      </c>
      <c r="G122" s="41"/>
      <c r="H122" s="50" t="s">
        <v>40</v>
      </c>
      <c r="I122" s="62" t="s">
        <v>39</v>
      </c>
      <c r="J122" s="41"/>
      <c r="K122" s="49" t="s">
        <v>40</v>
      </c>
      <c r="L122" s="47" t="s">
        <v>39</v>
      </c>
      <c r="M122" s="72"/>
      <c r="N122" s="49" t="s">
        <v>40</v>
      </c>
      <c r="O122" s="62" t="s">
        <v>39</v>
      </c>
      <c r="P122" s="41"/>
      <c r="Q122" s="50" t="s">
        <v>40</v>
      </c>
      <c r="R122" s="45" t="s">
        <v>39</v>
      </c>
      <c r="S122" s="41"/>
      <c r="T122" s="50" t="s">
        <v>40</v>
      </c>
    </row>
    <row r="123" customFormat="false" ht="12.75" hidden="false" customHeight="false" outlineLevel="0" collapsed="false">
      <c r="A123" s="70"/>
      <c r="B123" s="71"/>
      <c r="C123" s="58" t="n">
        <f aca="false">'Hotlist - Completed'!M13</f>
        <v>500</v>
      </c>
      <c r="D123" s="52" t="n">
        <f aca="false">SUM(D115:D122)</f>
        <v>0</v>
      </c>
      <c r="E123" s="52" t="n">
        <f aca="false">+D123-C123</f>
        <v>-500</v>
      </c>
      <c r="F123" s="58" t="n">
        <f aca="false">'Hotlist - Completed'!I13*-1</f>
        <v>-500</v>
      </c>
      <c r="G123" s="52" t="n">
        <f aca="false">SUM(G115:G120)</f>
        <v>810</v>
      </c>
      <c r="H123" s="52" t="n">
        <f aca="false">+G123-F123</f>
        <v>1310</v>
      </c>
      <c r="I123" s="51" t="n">
        <f aca="false">F123</f>
        <v>-500</v>
      </c>
      <c r="J123" s="52" t="n">
        <f aca="false">SUM(J115:J122)</f>
        <v>175</v>
      </c>
      <c r="K123" s="52" t="n">
        <f aca="false">+J123-I123</f>
        <v>675</v>
      </c>
      <c r="L123" s="51" t="n">
        <f aca="false">I123</f>
        <v>-500</v>
      </c>
      <c r="M123" s="52" t="n">
        <f aca="false">SUM(M115:M122)</f>
        <v>0</v>
      </c>
      <c r="N123" s="53" t="n">
        <f aca="false">+M123-L123</f>
        <v>500</v>
      </c>
      <c r="O123" s="51" t="n">
        <v>0</v>
      </c>
      <c r="P123" s="52" t="n">
        <f aca="false">SUM(P115:P122)</f>
        <v>0</v>
      </c>
      <c r="Q123" s="53" t="n">
        <f aca="false">+P123-O123</f>
        <v>0</v>
      </c>
      <c r="R123" s="52" t="n">
        <f aca="false">C123+F123+I123+L123</f>
        <v>-1000</v>
      </c>
      <c r="S123" s="52" t="n">
        <f aca="false">D123+G123+J123+M123</f>
        <v>985</v>
      </c>
      <c r="T123" s="53" t="n">
        <f aca="false">+S123-R123</f>
        <v>1985</v>
      </c>
    </row>
    <row r="124" customFormat="false" ht="16.5" hidden="false" customHeight="true" outlineLevel="0" collapsed="false">
      <c r="A124" s="29" t="s">
        <v>152</v>
      </c>
      <c r="B124" s="30" t="s">
        <v>153</v>
      </c>
      <c r="C124" s="32" t="s">
        <v>26</v>
      </c>
      <c r="D124" s="32" t="s">
        <v>4</v>
      </c>
      <c r="E124" s="54" t="n">
        <v>4</v>
      </c>
      <c r="F124" s="31" t="s">
        <v>26</v>
      </c>
      <c r="G124" s="32" t="s">
        <v>4</v>
      </c>
      <c r="H124" s="34" t="n">
        <v>80</v>
      </c>
      <c r="I124" s="31" t="s">
        <v>26</v>
      </c>
      <c r="J124" s="32" t="s">
        <v>4</v>
      </c>
      <c r="K124" s="34" t="n">
        <v>11</v>
      </c>
      <c r="L124" s="31" t="s">
        <v>26</v>
      </c>
      <c r="M124" s="32" t="s">
        <v>4</v>
      </c>
      <c r="N124" s="34" t="n">
        <v>3</v>
      </c>
      <c r="O124" s="31" t="s">
        <v>26</v>
      </c>
      <c r="P124" s="32" t="s">
        <v>4</v>
      </c>
      <c r="Q124" s="34" t="n">
        <v>3</v>
      </c>
      <c r="R124" s="31"/>
      <c r="S124" s="32"/>
      <c r="T124" s="34" t="n">
        <f aca="false">E124+H124+K124+N124</f>
        <v>98</v>
      </c>
    </row>
    <row r="125" customFormat="false" ht="12.75" hidden="false" customHeight="false" outlineLevel="0" collapsed="false">
      <c r="A125" s="29"/>
      <c r="B125" s="30"/>
      <c r="E125" s="36"/>
      <c r="F125" s="38"/>
      <c r="G125" s="17"/>
      <c r="H125" s="36"/>
      <c r="I125" s="38"/>
      <c r="J125" s="17"/>
      <c r="K125" s="36"/>
      <c r="L125" s="38"/>
      <c r="M125" s="17"/>
      <c r="N125" s="36"/>
      <c r="O125" s="38"/>
      <c r="P125" s="17"/>
      <c r="Q125" s="36"/>
      <c r="R125" s="38"/>
      <c r="S125" s="17"/>
      <c r="T125" s="36"/>
    </row>
    <row r="126" customFormat="false" ht="12.75" hidden="false" customHeight="false" outlineLevel="0" collapsed="false">
      <c r="A126" s="29"/>
      <c r="B126" s="30"/>
      <c r="C126" s="17"/>
      <c r="D126" s="17"/>
      <c r="E126" s="36"/>
      <c r="F126" s="38"/>
      <c r="G126" s="17"/>
      <c r="H126" s="36"/>
      <c r="I126" s="38"/>
      <c r="J126" s="17"/>
      <c r="K126" s="36"/>
      <c r="L126" s="38"/>
      <c r="M126" s="17"/>
      <c r="N126" s="36"/>
      <c r="O126" s="38"/>
      <c r="P126" s="17"/>
      <c r="Q126" s="36"/>
      <c r="R126" s="38"/>
      <c r="S126" s="17"/>
      <c r="T126" s="36"/>
    </row>
    <row r="127" customFormat="false" ht="15" hidden="false" customHeight="false" outlineLevel="0" collapsed="false">
      <c r="A127" s="29"/>
      <c r="B127" s="30"/>
      <c r="C127" s="61" t="s">
        <v>37</v>
      </c>
      <c r="D127" s="46"/>
      <c r="E127" s="44" t="s">
        <v>38</v>
      </c>
      <c r="F127" s="61" t="s">
        <v>37</v>
      </c>
      <c r="G127" s="46"/>
      <c r="H127" s="44" t="s">
        <v>38</v>
      </c>
      <c r="I127" s="61" t="s">
        <v>37</v>
      </c>
      <c r="J127" s="46"/>
      <c r="K127" s="44" t="s">
        <v>38</v>
      </c>
      <c r="L127" s="61" t="s">
        <v>37</v>
      </c>
      <c r="M127" s="46"/>
      <c r="N127" s="44" t="s">
        <v>38</v>
      </c>
      <c r="O127" s="61" t="s">
        <v>37</v>
      </c>
      <c r="P127" s="46"/>
      <c r="Q127" s="44" t="s">
        <v>38</v>
      </c>
      <c r="R127" s="42" t="s">
        <v>37</v>
      </c>
      <c r="S127" s="43"/>
      <c r="T127" s="44" t="s">
        <v>38</v>
      </c>
    </row>
    <row r="128" customFormat="false" ht="15" hidden="false" customHeight="false" outlineLevel="0" collapsed="false">
      <c r="A128" s="29"/>
      <c r="B128" s="30"/>
      <c r="C128" s="62" t="s">
        <v>39</v>
      </c>
      <c r="D128" s="41"/>
      <c r="E128" s="50" t="s">
        <v>40</v>
      </c>
      <c r="F128" s="62" t="s">
        <v>39</v>
      </c>
      <c r="G128" s="41"/>
      <c r="H128" s="50" t="s">
        <v>40</v>
      </c>
      <c r="I128" s="62" t="s">
        <v>39</v>
      </c>
      <c r="J128" s="41"/>
      <c r="K128" s="49" t="s">
        <v>40</v>
      </c>
      <c r="L128" s="62" t="s">
        <v>39</v>
      </c>
      <c r="M128" s="41"/>
      <c r="N128" s="50" t="s">
        <v>40</v>
      </c>
      <c r="O128" s="62" t="s">
        <v>39</v>
      </c>
      <c r="P128" s="41"/>
      <c r="Q128" s="50" t="s">
        <v>40</v>
      </c>
      <c r="R128" s="45" t="s">
        <v>39</v>
      </c>
      <c r="S128" s="41"/>
      <c r="T128" s="50" t="s">
        <v>40</v>
      </c>
    </row>
    <row r="129" customFormat="false" ht="15" hidden="false" customHeight="true" outlineLevel="0" collapsed="false">
      <c r="A129" s="29"/>
      <c r="B129" s="30"/>
      <c r="C129" s="58" t="n">
        <f aca="false">'Hotlist - Completed'!M32</f>
        <v>-343</v>
      </c>
      <c r="D129" s="52" t="n">
        <f aca="false">SUM(D125:D128)</f>
        <v>0</v>
      </c>
      <c r="E129" s="52" t="n">
        <f aca="false">+D129-C129</f>
        <v>343</v>
      </c>
      <c r="F129" s="73" t="n">
        <f aca="false">'Hotlist - Completed'!I32*-1</f>
        <v>-223</v>
      </c>
      <c r="G129" s="52" t="n">
        <f aca="false">SUM(G125:G128)</f>
        <v>0</v>
      </c>
      <c r="H129" s="52" t="n">
        <f aca="false">+G129-F129</f>
        <v>223</v>
      </c>
      <c r="I129" s="51" t="n">
        <f aca="false">F129</f>
        <v>-223</v>
      </c>
      <c r="J129" s="52" t="n">
        <f aca="false">SUM(J125:J128)</f>
        <v>0</v>
      </c>
      <c r="K129" s="52" t="n">
        <f aca="false">+J129-I129</f>
        <v>223</v>
      </c>
      <c r="L129" s="51" t="n">
        <f aca="false">I129</f>
        <v>-223</v>
      </c>
      <c r="M129" s="52" t="n">
        <f aca="false">SUM(M125:M128)</f>
        <v>0</v>
      </c>
      <c r="N129" s="53" t="n">
        <f aca="false">+M129-L129</f>
        <v>223</v>
      </c>
      <c r="O129" s="51" t="n">
        <v>0</v>
      </c>
      <c r="P129" s="52" t="n">
        <f aca="false">SUM(P125:P128)</f>
        <v>0</v>
      </c>
      <c r="Q129" s="53" t="n">
        <f aca="false">+P129-O129</f>
        <v>0</v>
      </c>
      <c r="R129" s="52" t="n">
        <f aca="false">C129+F129+I129+L129</f>
        <v>-1012</v>
      </c>
      <c r="S129" s="52" t="n">
        <f aca="false">D129+G129+J129+M129</f>
        <v>0</v>
      </c>
      <c r="T129" s="53" t="n">
        <f aca="false">+S129-R129</f>
        <v>1012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16.5" hidden="false" customHeight="true" outlineLevel="0" collapsed="false">
      <c r="A130" s="74"/>
      <c r="B130" s="75" t="s">
        <v>154</v>
      </c>
      <c r="C130" s="32" t="s">
        <v>26</v>
      </c>
      <c r="D130" s="32" t="s">
        <v>4</v>
      </c>
      <c r="E130" s="54" t="n">
        <f aca="false">COUNTA(C131:C134)</f>
        <v>0</v>
      </c>
      <c r="F130" s="31" t="s">
        <v>26</v>
      </c>
      <c r="G130" s="32" t="s">
        <v>4</v>
      </c>
      <c r="H130" s="34" t="n">
        <f aca="false">COUNTA(F131:F134)</f>
        <v>1</v>
      </c>
      <c r="I130" s="31" t="s">
        <v>26</v>
      </c>
      <c r="J130" s="32" t="s">
        <v>4</v>
      </c>
      <c r="K130" s="34" t="n">
        <f aca="false">COUNTA(I131:I134)</f>
        <v>3</v>
      </c>
      <c r="L130" s="31" t="s">
        <v>26</v>
      </c>
      <c r="M130" s="32" t="s">
        <v>4</v>
      </c>
      <c r="N130" s="34" t="n">
        <f aca="false">COUNTA(L131:L134)</f>
        <v>0</v>
      </c>
      <c r="O130" s="31" t="s">
        <v>26</v>
      </c>
      <c r="P130" s="32" t="s">
        <v>4</v>
      </c>
      <c r="Q130" s="34" t="n">
        <f aca="false">COUNTA(O131:O134)</f>
        <v>0</v>
      </c>
      <c r="R130" s="31"/>
      <c r="S130" s="32"/>
      <c r="T130" s="34" t="n">
        <f aca="false">E130+H130+K130+N130</f>
        <v>4</v>
      </c>
    </row>
    <row r="131" customFormat="false" ht="12.75" hidden="false" customHeight="false" outlineLevel="0" collapsed="false">
      <c r="A131" s="74"/>
      <c r="B131" s="75"/>
      <c r="C131" s="17"/>
      <c r="D131" s="17"/>
      <c r="E131" s="36"/>
      <c r="F131" s="38" t="s">
        <v>155</v>
      </c>
      <c r="G131" s="17" t="n">
        <v>3000</v>
      </c>
      <c r="H131" s="36"/>
      <c r="I131" s="38" t="s">
        <v>156</v>
      </c>
      <c r="J131" s="17" t="n">
        <v>2000</v>
      </c>
      <c r="K131" s="76"/>
      <c r="L131" s="38"/>
      <c r="M131" s="17"/>
      <c r="N131" s="36"/>
      <c r="O131" s="38"/>
      <c r="P131" s="17"/>
      <c r="Q131" s="36"/>
      <c r="R131" s="38"/>
      <c r="S131" s="17"/>
      <c r="T131" s="36"/>
    </row>
    <row r="132" customFormat="false" ht="12.75" hidden="false" customHeight="false" outlineLevel="0" collapsed="false">
      <c r="A132" s="74"/>
      <c r="B132" s="75"/>
      <c r="C132" s="17"/>
      <c r="D132" s="17"/>
      <c r="E132" s="36"/>
      <c r="F132" s="38"/>
      <c r="G132" s="17"/>
      <c r="H132" s="36"/>
      <c r="I132" s="38" t="s">
        <v>157</v>
      </c>
      <c r="J132" s="39" t="n">
        <v>2000</v>
      </c>
      <c r="K132" s="37"/>
      <c r="L132" s="38"/>
      <c r="M132" s="17"/>
      <c r="N132" s="36"/>
      <c r="O132" s="38"/>
      <c r="P132" s="17"/>
      <c r="Q132" s="36"/>
      <c r="R132" s="38"/>
      <c r="S132" s="17"/>
      <c r="T132" s="36"/>
    </row>
    <row r="133" customFormat="false" ht="12.75" hidden="false" customHeight="false" outlineLevel="0" collapsed="false">
      <c r="A133" s="74"/>
      <c r="B133" s="75"/>
      <c r="C133" s="17"/>
      <c r="D133" s="17"/>
      <c r="E133" s="36"/>
      <c r="F133" s="38"/>
      <c r="G133" s="17"/>
      <c r="H133" s="36"/>
      <c r="I133" s="38" t="s">
        <v>158</v>
      </c>
      <c r="J133" s="17" t="n">
        <v>15000</v>
      </c>
      <c r="K133" s="36"/>
      <c r="L133" s="38"/>
      <c r="M133" s="17"/>
      <c r="N133" s="36"/>
      <c r="O133" s="38"/>
      <c r="P133" s="17"/>
      <c r="Q133" s="36"/>
      <c r="R133" s="38"/>
      <c r="S133" s="17"/>
      <c r="T133" s="36"/>
    </row>
    <row r="134" customFormat="false" ht="12.75" hidden="false" customHeight="false" outlineLevel="0" collapsed="false">
      <c r="A134" s="74"/>
      <c r="B134" s="75"/>
      <c r="C134" s="17"/>
      <c r="D134" s="17"/>
      <c r="E134" s="36"/>
      <c r="H134" s="36"/>
      <c r="I134" s="38"/>
      <c r="J134" s="17"/>
      <c r="K134" s="36"/>
      <c r="L134" s="38"/>
      <c r="M134" s="17"/>
      <c r="N134" s="36"/>
      <c r="O134" s="38"/>
      <c r="P134" s="17"/>
      <c r="Q134" s="36"/>
      <c r="R134" s="38"/>
      <c r="S134" s="17"/>
      <c r="T134" s="36"/>
    </row>
    <row r="135" customFormat="false" ht="12.75" hidden="false" customHeight="false" outlineLevel="0" collapsed="false">
      <c r="A135" s="74"/>
      <c r="B135" s="75"/>
      <c r="C135" s="61" t="s">
        <v>37</v>
      </c>
      <c r="D135" s="17"/>
      <c r="E135" s="44" t="s">
        <v>38</v>
      </c>
      <c r="F135" s="61" t="s">
        <v>37</v>
      </c>
      <c r="H135" s="44" t="s">
        <v>38</v>
      </c>
      <c r="I135" s="61" t="s">
        <v>37</v>
      </c>
      <c r="J135" s="17"/>
      <c r="K135" s="44" t="s">
        <v>38</v>
      </c>
      <c r="L135" s="61" t="s">
        <v>37</v>
      </c>
      <c r="M135" s="17"/>
      <c r="N135" s="44" t="s">
        <v>38</v>
      </c>
      <c r="O135" s="61" t="s">
        <v>37</v>
      </c>
      <c r="P135" s="17"/>
      <c r="Q135" s="44" t="s">
        <v>38</v>
      </c>
      <c r="R135" s="42" t="s">
        <v>37</v>
      </c>
      <c r="S135" s="43"/>
      <c r="T135" s="44" t="s">
        <v>38</v>
      </c>
    </row>
    <row r="136" customFormat="false" ht="15" hidden="false" customHeight="false" outlineLevel="0" collapsed="false">
      <c r="A136" s="74"/>
      <c r="B136" s="75"/>
      <c r="C136" s="62" t="s">
        <v>39</v>
      </c>
      <c r="D136" s="46"/>
      <c r="E136" s="50" t="s">
        <v>40</v>
      </c>
      <c r="F136" s="62" t="s">
        <v>39</v>
      </c>
      <c r="G136" s="46"/>
      <c r="H136" s="50" t="s">
        <v>40</v>
      </c>
      <c r="I136" s="62" t="s">
        <v>39</v>
      </c>
      <c r="J136" s="46"/>
      <c r="K136" s="50" t="s">
        <v>40</v>
      </c>
      <c r="L136" s="62" t="s">
        <v>39</v>
      </c>
      <c r="M136" s="46"/>
      <c r="N136" s="50" t="s">
        <v>40</v>
      </c>
      <c r="O136" s="62" t="s">
        <v>39</v>
      </c>
      <c r="P136" s="46"/>
      <c r="Q136" s="50" t="s">
        <v>40</v>
      </c>
      <c r="R136" s="45" t="s">
        <v>39</v>
      </c>
      <c r="S136" s="48" t="s">
        <v>4</v>
      </c>
      <c r="T136" s="50" t="s">
        <v>40</v>
      </c>
    </row>
    <row r="137" customFormat="false" ht="12.75" hidden="false" customHeight="false" outlineLevel="0" collapsed="false">
      <c r="A137" s="74"/>
      <c r="B137" s="75"/>
      <c r="C137" s="58" t="n">
        <f aca="false">'Hotlist - Completed'!M44</f>
        <v>14567</v>
      </c>
      <c r="D137" s="52" t="n">
        <f aca="false">SUM(D131:D136)</f>
        <v>0</v>
      </c>
      <c r="E137" s="53" t="n">
        <f aca="false">+D137-C137</f>
        <v>-14567</v>
      </c>
      <c r="F137" s="58" t="n">
        <f aca="false">'Hotlist - Completed'!I44*-1</f>
        <v>-15000</v>
      </c>
      <c r="G137" s="52" t="n">
        <f aca="false">SUM(G131:G136)</f>
        <v>3000</v>
      </c>
      <c r="H137" s="53" t="n">
        <f aca="false">+G137-F137</f>
        <v>18000</v>
      </c>
      <c r="I137" s="51" t="n">
        <f aca="false">F137</f>
        <v>-15000</v>
      </c>
      <c r="J137" s="52" t="n">
        <f aca="false">SUM(J131:J136)</f>
        <v>19000</v>
      </c>
      <c r="K137" s="53" t="n">
        <f aca="false">+J137-I137</f>
        <v>34000</v>
      </c>
      <c r="L137" s="51" t="n">
        <f aca="false">I137</f>
        <v>-15000</v>
      </c>
      <c r="M137" s="52" t="n">
        <f aca="false">SUM(M131:M136)</f>
        <v>0</v>
      </c>
      <c r="N137" s="53" t="n">
        <f aca="false">+M137-L137</f>
        <v>15000</v>
      </c>
      <c r="O137" s="51" t="n">
        <v>0</v>
      </c>
      <c r="P137" s="52" t="n">
        <f aca="false">SUM(P131:P136)</f>
        <v>0</v>
      </c>
      <c r="Q137" s="53" t="n">
        <f aca="false">+P137-O137</f>
        <v>0</v>
      </c>
      <c r="R137" s="52" t="n">
        <f aca="false">C137+F137+I137+L137</f>
        <v>-30433</v>
      </c>
      <c r="S137" s="52" t="n">
        <f aca="false">D137+G137+J137+M137</f>
        <v>22000</v>
      </c>
      <c r="T137" s="53" t="n">
        <f aca="false">+S137-R137</f>
        <v>52433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6.5" hidden="false" customHeight="false" outlineLevel="0" collapsed="false">
      <c r="A138" s="29"/>
      <c r="B138" s="30" t="s">
        <v>8</v>
      </c>
      <c r="C138" s="32" t="s">
        <v>26</v>
      </c>
      <c r="D138" s="32" t="s">
        <v>4</v>
      </c>
      <c r="E138" s="54" t="n">
        <f aca="false">COUNTA(C139:C145)</f>
        <v>0</v>
      </c>
      <c r="F138" s="31" t="s">
        <v>26</v>
      </c>
      <c r="G138" s="32" t="s">
        <v>4</v>
      </c>
      <c r="H138" s="34" t="n">
        <f aca="false">COUNTA(F139:F146)</f>
        <v>2</v>
      </c>
      <c r="I138" s="31" t="s">
        <v>26</v>
      </c>
      <c r="J138" s="32" t="s">
        <v>4</v>
      </c>
      <c r="K138" s="34" t="n">
        <f aca="false">COUNTA(I139:I145)</f>
        <v>6</v>
      </c>
      <c r="L138" s="31" t="s">
        <v>26</v>
      </c>
      <c r="M138" s="32" t="s">
        <v>4</v>
      </c>
      <c r="N138" s="34" t="n">
        <f aca="false">COUNTA(L139:L145)</f>
        <v>6</v>
      </c>
      <c r="O138" s="31" t="s">
        <v>26</v>
      </c>
      <c r="P138" s="32" t="s">
        <v>4</v>
      </c>
      <c r="Q138" s="34" t="n">
        <f aca="false">COUNTA(O139:O145)</f>
        <v>0</v>
      </c>
      <c r="R138" s="31"/>
      <c r="S138" s="32"/>
      <c r="T138" s="34" t="n">
        <f aca="false">E138+H138+K138+N138</f>
        <v>14</v>
      </c>
    </row>
    <row r="139" customFormat="false" ht="12.75" hidden="false" customHeight="true" outlineLevel="0" collapsed="false">
      <c r="A139" s="29"/>
      <c r="B139" s="30"/>
      <c r="C139" s="17"/>
      <c r="D139" s="17"/>
      <c r="E139" s="36"/>
      <c r="F139" s="38" t="s">
        <v>159</v>
      </c>
      <c r="G139" s="17" t="n">
        <v>10000</v>
      </c>
      <c r="H139" s="36"/>
      <c r="I139" s="38" t="s">
        <v>160</v>
      </c>
      <c r="J139" s="17" t="n">
        <v>10000</v>
      </c>
      <c r="K139" s="37"/>
      <c r="L139" s="41" t="s">
        <v>161</v>
      </c>
      <c r="M139" s="17" t="n">
        <v>5000</v>
      </c>
      <c r="N139" s="50"/>
      <c r="O139" s="38"/>
      <c r="P139" s="17"/>
      <c r="Q139" s="50"/>
      <c r="R139" s="77"/>
      <c r="S139" s="46"/>
      <c r="T139" s="50"/>
    </row>
    <row r="140" customFormat="false" ht="12.75" hidden="false" customHeight="true" outlineLevel="0" collapsed="false">
      <c r="A140" s="29"/>
      <c r="B140" s="30"/>
      <c r="C140" s="17"/>
      <c r="D140" s="17"/>
      <c r="E140" s="36"/>
      <c r="F140" s="38" t="s">
        <v>162</v>
      </c>
      <c r="G140" s="17" t="n">
        <v>5000</v>
      </c>
      <c r="H140" s="36"/>
      <c r="I140" s="21" t="s">
        <v>163</v>
      </c>
      <c r="J140" s="17" t="n">
        <v>5000</v>
      </c>
      <c r="K140" s="37"/>
      <c r="L140" s="41" t="s">
        <v>164</v>
      </c>
      <c r="M140" s="17" t="n">
        <v>5000</v>
      </c>
      <c r="N140" s="50"/>
      <c r="O140" s="78"/>
      <c r="P140" s="17"/>
      <c r="Q140" s="50"/>
      <c r="R140" s="77"/>
      <c r="S140" s="46"/>
      <c r="T140" s="50"/>
    </row>
    <row r="141" customFormat="false" ht="12.75" hidden="false" customHeight="true" outlineLevel="0" collapsed="false">
      <c r="A141" s="29"/>
      <c r="B141" s="30"/>
      <c r="C141" s="17"/>
      <c r="D141" s="17"/>
      <c r="E141" s="36"/>
      <c r="F141" s="38"/>
      <c r="G141" s="17"/>
      <c r="H141" s="36"/>
      <c r="I141" s="38" t="s">
        <v>165</v>
      </c>
      <c r="J141" s="17" t="n">
        <v>5000</v>
      </c>
      <c r="K141" s="36"/>
      <c r="L141" s="38" t="s">
        <v>166</v>
      </c>
      <c r="M141" s="17" t="n">
        <v>5000</v>
      </c>
      <c r="N141" s="50"/>
      <c r="O141" s="38"/>
      <c r="P141" s="17"/>
      <c r="Q141" s="50"/>
      <c r="R141" s="77"/>
      <c r="S141" s="46"/>
      <c r="T141" s="50"/>
    </row>
    <row r="142" customFormat="false" ht="12.75" hidden="false" customHeight="true" outlineLevel="0" collapsed="false">
      <c r="A142" s="29"/>
      <c r="B142" s="30"/>
      <c r="C142" s="17"/>
      <c r="D142" s="17"/>
      <c r="E142" s="36"/>
      <c r="G142" s="17"/>
      <c r="H142" s="36"/>
      <c r="I142" s="38" t="s">
        <v>167</v>
      </c>
      <c r="J142" s="39" t="n">
        <v>5000</v>
      </c>
      <c r="K142" s="36"/>
      <c r="L142" s="38" t="s">
        <v>168</v>
      </c>
      <c r="M142" s="17" t="n">
        <v>5000</v>
      </c>
      <c r="N142" s="50"/>
      <c r="O142" s="38"/>
      <c r="P142" s="17"/>
      <c r="Q142" s="50"/>
      <c r="R142" s="77"/>
      <c r="S142" s="46"/>
      <c r="T142" s="50"/>
    </row>
    <row r="143" customFormat="false" ht="12.75" hidden="false" customHeight="true" outlineLevel="0" collapsed="false">
      <c r="A143" s="29"/>
      <c r="B143" s="30"/>
      <c r="C143" s="17"/>
      <c r="D143" s="17"/>
      <c r="E143" s="36"/>
      <c r="F143" s="38"/>
      <c r="G143" s="17"/>
      <c r="H143" s="36"/>
      <c r="I143" s="38" t="s">
        <v>169</v>
      </c>
      <c r="J143" s="39" t="n">
        <v>5000</v>
      </c>
      <c r="K143" s="36"/>
      <c r="L143" s="38" t="s">
        <v>170</v>
      </c>
      <c r="M143" s="17" t="n">
        <v>5000</v>
      </c>
      <c r="N143" s="50"/>
      <c r="O143" s="38"/>
      <c r="P143" s="17"/>
      <c r="Q143" s="50"/>
      <c r="R143" s="77"/>
      <c r="S143" s="46"/>
      <c r="T143" s="50"/>
    </row>
    <row r="144" customFormat="false" ht="12.75" hidden="false" customHeight="true" outlineLevel="0" collapsed="false">
      <c r="A144" s="29"/>
      <c r="B144" s="30"/>
      <c r="C144" s="17"/>
      <c r="D144" s="17"/>
      <c r="E144" s="36"/>
      <c r="G144" s="17"/>
      <c r="H144" s="36"/>
      <c r="I144" s="21" t="s">
        <v>171</v>
      </c>
      <c r="J144" s="17" t="n">
        <v>7000</v>
      </c>
      <c r="K144" s="36"/>
      <c r="L144" s="38" t="s">
        <v>172</v>
      </c>
      <c r="M144" s="17" t="n">
        <v>10000</v>
      </c>
      <c r="N144" s="50"/>
      <c r="O144" s="38"/>
      <c r="P144" s="17"/>
      <c r="Q144" s="50"/>
      <c r="R144" s="77"/>
      <c r="S144" s="46"/>
      <c r="T144" s="50"/>
    </row>
    <row r="145" customFormat="false" ht="13.5" hidden="false" customHeight="true" outlineLevel="0" collapsed="false">
      <c r="A145" s="29"/>
      <c r="B145" s="30"/>
      <c r="C145" s="17"/>
      <c r="D145" s="17"/>
      <c r="E145" s="36"/>
      <c r="G145" s="17"/>
      <c r="H145" s="36"/>
      <c r="I145" s="38"/>
      <c r="J145" s="17"/>
      <c r="K145" s="36"/>
      <c r="L145" s="38"/>
      <c r="M145" s="17"/>
      <c r="N145" s="36"/>
      <c r="O145" s="38"/>
      <c r="P145" s="17"/>
      <c r="Q145" s="36"/>
      <c r="R145" s="38"/>
      <c r="S145" s="17"/>
      <c r="T145" s="36"/>
    </row>
    <row r="146" customFormat="false" ht="12.75" hidden="false" customHeight="false" outlineLevel="0" collapsed="false">
      <c r="A146" s="29"/>
      <c r="B146" s="30"/>
      <c r="C146" s="17"/>
      <c r="D146" s="39"/>
      <c r="E146" s="36"/>
      <c r="F146" s="38"/>
      <c r="G146" s="17"/>
      <c r="H146" s="36"/>
      <c r="I146" s="38"/>
      <c r="J146" s="17"/>
      <c r="K146" s="36"/>
      <c r="L146" s="38"/>
      <c r="M146" s="17"/>
      <c r="N146" s="36"/>
      <c r="O146" s="38"/>
      <c r="P146" s="17"/>
      <c r="Q146" s="36"/>
      <c r="R146" s="38"/>
      <c r="S146" s="17"/>
      <c r="T146" s="36"/>
    </row>
    <row r="147" customFormat="false" ht="12.75" hidden="false" customHeight="false" outlineLevel="0" collapsed="false">
      <c r="A147" s="29"/>
      <c r="B147" s="30"/>
      <c r="C147" s="17"/>
      <c r="D147" s="39"/>
      <c r="E147" s="36"/>
      <c r="F147" s="38"/>
      <c r="G147" s="17"/>
      <c r="H147" s="36"/>
      <c r="I147" s="38"/>
      <c r="J147" s="17"/>
      <c r="K147" s="36"/>
      <c r="L147" s="42"/>
      <c r="M147" s="17"/>
      <c r="N147" s="44"/>
      <c r="O147" s="42"/>
      <c r="P147" s="17"/>
      <c r="Q147" s="44"/>
      <c r="R147" s="42"/>
      <c r="S147" s="43"/>
      <c r="T147" s="44"/>
    </row>
    <row r="148" customFormat="false" ht="12.75" hidden="false" customHeight="false" outlineLevel="0" collapsed="false">
      <c r="A148" s="29"/>
      <c r="B148" s="30"/>
      <c r="C148" s="61" t="s">
        <v>37</v>
      </c>
      <c r="D148" s="17"/>
      <c r="E148" s="44" t="s">
        <v>38</v>
      </c>
      <c r="F148" s="61" t="s">
        <v>37</v>
      </c>
      <c r="H148" s="44" t="s">
        <v>38</v>
      </c>
      <c r="I148" s="61" t="s">
        <v>37</v>
      </c>
      <c r="J148" s="17"/>
      <c r="K148" s="44" t="s">
        <v>38</v>
      </c>
      <c r="L148" s="61" t="s">
        <v>37</v>
      </c>
      <c r="M148" s="17"/>
      <c r="N148" s="44" t="s">
        <v>38</v>
      </c>
      <c r="O148" s="61" t="s">
        <v>37</v>
      </c>
      <c r="P148" s="17"/>
      <c r="Q148" s="44" t="s">
        <v>38</v>
      </c>
      <c r="R148" s="42" t="s">
        <v>37</v>
      </c>
      <c r="S148" s="43"/>
      <c r="T148" s="44" t="s">
        <v>38</v>
      </c>
    </row>
    <row r="149" customFormat="false" ht="15" hidden="false" customHeight="false" outlineLevel="0" collapsed="false">
      <c r="A149" s="29"/>
      <c r="B149" s="30"/>
      <c r="C149" s="62" t="s">
        <v>39</v>
      </c>
      <c r="D149" s="46"/>
      <c r="E149" s="50" t="s">
        <v>40</v>
      </c>
      <c r="F149" s="62" t="s">
        <v>39</v>
      </c>
      <c r="G149" s="46"/>
      <c r="H149" s="50" t="s">
        <v>40</v>
      </c>
      <c r="I149" s="62" t="s">
        <v>39</v>
      </c>
      <c r="J149" s="46"/>
      <c r="K149" s="50" t="s">
        <v>40</v>
      </c>
      <c r="L149" s="62" t="s">
        <v>39</v>
      </c>
      <c r="M149" s="46"/>
      <c r="N149" s="50" t="s">
        <v>40</v>
      </c>
      <c r="O149" s="62" t="s">
        <v>39</v>
      </c>
      <c r="P149" s="46"/>
      <c r="Q149" s="50" t="s">
        <v>40</v>
      </c>
      <c r="R149" s="45" t="s">
        <v>39</v>
      </c>
      <c r="S149" s="48" t="s">
        <v>4</v>
      </c>
      <c r="T149" s="50" t="s">
        <v>40</v>
      </c>
    </row>
    <row r="150" customFormat="false" ht="15" hidden="false" customHeight="true" outlineLevel="0" collapsed="false">
      <c r="A150" s="29"/>
      <c r="B150" s="30"/>
      <c r="C150" s="58" t="n">
        <f aca="false">'Hotlist - Completed'!M50</f>
        <v>0</v>
      </c>
      <c r="D150" s="52" t="n">
        <f aca="false">SUM(D139:D149)</f>
        <v>0</v>
      </c>
      <c r="E150" s="53" t="n">
        <f aca="false">+D150-C150</f>
        <v>0</v>
      </c>
      <c r="F150" s="58" t="n">
        <f aca="false">'Hotlist - Completed'!I50*-1</f>
        <v>-0</v>
      </c>
      <c r="G150" s="52" t="n">
        <f aca="false">SUM(G139:G149)</f>
        <v>15000</v>
      </c>
      <c r="H150" s="53" t="n">
        <f aca="false">+G150-F150</f>
        <v>15000</v>
      </c>
      <c r="I150" s="51" t="n">
        <f aca="false">F150</f>
        <v>-0</v>
      </c>
      <c r="J150" s="52" t="n">
        <f aca="false">SUM(J139:J149)</f>
        <v>37000</v>
      </c>
      <c r="K150" s="53" t="n">
        <f aca="false">+J150-I150</f>
        <v>37000</v>
      </c>
      <c r="L150" s="51" t="n">
        <f aca="false">I150</f>
        <v>-0</v>
      </c>
      <c r="M150" s="52" t="n">
        <f aca="false">SUM(M139:M149)</f>
        <v>35000</v>
      </c>
      <c r="N150" s="53" t="n">
        <f aca="false">+M150-L150</f>
        <v>35000</v>
      </c>
      <c r="O150" s="51" t="n">
        <f aca="false">L150</f>
        <v>-0</v>
      </c>
      <c r="P150" s="52" t="n">
        <f aca="false">SUM(P139:P149)</f>
        <v>0</v>
      </c>
      <c r="Q150" s="53" t="n">
        <f aca="false">+P150-O150</f>
        <v>0</v>
      </c>
      <c r="R150" s="52" t="n">
        <f aca="false">C150+F150+I150+L150</f>
        <v>0</v>
      </c>
      <c r="S150" s="52" t="n">
        <f aca="false">D150+G150+J150+M150</f>
        <v>87000</v>
      </c>
      <c r="T150" s="52" t="n">
        <f aca="false">+S150-R150</f>
        <v>87000</v>
      </c>
    </row>
    <row r="151" customFormat="false" ht="16.5" hidden="false" customHeight="false" outlineLevel="0" collapsed="false">
      <c r="A151" s="29" t="s">
        <v>173</v>
      </c>
      <c r="B151" s="30" t="s">
        <v>174</v>
      </c>
      <c r="C151" s="32" t="s">
        <v>26</v>
      </c>
      <c r="D151" s="32" t="s">
        <v>4</v>
      </c>
      <c r="E151" s="54" t="n">
        <f aca="false">COUNTA(C152:C153)</f>
        <v>0</v>
      </c>
      <c r="F151" s="31" t="s">
        <v>26</v>
      </c>
      <c r="G151" s="32" t="s">
        <v>4</v>
      </c>
      <c r="H151" s="34" t="n">
        <v>0</v>
      </c>
      <c r="I151" s="31" t="s">
        <v>26</v>
      </c>
      <c r="J151" s="32" t="s">
        <v>4</v>
      </c>
      <c r="K151" s="34" t="n">
        <f aca="false">COUNTA(I152:I153)</f>
        <v>0</v>
      </c>
      <c r="L151" s="31" t="s">
        <v>26</v>
      </c>
      <c r="M151" s="32" t="s">
        <v>4</v>
      </c>
      <c r="N151" s="34" t="n">
        <f aca="false">COUNTA(L152:L153)</f>
        <v>0</v>
      </c>
      <c r="O151" s="31" t="s">
        <v>26</v>
      </c>
      <c r="P151" s="32" t="s">
        <v>4</v>
      </c>
      <c r="Q151" s="34" t="n">
        <f aca="false">COUNTA(O152:O153)</f>
        <v>0</v>
      </c>
      <c r="R151" s="31"/>
      <c r="S151" s="32"/>
      <c r="T151" s="34" t="n">
        <f aca="false">E151+H151+K151+N151</f>
        <v>0</v>
      </c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" hidden="false" customHeight="true" outlineLevel="0" collapsed="false">
      <c r="A152" s="29"/>
      <c r="B152" s="30"/>
      <c r="C152" s="17"/>
      <c r="D152" s="17"/>
      <c r="E152" s="36"/>
      <c r="F152" s="38"/>
      <c r="G152" s="17"/>
      <c r="H152" s="79"/>
      <c r="I152" s="1"/>
      <c r="J152" s="1"/>
      <c r="K152" s="36"/>
      <c r="L152" s="38"/>
      <c r="M152" s="17"/>
      <c r="N152" s="36"/>
      <c r="O152" s="38"/>
      <c r="P152" s="17"/>
      <c r="Q152" s="36"/>
      <c r="R152" s="38"/>
      <c r="S152" s="17"/>
      <c r="T152" s="36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" hidden="false" customHeight="true" outlineLevel="0" collapsed="false">
      <c r="A153" s="29"/>
      <c r="B153" s="30"/>
      <c r="C153" s="61"/>
      <c r="E153" s="36"/>
      <c r="F153" s="78"/>
      <c r="G153" s="17"/>
      <c r="H153" s="79"/>
      <c r="I153" s="1"/>
      <c r="J153" s="1"/>
      <c r="K153" s="36"/>
      <c r="L153" s="78"/>
      <c r="M153" s="17"/>
      <c r="N153" s="36"/>
      <c r="O153" s="78"/>
      <c r="P153" s="17"/>
      <c r="Q153" s="36"/>
      <c r="R153" s="38"/>
      <c r="S153" s="17"/>
      <c r="T153" s="36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5" hidden="false" customHeight="true" outlineLevel="0" collapsed="false">
      <c r="A154" s="29"/>
      <c r="B154" s="30"/>
      <c r="C154" s="61" t="s">
        <v>37</v>
      </c>
      <c r="D154" s="17"/>
      <c r="E154" s="44" t="s">
        <v>38</v>
      </c>
      <c r="F154" s="61" t="s">
        <v>37</v>
      </c>
      <c r="H154" s="44" t="s">
        <v>38</v>
      </c>
      <c r="I154" s="61" t="s">
        <v>37</v>
      </c>
      <c r="J154" s="17"/>
      <c r="K154" s="44" t="s">
        <v>38</v>
      </c>
      <c r="L154" s="61" t="s">
        <v>37</v>
      </c>
      <c r="M154" s="17"/>
      <c r="N154" s="44" t="s">
        <v>38</v>
      </c>
      <c r="O154" s="61" t="s">
        <v>37</v>
      </c>
      <c r="P154" s="17"/>
      <c r="Q154" s="44" t="s">
        <v>38</v>
      </c>
      <c r="R154" s="42" t="s">
        <v>37</v>
      </c>
      <c r="S154" s="43"/>
      <c r="T154" s="44" t="s">
        <v>38</v>
      </c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" hidden="false" customHeight="true" outlineLevel="0" collapsed="false">
      <c r="A155" s="29"/>
      <c r="B155" s="30"/>
      <c r="C155" s="62" t="s">
        <v>39</v>
      </c>
      <c r="D155" s="46"/>
      <c r="E155" s="50" t="s">
        <v>40</v>
      </c>
      <c r="F155" s="62" t="s">
        <v>39</v>
      </c>
      <c r="G155" s="46"/>
      <c r="H155" s="50" t="s">
        <v>40</v>
      </c>
      <c r="I155" s="62" t="s">
        <v>39</v>
      </c>
      <c r="J155" s="46"/>
      <c r="K155" s="50" t="s">
        <v>40</v>
      </c>
      <c r="L155" s="62" t="s">
        <v>39</v>
      </c>
      <c r="M155" s="46"/>
      <c r="N155" s="50" t="s">
        <v>40</v>
      </c>
      <c r="O155" s="62" t="s">
        <v>39</v>
      </c>
      <c r="P155" s="46"/>
      <c r="Q155" s="50" t="s">
        <v>40</v>
      </c>
      <c r="R155" s="45" t="s">
        <v>39</v>
      </c>
      <c r="S155" s="48" t="s">
        <v>4</v>
      </c>
      <c r="T155" s="50" t="s">
        <v>40</v>
      </c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5" hidden="false" customHeight="true" outlineLevel="0" collapsed="false">
      <c r="A156" s="29"/>
      <c r="B156" s="30"/>
      <c r="C156" s="58" t="n">
        <f aca="false">'Hotlist - Completed'!M66</f>
        <v>0</v>
      </c>
      <c r="D156" s="52" t="n">
        <f aca="false">SUM(D152:D155)</f>
        <v>0</v>
      </c>
      <c r="E156" s="53" t="n">
        <f aca="false">+D156-C156</f>
        <v>0</v>
      </c>
      <c r="F156" s="58" t="n">
        <f aca="false">'Hotlist - Completed'!I66*-1</f>
        <v>-0</v>
      </c>
      <c r="G156" s="52" t="n">
        <f aca="false">SUM(G152:G155)</f>
        <v>0</v>
      </c>
      <c r="H156" s="53" t="n">
        <f aca="false">+G156-F156</f>
        <v>0</v>
      </c>
      <c r="I156" s="51" t="n">
        <f aca="false">F156</f>
        <v>-0</v>
      </c>
      <c r="J156" s="52" t="n">
        <f aca="false">SUM(J152:J155)</f>
        <v>0</v>
      </c>
      <c r="K156" s="53" t="n">
        <f aca="false">+J156-I156</f>
        <v>0</v>
      </c>
      <c r="L156" s="51" t="n">
        <f aca="false">I156</f>
        <v>-0</v>
      </c>
      <c r="M156" s="52" t="n">
        <f aca="false">SUM(M152:M155)</f>
        <v>0</v>
      </c>
      <c r="N156" s="53" t="n">
        <f aca="false">+M156-L156</f>
        <v>0</v>
      </c>
      <c r="O156" s="51" t="n">
        <f aca="false">L156</f>
        <v>-0</v>
      </c>
      <c r="P156" s="52" t="n">
        <f aca="false">SUM(P152:P155)</f>
        <v>0</v>
      </c>
      <c r="Q156" s="53" t="n">
        <f aca="false">+P156-O156</f>
        <v>0</v>
      </c>
      <c r="R156" s="52" t="n">
        <f aca="false">C156+F156+I156+L156</f>
        <v>0</v>
      </c>
      <c r="S156" s="52" t="n">
        <f aca="false">D156+G156+J156+M156</f>
        <v>0</v>
      </c>
      <c r="T156" s="53" t="n">
        <f aca="false">+S156-R156</f>
        <v>0</v>
      </c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6.5" hidden="false" customHeight="false" outlineLevel="0" collapsed="false">
      <c r="A157" s="29" t="s">
        <v>175</v>
      </c>
      <c r="B157" s="30" t="s">
        <v>176</v>
      </c>
      <c r="C157" s="32" t="s">
        <v>26</v>
      </c>
      <c r="D157" s="32" t="s">
        <v>4</v>
      </c>
      <c r="E157" s="54" t="n">
        <f aca="false">COUNTA(C158:C162)</f>
        <v>0</v>
      </c>
      <c r="F157" s="31" t="s">
        <v>26</v>
      </c>
      <c r="G157" s="32" t="s">
        <v>4</v>
      </c>
      <c r="H157" s="34" t="n">
        <f aca="false">COUNTA(F158:F162)</f>
        <v>5</v>
      </c>
      <c r="I157" s="31" t="s">
        <v>26</v>
      </c>
      <c r="J157" s="32" t="s">
        <v>4</v>
      </c>
      <c r="K157" s="34" t="n">
        <f aca="false">COUNTA(I158:I162)</f>
        <v>0</v>
      </c>
      <c r="L157" s="31" t="s">
        <v>26</v>
      </c>
      <c r="M157" s="32" t="s">
        <v>4</v>
      </c>
      <c r="N157" s="34" t="n">
        <f aca="false">COUNTA(L158:L162)</f>
        <v>0</v>
      </c>
      <c r="O157" s="31" t="s">
        <v>26</v>
      </c>
      <c r="P157" s="32" t="s">
        <v>4</v>
      </c>
      <c r="Q157" s="34" t="n">
        <f aca="false">COUNTA(O158:O162)</f>
        <v>0</v>
      </c>
      <c r="R157" s="31"/>
      <c r="S157" s="32"/>
      <c r="T157" s="34" t="n">
        <f aca="false">E157+H157+K157+N157</f>
        <v>5</v>
      </c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true" outlineLevel="0" collapsed="false">
      <c r="A158" s="29"/>
      <c r="B158" s="30"/>
      <c r="C158" s="80"/>
      <c r="D158" s="80"/>
      <c r="E158" s="81"/>
      <c r="F158" s="38" t="s">
        <v>177</v>
      </c>
      <c r="G158" s="39" t="n">
        <v>9000</v>
      </c>
      <c r="H158" s="36"/>
      <c r="I158" s="38"/>
      <c r="J158" s="17"/>
      <c r="K158" s="37"/>
      <c r="L158" s="38"/>
      <c r="M158" s="17"/>
      <c r="N158" s="82"/>
      <c r="O158" s="38"/>
      <c r="P158" s="17"/>
      <c r="Q158" s="82"/>
      <c r="R158" s="38"/>
      <c r="S158" s="17"/>
      <c r="T158" s="36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true" outlineLevel="0" collapsed="false">
      <c r="A159" s="29"/>
      <c r="B159" s="30"/>
      <c r="C159" s="80"/>
      <c r="D159" s="80"/>
      <c r="E159" s="81"/>
      <c r="F159" s="38" t="s">
        <v>178</v>
      </c>
      <c r="G159" s="17" t="n">
        <v>0</v>
      </c>
      <c r="H159" s="36"/>
      <c r="I159" s="38"/>
      <c r="J159" s="17"/>
      <c r="K159" s="37"/>
      <c r="N159" s="82"/>
      <c r="Q159" s="82"/>
      <c r="R159" s="38"/>
      <c r="S159" s="17"/>
      <c r="T159" s="36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true" outlineLevel="0" collapsed="false">
      <c r="A160" s="29"/>
      <c r="B160" s="30"/>
      <c r="C160" s="1"/>
      <c r="D160" s="1"/>
      <c r="E160" s="81"/>
      <c r="F160" s="38" t="s">
        <v>179</v>
      </c>
      <c r="G160" s="39" t="n">
        <v>0</v>
      </c>
      <c r="H160" s="36"/>
      <c r="K160" s="36"/>
      <c r="L160" s="38"/>
      <c r="M160" s="17"/>
      <c r="N160" s="82"/>
      <c r="O160" s="38"/>
      <c r="P160" s="17"/>
      <c r="Q160" s="82"/>
      <c r="R160" s="38"/>
      <c r="S160" s="17"/>
      <c r="T160" s="36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true" outlineLevel="0" collapsed="false">
      <c r="A161" s="29"/>
      <c r="B161" s="30"/>
      <c r="C161" s="1"/>
      <c r="D161" s="1"/>
      <c r="E161" s="81"/>
      <c r="F161" s="1" t="s">
        <v>180</v>
      </c>
      <c r="G161" s="17" t="n">
        <v>0</v>
      </c>
      <c r="H161" s="36"/>
      <c r="I161" s="38"/>
      <c r="J161" s="17"/>
      <c r="K161" s="36"/>
      <c r="L161" s="38"/>
      <c r="M161" s="17"/>
      <c r="N161" s="82"/>
      <c r="O161" s="38"/>
      <c r="P161" s="17"/>
      <c r="Q161" s="82"/>
      <c r="R161" s="38"/>
      <c r="S161" s="17"/>
      <c r="T161" s="36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true" outlineLevel="0" collapsed="false">
      <c r="A162" s="29"/>
      <c r="B162" s="30"/>
      <c r="C162" s="1"/>
      <c r="D162" s="1"/>
      <c r="E162" s="81"/>
      <c r="F162" s="38" t="s">
        <v>181</v>
      </c>
      <c r="G162" s="17" t="n">
        <v>2500</v>
      </c>
      <c r="H162" s="36"/>
      <c r="I162" s="38"/>
      <c r="J162" s="17"/>
      <c r="K162" s="36"/>
      <c r="L162" s="38"/>
      <c r="M162" s="17"/>
      <c r="N162" s="82"/>
      <c r="O162" s="38"/>
      <c r="P162" s="17"/>
      <c r="Q162" s="82"/>
      <c r="R162" s="38"/>
      <c r="S162" s="17"/>
      <c r="T162" s="36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5" hidden="false" customHeight="true" outlineLevel="0" collapsed="false">
      <c r="A163" s="29"/>
      <c r="B163" s="30"/>
      <c r="C163" s="61" t="s">
        <v>37</v>
      </c>
      <c r="D163" s="17"/>
      <c r="E163" s="44" t="s">
        <v>38</v>
      </c>
      <c r="F163" s="61" t="s">
        <v>37</v>
      </c>
      <c r="G163" s="17"/>
      <c r="H163" s="44" t="s">
        <v>38</v>
      </c>
      <c r="I163" s="61" t="s">
        <v>37</v>
      </c>
      <c r="J163" s="17"/>
      <c r="K163" s="44" t="s">
        <v>38</v>
      </c>
      <c r="L163" s="61" t="s">
        <v>37</v>
      </c>
      <c r="M163" s="17"/>
      <c r="N163" s="44" t="s">
        <v>38</v>
      </c>
      <c r="O163" s="61" t="s">
        <v>37</v>
      </c>
      <c r="P163" s="17"/>
      <c r="Q163" s="44" t="s">
        <v>38</v>
      </c>
      <c r="R163" s="42" t="s">
        <v>37</v>
      </c>
      <c r="S163" s="43"/>
      <c r="T163" s="44" t="s">
        <v>38</v>
      </c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" hidden="false" customHeight="true" outlineLevel="0" collapsed="false">
      <c r="A164" s="29"/>
      <c r="B164" s="30"/>
      <c r="C164" s="62" t="s">
        <v>39</v>
      </c>
      <c r="D164" s="46"/>
      <c r="E164" s="50" t="s">
        <v>40</v>
      </c>
      <c r="F164" s="62" t="s">
        <v>39</v>
      </c>
      <c r="G164" s="46"/>
      <c r="H164" s="50" t="s">
        <v>40</v>
      </c>
      <c r="I164" s="62" t="s">
        <v>39</v>
      </c>
      <c r="J164" s="46"/>
      <c r="K164" s="50" t="s">
        <v>40</v>
      </c>
      <c r="L164" s="62" t="s">
        <v>39</v>
      </c>
      <c r="M164" s="46"/>
      <c r="N164" s="50" t="s">
        <v>40</v>
      </c>
      <c r="O164" s="62" t="s">
        <v>39</v>
      </c>
      <c r="P164" s="46"/>
      <c r="Q164" s="50" t="s">
        <v>40</v>
      </c>
      <c r="R164" s="45" t="s">
        <v>39</v>
      </c>
      <c r="S164" s="48" t="s">
        <v>4</v>
      </c>
      <c r="T164" s="50" t="s">
        <v>40</v>
      </c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29"/>
      <c r="B165" s="30"/>
      <c r="C165" s="58" t="n">
        <f aca="false">'Hotlist - Completed'!M76</f>
        <v>-393</v>
      </c>
      <c r="D165" s="52" t="n">
        <f aca="false">SUM(D158:D164)</f>
        <v>0</v>
      </c>
      <c r="E165" s="53" t="n">
        <f aca="false">+D165-C165</f>
        <v>393</v>
      </c>
      <c r="F165" s="58" t="n">
        <f aca="false">'Hotlist - Completed'!I76*-1</f>
        <v>-0</v>
      </c>
      <c r="G165" s="52" t="n">
        <f aca="false">SUM(G158:G164)</f>
        <v>11500</v>
      </c>
      <c r="H165" s="53" t="n">
        <f aca="false">+G165-F165</f>
        <v>11500</v>
      </c>
      <c r="I165" s="51" t="n">
        <f aca="false">F165</f>
        <v>-0</v>
      </c>
      <c r="J165" s="52" t="n">
        <f aca="false">SUM(J158:J164)</f>
        <v>0</v>
      </c>
      <c r="K165" s="53" t="n">
        <f aca="false">+J165-I165</f>
        <v>0</v>
      </c>
      <c r="L165" s="51" t="n">
        <f aca="false">I165</f>
        <v>-0</v>
      </c>
      <c r="M165" s="52" t="n">
        <f aca="false">SUM(M158:M164)</f>
        <v>0</v>
      </c>
      <c r="N165" s="53" t="n">
        <f aca="false">+M165-L165</f>
        <v>0</v>
      </c>
      <c r="O165" s="51" t="n">
        <f aca="false">L165</f>
        <v>-0</v>
      </c>
      <c r="P165" s="52" t="n">
        <f aca="false">SUM(P158:P164)</f>
        <v>0</v>
      </c>
      <c r="Q165" s="53" t="n">
        <f aca="false">+P165-O165</f>
        <v>0</v>
      </c>
      <c r="R165" s="52" t="n">
        <f aca="false">C165+F165+I165+L165</f>
        <v>-393</v>
      </c>
      <c r="S165" s="52" t="n">
        <f aca="false">D165+G165+J165+M165</f>
        <v>11500</v>
      </c>
      <c r="T165" s="53" t="n">
        <f aca="false">+S165-R165</f>
        <v>11893</v>
      </c>
    </row>
    <row r="166" customFormat="false" ht="16.5" hidden="false" customHeight="false" outlineLevel="0" collapsed="false">
      <c r="A166" s="83"/>
      <c r="B166" s="30" t="s">
        <v>182</v>
      </c>
      <c r="C166" s="32" t="s">
        <v>26</v>
      </c>
      <c r="D166" s="32" t="s">
        <v>4</v>
      </c>
      <c r="E166" s="54" t="n">
        <f aca="false">COUNTA(C167:C168)</f>
        <v>0</v>
      </c>
      <c r="F166" s="31" t="s">
        <v>26</v>
      </c>
      <c r="G166" s="32" t="s">
        <v>4</v>
      </c>
      <c r="H166" s="34" t="n">
        <f aca="false">COUNTA(F167:F168)</f>
        <v>0</v>
      </c>
      <c r="I166" s="32" t="s">
        <v>26</v>
      </c>
      <c r="J166" s="32" t="s">
        <v>4</v>
      </c>
      <c r="K166" s="34" t="n">
        <f aca="false">COUNTA(I167:I168)</f>
        <v>0</v>
      </c>
      <c r="L166" s="31" t="s">
        <v>26</v>
      </c>
      <c r="M166" s="32" t="s">
        <v>4</v>
      </c>
      <c r="N166" s="34" t="n">
        <f aca="false">COUNTA(L167:L168)</f>
        <v>0</v>
      </c>
      <c r="O166" s="31" t="s">
        <v>26</v>
      </c>
      <c r="P166" s="32" t="s">
        <v>4</v>
      </c>
      <c r="Q166" s="34" t="n">
        <f aca="false">COUNTA(O167:O168)</f>
        <v>0</v>
      </c>
      <c r="R166" s="31"/>
      <c r="S166" s="32"/>
      <c r="T166" s="34" t="n">
        <f aca="false">E166+H166+K166+N166</f>
        <v>0</v>
      </c>
    </row>
    <row r="167" customFormat="false" ht="14.25" hidden="false" customHeight="true" outlineLevel="0" collapsed="false">
      <c r="A167" s="83"/>
      <c r="B167" s="30"/>
      <c r="C167" s="17"/>
      <c r="D167" s="17"/>
      <c r="E167" s="50"/>
      <c r="F167" s="38"/>
      <c r="G167" s="17"/>
      <c r="H167" s="36"/>
      <c r="I167" s="17"/>
      <c r="J167" s="17"/>
      <c r="K167" s="36"/>
      <c r="L167" s="38"/>
      <c r="M167" s="17"/>
      <c r="O167" s="38"/>
      <c r="P167" s="17"/>
      <c r="R167" s="38"/>
      <c r="S167" s="17"/>
      <c r="T167" s="36"/>
    </row>
    <row r="168" customFormat="false" ht="12.75" hidden="false" customHeight="true" outlineLevel="0" collapsed="false">
      <c r="A168" s="83"/>
      <c r="B168" s="30"/>
      <c r="C168" s="17"/>
      <c r="D168" s="17"/>
      <c r="E168" s="50"/>
      <c r="F168" s="38"/>
      <c r="G168" s="17"/>
      <c r="H168" s="36"/>
      <c r="I168" s="17"/>
      <c r="J168" s="17"/>
      <c r="K168" s="36"/>
      <c r="R168" s="38"/>
      <c r="S168" s="17"/>
      <c r="T168" s="36"/>
    </row>
    <row r="169" customFormat="false" ht="13.5" hidden="false" customHeight="true" outlineLevel="0" collapsed="false">
      <c r="A169" s="83"/>
      <c r="B169" s="30"/>
      <c r="C169" s="61" t="s">
        <v>37</v>
      </c>
      <c r="D169" s="17"/>
      <c r="E169" s="44" t="s">
        <v>38</v>
      </c>
      <c r="F169" s="42" t="s">
        <v>37</v>
      </c>
      <c r="G169" s="41"/>
      <c r="H169" s="44" t="s">
        <v>38</v>
      </c>
      <c r="I169" s="61" t="s">
        <v>37</v>
      </c>
      <c r="J169" s="17"/>
      <c r="K169" s="44" t="s">
        <v>38</v>
      </c>
      <c r="L169" s="61" t="s">
        <v>37</v>
      </c>
      <c r="M169" s="17"/>
      <c r="N169" s="44" t="s">
        <v>38</v>
      </c>
      <c r="O169" s="61" t="s">
        <v>37</v>
      </c>
      <c r="P169" s="17"/>
      <c r="Q169" s="44" t="s">
        <v>38</v>
      </c>
      <c r="R169" s="42" t="s">
        <v>37</v>
      </c>
      <c r="S169" s="43"/>
      <c r="T169" s="44" t="s">
        <v>38</v>
      </c>
    </row>
    <row r="170" customFormat="false" ht="15.75" hidden="false" customHeight="true" outlineLevel="0" collapsed="false">
      <c r="A170" s="83"/>
      <c r="B170" s="30"/>
      <c r="C170" s="62" t="s">
        <v>39</v>
      </c>
      <c r="D170" s="46"/>
      <c r="E170" s="50" t="s">
        <v>40</v>
      </c>
      <c r="F170" s="47" t="s">
        <v>39</v>
      </c>
      <c r="G170" s="48"/>
      <c r="H170" s="49" t="s">
        <v>40</v>
      </c>
      <c r="I170" s="62" t="s">
        <v>39</v>
      </c>
      <c r="J170" s="46"/>
      <c r="K170" s="50" t="s">
        <v>40</v>
      </c>
      <c r="L170" s="62" t="s">
        <v>39</v>
      </c>
      <c r="M170" s="46"/>
      <c r="N170" s="50" t="s">
        <v>40</v>
      </c>
      <c r="O170" s="62" t="s">
        <v>39</v>
      </c>
      <c r="P170" s="46"/>
      <c r="Q170" s="50" t="s">
        <v>40</v>
      </c>
      <c r="R170" s="45" t="s">
        <v>39</v>
      </c>
      <c r="S170" s="48" t="s">
        <v>4</v>
      </c>
      <c r="T170" s="50" t="s">
        <v>40</v>
      </c>
    </row>
    <row r="171" customFormat="false" ht="15" hidden="false" customHeight="true" outlineLevel="0" collapsed="false">
      <c r="A171" s="83"/>
      <c r="B171" s="30"/>
      <c r="C171" s="58" t="n">
        <f aca="false">'Hotlist - Completed'!M84</f>
        <v>2500</v>
      </c>
      <c r="D171" s="52" t="n">
        <f aca="false">SUM(D167:D168)</f>
        <v>0</v>
      </c>
      <c r="E171" s="53" t="n">
        <f aca="false">+D171-C171</f>
        <v>-2500</v>
      </c>
      <c r="F171" s="58" t="n">
        <f aca="false">'Hotlist - Completed'!I84*-1</f>
        <v>-2500</v>
      </c>
      <c r="G171" s="52" t="n">
        <f aca="false">SUM(G167:G168)</f>
        <v>0</v>
      </c>
      <c r="H171" s="53" t="n">
        <f aca="false">+G171-F171</f>
        <v>2500</v>
      </c>
      <c r="I171" s="51" t="n">
        <f aca="false">F171</f>
        <v>-2500</v>
      </c>
      <c r="J171" s="52" t="n">
        <f aca="false">SUM(J167:J168)</f>
        <v>0</v>
      </c>
      <c r="K171" s="53" t="n">
        <f aca="false">+J171-I171</f>
        <v>2500</v>
      </c>
      <c r="L171" s="51" t="n">
        <f aca="false">I171</f>
        <v>-2500</v>
      </c>
      <c r="M171" s="52" t="n">
        <f aca="false">SUM(M167:M168)</f>
        <v>0</v>
      </c>
      <c r="N171" s="53" t="n">
        <f aca="false">+M171-L171</f>
        <v>2500</v>
      </c>
      <c r="O171" s="51" t="n">
        <v>0</v>
      </c>
      <c r="P171" s="52" t="n">
        <f aca="false">SUM(P167:P168)</f>
        <v>0</v>
      </c>
      <c r="Q171" s="53" t="n">
        <f aca="false">+P171-O171</f>
        <v>0</v>
      </c>
      <c r="R171" s="52" t="n">
        <f aca="false">C171+F171+I171+L171</f>
        <v>-5000</v>
      </c>
      <c r="S171" s="52" t="n">
        <f aca="false">D171+G171+J171+M171</f>
        <v>0</v>
      </c>
      <c r="T171" s="52" t="n">
        <f aca="false">+S171-R171</f>
        <v>5000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6.5" hidden="false" customHeight="false" outlineLevel="0" collapsed="false">
      <c r="A172" s="29" t="s">
        <v>183</v>
      </c>
      <c r="B172" s="30" t="s">
        <v>184</v>
      </c>
      <c r="C172" s="32" t="s">
        <v>26</v>
      </c>
      <c r="D172" s="32" t="s">
        <v>4</v>
      </c>
      <c r="E172" s="54" t="n">
        <f aca="false">COUNTA(C173:C175)</f>
        <v>0</v>
      </c>
      <c r="F172" s="31" t="s">
        <v>26</v>
      </c>
      <c r="G172" s="32" t="s">
        <v>4</v>
      </c>
      <c r="H172" s="34" t="n">
        <f aca="false">COUNTA(F173:F175)</f>
        <v>0</v>
      </c>
      <c r="I172" s="31" t="s">
        <v>26</v>
      </c>
      <c r="J172" s="32" t="s">
        <v>4</v>
      </c>
      <c r="K172" s="34" t="n">
        <f aca="false">COUNTA(I173:I175)</f>
        <v>0</v>
      </c>
      <c r="L172" s="31" t="s">
        <v>26</v>
      </c>
      <c r="M172" s="32" t="s">
        <v>4</v>
      </c>
      <c r="N172" s="34" t="n">
        <f aca="false">COUNTA(L173:L175)</f>
        <v>0</v>
      </c>
      <c r="O172" s="31" t="s">
        <v>26</v>
      </c>
      <c r="P172" s="32" t="s">
        <v>4</v>
      </c>
      <c r="Q172" s="34" t="n">
        <f aca="false">COUNTA(O173:O175)</f>
        <v>0</v>
      </c>
      <c r="R172" s="31"/>
      <c r="S172" s="32"/>
      <c r="T172" s="34" t="n">
        <f aca="false">E172+H172+K172+N172</f>
        <v>0</v>
      </c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" hidden="false" customHeight="true" outlineLevel="0" collapsed="false">
      <c r="A173" s="29"/>
      <c r="B173" s="30"/>
      <c r="C173" s="17"/>
      <c r="D173" s="17"/>
      <c r="E173" s="36"/>
      <c r="F173" s="38"/>
      <c r="G173" s="17"/>
      <c r="H173" s="36"/>
      <c r="I173" s="38"/>
      <c r="J173" s="17"/>
      <c r="K173" s="36"/>
      <c r="L173" s="38"/>
      <c r="M173" s="17"/>
      <c r="N173" s="36"/>
      <c r="O173" s="38"/>
      <c r="P173" s="17"/>
      <c r="Q173" s="36"/>
      <c r="R173" s="38"/>
      <c r="S173" s="17"/>
      <c r="T173" s="36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" hidden="false" customHeight="true" outlineLevel="0" collapsed="false">
      <c r="A174" s="29"/>
      <c r="B174" s="30"/>
      <c r="C174" s="17"/>
      <c r="D174" s="17"/>
      <c r="E174" s="36"/>
      <c r="F174" s="17"/>
      <c r="G174" s="17"/>
      <c r="H174" s="36"/>
      <c r="I174" s="38"/>
      <c r="J174" s="17"/>
      <c r="K174" s="36"/>
      <c r="L174" s="38"/>
      <c r="M174" s="17"/>
      <c r="N174" s="36"/>
      <c r="O174" s="38"/>
      <c r="P174" s="17"/>
      <c r="Q174" s="36"/>
      <c r="R174" s="38"/>
      <c r="S174" s="17"/>
      <c r="T174" s="36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" hidden="false" customHeight="true" outlineLevel="0" collapsed="false">
      <c r="A175" s="29"/>
      <c r="B175" s="30"/>
      <c r="C175" s="17"/>
      <c r="D175" s="17"/>
      <c r="E175" s="36"/>
      <c r="F175" s="17"/>
      <c r="G175" s="17"/>
      <c r="H175" s="36"/>
      <c r="I175" s="38"/>
      <c r="J175" s="17"/>
      <c r="K175" s="36"/>
      <c r="L175" s="38"/>
      <c r="M175" s="17"/>
      <c r="N175" s="36"/>
      <c r="O175" s="38"/>
      <c r="P175" s="17"/>
      <c r="Q175" s="36"/>
      <c r="R175" s="38"/>
      <c r="S175" s="17"/>
      <c r="T175" s="36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5" hidden="false" customHeight="true" outlineLevel="0" collapsed="false">
      <c r="A176" s="29"/>
      <c r="B176" s="30"/>
      <c r="C176" s="61" t="s">
        <v>37</v>
      </c>
      <c r="D176" s="84"/>
      <c r="E176" s="44" t="s">
        <v>38</v>
      </c>
      <c r="F176" s="61" t="s">
        <v>37</v>
      </c>
      <c r="G176" s="85"/>
      <c r="H176" s="44" t="s">
        <v>38</v>
      </c>
      <c r="I176" s="61" t="s">
        <v>37</v>
      </c>
      <c r="J176" s="84"/>
      <c r="K176" s="44" t="s">
        <v>38</v>
      </c>
      <c r="L176" s="42" t="s">
        <v>37</v>
      </c>
      <c r="M176" s="84"/>
      <c r="N176" s="44" t="s">
        <v>38</v>
      </c>
      <c r="O176" s="42" t="s">
        <v>37</v>
      </c>
      <c r="P176" s="84"/>
      <c r="Q176" s="44" t="s">
        <v>38</v>
      </c>
      <c r="R176" s="42" t="s">
        <v>37</v>
      </c>
      <c r="S176" s="43"/>
      <c r="T176" s="44" t="s">
        <v>38</v>
      </c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" hidden="false" customHeight="true" outlineLevel="0" collapsed="false">
      <c r="A177" s="29"/>
      <c r="B177" s="30"/>
      <c r="C177" s="62" t="s">
        <v>39</v>
      </c>
      <c r="D177" s="46"/>
      <c r="E177" s="50" t="s">
        <v>40</v>
      </c>
      <c r="F177" s="62" t="s">
        <v>39</v>
      </c>
      <c r="G177" s="46"/>
      <c r="H177" s="50" t="s">
        <v>40</v>
      </c>
      <c r="I177" s="62" t="s">
        <v>39</v>
      </c>
      <c r="J177" s="46"/>
      <c r="K177" s="50" t="s">
        <v>40</v>
      </c>
      <c r="L177" s="45" t="s">
        <v>39</v>
      </c>
      <c r="M177" s="46"/>
      <c r="N177" s="50" t="s">
        <v>40</v>
      </c>
      <c r="O177" s="45" t="s">
        <v>39</v>
      </c>
      <c r="P177" s="46"/>
      <c r="Q177" s="50" t="s">
        <v>40</v>
      </c>
      <c r="R177" s="45" t="s">
        <v>39</v>
      </c>
      <c r="S177" s="48" t="s">
        <v>4</v>
      </c>
      <c r="T177" s="50" t="s">
        <v>40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29"/>
      <c r="B178" s="30"/>
      <c r="C178" s="58" t="n">
        <f aca="false">'Hotlist - Completed'!M91</f>
        <v>5000</v>
      </c>
      <c r="D178" s="52" t="n">
        <f aca="false">SUM(D173:D177)</f>
        <v>0</v>
      </c>
      <c r="E178" s="86" t="n">
        <f aca="false">+D178-C178</f>
        <v>-5000</v>
      </c>
      <c r="F178" s="58" t="n">
        <f aca="false">'Hotlist - Completed'!I91*-1</f>
        <v>-5000</v>
      </c>
      <c r="G178" s="52" t="n">
        <f aca="false">SUM(G173:G177)</f>
        <v>0</v>
      </c>
      <c r="H178" s="52" t="n">
        <f aca="false">+G178-F178</f>
        <v>5000</v>
      </c>
      <c r="I178" s="51" t="n">
        <f aca="false">F178</f>
        <v>-5000</v>
      </c>
      <c r="J178" s="52" t="n">
        <f aca="false">SUM(J173:J177)</f>
        <v>0</v>
      </c>
      <c r="K178" s="52" t="n">
        <f aca="false">+J178-I178</f>
        <v>5000</v>
      </c>
      <c r="L178" s="51" t="n">
        <f aca="false">I178</f>
        <v>-5000</v>
      </c>
      <c r="M178" s="52" t="n">
        <f aca="false">SUM(M173:M177)</f>
        <v>0</v>
      </c>
      <c r="N178" s="86" t="n">
        <f aca="false">+M178-L178</f>
        <v>5000</v>
      </c>
      <c r="O178" s="51" t="n">
        <v>0</v>
      </c>
      <c r="P178" s="52" t="n">
        <f aca="false">SUM(P173:P177)</f>
        <v>0</v>
      </c>
      <c r="Q178" s="86" t="n">
        <f aca="false">+P178-O178</f>
        <v>0</v>
      </c>
      <c r="R178" s="52" t="n">
        <f aca="false">C178+F178+I178+L178</f>
        <v>-10000</v>
      </c>
      <c r="S178" s="52" t="n">
        <f aca="false">D178+G178+J178+M178</f>
        <v>0</v>
      </c>
      <c r="T178" s="52" t="n">
        <f aca="false">+S178-R178</f>
        <v>10000</v>
      </c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6.5" hidden="false" customHeight="false" outlineLevel="0" collapsed="false">
      <c r="A179" s="29" t="s">
        <v>185</v>
      </c>
      <c r="B179" s="30" t="s">
        <v>186</v>
      </c>
      <c r="C179" s="31" t="s">
        <v>26</v>
      </c>
      <c r="D179" s="32" t="s">
        <v>4</v>
      </c>
      <c r="E179" s="54" t="n">
        <f aca="false">COUNTA(C180:C182)</f>
        <v>0</v>
      </c>
      <c r="F179" s="31" t="s">
        <v>26</v>
      </c>
      <c r="G179" s="32" t="s">
        <v>4</v>
      </c>
      <c r="H179" s="34" t="n">
        <f aca="false">COUNTA(F180:F182)</f>
        <v>0</v>
      </c>
      <c r="I179" s="31" t="s">
        <v>26</v>
      </c>
      <c r="J179" s="32" t="s">
        <v>4</v>
      </c>
      <c r="K179" s="34" t="n">
        <f aca="false">COUNTA(I180:I182)</f>
        <v>0</v>
      </c>
      <c r="L179" s="31" t="s">
        <v>26</v>
      </c>
      <c r="M179" s="32" t="s">
        <v>4</v>
      </c>
      <c r="N179" s="34" t="n">
        <f aca="false">COUNTA(L180:L182)</f>
        <v>0</v>
      </c>
      <c r="O179" s="31" t="s">
        <v>26</v>
      </c>
      <c r="P179" s="32" t="s">
        <v>4</v>
      </c>
      <c r="Q179" s="34" t="n">
        <f aca="false">COUNTA(O180:O182)</f>
        <v>0</v>
      </c>
      <c r="R179" s="31"/>
      <c r="S179" s="32"/>
      <c r="T179" s="34" t="n">
        <f aca="false">E179+H179+K179+N179</f>
        <v>0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" hidden="false" customHeight="true" outlineLevel="0" collapsed="false">
      <c r="A180" s="29"/>
      <c r="B180" s="30"/>
      <c r="C180" s="38"/>
      <c r="D180" s="17"/>
      <c r="E180" s="36"/>
      <c r="F180" s="38"/>
      <c r="G180" s="17"/>
      <c r="H180" s="36"/>
      <c r="I180" s="38"/>
      <c r="J180" s="17"/>
      <c r="K180" s="36"/>
      <c r="L180" s="38"/>
      <c r="M180" s="17"/>
      <c r="N180" s="36"/>
      <c r="O180" s="38"/>
      <c r="P180" s="17"/>
      <c r="Q180" s="36"/>
      <c r="R180" s="38"/>
      <c r="S180" s="17"/>
      <c r="T180" s="36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" hidden="false" customHeight="true" outlineLevel="0" collapsed="false">
      <c r="A181" s="29"/>
      <c r="B181" s="30"/>
      <c r="C181" s="38"/>
      <c r="D181" s="17"/>
      <c r="E181" s="36"/>
      <c r="F181" s="17"/>
      <c r="G181" s="17"/>
      <c r="H181" s="36"/>
      <c r="I181" s="38"/>
      <c r="J181" s="17"/>
      <c r="K181" s="36"/>
      <c r="L181" s="38"/>
      <c r="M181" s="17"/>
      <c r="N181" s="36"/>
      <c r="O181" s="38"/>
      <c r="P181" s="17"/>
      <c r="Q181" s="36"/>
      <c r="R181" s="38"/>
      <c r="S181" s="17"/>
      <c r="T181" s="36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" hidden="false" customHeight="true" outlineLevel="0" collapsed="false">
      <c r="A182" s="29"/>
      <c r="B182" s="30"/>
      <c r="C182" s="38"/>
      <c r="D182" s="17"/>
      <c r="E182" s="36"/>
      <c r="F182" s="17"/>
      <c r="G182" s="17"/>
      <c r="H182" s="36"/>
      <c r="I182" s="38"/>
      <c r="J182" s="17"/>
      <c r="K182" s="36"/>
      <c r="L182" s="38"/>
      <c r="M182" s="17"/>
      <c r="N182" s="36"/>
      <c r="O182" s="38"/>
      <c r="P182" s="17"/>
      <c r="Q182" s="36"/>
      <c r="R182" s="38"/>
      <c r="S182" s="17"/>
      <c r="T182" s="36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5" hidden="false" customHeight="true" outlineLevel="0" collapsed="false">
      <c r="A183" s="29"/>
      <c r="B183" s="30"/>
      <c r="C183" s="42" t="s">
        <v>37</v>
      </c>
      <c r="D183" s="84"/>
      <c r="E183" s="44" t="s">
        <v>38</v>
      </c>
      <c r="F183" s="61" t="s">
        <v>37</v>
      </c>
      <c r="G183" s="85"/>
      <c r="H183" s="44" t="s">
        <v>38</v>
      </c>
      <c r="I183" s="61" t="s">
        <v>37</v>
      </c>
      <c r="J183" s="84"/>
      <c r="K183" s="44" t="s">
        <v>38</v>
      </c>
      <c r="L183" s="42" t="s">
        <v>37</v>
      </c>
      <c r="M183" s="84"/>
      <c r="N183" s="44" t="s">
        <v>38</v>
      </c>
      <c r="O183" s="42" t="s">
        <v>37</v>
      </c>
      <c r="P183" s="84"/>
      <c r="Q183" s="44" t="s">
        <v>38</v>
      </c>
      <c r="R183" s="42" t="s">
        <v>37</v>
      </c>
      <c r="S183" s="43"/>
      <c r="T183" s="44" t="s">
        <v>38</v>
      </c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" hidden="false" customHeight="true" outlineLevel="0" collapsed="false">
      <c r="A184" s="29"/>
      <c r="B184" s="30"/>
      <c r="C184" s="45" t="s">
        <v>39</v>
      </c>
      <c r="D184" s="46"/>
      <c r="E184" s="50" t="s">
        <v>40</v>
      </c>
      <c r="F184" s="62" t="s">
        <v>39</v>
      </c>
      <c r="G184" s="46"/>
      <c r="H184" s="50" t="s">
        <v>40</v>
      </c>
      <c r="I184" s="62" t="s">
        <v>39</v>
      </c>
      <c r="J184" s="46"/>
      <c r="K184" s="50" t="s">
        <v>40</v>
      </c>
      <c r="L184" s="45" t="s">
        <v>39</v>
      </c>
      <c r="M184" s="46"/>
      <c r="N184" s="50" t="s">
        <v>40</v>
      </c>
      <c r="O184" s="45" t="s">
        <v>39</v>
      </c>
      <c r="P184" s="46"/>
      <c r="Q184" s="50" t="s">
        <v>40</v>
      </c>
      <c r="R184" s="45" t="s">
        <v>39</v>
      </c>
      <c r="S184" s="48" t="s">
        <v>4</v>
      </c>
      <c r="T184" s="50" t="s">
        <v>40</v>
      </c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3.5" hidden="false" customHeight="true" outlineLevel="0" collapsed="false">
      <c r="A185" s="29"/>
      <c r="B185" s="30"/>
      <c r="C185" s="58" t="n">
        <f aca="false">'Hotlist - Completed'!M97</f>
        <v>-435200</v>
      </c>
      <c r="D185" s="52" t="n">
        <f aca="false">SUM(D180:D184)</f>
        <v>0</v>
      </c>
      <c r="E185" s="86" t="n">
        <f aca="false">+D185-C185</f>
        <v>435200</v>
      </c>
      <c r="F185" s="58" t="n">
        <f aca="false">'Hotlist - Completed'!I97*-1</f>
        <v>-0</v>
      </c>
      <c r="G185" s="52" t="n">
        <f aca="false">SUM(G180:G184)</f>
        <v>0</v>
      </c>
      <c r="H185" s="52" t="n">
        <f aca="false">+G185-F185</f>
        <v>0</v>
      </c>
      <c r="I185" s="51" t="n">
        <f aca="false">F185</f>
        <v>-0</v>
      </c>
      <c r="J185" s="52" t="n">
        <f aca="false">SUM(J180:J184)</f>
        <v>0</v>
      </c>
      <c r="K185" s="52" t="n">
        <f aca="false">+J185-I185</f>
        <v>0</v>
      </c>
      <c r="L185" s="51" t="n">
        <f aca="false">I185</f>
        <v>-0</v>
      </c>
      <c r="M185" s="52" t="n">
        <f aca="false">SUM(M180:M184)</f>
        <v>0</v>
      </c>
      <c r="N185" s="86" t="n">
        <f aca="false">+M185-L185</f>
        <v>0</v>
      </c>
      <c r="O185" s="51" t="n">
        <f aca="false">L185</f>
        <v>-0</v>
      </c>
      <c r="P185" s="52" t="n">
        <f aca="false">SUM(P180:P184)</f>
        <v>0</v>
      </c>
      <c r="Q185" s="86" t="n">
        <f aca="false">+P185-O185</f>
        <v>0</v>
      </c>
      <c r="R185" s="52" t="n">
        <f aca="false">C185+F185+I185+L185</f>
        <v>-435200</v>
      </c>
      <c r="S185" s="52" t="n">
        <f aca="false">D185+G185+J185+M185</f>
        <v>0</v>
      </c>
      <c r="T185" s="52" t="n">
        <f aca="false">+S185-R185</f>
        <v>435200</v>
      </c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87"/>
      <c r="B186" s="88"/>
      <c r="C186" s="89"/>
      <c r="D186" s="90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89"/>
      <c r="S186" s="89"/>
      <c r="T186" s="89"/>
    </row>
    <row r="187" customFormat="false" ht="14.25" hidden="false" customHeight="false" outlineLevel="0" collapsed="false">
      <c r="A187" s="91"/>
      <c r="B187" s="91"/>
      <c r="C187" s="51" t="n">
        <f aca="false">C17+C29+C42+C58+C67+C80+C90+C100+C113+C123+C129+C137+C150+C156+C165+C171+C178+C185</f>
        <v>-359724</v>
      </c>
      <c r="D187" s="52" t="n">
        <f aca="false">D17+D29+D42+D58+D67+D80+D90+D100+D113+D123+D129+D137+D150+D156+D165+D171+D178+D185</f>
        <v>0</v>
      </c>
      <c r="E187" s="53" t="n">
        <f aca="false">+D187-C187</f>
        <v>359724</v>
      </c>
      <c r="F187" s="51" t="n">
        <f aca="false">F17+F29+F42+F58+F67+F80+F90+F100+F113+F123+F129+F137+F150+F156+F165+F171+F178+F185</f>
        <v>-163919</v>
      </c>
      <c r="G187" s="52" t="n">
        <f aca="false">G17+G29+G42+G58+G67+G80+G90+G100+G113+G123+G129+G137+G150+G156+G165+G171+G178+G185</f>
        <v>77634</v>
      </c>
      <c r="H187" s="53" t="n">
        <f aca="false">+G187-F187</f>
        <v>241553</v>
      </c>
      <c r="I187" s="51" t="n">
        <f aca="false">I17+I29+I42+I58+I67+I80+I90+I100+I113+I123+I129+I137+I150+I156+I165+I171+I178+I185</f>
        <v>-166919</v>
      </c>
      <c r="J187" s="52" t="n">
        <f aca="false">J17+J29+J42+J58+J67+J80+J90+J100+J113+J123+J129+J137+J150+J156+J165+J171+J178+J185</f>
        <v>154119</v>
      </c>
      <c r="K187" s="53" t="n">
        <f aca="false">+J187-I187</f>
        <v>321038</v>
      </c>
      <c r="L187" s="51" t="n">
        <f aca="false">L17+L29+L42+L58+L67+L80+L90+L100+L113+L123+L129+L137+L150+L156+L165+L171+L178+L185</f>
        <v>-166919</v>
      </c>
      <c r="M187" s="52" t="n">
        <f aca="false">M17+M29+M42+M58+M67+M80+M90+M100+M113+M123+M129+M137+M150+M156+M165+M171+M178+M185</f>
        <v>197019</v>
      </c>
      <c r="N187" s="53" t="n">
        <f aca="false">+M187-L187</f>
        <v>363938</v>
      </c>
      <c r="O187" s="51" t="n">
        <f aca="false">O17+O29+O42+O58+O67+O80+O90+O100+O113+O123+O129+O137+O150+O156+O165+O171+O178+O185</f>
        <v>0</v>
      </c>
      <c r="P187" s="52" t="n">
        <f aca="false">P17+P29+P42+P58+P67+P80+P90+P100+P113+P123+P129+P137+P150+P156+P165+P171+P178+P185</f>
        <v>0</v>
      </c>
      <c r="Q187" s="53" t="n">
        <f aca="false">+P187-O187</f>
        <v>0</v>
      </c>
      <c r="R187" s="51" t="n">
        <f aca="false">R17+R29+R42+R58+R67+R80+R90+R100+R113+R123+R129+R137+R150+R156+R165+R171+R178+R185</f>
        <v>-857481</v>
      </c>
      <c r="S187" s="52" t="n">
        <f aca="false">S17+S29+S42+S58+S67+S80+S90+S100+S113+S123+S129+S137+S150+S156+S165+S171+S178+S185</f>
        <v>428772</v>
      </c>
      <c r="T187" s="52" t="n">
        <f aca="false">+S187-R187</f>
        <v>1286253</v>
      </c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  <c r="IW187" s="92"/>
    </row>
    <row r="188" customFormat="false" ht="14.25" hidden="false" customHeight="false" outlineLevel="0" collapsed="false">
      <c r="C188" s="92"/>
      <c r="D188" s="93"/>
      <c r="E188" s="94" t="n">
        <f aca="false">E6+E18+E30+E43+E59+E68+E81+E91+E101+E114+E124+E130+E138+E151+E157+E166+E172+E179</f>
        <v>4</v>
      </c>
      <c r="F188" s="95"/>
      <c r="G188" s="93"/>
      <c r="H188" s="96" t="n">
        <f aca="false">H6+H18+H30+H43+H59+H68+H81+H91+H101+H114+H124+H130+H138+H151+H157+H166+H172+H179</f>
        <v>137</v>
      </c>
      <c r="I188" s="95"/>
      <c r="J188" s="93"/>
      <c r="K188" s="96" t="n">
        <f aca="false">K6+K18+K30+K43+K59+K68+K81+K91+K101+K114+K124+K130+K138+K151+K157+K166+K172+K179</f>
        <v>57</v>
      </c>
      <c r="L188" s="95"/>
      <c r="M188" s="95"/>
      <c r="N188" s="96" t="n">
        <f aca="false">N6+N18+N30+N43+N59+N68+N81+N91+N101+N114+N124+N130+N138+N151+N157+N166+N172+N179</f>
        <v>44</v>
      </c>
      <c r="O188" s="95"/>
      <c r="P188" s="95"/>
      <c r="Q188" s="96" t="n">
        <f aca="false">Q6+Q18+Q30+Q43+Q59+Q68+Q81+Q91+Q101+Q114+Q124+Q130+Q138+Q151+Q157+Q166+Q172+Q179</f>
        <v>3</v>
      </c>
      <c r="R188" s="95"/>
      <c r="S188" s="93"/>
      <c r="T188" s="96" t="n">
        <f aca="false">T6+T18+T30+T43+T59+T68+T81+T91+T101+T114+T124+T130+T138+T151+T157+T166+T172+T179</f>
        <v>242</v>
      </c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97"/>
      <c r="BZ188" s="97"/>
      <c r="CA188" s="97"/>
      <c r="CB188" s="97"/>
      <c r="CC188" s="97"/>
      <c r="CD188" s="97"/>
      <c r="CE188" s="97"/>
      <c r="CF188" s="97"/>
      <c r="CG188" s="97"/>
      <c r="CH188" s="97"/>
      <c r="CI188" s="97"/>
      <c r="CJ188" s="97"/>
      <c r="CK188" s="97"/>
      <c r="CL188" s="97"/>
      <c r="CM188" s="97"/>
      <c r="CN188" s="97"/>
      <c r="CO188" s="97"/>
      <c r="CP188" s="97"/>
      <c r="CQ188" s="97"/>
      <c r="CR188" s="97"/>
      <c r="CS188" s="97"/>
      <c r="CT188" s="97"/>
      <c r="CU188" s="97"/>
      <c r="CV188" s="97"/>
      <c r="CW188" s="97"/>
      <c r="CX188" s="97"/>
      <c r="CY188" s="97"/>
      <c r="CZ188" s="97"/>
      <c r="DA188" s="97"/>
      <c r="DB188" s="97"/>
      <c r="DC188" s="97"/>
      <c r="DD188" s="97"/>
      <c r="DE188" s="97"/>
      <c r="DF188" s="97"/>
      <c r="DG188" s="97"/>
      <c r="DH188" s="97"/>
      <c r="DI188" s="97"/>
      <c r="DJ188" s="97"/>
      <c r="DK188" s="97"/>
      <c r="DL188" s="97"/>
      <c r="DM188" s="97"/>
      <c r="DN188" s="97"/>
      <c r="DO188" s="97"/>
      <c r="DP188" s="97"/>
      <c r="DQ188" s="97"/>
      <c r="DR188" s="97"/>
      <c r="DS188" s="97"/>
      <c r="DT188" s="97"/>
      <c r="DU188" s="97"/>
      <c r="DV188" s="97"/>
      <c r="DW188" s="97"/>
      <c r="DX188" s="97"/>
      <c r="DY188" s="97"/>
      <c r="DZ188" s="97"/>
      <c r="EA188" s="97"/>
      <c r="EB188" s="97"/>
      <c r="EC188" s="97"/>
      <c r="ED188" s="97"/>
      <c r="EE188" s="97"/>
      <c r="EF188" s="97"/>
      <c r="EG188" s="97"/>
      <c r="EH188" s="97"/>
      <c r="EI188" s="97"/>
      <c r="EJ188" s="97"/>
      <c r="EK188" s="97"/>
      <c r="EL188" s="97"/>
      <c r="EM188" s="97"/>
      <c r="EN188" s="97"/>
      <c r="EO188" s="97"/>
      <c r="EP188" s="97"/>
      <c r="EQ188" s="97"/>
      <c r="ER188" s="97"/>
      <c r="ES188" s="97"/>
      <c r="ET188" s="97"/>
      <c r="EU188" s="97"/>
      <c r="EV188" s="97"/>
      <c r="EW188" s="97"/>
      <c r="EX188" s="97"/>
      <c r="EY188" s="97"/>
      <c r="EZ188" s="97"/>
      <c r="FA188" s="97"/>
      <c r="FB188" s="97"/>
      <c r="FC188" s="97"/>
      <c r="FD188" s="97"/>
      <c r="FE188" s="97"/>
      <c r="FF188" s="97"/>
      <c r="FG188" s="97"/>
      <c r="FH188" s="97"/>
      <c r="FI188" s="97"/>
      <c r="FJ188" s="97"/>
      <c r="FK188" s="97"/>
      <c r="FL188" s="97"/>
      <c r="FM188" s="97"/>
      <c r="FN188" s="97"/>
      <c r="FO188" s="97"/>
      <c r="FP188" s="97"/>
      <c r="FQ188" s="97"/>
      <c r="FR188" s="97"/>
      <c r="FS188" s="97"/>
      <c r="FT188" s="97"/>
      <c r="FU188" s="97"/>
      <c r="FV188" s="97"/>
      <c r="FW188" s="97"/>
      <c r="FX188" s="97"/>
      <c r="FY188" s="97"/>
      <c r="FZ188" s="97"/>
      <c r="GA188" s="97"/>
      <c r="GB188" s="97"/>
      <c r="GC188" s="97"/>
      <c r="GD188" s="97"/>
      <c r="GE188" s="97"/>
      <c r="GF188" s="97"/>
      <c r="GG188" s="97"/>
      <c r="GH188" s="97"/>
      <c r="GI188" s="97"/>
      <c r="GJ188" s="97"/>
      <c r="GK188" s="97"/>
      <c r="GL188" s="97"/>
      <c r="GM188" s="97"/>
      <c r="GN188" s="97"/>
      <c r="GO188" s="97"/>
      <c r="GP188" s="97"/>
      <c r="GQ188" s="97"/>
      <c r="GR188" s="97"/>
      <c r="GS188" s="97"/>
      <c r="GT188" s="97"/>
      <c r="GU188" s="97"/>
      <c r="GV188" s="97"/>
      <c r="GW188" s="97"/>
      <c r="GX188" s="97"/>
      <c r="GY188" s="97"/>
      <c r="GZ188" s="97"/>
      <c r="HA188" s="97"/>
      <c r="HB188" s="97"/>
      <c r="HC188" s="97"/>
      <c r="HD188" s="97"/>
      <c r="HE188" s="97"/>
      <c r="HF188" s="97"/>
      <c r="HG188" s="97"/>
      <c r="HH188" s="97"/>
      <c r="HI188" s="97"/>
      <c r="HJ188" s="97"/>
      <c r="HK188" s="97"/>
      <c r="HL188" s="97"/>
      <c r="HM188" s="97"/>
      <c r="HN188" s="97"/>
      <c r="HO188" s="97"/>
      <c r="HP188" s="97"/>
      <c r="HQ188" s="97"/>
      <c r="HR188" s="97"/>
      <c r="HS188" s="97"/>
      <c r="HT188" s="97"/>
      <c r="HU188" s="97"/>
      <c r="HV188" s="97"/>
      <c r="HW188" s="97"/>
      <c r="HX188" s="97"/>
      <c r="HY188" s="97"/>
      <c r="HZ188" s="97"/>
      <c r="IA188" s="97"/>
      <c r="IB188" s="97"/>
      <c r="IC188" s="97"/>
      <c r="ID188" s="97"/>
      <c r="IE188" s="97"/>
      <c r="IF188" s="97"/>
      <c r="IG188" s="97"/>
      <c r="IH188" s="97"/>
      <c r="II188" s="97"/>
      <c r="IJ188" s="97"/>
      <c r="IK188" s="97"/>
      <c r="IL188" s="97"/>
      <c r="IM188" s="97"/>
      <c r="IN188" s="97"/>
      <c r="IO188" s="97"/>
      <c r="IP188" s="97"/>
      <c r="IQ188" s="97"/>
      <c r="IR188" s="97"/>
      <c r="IS188" s="97"/>
      <c r="IT188" s="97"/>
      <c r="IU188" s="97"/>
      <c r="IV188" s="97"/>
      <c r="IW188" s="97"/>
    </row>
    <row r="189" customFormat="false" ht="13.5" hidden="false" customHeight="false" outlineLevel="0" collapsed="false">
      <c r="C189" s="92"/>
      <c r="D189" s="93"/>
      <c r="E189" s="95"/>
      <c r="F189" s="95"/>
      <c r="G189" s="93"/>
      <c r="H189" s="95"/>
      <c r="I189" s="95"/>
      <c r="J189" s="93"/>
      <c r="K189" s="95"/>
      <c r="L189" s="95"/>
      <c r="M189" s="95"/>
      <c r="N189" s="98"/>
      <c r="O189" s="95"/>
      <c r="P189" s="95"/>
      <c r="Q189" s="95"/>
      <c r="R189" s="95"/>
      <c r="S189" s="93"/>
      <c r="T189" s="95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7"/>
      <c r="AV189" s="97"/>
      <c r="AW189" s="97"/>
      <c r="AX189" s="97"/>
      <c r="AY189" s="97"/>
      <c r="AZ189" s="97"/>
      <c r="BA189" s="97"/>
      <c r="BB189" s="97"/>
      <c r="BC189" s="97"/>
      <c r="BD189" s="97"/>
      <c r="BE189" s="97"/>
      <c r="BF189" s="97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7"/>
      <c r="BS189" s="97"/>
      <c r="BT189" s="97"/>
      <c r="BU189" s="97"/>
      <c r="BV189" s="97"/>
      <c r="BW189" s="97"/>
      <c r="BX189" s="97"/>
      <c r="BY189" s="97"/>
      <c r="BZ189" s="97"/>
      <c r="CA189" s="97"/>
      <c r="CB189" s="97"/>
      <c r="CC189" s="97"/>
      <c r="CD189" s="97"/>
      <c r="CE189" s="97"/>
      <c r="CF189" s="97"/>
      <c r="CG189" s="97"/>
      <c r="CH189" s="97"/>
      <c r="CI189" s="97"/>
      <c r="CJ189" s="97"/>
      <c r="CK189" s="97"/>
      <c r="CL189" s="97"/>
      <c r="CM189" s="97"/>
      <c r="CN189" s="97"/>
      <c r="CO189" s="97"/>
      <c r="CP189" s="97"/>
      <c r="CQ189" s="97"/>
      <c r="CR189" s="97"/>
      <c r="CS189" s="97"/>
      <c r="CT189" s="97"/>
      <c r="CU189" s="97"/>
      <c r="CV189" s="97"/>
      <c r="CW189" s="97"/>
      <c r="CX189" s="97"/>
      <c r="CY189" s="97"/>
      <c r="CZ189" s="97"/>
      <c r="DA189" s="97"/>
      <c r="DB189" s="97"/>
      <c r="DC189" s="97"/>
      <c r="DD189" s="97"/>
      <c r="DE189" s="97"/>
      <c r="DF189" s="97"/>
      <c r="DG189" s="97"/>
      <c r="DH189" s="97"/>
      <c r="DI189" s="97"/>
      <c r="DJ189" s="97"/>
      <c r="DK189" s="97"/>
      <c r="DL189" s="97"/>
      <c r="DM189" s="97"/>
      <c r="DN189" s="97"/>
      <c r="DO189" s="97"/>
      <c r="DP189" s="97"/>
      <c r="DQ189" s="97"/>
      <c r="DR189" s="97"/>
      <c r="DS189" s="97"/>
      <c r="DT189" s="97"/>
      <c r="DU189" s="97"/>
      <c r="DV189" s="97"/>
      <c r="DW189" s="97"/>
      <c r="DX189" s="97"/>
      <c r="DY189" s="97"/>
      <c r="DZ189" s="97"/>
      <c r="EA189" s="97"/>
      <c r="EB189" s="97"/>
      <c r="EC189" s="97"/>
      <c r="ED189" s="97"/>
      <c r="EE189" s="97"/>
      <c r="EF189" s="97"/>
      <c r="EG189" s="97"/>
      <c r="EH189" s="97"/>
      <c r="EI189" s="97"/>
      <c r="EJ189" s="97"/>
      <c r="EK189" s="97"/>
      <c r="EL189" s="97"/>
      <c r="EM189" s="97"/>
      <c r="EN189" s="97"/>
      <c r="EO189" s="97"/>
      <c r="EP189" s="97"/>
      <c r="EQ189" s="97"/>
      <c r="ER189" s="97"/>
      <c r="ES189" s="97"/>
      <c r="ET189" s="97"/>
      <c r="EU189" s="97"/>
      <c r="EV189" s="97"/>
      <c r="EW189" s="97"/>
      <c r="EX189" s="97"/>
      <c r="EY189" s="97"/>
      <c r="EZ189" s="97"/>
      <c r="FA189" s="97"/>
      <c r="FB189" s="97"/>
      <c r="FC189" s="97"/>
      <c r="FD189" s="97"/>
      <c r="FE189" s="97"/>
      <c r="FF189" s="97"/>
      <c r="FG189" s="97"/>
      <c r="FH189" s="97"/>
      <c r="FI189" s="97"/>
      <c r="FJ189" s="97"/>
      <c r="FK189" s="97"/>
      <c r="FL189" s="97"/>
      <c r="FM189" s="97"/>
      <c r="FN189" s="97"/>
      <c r="FO189" s="97"/>
      <c r="FP189" s="97"/>
      <c r="FQ189" s="97"/>
      <c r="FR189" s="97"/>
      <c r="FS189" s="97"/>
      <c r="FT189" s="97"/>
      <c r="FU189" s="97"/>
      <c r="FV189" s="97"/>
      <c r="FW189" s="97"/>
      <c r="FX189" s="97"/>
      <c r="FY189" s="97"/>
      <c r="FZ189" s="97"/>
      <c r="GA189" s="97"/>
      <c r="GB189" s="97"/>
      <c r="GC189" s="97"/>
      <c r="GD189" s="97"/>
      <c r="GE189" s="97"/>
      <c r="GF189" s="97"/>
      <c r="GG189" s="97"/>
      <c r="GH189" s="97"/>
      <c r="GI189" s="97"/>
      <c r="GJ189" s="97"/>
      <c r="GK189" s="97"/>
      <c r="GL189" s="97"/>
      <c r="GM189" s="97"/>
      <c r="GN189" s="97"/>
      <c r="GO189" s="97"/>
      <c r="GP189" s="97"/>
      <c r="GQ189" s="97"/>
      <c r="GR189" s="97"/>
      <c r="GS189" s="97"/>
      <c r="GT189" s="97"/>
      <c r="GU189" s="97"/>
      <c r="GV189" s="97"/>
      <c r="GW189" s="97"/>
      <c r="GX189" s="97"/>
      <c r="GY189" s="97"/>
      <c r="GZ189" s="97"/>
      <c r="HA189" s="97"/>
      <c r="HB189" s="97"/>
      <c r="HC189" s="97"/>
      <c r="HD189" s="97"/>
      <c r="HE189" s="97"/>
      <c r="HF189" s="97"/>
      <c r="HG189" s="97"/>
      <c r="HH189" s="97"/>
      <c r="HI189" s="97"/>
      <c r="HJ189" s="97"/>
      <c r="HK189" s="97"/>
      <c r="HL189" s="97"/>
      <c r="HM189" s="97"/>
      <c r="HN189" s="97"/>
      <c r="HO189" s="97"/>
      <c r="HP189" s="97"/>
      <c r="HQ189" s="97"/>
      <c r="HR189" s="97"/>
      <c r="HS189" s="97"/>
      <c r="HT189" s="97"/>
      <c r="HU189" s="97"/>
      <c r="HV189" s="97"/>
      <c r="HW189" s="97"/>
      <c r="HX189" s="97"/>
      <c r="HY189" s="97"/>
      <c r="HZ189" s="97"/>
      <c r="IA189" s="97"/>
      <c r="IB189" s="97"/>
      <c r="IC189" s="97"/>
      <c r="ID189" s="97"/>
      <c r="IE189" s="97"/>
      <c r="IF189" s="97"/>
      <c r="IG189" s="97"/>
      <c r="IH189" s="97"/>
      <c r="II189" s="97"/>
      <c r="IJ189" s="97"/>
      <c r="IK189" s="97"/>
      <c r="IL189" s="97"/>
      <c r="IM189" s="97"/>
      <c r="IN189" s="97"/>
      <c r="IO189" s="97"/>
      <c r="IP189" s="97"/>
      <c r="IQ189" s="97"/>
      <c r="IR189" s="97"/>
      <c r="IS189" s="97"/>
      <c r="IT189" s="97"/>
      <c r="IU189" s="97"/>
      <c r="IV189" s="97"/>
      <c r="IW189" s="97"/>
    </row>
    <row r="190" customFormat="false" ht="13.5" hidden="false" customHeight="false" outlineLevel="0" collapsed="false">
      <c r="C190" s="92"/>
      <c r="D190" s="93"/>
      <c r="E190" s="95"/>
      <c r="F190" s="95"/>
      <c r="G190" s="93"/>
      <c r="H190" s="95"/>
      <c r="I190" s="95"/>
      <c r="J190" s="93"/>
      <c r="K190" s="95"/>
      <c r="L190" s="95"/>
      <c r="M190" s="95"/>
      <c r="N190" s="95"/>
      <c r="O190" s="95"/>
      <c r="P190" s="95"/>
      <c r="Q190" s="95"/>
      <c r="R190" s="95"/>
      <c r="S190" s="93"/>
      <c r="T190" s="95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7"/>
      <c r="AV190" s="97"/>
      <c r="AW190" s="97"/>
      <c r="AX190" s="97"/>
      <c r="AY190" s="97"/>
      <c r="AZ190" s="97"/>
      <c r="BA190" s="97"/>
      <c r="BB190" s="97"/>
      <c r="BC190" s="97"/>
      <c r="BD190" s="97"/>
      <c r="BE190" s="97"/>
      <c r="BF190" s="97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7"/>
      <c r="BS190" s="97"/>
      <c r="BT190" s="97"/>
      <c r="BU190" s="97"/>
      <c r="BV190" s="97"/>
      <c r="BW190" s="97"/>
      <c r="BX190" s="97"/>
      <c r="BY190" s="97"/>
      <c r="BZ190" s="97"/>
      <c r="CA190" s="97"/>
      <c r="CB190" s="97"/>
      <c r="CC190" s="97"/>
      <c r="CD190" s="97"/>
      <c r="CE190" s="97"/>
      <c r="CF190" s="97"/>
      <c r="CG190" s="97"/>
      <c r="CH190" s="97"/>
      <c r="CI190" s="97"/>
      <c r="CJ190" s="97"/>
      <c r="CK190" s="97"/>
      <c r="CL190" s="97"/>
      <c r="CM190" s="97"/>
      <c r="CN190" s="97"/>
      <c r="CO190" s="97"/>
      <c r="CP190" s="97"/>
      <c r="CQ190" s="97"/>
      <c r="CR190" s="97"/>
      <c r="CS190" s="97"/>
      <c r="CT190" s="97"/>
      <c r="CU190" s="97"/>
      <c r="CV190" s="97"/>
      <c r="CW190" s="97"/>
      <c r="CX190" s="97"/>
      <c r="CY190" s="97"/>
      <c r="CZ190" s="97"/>
      <c r="DA190" s="97"/>
      <c r="DB190" s="97"/>
      <c r="DC190" s="97"/>
      <c r="DD190" s="97"/>
      <c r="DE190" s="97"/>
      <c r="DF190" s="97"/>
      <c r="DG190" s="97"/>
      <c r="DH190" s="97"/>
      <c r="DI190" s="97"/>
      <c r="DJ190" s="97"/>
      <c r="DK190" s="97"/>
      <c r="DL190" s="97"/>
      <c r="DM190" s="97"/>
      <c r="DN190" s="97"/>
      <c r="DO190" s="97"/>
      <c r="DP190" s="97"/>
      <c r="DQ190" s="97"/>
      <c r="DR190" s="97"/>
      <c r="DS190" s="97"/>
      <c r="DT190" s="97"/>
      <c r="DU190" s="97"/>
      <c r="DV190" s="97"/>
      <c r="DW190" s="97"/>
      <c r="DX190" s="97"/>
      <c r="DY190" s="97"/>
      <c r="DZ190" s="97"/>
      <c r="EA190" s="97"/>
      <c r="EB190" s="97"/>
      <c r="EC190" s="97"/>
      <c r="ED190" s="97"/>
      <c r="EE190" s="97"/>
      <c r="EF190" s="97"/>
      <c r="EG190" s="97"/>
      <c r="EH190" s="97"/>
      <c r="EI190" s="97"/>
      <c r="EJ190" s="97"/>
      <c r="EK190" s="97"/>
      <c r="EL190" s="97"/>
      <c r="EM190" s="97"/>
      <c r="EN190" s="97"/>
      <c r="EO190" s="97"/>
      <c r="EP190" s="97"/>
      <c r="EQ190" s="97"/>
      <c r="ER190" s="97"/>
      <c r="ES190" s="97"/>
      <c r="ET190" s="97"/>
      <c r="EU190" s="97"/>
      <c r="EV190" s="97"/>
      <c r="EW190" s="97"/>
      <c r="EX190" s="97"/>
      <c r="EY190" s="97"/>
      <c r="EZ190" s="97"/>
      <c r="FA190" s="97"/>
      <c r="FB190" s="97"/>
      <c r="FC190" s="97"/>
      <c r="FD190" s="97"/>
      <c r="FE190" s="97"/>
      <c r="FF190" s="97"/>
      <c r="FG190" s="97"/>
      <c r="FH190" s="97"/>
      <c r="FI190" s="97"/>
      <c r="FJ190" s="97"/>
      <c r="FK190" s="97"/>
      <c r="FL190" s="97"/>
      <c r="FM190" s="97"/>
      <c r="FN190" s="97"/>
      <c r="FO190" s="97"/>
      <c r="FP190" s="97"/>
      <c r="FQ190" s="97"/>
      <c r="FR190" s="97"/>
      <c r="FS190" s="97"/>
      <c r="FT190" s="97"/>
      <c r="FU190" s="97"/>
      <c r="FV190" s="97"/>
      <c r="FW190" s="97"/>
      <c r="FX190" s="97"/>
      <c r="FY190" s="97"/>
      <c r="FZ190" s="97"/>
      <c r="GA190" s="97"/>
      <c r="GB190" s="97"/>
      <c r="GC190" s="97"/>
      <c r="GD190" s="97"/>
      <c r="GE190" s="97"/>
      <c r="GF190" s="97"/>
      <c r="GG190" s="97"/>
      <c r="GH190" s="97"/>
      <c r="GI190" s="97"/>
      <c r="GJ190" s="97"/>
      <c r="GK190" s="97"/>
      <c r="GL190" s="97"/>
      <c r="GM190" s="97"/>
      <c r="GN190" s="97"/>
      <c r="GO190" s="97"/>
      <c r="GP190" s="97"/>
      <c r="GQ190" s="97"/>
      <c r="GR190" s="97"/>
      <c r="GS190" s="97"/>
      <c r="GT190" s="97"/>
      <c r="GU190" s="97"/>
      <c r="GV190" s="97"/>
      <c r="GW190" s="97"/>
      <c r="GX190" s="97"/>
      <c r="GY190" s="97"/>
      <c r="GZ190" s="97"/>
      <c r="HA190" s="97"/>
      <c r="HB190" s="97"/>
      <c r="HC190" s="97"/>
      <c r="HD190" s="97"/>
      <c r="HE190" s="97"/>
      <c r="HF190" s="97"/>
      <c r="HG190" s="97"/>
      <c r="HH190" s="97"/>
      <c r="HI190" s="97"/>
      <c r="HJ190" s="97"/>
      <c r="HK190" s="97"/>
      <c r="HL190" s="97"/>
      <c r="HM190" s="97"/>
      <c r="HN190" s="97"/>
      <c r="HO190" s="97"/>
      <c r="HP190" s="97"/>
      <c r="HQ190" s="97"/>
      <c r="HR190" s="97"/>
      <c r="HS190" s="97"/>
      <c r="HT190" s="97"/>
      <c r="HU190" s="97"/>
      <c r="HV190" s="97"/>
      <c r="HW190" s="97"/>
      <c r="HX190" s="97"/>
      <c r="HY190" s="97"/>
      <c r="HZ190" s="97"/>
      <c r="IA190" s="97"/>
      <c r="IB190" s="97"/>
      <c r="IC190" s="97"/>
      <c r="ID190" s="97"/>
      <c r="IE190" s="97"/>
      <c r="IF190" s="97"/>
      <c r="IG190" s="97"/>
      <c r="IH190" s="97"/>
      <c r="II190" s="97"/>
      <c r="IJ190" s="97"/>
      <c r="IK190" s="97"/>
      <c r="IL190" s="97"/>
      <c r="IM190" s="97"/>
      <c r="IN190" s="97"/>
      <c r="IO190" s="97"/>
      <c r="IP190" s="97"/>
      <c r="IQ190" s="97"/>
      <c r="IR190" s="97"/>
      <c r="IS190" s="97"/>
      <c r="IT190" s="97"/>
      <c r="IU190" s="97"/>
      <c r="IV190" s="97"/>
      <c r="IW190" s="97"/>
    </row>
    <row r="192" customFormat="false" ht="12.75" hidden="false" customHeight="false" outlineLevel="0" collapsed="false">
      <c r="C192" s="85" t="s">
        <v>187</v>
      </c>
    </row>
    <row r="193" customFormat="false" ht="12.75" hidden="false" customHeight="false" outlineLevel="0" collapsed="false">
      <c r="C193" s="99"/>
    </row>
    <row r="194" customFormat="false" ht="12.75" hidden="false" customHeight="false" outlineLevel="0" collapsed="false">
      <c r="C194" s="100" t="n">
        <f aca="false">+C187-C193</f>
        <v>-359724</v>
      </c>
    </row>
    <row r="195" customFormat="false" ht="12.75" hidden="false" customHeight="false" outlineLevel="0" collapsed="false">
      <c r="D195" s="101"/>
    </row>
    <row r="196" customFormat="false" ht="12.75" hidden="false" customHeight="false" outlineLevel="0" collapsed="false">
      <c r="C196" s="102"/>
      <c r="D196" s="103"/>
    </row>
    <row r="197" customFormat="false" ht="12.75" hidden="false" customHeight="false" outlineLevel="0" collapsed="false">
      <c r="D197" s="103"/>
    </row>
    <row r="198" customFormat="false" ht="12.75" hidden="false" customHeight="false" outlineLevel="0" collapsed="false">
      <c r="D198" s="103"/>
    </row>
  </sheetData>
  <mergeCells count="43">
    <mergeCell ref="N3:T3"/>
    <mergeCell ref="C5:E5"/>
    <mergeCell ref="F5:H5"/>
    <mergeCell ref="I5:K5"/>
    <mergeCell ref="L5:N5"/>
    <mergeCell ref="O5:Q5"/>
    <mergeCell ref="R5:T5"/>
    <mergeCell ref="A6:A17"/>
    <mergeCell ref="B6:B17"/>
    <mergeCell ref="A18:A29"/>
    <mergeCell ref="B18:B29"/>
    <mergeCell ref="A30:A42"/>
    <mergeCell ref="B30:B42"/>
    <mergeCell ref="A43:A58"/>
    <mergeCell ref="B43:B58"/>
    <mergeCell ref="A59:A67"/>
    <mergeCell ref="B59:B67"/>
    <mergeCell ref="A68:A80"/>
    <mergeCell ref="B68:B80"/>
    <mergeCell ref="A81:A90"/>
    <mergeCell ref="B81:B90"/>
    <mergeCell ref="A91:A100"/>
    <mergeCell ref="B91:B100"/>
    <mergeCell ref="A101:A113"/>
    <mergeCell ref="B101:B113"/>
    <mergeCell ref="A114:A123"/>
    <mergeCell ref="B114:B123"/>
    <mergeCell ref="A124:A129"/>
    <mergeCell ref="B124:B129"/>
    <mergeCell ref="A130:A137"/>
    <mergeCell ref="B130:B137"/>
    <mergeCell ref="A138:A150"/>
    <mergeCell ref="B138:B150"/>
    <mergeCell ref="A151:A156"/>
    <mergeCell ref="B151:B156"/>
    <mergeCell ref="A157:A165"/>
    <mergeCell ref="B157:B165"/>
    <mergeCell ref="A166:A171"/>
    <mergeCell ref="B166:B171"/>
    <mergeCell ref="A172:A178"/>
    <mergeCell ref="B172:B178"/>
    <mergeCell ref="A179:A185"/>
    <mergeCell ref="B179:B185"/>
  </mergeCells>
  <printOptions headings="false" gridLines="false" gridLinesSet="true" horizontalCentered="true" verticalCentered="false"/>
  <pageMargins left="0" right="0" top="0.220138888888889" bottom="0.159722222222222" header="0.511811023622047" footer="0.511811023622047"/>
  <pageSetup paperSize="1" scale="4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0" man="true" max="16383" min="0"/>
    <brk id="137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76">
              <controlPr defaultSize="0" print="false" autoFill="0" autoPict="0">
                <anchor moveWithCells="true" sizeWithCells="false">
                  <from>
                    <xdr:col>5</xdr:col>
                    <xdr:colOff>685440</xdr:colOff>
                    <xdr:row>196</xdr:row>
                    <xdr:rowOff>95760</xdr:rowOff>
                  </from>
                  <to>
                    <xdr:col>7</xdr:col>
                    <xdr:colOff>202320</xdr:colOff>
                    <xdr:row>199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" activeCellId="0" sqref="A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4" width="2.7"/>
    <col collapsed="false" customWidth="true" hidden="false" outlineLevel="0" max="2" min="2" style="104" width="0.7"/>
    <col collapsed="false" customWidth="true" hidden="false" outlineLevel="0" max="3" min="3" style="105" width="25.7"/>
    <col collapsed="false" customWidth="true" hidden="false" outlineLevel="0" max="4" min="4" style="104" width="8.7"/>
    <col collapsed="false" customWidth="true" hidden="false" outlineLevel="0" max="5" min="5" style="105" width="11.56"/>
    <col collapsed="false" customWidth="true" hidden="false" outlineLevel="0" max="6" min="6" style="104" width="7.7"/>
    <col collapsed="false" customWidth="true" hidden="false" outlineLevel="0" max="7" min="7" style="105" width="11.7"/>
    <col collapsed="false" customWidth="true" hidden="false" outlineLevel="0" max="8" min="8" style="104" width="9.85"/>
    <col collapsed="false" customWidth="true" hidden="false" outlineLevel="0" max="9" min="9" style="104" width="25.28"/>
    <col collapsed="false" customWidth="true" hidden="false" outlineLevel="0" max="10" min="10" style="104" width="8.7"/>
    <col collapsed="false" customWidth="true" hidden="false" outlineLevel="0" max="11" min="11" style="104" width="11.85"/>
    <col collapsed="false" customWidth="true" hidden="false" outlineLevel="0" max="12" min="12" style="104" width="7.7"/>
    <col collapsed="false" customWidth="true" hidden="false" outlineLevel="0" max="13" min="13" style="104" width="18.28"/>
    <col collapsed="false" customWidth="true" hidden="false" outlineLevel="0" max="14" min="14" style="104" width="11.28"/>
    <col collapsed="false" customWidth="true" hidden="false" outlineLevel="0" max="15" min="15" style="104" width="13.7"/>
    <col collapsed="false" customWidth="true" hidden="false" outlineLevel="0" max="17" min="16" style="104" width="7.7"/>
    <col collapsed="false" customWidth="true" hidden="false" outlineLevel="0" max="18" min="18" style="104" width="13.7"/>
    <col collapsed="false" customWidth="true" hidden="false" outlineLevel="0" max="20" min="19" style="104" width="7.7"/>
    <col collapsed="false" customWidth="false" hidden="false" outlineLevel="0" max="257" min="21" style="104" width="9.14"/>
  </cols>
  <sheetData>
    <row r="1" customFormat="false" ht="9.75" hidden="false" customHeight="true" outlineLevel="0" collapsed="false">
      <c r="B1" s="106"/>
      <c r="C1" s="107"/>
      <c r="D1" s="106"/>
      <c r="E1" s="107"/>
      <c r="F1" s="106"/>
      <c r="G1" s="108"/>
    </row>
    <row r="2" customFormat="false" ht="27" hidden="false" customHeight="true" outlineLevel="0" collapsed="false">
      <c r="A2" s="109" t="str">
        <f aca="false">'Hotlist - Identified '!A2</f>
        <v>E N R O N   N O R T H  A M E R I C A - H O T  L I S T</v>
      </c>
      <c r="B2" s="109"/>
      <c r="C2" s="110"/>
      <c r="D2" s="111"/>
      <c r="E2" s="110"/>
      <c r="F2" s="111"/>
      <c r="G2" s="112"/>
      <c r="H2" s="113"/>
      <c r="I2" s="113"/>
      <c r="J2" s="113"/>
      <c r="K2" s="113"/>
      <c r="L2" s="113"/>
      <c r="M2" s="114" t="s">
        <v>188</v>
      </c>
      <c r="N2" s="115"/>
      <c r="O2" s="113"/>
      <c r="P2" s="113"/>
      <c r="Q2" s="116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</row>
    <row r="3" customFormat="false" ht="13.5" hidden="false" customHeight="true" outlineLevel="0" collapsed="false">
      <c r="A3" s="117"/>
      <c r="B3" s="118"/>
      <c r="C3" s="119"/>
      <c r="D3" s="117"/>
      <c r="E3" s="120"/>
      <c r="F3" s="121"/>
      <c r="G3" s="122"/>
      <c r="H3" s="123"/>
      <c r="I3" s="124" t="str">
        <f aca="false">+'Hotlist - Identified '!N3</f>
        <v>Results based on Activity through May 11, 2001</v>
      </c>
      <c r="J3" s="124"/>
      <c r="K3" s="124"/>
      <c r="L3" s="124"/>
      <c r="M3" s="124"/>
      <c r="N3" s="117"/>
      <c r="O3" s="123"/>
      <c r="P3" s="123"/>
      <c r="Q3" s="125"/>
      <c r="R3" s="117"/>
      <c r="S3" s="117"/>
      <c r="T3" s="126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</row>
    <row r="4" customFormat="false" ht="15" hidden="false" customHeight="true" outlineLevel="0" collapsed="false">
      <c r="A4" s="117"/>
      <c r="B4" s="118"/>
      <c r="C4" s="120"/>
      <c r="D4" s="121"/>
      <c r="E4" s="120"/>
      <c r="F4" s="121"/>
      <c r="G4" s="122"/>
      <c r="H4" s="123"/>
      <c r="I4" s="123"/>
      <c r="J4" s="123"/>
      <c r="K4" s="123"/>
      <c r="L4" s="123"/>
      <c r="M4" s="123"/>
      <c r="N4" s="123"/>
      <c r="O4" s="123"/>
      <c r="P4" s="123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</row>
    <row r="5" customFormat="false" ht="15" hidden="false" customHeight="true" outlineLevel="0" collapsed="false">
      <c r="A5" s="127"/>
      <c r="B5" s="127"/>
      <c r="R5" s="128"/>
    </row>
    <row r="6" customFormat="false" ht="15" hidden="false" customHeight="true" outlineLevel="0" collapsed="false">
      <c r="A6" s="129"/>
      <c r="B6" s="129"/>
      <c r="C6" s="130" t="s">
        <v>189</v>
      </c>
      <c r="D6" s="130"/>
      <c r="E6" s="130"/>
      <c r="F6" s="130"/>
      <c r="G6" s="130"/>
      <c r="I6" s="130" t="s">
        <v>148</v>
      </c>
      <c r="J6" s="130"/>
      <c r="K6" s="130"/>
      <c r="L6" s="130"/>
      <c r="M6" s="130"/>
      <c r="R6" s="128"/>
    </row>
    <row r="7" customFormat="false" ht="15" hidden="false" customHeight="true" outlineLevel="0" collapsed="false">
      <c r="A7" s="127"/>
      <c r="B7" s="127"/>
      <c r="C7" s="131" t="s">
        <v>26</v>
      </c>
      <c r="D7" s="132"/>
      <c r="E7" s="133" t="s">
        <v>4</v>
      </c>
      <c r="F7" s="132"/>
      <c r="G7" s="134"/>
      <c r="H7" s="135"/>
      <c r="I7" s="131" t="s">
        <v>26</v>
      </c>
      <c r="J7" s="132"/>
      <c r="K7" s="133" t="s">
        <v>4</v>
      </c>
      <c r="L7" s="132"/>
      <c r="M7" s="134"/>
    </row>
    <row r="8" customFormat="false" ht="15" hidden="false" customHeight="true" outlineLevel="0" collapsed="false">
      <c r="A8" s="127"/>
      <c r="B8" s="127"/>
      <c r="C8" s="136" t="s">
        <v>190</v>
      </c>
      <c r="D8" s="16"/>
      <c r="E8" s="137" t="n">
        <v>222</v>
      </c>
      <c r="F8" s="132"/>
      <c r="G8" s="134"/>
      <c r="H8" s="135"/>
      <c r="I8" s="136"/>
      <c r="J8" s="138"/>
      <c r="K8" s="137"/>
      <c r="L8" s="16"/>
      <c r="M8" s="139"/>
    </row>
    <row r="9" customFormat="false" ht="15" hidden="false" customHeight="true" outlineLevel="0" collapsed="false">
      <c r="A9" s="127"/>
      <c r="B9" s="127"/>
      <c r="C9" s="136" t="s">
        <v>191</v>
      </c>
      <c r="D9" s="16"/>
      <c r="E9" s="137" t="n">
        <v>800</v>
      </c>
      <c r="F9" s="132"/>
      <c r="G9" s="134"/>
      <c r="H9" s="135"/>
      <c r="I9" s="136"/>
      <c r="J9" s="138"/>
      <c r="K9" s="137"/>
      <c r="L9" s="16"/>
      <c r="M9" s="139"/>
    </row>
    <row r="10" customFormat="false" ht="15" hidden="false" customHeight="true" outlineLevel="0" collapsed="false">
      <c r="A10" s="127"/>
      <c r="B10" s="127"/>
      <c r="C10" s="136" t="s">
        <v>192</v>
      </c>
      <c r="E10" s="137" t="n">
        <v>2012</v>
      </c>
      <c r="F10" s="132"/>
      <c r="G10" s="134"/>
      <c r="H10" s="135"/>
      <c r="I10" s="136"/>
      <c r="J10" s="140"/>
      <c r="K10" s="141"/>
      <c r="L10" s="132"/>
      <c r="M10" s="134"/>
    </row>
    <row r="11" customFormat="false" ht="15" hidden="false" customHeight="true" outlineLevel="0" collapsed="false">
      <c r="A11" s="127"/>
      <c r="B11" s="127"/>
      <c r="C11" s="136" t="s">
        <v>193</v>
      </c>
      <c r="E11" s="137" t="n">
        <v>199</v>
      </c>
      <c r="F11" s="132"/>
      <c r="G11" s="134"/>
      <c r="H11" s="135"/>
      <c r="I11" s="136"/>
      <c r="J11" s="140"/>
      <c r="K11" s="141"/>
      <c r="L11" s="132"/>
      <c r="M11" s="134"/>
    </row>
    <row r="12" customFormat="false" ht="15" hidden="false" customHeight="true" outlineLevel="0" collapsed="false">
      <c r="A12" s="127"/>
      <c r="B12" s="127"/>
      <c r="C12" s="136" t="s">
        <v>194</v>
      </c>
      <c r="E12" s="137" t="n">
        <v>-701</v>
      </c>
      <c r="F12" s="132"/>
      <c r="G12" s="134"/>
      <c r="H12" s="135"/>
      <c r="I12" s="131" t="s">
        <v>39</v>
      </c>
      <c r="J12" s="132"/>
      <c r="K12" s="133"/>
      <c r="L12" s="132"/>
      <c r="M12" s="142" t="s">
        <v>195</v>
      </c>
    </row>
    <row r="13" customFormat="false" ht="15" hidden="false" customHeight="true" outlineLevel="0" collapsed="false">
      <c r="A13" s="127"/>
      <c r="B13" s="127"/>
      <c r="C13" s="136" t="s">
        <v>196</v>
      </c>
      <c r="E13" s="137" t="n">
        <v>-250</v>
      </c>
      <c r="F13" s="132"/>
      <c r="G13" s="134"/>
      <c r="H13" s="135"/>
      <c r="I13" s="51" t="n">
        <f aca="false">2000/4</f>
        <v>500</v>
      </c>
      <c r="J13" s="143"/>
      <c r="K13" s="144" t="n">
        <f aca="false">SUM(K8:K10)</f>
        <v>0</v>
      </c>
      <c r="L13" s="143"/>
      <c r="M13" s="145" t="n">
        <f aca="false">I13-K13</f>
        <v>500</v>
      </c>
    </row>
    <row r="14" customFormat="false" ht="15" hidden="false" customHeight="true" outlineLevel="0" collapsed="false">
      <c r="A14" s="127"/>
      <c r="B14" s="127"/>
      <c r="C14" s="40" t="s">
        <v>197</v>
      </c>
      <c r="D14" s="0"/>
      <c r="E14" s="17" t="n">
        <v>2025</v>
      </c>
      <c r="F14" s="132"/>
      <c r="G14" s="134"/>
      <c r="H14" s="135"/>
    </row>
    <row r="15" customFormat="false" ht="15" hidden="false" customHeight="true" outlineLevel="0" collapsed="false">
      <c r="A15" s="127"/>
      <c r="B15" s="127"/>
      <c r="C15" s="38"/>
      <c r="D15" s="128"/>
      <c r="E15" s="17"/>
      <c r="F15" s="132"/>
      <c r="G15" s="134"/>
      <c r="H15" s="135"/>
      <c r="I15" s="146" t="s">
        <v>198</v>
      </c>
      <c r="J15" s="147"/>
      <c r="K15" s="147"/>
      <c r="L15" s="147"/>
      <c r="M15" s="148"/>
    </row>
    <row r="16" customFormat="false" ht="15" hidden="false" customHeight="true" outlineLevel="0" collapsed="false">
      <c r="A16" s="127"/>
      <c r="B16" s="127"/>
      <c r="C16" s="38"/>
      <c r="D16" s="128"/>
      <c r="E16" s="17"/>
      <c r="F16" s="132"/>
      <c r="G16" s="134"/>
      <c r="H16" s="135"/>
      <c r="I16" s="149"/>
      <c r="J16" s="150"/>
      <c r="K16" s="150"/>
      <c r="L16" s="150"/>
      <c r="M16" s="151"/>
    </row>
    <row r="17" customFormat="false" ht="15" hidden="false" customHeight="true" outlineLevel="0" collapsed="false">
      <c r="A17" s="127"/>
      <c r="B17" s="127"/>
      <c r="C17" s="136"/>
      <c r="D17" s="16"/>
      <c r="E17" s="137"/>
      <c r="F17" s="132"/>
      <c r="G17" s="134"/>
      <c r="H17" s="135"/>
      <c r="I17" s="131" t="s">
        <v>26</v>
      </c>
      <c r="J17" s="132"/>
      <c r="K17" s="133" t="s">
        <v>4</v>
      </c>
      <c r="L17" s="46"/>
      <c r="M17" s="152"/>
    </row>
    <row r="18" customFormat="false" ht="15" hidden="false" customHeight="true" outlineLevel="0" collapsed="false">
      <c r="A18" s="127"/>
      <c r="B18" s="127"/>
      <c r="C18" s="38"/>
      <c r="D18" s="128"/>
      <c r="E18" s="17"/>
      <c r="F18" s="16"/>
      <c r="G18" s="139"/>
      <c r="H18" s="135"/>
      <c r="I18" s="136" t="s">
        <v>199</v>
      </c>
      <c r="J18" s="16"/>
      <c r="K18" s="137" t="n">
        <v>74</v>
      </c>
      <c r="L18" s="137"/>
      <c r="M18" s="152"/>
    </row>
    <row r="19" customFormat="false" ht="15" hidden="false" customHeight="true" outlineLevel="0" collapsed="false">
      <c r="A19" s="127"/>
      <c r="B19" s="127"/>
      <c r="C19" s="38"/>
      <c r="D19" s="128"/>
      <c r="E19" s="17"/>
      <c r="F19" s="16"/>
      <c r="G19" s="139"/>
      <c r="H19" s="135"/>
      <c r="I19" s="38" t="s">
        <v>200</v>
      </c>
      <c r="J19" s="39"/>
      <c r="K19" s="137" t="n">
        <v>13</v>
      </c>
      <c r="L19" s="137"/>
      <c r="M19" s="152"/>
    </row>
    <row r="20" customFormat="false" ht="15" hidden="false" customHeight="true" outlineLevel="0" collapsed="false">
      <c r="A20" s="127"/>
      <c r="B20" s="127"/>
      <c r="C20" s="38"/>
      <c r="D20" s="128"/>
      <c r="E20" s="17"/>
      <c r="F20" s="16"/>
      <c r="G20" s="139"/>
      <c r="H20" s="135"/>
      <c r="I20" s="136" t="s">
        <v>201</v>
      </c>
      <c r="J20" s="16"/>
      <c r="K20" s="137" t="n">
        <v>21</v>
      </c>
      <c r="L20" s="137"/>
      <c r="M20" s="152"/>
    </row>
    <row r="21" customFormat="false" ht="15" hidden="false" customHeight="true" outlineLevel="0" collapsed="false">
      <c r="A21" s="127"/>
      <c r="B21" s="127"/>
      <c r="C21" s="153" t="s">
        <v>39</v>
      </c>
      <c r="D21" s="154"/>
      <c r="E21" s="155"/>
      <c r="F21" s="154"/>
      <c r="G21" s="156" t="s">
        <v>195</v>
      </c>
      <c r="H21" s="135"/>
      <c r="I21" s="136" t="s">
        <v>202</v>
      </c>
      <c r="J21" s="128"/>
      <c r="K21" s="128" t="n">
        <v>330</v>
      </c>
      <c r="L21" s="137"/>
      <c r="M21" s="152"/>
    </row>
    <row r="22" customFormat="false" ht="15" hidden="false" customHeight="true" outlineLevel="0" collapsed="false">
      <c r="A22" s="157"/>
      <c r="B22" s="157"/>
      <c r="C22" s="51" t="n">
        <v>32625</v>
      </c>
      <c r="D22" s="143"/>
      <c r="E22" s="144" t="n">
        <f aca="false">SUM(E8:E20)</f>
        <v>4307</v>
      </c>
      <c r="F22" s="143"/>
      <c r="G22" s="145" t="n">
        <f aca="false">C22-E22</f>
        <v>28318</v>
      </c>
      <c r="H22" s="135"/>
      <c r="I22" s="136" t="s">
        <v>203</v>
      </c>
      <c r="J22" s="16"/>
      <c r="K22" s="137" t="n">
        <v>40</v>
      </c>
      <c r="L22" s="137"/>
      <c r="M22" s="152"/>
    </row>
    <row r="23" customFormat="false" ht="15" hidden="false" customHeight="true" outlineLevel="0" collapsed="false">
      <c r="A23" s="157"/>
      <c r="B23" s="157"/>
      <c r="C23" s="158"/>
      <c r="D23" s="159"/>
      <c r="E23" s="158"/>
      <c r="F23" s="159"/>
      <c r="G23" s="158"/>
      <c r="H23" s="135"/>
      <c r="I23" s="136" t="s">
        <v>204</v>
      </c>
      <c r="J23" s="16"/>
      <c r="K23" s="137" t="n">
        <f aca="false">27+61</f>
        <v>88</v>
      </c>
      <c r="L23" s="137"/>
      <c r="M23" s="152"/>
    </row>
    <row r="24" customFormat="false" ht="15" hidden="false" customHeight="true" outlineLevel="0" collapsed="false">
      <c r="A24" s="157"/>
      <c r="B24" s="157"/>
      <c r="C24" s="130" t="s">
        <v>205</v>
      </c>
      <c r="D24" s="130"/>
      <c r="E24" s="130"/>
      <c r="F24" s="130"/>
      <c r="G24" s="130"/>
      <c r="H24" s="135"/>
      <c r="I24" s="38"/>
      <c r="J24" s="128"/>
      <c r="K24" s="17"/>
      <c r="L24" s="137"/>
      <c r="M24" s="152"/>
    </row>
    <row r="25" customFormat="false" ht="15" hidden="false" customHeight="true" outlineLevel="0" collapsed="false">
      <c r="A25" s="157"/>
      <c r="B25" s="157"/>
      <c r="C25" s="160" t="s">
        <v>26</v>
      </c>
      <c r="D25" s="161"/>
      <c r="E25" s="162" t="s">
        <v>4</v>
      </c>
      <c r="F25" s="161"/>
      <c r="G25" s="163"/>
      <c r="I25" s="38"/>
      <c r="J25" s="128"/>
      <c r="K25" s="17"/>
      <c r="L25" s="137"/>
      <c r="M25" s="152"/>
      <c r="N25" s="105"/>
    </row>
    <row r="26" customFormat="false" ht="15" hidden="false" customHeight="true" outlineLevel="0" collapsed="false">
      <c r="A26" s="157"/>
      <c r="B26" s="157"/>
      <c r="C26" s="136" t="s">
        <v>206</v>
      </c>
      <c r="D26" s="16"/>
      <c r="E26" s="137" t="n">
        <v>43986</v>
      </c>
      <c r="F26" s="132"/>
      <c r="G26" s="134"/>
      <c r="I26" s="38"/>
      <c r="J26" s="128"/>
      <c r="K26" s="17"/>
      <c r="L26" s="137"/>
      <c r="M26" s="152"/>
    </row>
    <row r="27" customFormat="false" ht="15" hidden="false" customHeight="true" outlineLevel="0" collapsed="false">
      <c r="A27" s="157"/>
      <c r="B27" s="157"/>
      <c r="C27" s="136" t="s">
        <v>207</v>
      </c>
      <c r="D27" s="16"/>
      <c r="E27" s="137" t="n">
        <v>5000</v>
      </c>
      <c r="F27" s="132"/>
      <c r="G27" s="134"/>
      <c r="I27" s="38"/>
      <c r="J27" s="128"/>
      <c r="K27" s="17"/>
      <c r="L27" s="16"/>
      <c r="M27" s="139"/>
    </row>
    <row r="28" customFormat="false" ht="15" hidden="false" customHeight="true" outlineLevel="0" collapsed="false">
      <c r="A28" s="157"/>
      <c r="B28" s="157"/>
      <c r="C28" s="136" t="s">
        <v>51</v>
      </c>
      <c r="D28" s="16"/>
      <c r="E28" s="137" t="n">
        <v>7000</v>
      </c>
      <c r="F28" s="132"/>
      <c r="G28" s="134"/>
      <c r="I28" s="131" t="s">
        <v>39</v>
      </c>
      <c r="J28" s="132"/>
      <c r="K28" s="133"/>
      <c r="L28" s="132"/>
      <c r="M28" s="142" t="s">
        <v>195</v>
      </c>
    </row>
    <row r="29" customFormat="false" ht="15" hidden="false" customHeight="true" outlineLevel="0" collapsed="false">
      <c r="A29" s="157"/>
      <c r="B29" s="157"/>
      <c r="C29" s="136" t="s">
        <v>208</v>
      </c>
      <c r="D29" s="16"/>
      <c r="E29" s="137" t="n">
        <v>16400</v>
      </c>
      <c r="F29" s="132"/>
      <c r="G29" s="134"/>
      <c r="I29" s="131"/>
      <c r="J29" s="132"/>
      <c r="K29" s="133"/>
      <c r="L29" s="132"/>
      <c r="M29" s="142"/>
    </row>
    <row r="30" customFormat="false" ht="15" hidden="false" customHeight="true" outlineLevel="0" collapsed="false">
      <c r="A30" s="157"/>
      <c r="B30" s="157"/>
      <c r="C30" s="136" t="s">
        <v>209</v>
      </c>
      <c r="D30" s="16"/>
      <c r="E30" s="137" t="n">
        <v>84</v>
      </c>
      <c r="F30" s="132"/>
      <c r="G30" s="134"/>
      <c r="I30" s="131"/>
      <c r="J30" s="132"/>
      <c r="K30" s="133"/>
      <c r="L30" s="132"/>
      <c r="M30" s="142"/>
    </row>
    <row r="31" customFormat="false" ht="15" hidden="false" customHeight="true" outlineLevel="0" collapsed="false">
      <c r="A31" s="157"/>
      <c r="B31" s="157"/>
      <c r="C31" s="136" t="s">
        <v>210</v>
      </c>
      <c r="D31" s="16"/>
      <c r="E31" s="137" t="n">
        <v>-1000</v>
      </c>
      <c r="F31" s="132"/>
      <c r="G31" s="134"/>
      <c r="I31" s="131"/>
      <c r="J31" s="132"/>
      <c r="K31" s="133"/>
      <c r="L31" s="132"/>
      <c r="M31" s="142"/>
    </row>
    <row r="32" customFormat="false" ht="15" hidden="false" customHeight="true" outlineLevel="0" collapsed="false">
      <c r="A32" s="157"/>
      <c r="B32" s="157"/>
      <c r="C32" s="136"/>
      <c r="D32" s="132"/>
      <c r="E32" s="141"/>
      <c r="F32" s="132"/>
      <c r="G32" s="134"/>
      <c r="I32" s="51" t="n">
        <v>223</v>
      </c>
      <c r="J32" s="143"/>
      <c r="K32" s="144" t="n">
        <f aca="false">SUM(K18:K27)</f>
        <v>566</v>
      </c>
      <c r="L32" s="143"/>
      <c r="M32" s="145" t="n">
        <f aca="false">I32-K32</f>
        <v>-343</v>
      </c>
    </row>
    <row r="33" customFormat="false" ht="15" hidden="false" customHeight="true" outlineLevel="0" collapsed="false">
      <c r="A33" s="157"/>
      <c r="B33" s="157"/>
      <c r="C33" s="153" t="s">
        <v>39</v>
      </c>
      <c r="D33" s="154"/>
      <c r="E33" s="155"/>
      <c r="F33" s="154"/>
      <c r="G33" s="156" t="s">
        <v>195</v>
      </c>
      <c r="I33" s="158"/>
      <c r="J33" s="164"/>
      <c r="K33" s="165"/>
      <c r="L33" s="164"/>
      <c r="M33" s="165"/>
    </row>
    <row r="34" customFormat="false" ht="15" hidden="false" customHeight="true" outlineLevel="0" collapsed="false">
      <c r="A34" s="157"/>
      <c r="B34" s="157"/>
      <c r="C34" s="51" t="n">
        <v>76000</v>
      </c>
      <c r="D34" s="166"/>
      <c r="E34" s="144" t="n">
        <f aca="false">SUM(E26:E32)</f>
        <v>71470</v>
      </c>
      <c r="F34" s="166"/>
      <c r="G34" s="145" t="n">
        <f aca="false">C34-E34</f>
        <v>4530</v>
      </c>
      <c r="I34" s="146" t="s">
        <v>154</v>
      </c>
      <c r="J34" s="147"/>
      <c r="K34" s="147"/>
      <c r="L34" s="147"/>
      <c r="M34" s="148"/>
    </row>
    <row r="35" customFormat="false" ht="15" hidden="false" customHeight="true" outlineLevel="0" collapsed="false">
      <c r="A35" s="157"/>
      <c r="B35" s="157"/>
      <c r="C35" s="158"/>
      <c r="D35" s="159"/>
      <c r="E35" s="158"/>
      <c r="F35" s="159"/>
      <c r="G35" s="158"/>
      <c r="I35" s="131" t="s">
        <v>26</v>
      </c>
      <c r="J35" s="132"/>
      <c r="K35" s="133" t="s">
        <v>4</v>
      </c>
      <c r="L35" s="132"/>
      <c r="M35" s="134"/>
    </row>
    <row r="36" customFormat="false" ht="15" hidden="false" customHeight="true" outlineLevel="0" collapsed="false">
      <c r="A36" s="127"/>
      <c r="B36" s="127"/>
      <c r="C36" s="146" t="s">
        <v>211</v>
      </c>
      <c r="D36" s="147"/>
      <c r="E36" s="147"/>
      <c r="F36" s="147"/>
      <c r="G36" s="148"/>
      <c r="I36" s="136" t="s">
        <v>158</v>
      </c>
      <c r="J36" s="16"/>
      <c r="K36" s="137" t="n">
        <f aca="false">339+63</f>
        <v>402</v>
      </c>
      <c r="L36" s="132"/>
      <c r="M36" s="134"/>
    </row>
    <row r="37" customFormat="false" ht="15" hidden="false" customHeight="true" outlineLevel="0" collapsed="false">
      <c r="A37" s="157"/>
      <c r="B37" s="157"/>
      <c r="C37" s="131" t="s">
        <v>26</v>
      </c>
      <c r="D37" s="132"/>
      <c r="E37" s="133" t="s">
        <v>4</v>
      </c>
      <c r="F37" s="132"/>
      <c r="G37" s="134"/>
      <c r="I37" s="136" t="s">
        <v>212</v>
      </c>
      <c r="J37" s="16"/>
      <c r="K37" s="137" t="n">
        <v>25</v>
      </c>
      <c r="L37" s="132"/>
      <c r="M37" s="134"/>
      <c r="N37" s="105"/>
    </row>
    <row r="38" customFormat="false" ht="15" hidden="false" customHeight="true" outlineLevel="0" collapsed="false">
      <c r="A38" s="157"/>
      <c r="B38" s="157"/>
      <c r="C38" s="136"/>
      <c r="D38" s="16"/>
      <c r="E38" s="137"/>
      <c r="F38" s="132"/>
      <c r="G38" s="134"/>
      <c r="I38" s="136" t="s">
        <v>213</v>
      </c>
      <c r="J38" s="16"/>
      <c r="K38" s="137" t="n">
        <v>6</v>
      </c>
      <c r="L38" s="132"/>
      <c r="M38" s="134"/>
      <c r="N38" s="105"/>
    </row>
    <row r="39" customFormat="false" ht="15" hidden="false" customHeight="true" outlineLevel="0" collapsed="false">
      <c r="A39" s="157"/>
      <c r="B39" s="157"/>
      <c r="C39" s="136" t="s">
        <v>214</v>
      </c>
      <c r="D39" s="16"/>
      <c r="E39" s="137" t="n">
        <v>4164</v>
      </c>
      <c r="F39" s="132"/>
      <c r="G39" s="134"/>
      <c r="I39" s="167"/>
      <c r="J39" s="132"/>
      <c r="K39" s="141"/>
      <c r="L39" s="132"/>
      <c r="M39" s="134"/>
      <c r="N39" s="105"/>
    </row>
    <row r="40" customFormat="false" ht="15" hidden="false" customHeight="true" outlineLevel="0" collapsed="false">
      <c r="A40" s="157"/>
      <c r="B40" s="157"/>
      <c r="C40" s="136" t="s">
        <v>215</v>
      </c>
      <c r="D40" s="16"/>
      <c r="E40" s="137" t="n">
        <v>23861</v>
      </c>
      <c r="F40" s="132"/>
      <c r="G40" s="134"/>
      <c r="I40" s="167"/>
      <c r="J40" s="132"/>
      <c r="K40" s="141"/>
      <c r="L40" s="132"/>
      <c r="M40" s="134"/>
      <c r="N40" s="105"/>
    </row>
    <row r="41" customFormat="false" ht="15" hidden="false" customHeight="true" outlineLevel="0" collapsed="false">
      <c r="A41" s="157"/>
      <c r="B41" s="157"/>
      <c r="C41" s="38" t="s">
        <v>216</v>
      </c>
      <c r="D41" s="39"/>
      <c r="E41" s="168" t="n">
        <v>2528</v>
      </c>
      <c r="F41" s="132"/>
      <c r="G41" s="134"/>
      <c r="I41" s="131" t="s">
        <v>39</v>
      </c>
      <c r="J41" s="132"/>
      <c r="K41" s="133"/>
      <c r="L41" s="132"/>
      <c r="M41" s="142" t="s">
        <v>195</v>
      </c>
      <c r="N41" s="105"/>
    </row>
    <row r="42" customFormat="false" ht="15" hidden="false" customHeight="true" outlineLevel="0" collapsed="false">
      <c r="A42" s="157"/>
      <c r="B42" s="157"/>
      <c r="C42" s="136" t="s">
        <v>217</v>
      </c>
      <c r="D42" s="16"/>
      <c r="E42" s="168" t="n">
        <v>3170</v>
      </c>
      <c r="F42" s="132"/>
      <c r="G42" s="134"/>
      <c r="I42" s="131"/>
      <c r="J42" s="132"/>
      <c r="K42" s="133"/>
      <c r="L42" s="132"/>
      <c r="M42" s="142"/>
      <c r="N42" s="105"/>
    </row>
    <row r="43" customFormat="false" ht="15" hidden="false" customHeight="true" outlineLevel="0" collapsed="false">
      <c r="A43" s="157"/>
      <c r="B43" s="157"/>
      <c r="C43" s="136" t="s">
        <v>218</v>
      </c>
      <c r="D43" s="16"/>
      <c r="E43" s="168" t="n">
        <v>535</v>
      </c>
      <c r="F43" s="132"/>
      <c r="G43" s="134"/>
      <c r="I43" s="131"/>
      <c r="J43" s="132"/>
      <c r="K43" s="133"/>
      <c r="L43" s="132"/>
      <c r="M43" s="142"/>
      <c r="N43" s="105"/>
    </row>
    <row r="44" customFormat="false" ht="15" hidden="false" customHeight="true" outlineLevel="0" collapsed="false">
      <c r="A44" s="157"/>
      <c r="B44" s="157"/>
      <c r="C44" s="136" t="s">
        <v>219</v>
      </c>
      <c r="D44" s="16"/>
      <c r="E44" s="168" t="n">
        <v>4101</v>
      </c>
      <c r="F44" s="132"/>
      <c r="G44" s="134"/>
      <c r="I44" s="51" t="n">
        <f aca="false">60000/4</f>
        <v>15000</v>
      </c>
      <c r="J44" s="143"/>
      <c r="K44" s="144" t="n">
        <f aca="false">SUM(K36:K39)</f>
        <v>433</v>
      </c>
      <c r="L44" s="143"/>
      <c r="M44" s="145" t="n">
        <f aca="false">I44-K44</f>
        <v>14567</v>
      </c>
      <c r="N44" s="105"/>
    </row>
    <row r="45" customFormat="false" ht="15" hidden="false" customHeight="true" outlineLevel="0" collapsed="false">
      <c r="A45" s="157"/>
      <c r="B45" s="157"/>
      <c r="C45" s="136"/>
      <c r="D45" s="16"/>
      <c r="E45" s="137"/>
      <c r="F45" s="132"/>
      <c r="G45" s="134"/>
      <c r="N45" s="105"/>
    </row>
    <row r="46" customFormat="false" ht="15" hidden="false" customHeight="true" outlineLevel="0" collapsed="false">
      <c r="A46" s="157"/>
      <c r="B46" s="157"/>
      <c r="C46" s="136"/>
      <c r="D46" s="16"/>
      <c r="E46" s="137"/>
      <c r="F46" s="132"/>
      <c r="G46" s="134"/>
      <c r="I46" s="130" t="s">
        <v>8</v>
      </c>
      <c r="J46" s="130"/>
      <c r="K46" s="130"/>
      <c r="L46" s="130"/>
      <c r="M46" s="130"/>
      <c r="N46" s="105"/>
    </row>
    <row r="47" customFormat="false" ht="15" hidden="false" customHeight="true" outlineLevel="0" collapsed="false">
      <c r="A47" s="157"/>
      <c r="B47" s="157"/>
      <c r="C47" s="136"/>
      <c r="D47" s="16"/>
      <c r="E47" s="137"/>
      <c r="F47" s="132"/>
      <c r="G47" s="134"/>
      <c r="I47" s="131" t="s">
        <v>26</v>
      </c>
      <c r="J47" s="132"/>
      <c r="K47" s="133" t="s">
        <v>4</v>
      </c>
      <c r="L47" s="132"/>
      <c r="M47" s="134"/>
      <c r="N47" s="105"/>
    </row>
    <row r="48" customFormat="false" ht="15" hidden="false" customHeight="true" outlineLevel="0" collapsed="false">
      <c r="A48" s="157"/>
      <c r="B48" s="157"/>
      <c r="C48" s="136"/>
      <c r="D48" s="16"/>
      <c r="E48" s="168"/>
      <c r="F48" s="16"/>
      <c r="G48" s="134"/>
      <c r="H48" s="105"/>
      <c r="I48" s="167"/>
      <c r="J48" s="135"/>
      <c r="K48" s="137"/>
      <c r="L48" s="16"/>
      <c r="M48" s="139"/>
    </row>
    <row r="49" customFormat="false" ht="15" hidden="false" customHeight="true" outlineLevel="0" collapsed="false">
      <c r="A49" s="157"/>
      <c r="B49" s="157"/>
      <c r="C49" s="136"/>
      <c r="D49" s="16"/>
      <c r="E49" s="137"/>
      <c r="F49" s="132"/>
      <c r="G49" s="134"/>
      <c r="H49" s="105"/>
      <c r="I49" s="131" t="s">
        <v>39</v>
      </c>
      <c r="J49" s="132"/>
      <c r="K49" s="133"/>
      <c r="L49" s="132"/>
      <c r="M49" s="142" t="s">
        <v>195</v>
      </c>
      <c r="N49" s="169"/>
    </row>
    <row r="50" customFormat="false" ht="15" hidden="false" customHeight="true" outlineLevel="0" collapsed="false">
      <c r="A50" s="157"/>
      <c r="B50" s="157"/>
      <c r="C50" s="136"/>
      <c r="D50" s="132"/>
      <c r="E50" s="141"/>
      <c r="F50" s="132"/>
      <c r="G50" s="134"/>
      <c r="I50" s="51" t="n">
        <v>0</v>
      </c>
      <c r="J50" s="166"/>
      <c r="K50" s="144" t="n">
        <f aca="false">SUM(K48)</f>
        <v>0</v>
      </c>
      <c r="L50" s="166"/>
      <c r="M50" s="145" t="n">
        <f aca="false">I50-K50</f>
        <v>0</v>
      </c>
      <c r="N50" s="169"/>
    </row>
    <row r="51" customFormat="false" ht="15" hidden="false" customHeight="true" outlineLevel="0" collapsed="false">
      <c r="A51" s="157"/>
      <c r="B51" s="157"/>
      <c r="C51" s="131" t="s">
        <v>39</v>
      </c>
      <c r="D51" s="132"/>
      <c r="E51" s="133"/>
      <c r="F51" s="132"/>
      <c r="G51" s="142" t="s">
        <v>195</v>
      </c>
    </row>
    <row r="52" customFormat="false" ht="15" hidden="false" customHeight="true" outlineLevel="0" collapsed="false">
      <c r="A52" s="157"/>
      <c r="B52" s="157"/>
      <c r="C52" s="51" t="n">
        <v>13250</v>
      </c>
      <c r="D52" s="143"/>
      <c r="E52" s="144" t="n">
        <f aca="false">SUM(E38:E51)</f>
        <v>38359</v>
      </c>
      <c r="F52" s="143"/>
      <c r="G52" s="145" t="n">
        <f aca="false">C52-E52</f>
        <v>-25109</v>
      </c>
      <c r="I52" s="146" t="s">
        <v>220</v>
      </c>
      <c r="J52" s="147"/>
      <c r="K52" s="147"/>
      <c r="L52" s="147"/>
      <c r="M52" s="148"/>
    </row>
    <row r="53" customFormat="false" ht="15" hidden="false" customHeight="true" outlineLevel="0" collapsed="false">
      <c r="A53" s="157"/>
      <c r="B53" s="157"/>
      <c r="C53" s="104"/>
      <c r="E53" s="104"/>
      <c r="G53" s="104"/>
      <c r="I53" s="131" t="s">
        <v>26</v>
      </c>
      <c r="J53" s="132"/>
      <c r="K53" s="133" t="s">
        <v>4</v>
      </c>
      <c r="L53" s="132"/>
      <c r="M53" s="134"/>
    </row>
    <row r="54" customFormat="false" ht="15" hidden="false" customHeight="true" outlineLevel="0" collapsed="false">
      <c r="A54" s="127"/>
      <c r="B54" s="127"/>
      <c r="C54" s="130" t="s">
        <v>221</v>
      </c>
      <c r="D54" s="130"/>
      <c r="E54" s="130"/>
      <c r="F54" s="130"/>
      <c r="G54" s="130"/>
      <c r="I54" s="136"/>
      <c r="J54" s="16"/>
      <c r="K54" s="137"/>
      <c r="L54" s="16"/>
      <c r="M54" s="134"/>
    </row>
    <row r="55" customFormat="false" ht="15" hidden="false" customHeight="true" outlineLevel="0" collapsed="false">
      <c r="A55" s="127"/>
      <c r="B55" s="127"/>
      <c r="C55" s="131" t="s">
        <v>26</v>
      </c>
      <c r="D55" s="132"/>
      <c r="E55" s="133" t="s">
        <v>4</v>
      </c>
      <c r="F55" s="132"/>
      <c r="G55" s="134"/>
      <c r="I55" s="131"/>
      <c r="J55" s="132"/>
      <c r="K55" s="133"/>
      <c r="L55" s="132"/>
      <c r="M55" s="134"/>
    </row>
    <row r="56" customFormat="false" ht="15" hidden="false" customHeight="true" outlineLevel="0" collapsed="false">
      <c r="A56" s="127"/>
      <c r="B56" s="127"/>
      <c r="C56" s="170" t="s">
        <v>222</v>
      </c>
      <c r="E56" s="16" t="n">
        <v>1828</v>
      </c>
      <c r="F56" s="132"/>
      <c r="G56" s="134"/>
      <c r="I56" s="131"/>
      <c r="J56" s="132"/>
      <c r="K56" s="133"/>
      <c r="L56" s="132"/>
      <c r="M56" s="134"/>
    </row>
    <row r="57" customFormat="false" ht="15" hidden="false" customHeight="true" outlineLevel="0" collapsed="false">
      <c r="A57" s="127"/>
      <c r="B57" s="127"/>
      <c r="C57" s="136" t="s">
        <v>223</v>
      </c>
      <c r="E57" s="137" t="n">
        <f aca="false">194</f>
        <v>194</v>
      </c>
      <c r="F57" s="132"/>
      <c r="G57" s="134"/>
      <c r="I57" s="131"/>
      <c r="J57" s="132"/>
      <c r="K57" s="133"/>
      <c r="L57" s="132"/>
      <c r="M57" s="134"/>
    </row>
    <row r="58" customFormat="false" ht="15" hidden="false" customHeight="true" outlineLevel="0" collapsed="false">
      <c r="A58" s="127"/>
      <c r="B58" s="127"/>
      <c r="C58" s="136" t="s">
        <v>224</v>
      </c>
      <c r="E58" s="137" t="n">
        <v>978</v>
      </c>
      <c r="F58" s="132"/>
      <c r="G58" s="134"/>
      <c r="I58" s="131"/>
      <c r="J58" s="132"/>
      <c r="K58" s="133"/>
      <c r="L58" s="132"/>
      <c r="M58" s="134"/>
    </row>
    <row r="59" customFormat="false" ht="15" hidden="false" customHeight="true" outlineLevel="0" collapsed="false">
      <c r="A59" s="127"/>
      <c r="B59" s="127"/>
      <c r="C59" s="136" t="s">
        <v>225</v>
      </c>
      <c r="E59" s="137" t="n">
        <v>652</v>
      </c>
      <c r="F59" s="132"/>
      <c r="G59" s="134"/>
      <c r="I59" s="131"/>
      <c r="J59" s="132"/>
      <c r="K59" s="133"/>
      <c r="L59" s="132"/>
      <c r="M59" s="134"/>
    </row>
    <row r="60" customFormat="false" ht="15" hidden="false" customHeight="true" outlineLevel="0" collapsed="false">
      <c r="A60" s="127"/>
      <c r="B60" s="127"/>
      <c r="C60" s="136" t="s">
        <v>226</v>
      </c>
      <c r="E60" s="137" t="n">
        <v>1470</v>
      </c>
      <c r="F60" s="132"/>
      <c r="G60" s="134"/>
      <c r="I60" s="131"/>
      <c r="J60" s="132"/>
      <c r="K60" s="133"/>
      <c r="L60" s="132"/>
      <c r="M60" s="134"/>
    </row>
    <row r="61" customFormat="false" ht="15" hidden="false" customHeight="true" outlineLevel="0" collapsed="false">
      <c r="A61" s="127"/>
      <c r="B61" s="127"/>
      <c r="C61" s="136" t="s">
        <v>227</v>
      </c>
      <c r="E61" s="137" t="n">
        <v>645</v>
      </c>
      <c r="F61" s="132"/>
      <c r="G61" s="134"/>
      <c r="I61" s="131"/>
      <c r="J61" s="132"/>
      <c r="K61" s="133"/>
      <c r="L61" s="132"/>
      <c r="M61" s="134"/>
    </row>
    <row r="62" customFormat="false" ht="15" hidden="false" customHeight="true" outlineLevel="0" collapsed="false">
      <c r="A62" s="127"/>
      <c r="B62" s="127"/>
      <c r="C62" s="136" t="s">
        <v>228</v>
      </c>
      <c r="E62" s="137" t="n">
        <f aca="false">139+9</f>
        <v>148</v>
      </c>
      <c r="F62" s="132"/>
      <c r="G62" s="134"/>
      <c r="I62" s="131"/>
      <c r="J62" s="132"/>
      <c r="K62" s="133"/>
      <c r="L62" s="132"/>
      <c r="M62" s="134"/>
    </row>
    <row r="63" customFormat="false" ht="15" hidden="false" customHeight="true" outlineLevel="0" collapsed="false">
      <c r="A63" s="127"/>
      <c r="B63" s="127"/>
      <c r="C63" s="136"/>
      <c r="D63" s="16"/>
      <c r="E63" s="16"/>
      <c r="F63" s="132"/>
      <c r="G63" s="134"/>
      <c r="I63" s="131"/>
      <c r="J63" s="132"/>
      <c r="K63" s="133"/>
      <c r="L63" s="132"/>
      <c r="M63" s="134"/>
    </row>
    <row r="64" customFormat="false" ht="15" hidden="false" customHeight="true" outlineLevel="0" collapsed="false">
      <c r="A64" s="157"/>
      <c r="B64" s="157"/>
      <c r="C64" s="136"/>
      <c r="D64" s="16"/>
      <c r="E64" s="137"/>
      <c r="F64" s="138"/>
      <c r="G64" s="134"/>
      <c r="I64" s="136"/>
      <c r="J64" s="16"/>
      <c r="K64" s="137"/>
      <c r="L64" s="132"/>
      <c r="M64" s="134"/>
    </row>
    <row r="65" customFormat="false" ht="15" hidden="false" customHeight="true" outlineLevel="0" collapsed="false">
      <c r="A65" s="157"/>
      <c r="B65" s="157"/>
      <c r="C65" s="131" t="s">
        <v>39</v>
      </c>
      <c r="D65" s="132"/>
      <c r="E65" s="133"/>
      <c r="F65" s="132"/>
      <c r="G65" s="142" t="s">
        <v>195</v>
      </c>
      <c r="I65" s="131" t="s">
        <v>39</v>
      </c>
      <c r="J65" s="132"/>
      <c r="K65" s="133"/>
      <c r="L65" s="132"/>
      <c r="M65" s="142" t="s">
        <v>195</v>
      </c>
    </row>
    <row r="66" customFormat="false" ht="15" hidden="false" customHeight="true" outlineLevel="0" collapsed="false">
      <c r="A66" s="157"/>
      <c r="B66" s="157"/>
      <c r="C66" s="51" t="n">
        <v>40625</v>
      </c>
      <c r="D66" s="143"/>
      <c r="E66" s="171" t="n">
        <f aca="false">SUM(E56:E64)</f>
        <v>5915</v>
      </c>
      <c r="F66" s="143"/>
      <c r="G66" s="145" t="n">
        <f aca="false">C66-E66</f>
        <v>34710</v>
      </c>
      <c r="I66" s="51" t="n">
        <v>0</v>
      </c>
      <c r="J66" s="143"/>
      <c r="K66" s="144" t="n">
        <f aca="false">SUM(K54:K64)</f>
        <v>0</v>
      </c>
      <c r="L66" s="143"/>
      <c r="M66" s="145" t="n">
        <f aca="false">I66-K66</f>
        <v>0</v>
      </c>
    </row>
    <row r="67" customFormat="false" ht="15" hidden="false" customHeight="true" outlineLevel="0" collapsed="false">
      <c r="A67" s="157"/>
      <c r="B67" s="157"/>
      <c r="C67" s="104"/>
      <c r="E67" s="104"/>
      <c r="G67" s="104"/>
      <c r="N67" s="105"/>
    </row>
    <row r="68" customFormat="false" ht="15" hidden="false" customHeight="true" outlineLevel="0" collapsed="false">
      <c r="A68" s="127"/>
      <c r="B68" s="127"/>
      <c r="C68" s="146" t="s">
        <v>92</v>
      </c>
      <c r="D68" s="147"/>
      <c r="E68" s="147"/>
      <c r="F68" s="172"/>
      <c r="G68" s="173"/>
      <c r="I68" s="146" t="s">
        <v>229</v>
      </c>
      <c r="J68" s="147"/>
      <c r="K68" s="147"/>
      <c r="L68" s="147"/>
      <c r="M68" s="148"/>
    </row>
    <row r="69" customFormat="false" ht="15" hidden="false" customHeight="true" outlineLevel="0" collapsed="false">
      <c r="A69" s="157"/>
      <c r="B69" s="157"/>
      <c r="C69" s="131" t="s">
        <v>26</v>
      </c>
      <c r="D69" s="132"/>
      <c r="E69" s="133" t="s">
        <v>4</v>
      </c>
      <c r="F69" s="16"/>
      <c r="G69" s="139"/>
      <c r="I69" s="131" t="s">
        <v>26</v>
      </c>
      <c r="J69" s="132"/>
      <c r="K69" s="133" t="s">
        <v>4</v>
      </c>
      <c r="L69" s="132"/>
      <c r="M69" s="134"/>
    </row>
    <row r="70" customFormat="false" ht="15" hidden="false" customHeight="true" outlineLevel="0" collapsed="false">
      <c r="A70" s="157"/>
      <c r="B70" s="157"/>
      <c r="C70" s="136"/>
      <c r="D70" s="16"/>
      <c r="E70" s="137"/>
      <c r="F70" s="16"/>
      <c r="G70" s="139"/>
      <c r="I70" s="136" t="s">
        <v>230</v>
      </c>
      <c r="J70" s="16"/>
      <c r="K70" s="137" t="n">
        <v>393</v>
      </c>
      <c r="L70" s="16"/>
      <c r="M70" s="174"/>
    </row>
    <row r="71" customFormat="false" ht="15" hidden="false" customHeight="true" outlineLevel="0" collapsed="false">
      <c r="A71" s="157"/>
      <c r="B71" s="157"/>
      <c r="C71" s="175"/>
      <c r="D71" s="16"/>
      <c r="E71" s="176"/>
      <c r="F71" s="16"/>
      <c r="G71" s="139"/>
      <c r="I71" s="136"/>
      <c r="J71" s="16"/>
      <c r="K71" s="137"/>
      <c r="L71" s="16"/>
      <c r="M71" s="174"/>
    </row>
    <row r="72" customFormat="false" ht="15" hidden="false" customHeight="true" outlineLevel="0" collapsed="false">
      <c r="A72" s="157"/>
      <c r="B72" s="157"/>
      <c r="C72" s="175"/>
      <c r="D72" s="16"/>
      <c r="E72" s="176"/>
      <c r="G72" s="177"/>
      <c r="I72" s="136"/>
      <c r="J72" s="16"/>
      <c r="K72" s="137"/>
      <c r="L72" s="16"/>
      <c r="M72" s="174"/>
    </row>
    <row r="73" customFormat="false" ht="15" hidden="false" customHeight="true" outlineLevel="0" collapsed="false">
      <c r="A73" s="157"/>
      <c r="B73" s="157"/>
      <c r="C73" s="131" t="s">
        <v>39</v>
      </c>
      <c r="D73" s="132"/>
      <c r="E73" s="133"/>
      <c r="F73" s="132"/>
      <c r="G73" s="142" t="s">
        <v>195</v>
      </c>
      <c r="I73" s="178"/>
      <c r="J73" s="128"/>
      <c r="K73" s="128"/>
      <c r="L73" s="16"/>
      <c r="M73" s="174"/>
    </row>
    <row r="74" customFormat="false" ht="15" hidden="false" customHeight="true" outlineLevel="0" collapsed="false">
      <c r="A74" s="157"/>
      <c r="B74" s="157"/>
      <c r="C74" s="51" t="n">
        <v>11196</v>
      </c>
      <c r="D74" s="143"/>
      <c r="E74" s="144" t="n">
        <f aca="false">SUM(E70:E72)</f>
        <v>0</v>
      </c>
      <c r="F74" s="143"/>
      <c r="G74" s="145" t="n">
        <f aca="false">C74-E74</f>
        <v>11196</v>
      </c>
      <c r="I74" s="136"/>
      <c r="J74" s="132"/>
      <c r="K74" s="141"/>
      <c r="L74" s="16"/>
      <c r="M74" s="139"/>
    </row>
    <row r="75" customFormat="false" ht="15" hidden="false" customHeight="true" outlineLevel="0" collapsed="false">
      <c r="A75" s="157"/>
      <c r="B75" s="157"/>
      <c r="C75" s="104"/>
      <c r="E75" s="104"/>
      <c r="G75" s="104"/>
      <c r="I75" s="153" t="s">
        <v>39</v>
      </c>
      <c r="J75" s="154"/>
      <c r="K75" s="155"/>
      <c r="L75" s="154"/>
      <c r="M75" s="156" t="s">
        <v>195</v>
      </c>
    </row>
    <row r="76" customFormat="false" ht="15" hidden="false" customHeight="true" outlineLevel="0" collapsed="false">
      <c r="A76" s="157"/>
      <c r="B76" s="157"/>
      <c r="C76" s="130" t="s">
        <v>94</v>
      </c>
      <c r="D76" s="130"/>
      <c r="E76" s="130"/>
      <c r="F76" s="130"/>
      <c r="G76" s="130"/>
      <c r="I76" s="51" t="n">
        <v>0</v>
      </c>
      <c r="J76" s="143"/>
      <c r="K76" s="144" t="n">
        <f aca="false">SUM(K70:K74)</f>
        <v>393</v>
      </c>
      <c r="L76" s="143"/>
      <c r="M76" s="145" t="n">
        <f aca="false">I76-K76</f>
        <v>-393</v>
      </c>
    </row>
    <row r="77" customFormat="false" ht="15" hidden="false" customHeight="true" outlineLevel="0" collapsed="false">
      <c r="A77" s="157"/>
      <c r="B77" s="157"/>
      <c r="C77" s="131" t="s">
        <v>26</v>
      </c>
      <c r="D77" s="132"/>
      <c r="E77" s="133" t="s">
        <v>4</v>
      </c>
      <c r="F77" s="132"/>
      <c r="G77" s="134"/>
    </row>
    <row r="78" customFormat="false" ht="15" hidden="false" customHeight="true" outlineLevel="0" collapsed="false">
      <c r="A78" s="157"/>
      <c r="B78" s="157"/>
      <c r="C78" s="136"/>
      <c r="D78" s="138"/>
      <c r="E78" s="137"/>
      <c r="F78" s="16"/>
      <c r="G78" s="139"/>
      <c r="I78" s="146" t="s">
        <v>182</v>
      </c>
      <c r="J78" s="147"/>
      <c r="K78" s="147"/>
      <c r="L78" s="147"/>
      <c r="M78" s="148"/>
      <c r="N78" s="179"/>
    </row>
    <row r="79" customFormat="false" ht="15" hidden="false" customHeight="true" outlineLevel="0" collapsed="false">
      <c r="A79" s="157"/>
      <c r="B79" s="157"/>
      <c r="C79" s="136"/>
      <c r="D79" s="138"/>
      <c r="E79" s="137"/>
      <c r="F79" s="16"/>
      <c r="G79" s="139"/>
      <c r="I79" s="131" t="s">
        <v>26</v>
      </c>
      <c r="J79" s="132"/>
      <c r="K79" s="133" t="s">
        <v>4</v>
      </c>
      <c r="L79" s="132"/>
      <c r="M79" s="134"/>
      <c r="O79" s="105"/>
      <c r="Q79" s="105"/>
      <c r="S79" s="105"/>
    </row>
    <row r="80" customFormat="false" ht="15" hidden="false" customHeight="true" outlineLevel="0" collapsed="false">
      <c r="A80" s="157"/>
      <c r="B80" s="157"/>
      <c r="C80" s="136"/>
      <c r="D80" s="140"/>
      <c r="E80" s="141"/>
      <c r="F80" s="132"/>
      <c r="G80" s="134"/>
      <c r="I80" s="136"/>
      <c r="J80" s="16"/>
      <c r="K80" s="137"/>
      <c r="L80" s="132"/>
      <c r="M80" s="134"/>
    </row>
    <row r="81" customFormat="false" ht="15" hidden="false" customHeight="true" outlineLevel="0" collapsed="false">
      <c r="A81" s="157"/>
      <c r="B81" s="157"/>
      <c r="C81" s="131" t="s">
        <v>39</v>
      </c>
      <c r="D81" s="132"/>
      <c r="E81" s="133"/>
      <c r="F81" s="132"/>
      <c r="G81" s="142" t="s">
        <v>195</v>
      </c>
      <c r="I81" s="136"/>
      <c r="J81" s="16"/>
      <c r="K81" s="137"/>
      <c r="L81" s="132"/>
      <c r="M81" s="134"/>
    </row>
    <row r="82" customFormat="false" ht="15" hidden="false" customHeight="true" outlineLevel="0" collapsed="false">
      <c r="A82" s="157"/>
      <c r="B82" s="157"/>
      <c r="C82" s="51" t="n">
        <v>0</v>
      </c>
      <c r="D82" s="143"/>
      <c r="E82" s="144" t="n">
        <f aca="false">SUM(E78:E80)</f>
        <v>0</v>
      </c>
      <c r="F82" s="143"/>
      <c r="G82" s="145" t="n">
        <f aca="false">C82-E82</f>
        <v>0</v>
      </c>
      <c r="I82" s="136"/>
      <c r="J82" s="132"/>
      <c r="K82" s="141"/>
      <c r="L82" s="132"/>
      <c r="M82" s="134"/>
    </row>
    <row r="83" customFormat="false" ht="15" hidden="false" customHeight="true" outlineLevel="0" collapsed="false">
      <c r="A83" s="157"/>
      <c r="B83" s="157"/>
      <c r="C83" s="104"/>
      <c r="E83" s="104"/>
      <c r="G83" s="104"/>
      <c r="I83" s="131" t="s">
        <v>39</v>
      </c>
      <c r="J83" s="132"/>
      <c r="K83" s="133"/>
      <c r="L83" s="132"/>
      <c r="M83" s="142" t="s">
        <v>195</v>
      </c>
    </row>
    <row r="84" customFormat="false" ht="15" hidden="false" customHeight="true" outlineLevel="0" collapsed="false">
      <c r="A84" s="157"/>
      <c r="B84" s="157"/>
      <c r="C84" s="130" t="s">
        <v>231</v>
      </c>
      <c r="D84" s="130"/>
      <c r="E84" s="130"/>
      <c r="F84" s="130"/>
      <c r="G84" s="130"/>
      <c r="I84" s="51" t="n">
        <v>2500</v>
      </c>
      <c r="J84" s="143"/>
      <c r="K84" s="144" t="n">
        <f aca="false">SUM(K80:K82)</f>
        <v>0</v>
      </c>
      <c r="L84" s="143"/>
      <c r="M84" s="145" t="n">
        <f aca="false">I84-K84</f>
        <v>2500</v>
      </c>
    </row>
    <row r="85" customFormat="false" ht="15" hidden="false" customHeight="true" outlineLevel="0" collapsed="false">
      <c r="A85" s="157"/>
      <c r="B85" s="157"/>
      <c r="C85" s="131" t="s">
        <v>26</v>
      </c>
      <c r="D85" s="132"/>
      <c r="E85" s="133" t="s">
        <v>4</v>
      </c>
      <c r="F85" s="132"/>
      <c r="G85" s="134"/>
    </row>
    <row r="86" customFormat="false" ht="15" hidden="false" customHeight="true" outlineLevel="0" collapsed="false">
      <c r="A86" s="157"/>
      <c r="B86" s="157"/>
      <c r="C86" s="136"/>
      <c r="D86" s="138"/>
      <c r="E86" s="137"/>
      <c r="F86" s="16"/>
      <c r="G86" s="139"/>
      <c r="I86" s="146" t="s">
        <v>232</v>
      </c>
      <c r="J86" s="147"/>
      <c r="K86" s="147"/>
      <c r="L86" s="147"/>
      <c r="M86" s="148"/>
    </row>
    <row r="87" customFormat="false" ht="15" hidden="false" customHeight="true" outlineLevel="0" collapsed="false">
      <c r="A87" s="157"/>
      <c r="B87" s="157"/>
      <c r="C87" s="136"/>
      <c r="D87" s="138"/>
      <c r="E87" s="137"/>
      <c r="F87" s="16"/>
      <c r="G87" s="139"/>
      <c r="I87" s="131" t="s">
        <v>26</v>
      </c>
      <c r="J87" s="132"/>
      <c r="K87" s="133" t="s">
        <v>4</v>
      </c>
      <c r="L87" s="132"/>
      <c r="M87" s="134"/>
    </row>
    <row r="88" customFormat="false" ht="15" hidden="false" customHeight="true" outlineLevel="0" collapsed="false">
      <c r="A88" s="157"/>
      <c r="B88" s="157"/>
      <c r="C88" s="136"/>
      <c r="D88" s="138"/>
      <c r="E88" s="137"/>
      <c r="F88" s="16"/>
      <c r="G88" s="139"/>
      <c r="I88" s="131"/>
      <c r="J88" s="132"/>
      <c r="K88" s="133"/>
      <c r="L88" s="132"/>
      <c r="M88" s="134"/>
    </row>
    <row r="89" customFormat="false" ht="15" hidden="false" customHeight="true" outlineLevel="0" collapsed="false">
      <c r="A89" s="157"/>
      <c r="B89" s="157"/>
      <c r="C89" s="131" t="s">
        <v>39</v>
      </c>
      <c r="D89" s="132"/>
      <c r="E89" s="133"/>
      <c r="F89" s="132"/>
      <c r="G89" s="142" t="s">
        <v>195</v>
      </c>
      <c r="I89" s="136"/>
      <c r="J89" s="132"/>
      <c r="K89" s="141"/>
      <c r="L89" s="132"/>
      <c r="M89" s="134"/>
    </row>
    <row r="90" customFormat="false" ht="15" hidden="false" customHeight="true" outlineLevel="0" collapsed="false">
      <c r="A90" s="157"/>
      <c r="B90" s="157"/>
      <c r="C90" s="51" t="n">
        <v>0</v>
      </c>
      <c r="D90" s="143"/>
      <c r="E90" s="144" t="n">
        <f aca="false">SUM(E86:E88)</f>
        <v>0</v>
      </c>
      <c r="F90" s="143"/>
      <c r="G90" s="145" t="n">
        <f aca="false">C90-E90</f>
        <v>0</v>
      </c>
      <c r="I90" s="131" t="s">
        <v>39</v>
      </c>
      <c r="J90" s="132"/>
      <c r="K90" s="133"/>
      <c r="L90" s="132"/>
      <c r="M90" s="142" t="s">
        <v>195</v>
      </c>
    </row>
    <row r="91" customFormat="false" ht="15" hidden="false" customHeight="true" outlineLevel="0" collapsed="false">
      <c r="A91" s="157"/>
      <c r="B91" s="157"/>
      <c r="C91" s="104"/>
      <c r="E91" s="104"/>
      <c r="G91" s="104"/>
      <c r="I91" s="51" t="n">
        <v>5000</v>
      </c>
      <c r="J91" s="143"/>
      <c r="K91" s="144" t="n">
        <f aca="false">SUM(K88:K89)</f>
        <v>0</v>
      </c>
      <c r="L91" s="143"/>
      <c r="M91" s="145" t="n">
        <f aca="false">I91-K91</f>
        <v>5000</v>
      </c>
    </row>
    <row r="92" customFormat="false" ht="15" hidden="false" customHeight="true" outlineLevel="0" collapsed="false">
      <c r="A92" s="157"/>
      <c r="B92" s="157"/>
      <c r="C92" s="130" t="s">
        <v>123</v>
      </c>
      <c r="D92" s="130"/>
      <c r="E92" s="130"/>
      <c r="F92" s="130"/>
      <c r="G92" s="130"/>
    </row>
    <row r="93" customFormat="false" ht="15" hidden="false" customHeight="true" outlineLevel="0" collapsed="false">
      <c r="C93" s="131" t="s">
        <v>26</v>
      </c>
      <c r="D93" s="132"/>
      <c r="E93" s="133" t="s">
        <v>4</v>
      </c>
      <c r="F93" s="132"/>
      <c r="G93" s="134"/>
      <c r="I93" s="146" t="s">
        <v>233</v>
      </c>
      <c r="J93" s="147"/>
      <c r="K93" s="147"/>
      <c r="L93" s="147"/>
      <c r="M93" s="148"/>
    </row>
    <row r="94" customFormat="false" ht="15" hidden="false" customHeight="true" outlineLevel="0" collapsed="false">
      <c r="C94" s="136"/>
      <c r="D94" s="138"/>
      <c r="E94" s="137"/>
      <c r="F94" s="16"/>
      <c r="G94" s="139"/>
      <c r="I94" s="131" t="s">
        <v>26</v>
      </c>
      <c r="J94" s="132"/>
      <c r="K94" s="133" t="s">
        <v>4</v>
      </c>
      <c r="L94" s="132"/>
      <c r="M94" s="134"/>
    </row>
    <row r="95" customFormat="false" ht="15.75" hidden="false" customHeight="false" outlineLevel="0" collapsed="false">
      <c r="C95" s="136"/>
      <c r="D95" s="138"/>
      <c r="E95" s="137"/>
      <c r="F95" s="16"/>
      <c r="G95" s="139"/>
      <c r="I95" s="136" t="s">
        <v>234</v>
      </c>
      <c r="J95" s="16"/>
      <c r="K95" s="137" t="n">
        <v>435200</v>
      </c>
      <c r="L95" s="132"/>
      <c r="M95" s="134"/>
    </row>
    <row r="96" customFormat="false" ht="15.75" hidden="false" customHeight="false" outlineLevel="0" collapsed="false">
      <c r="C96" s="131" t="s">
        <v>39</v>
      </c>
      <c r="D96" s="132"/>
      <c r="E96" s="133"/>
      <c r="F96" s="132"/>
      <c r="G96" s="142" t="s">
        <v>195</v>
      </c>
      <c r="I96" s="131" t="s">
        <v>39</v>
      </c>
      <c r="J96" s="132"/>
      <c r="K96" s="133"/>
      <c r="L96" s="132"/>
      <c r="M96" s="142" t="s">
        <v>195</v>
      </c>
    </row>
    <row r="97" customFormat="false" ht="13.5" hidden="false" customHeight="false" outlineLevel="0" collapsed="false">
      <c r="C97" s="51" t="n">
        <v>0</v>
      </c>
      <c r="D97" s="143"/>
      <c r="E97" s="144" t="n">
        <f aca="false">SUM(E94)</f>
        <v>0</v>
      </c>
      <c r="F97" s="143"/>
      <c r="G97" s="145" t="n">
        <f aca="false">C97-E97</f>
        <v>0</v>
      </c>
      <c r="I97" s="51" t="n">
        <v>0</v>
      </c>
      <c r="J97" s="143"/>
      <c r="K97" s="144" t="n">
        <f aca="false">SUM(K95:K96)</f>
        <v>435200</v>
      </c>
      <c r="L97" s="143"/>
      <c r="M97" s="145" t="n">
        <f aca="false">I97-K97</f>
        <v>-435200</v>
      </c>
    </row>
    <row r="98" customFormat="false" ht="12.75" hidden="false" customHeight="false" outlineLevel="0" collapsed="false">
      <c r="E98" s="104"/>
      <c r="G98" s="104"/>
    </row>
    <row r="99" customFormat="false" ht="16.5" hidden="false" customHeight="false" outlineLevel="0" collapsed="false">
      <c r="C99" s="130" t="s">
        <v>135</v>
      </c>
      <c r="D99" s="130"/>
      <c r="E99" s="130"/>
      <c r="F99" s="130"/>
      <c r="G99" s="130"/>
      <c r="I99" s="150"/>
      <c r="J99" s="150"/>
      <c r="K99" s="150"/>
      <c r="L99" s="150"/>
      <c r="M99" s="150"/>
    </row>
    <row r="100" customFormat="false" ht="15.75" hidden="false" customHeight="false" outlineLevel="0" collapsed="false">
      <c r="C100" s="131" t="s">
        <v>26</v>
      </c>
      <c r="D100" s="132"/>
      <c r="E100" s="133" t="s">
        <v>4</v>
      </c>
      <c r="F100" s="132"/>
      <c r="G100" s="134"/>
      <c r="I100" s="133"/>
      <c r="J100" s="132"/>
      <c r="K100" s="133"/>
      <c r="L100" s="132"/>
      <c r="M100" s="133"/>
    </row>
    <row r="101" customFormat="false" ht="15.75" hidden="false" customHeight="false" outlineLevel="0" collapsed="false">
      <c r="C101" s="131"/>
      <c r="D101" s="132"/>
      <c r="E101" s="133"/>
      <c r="F101" s="132"/>
      <c r="G101" s="134"/>
      <c r="I101" s="133"/>
      <c r="J101" s="132"/>
      <c r="K101" s="133"/>
      <c r="L101" s="132"/>
      <c r="M101" s="133"/>
    </row>
    <row r="102" customFormat="false" ht="15.75" hidden="false" customHeight="false" outlineLevel="0" collapsed="false">
      <c r="C102" s="136"/>
      <c r="D102" s="140"/>
      <c r="E102" s="141"/>
      <c r="F102" s="132"/>
      <c r="G102" s="134"/>
      <c r="I102" s="16"/>
      <c r="J102" s="132"/>
      <c r="K102" s="141"/>
      <c r="L102" s="132"/>
      <c r="M102" s="133"/>
    </row>
    <row r="103" customFormat="false" ht="15.75" hidden="false" customHeight="false" outlineLevel="0" collapsed="false">
      <c r="C103" s="131" t="s">
        <v>39</v>
      </c>
      <c r="D103" s="132"/>
      <c r="E103" s="133"/>
      <c r="F103" s="132"/>
      <c r="G103" s="142" t="s">
        <v>195</v>
      </c>
      <c r="I103" s="16"/>
      <c r="J103" s="132"/>
      <c r="K103" s="141"/>
      <c r="L103" s="132"/>
      <c r="M103" s="133"/>
    </row>
    <row r="104" customFormat="false" ht="15.75" hidden="false" customHeight="false" outlineLevel="0" collapsed="false">
      <c r="C104" s="51" t="n">
        <v>0</v>
      </c>
      <c r="D104" s="143"/>
      <c r="E104" s="144" t="n">
        <f aca="false">SUM(E102)</f>
        <v>0</v>
      </c>
      <c r="F104" s="143"/>
      <c r="G104" s="145" t="n">
        <f aca="false">C104-E104</f>
        <v>0</v>
      </c>
      <c r="I104" s="16"/>
      <c r="J104" s="132"/>
      <c r="K104" s="141"/>
      <c r="L104" s="132"/>
      <c r="M104" s="133"/>
    </row>
    <row r="105" customFormat="false" ht="15.75" hidden="false" customHeight="false" outlineLevel="0" collapsed="false">
      <c r="E105" s="104"/>
      <c r="G105" s="104"/>
      <c r="I105" s="16"/>
      <c r="J105" s="132"/>
      <c r="K105" s="141"/>
      <c r="L105" s="132"/>
      <c r="M105" s="133"/>
    </row>
    <row r="106" customFormat="false" ht="15.75" hidden="false" customHeight="false" outlineLevel="0" collapsed="false">
      <c r="E106" s="104"/>
      <c r="G106" s="104"/>
      <c r="I106" s="16"/>
      <c r="J106" s="132"/>
      <c r="K106" s="141"/>
      <c r="L106" s="132"/>
      <c r="M106" s="133"/>
    </row>
    <row r="107" customFormat="false" ht="15.75" hidden="false" customHeight="false" outlineLevel="0" collapsed="false">
      <c r="E107" s="104"/>
      <c r="G107" s="104"/>
      <c r="I107" s="16"/>
      <c r="J107" s="132"/>
      <c r="K107" s="141"/>
      <c r="L107" s="132"/>
      <c r="M107" s="133"/>
    </row>
    <row r="108" customFormat="false" ht="15.75" hidden="false" customHeight="false" outlineLevel="0" collapsed="false">
      <c r="E108" s="104"/>
      <c r="G108" s="104"/>
      <c r="I108" s="16"/>
      <c r="J108" s="132"/>
      <c r="K108" s="141"/>
      <c r="L108" s="132"/>
      <c r="M108" s="133"/>
    </row>
    <row r="109" customFormat="false" ht="15.75" hidden="false" customHeight="false" outlineLevel="0" collapsed="false">
      <c r="E109" s="104"/>
      <c r="G109" s="104"/>
      <c r="I109" s="16"/>
      <c r="J109" s="132"/>
      <c r="K109" s="141"/>
      <c r="L109" s="132"/>
      <c r="M109" s="133"/>
    </row>
    <row r="110" customFormat="false" ht="15.75" hidden="false" customHeight="false" outlineLevel="0" collapsed="false">
      <c r="C110" s="104"/>
      <c r="I110" s="133"/>
      <c r="J110" s="132"/>
      <c r="K110" s="133"/>
      <c r="L110" s="132"/>
      <c r="M110" s="180"/>
    </row>
    <row r="111" customFormat="false" ht="13.5" hidden="false" customHeight="false" outlineLevel="0" collapsed="false">
      <c r="C111" s="179"/>
      <c r="D111" s="179"/>
      <c r="E111" s="108"/>
      <c r="G111" s="108"/>
      <c r="I111" s="158"/>
      <c r="J111" s="164"/>
      <c r="K111" s="165"/>
      <c r="L111" s="164"/>
      <c r="M111" s="165"/>
    </row>
    <row r="112" customFormat="false" ht="12.75" hidden="false" customHeight="false" outlineLevel="0" collapsed="false">
      <c r="C112" s="179"/>
      <c r="D112" s="179"/>
      <c r="E112" s="108"/>
      <c r="G112" s="108"/>
      <c r="I112" s="104" t="s">
        <v>235</v>
      </c>
      <c r="J112" s="158"/>
      <c r="K112" s="158" t="n">
        <f aca="false">E22+E34+E52+E66+E74+E82+E90+E97+E104+K13+K32+K44+K66+K76+K84+K91+K97+K50</f>
        <v>556643</v>
      </c>
      <c r="L112" s="158"/>
      <c r="M112" s="158"/>
    </row>
    <row r="113" customFormat="false" ht="12.75" hidden="false" customHeight="false" outlineLevel="0" collapsed="false">
      <c r="C113" s="104"/>
      <c r="I113" s="179"/>
      <c r="J113" s="158"/>
      <c r="K113" s="158"/>
      <c r="L113" s="158"/>
      <c r="M113" s="158"/>
    </row>
    <row r="114" customFormat="false" ht="12.75" hidden="false" customHeight="false" outlineLevel="0" collapsed="false">
      <c r="I114" s="179"/>
      <c r="J114" s="158"/>
      <c r="K114" s="158"/>
      <c r="L114" s="158"/>
      <c r="M114" s="158"/>
    </row>
    <row r="115" customFormat="false" ht="13.5" hidden="false" customHeight="false" outlineLevel="0" collapsed="false">
      <c r="I115" s="104" t="s">
        <v>236</v>
      </c>
      <c r="J115" s="164"/>
      <c r="K115" s="165" t="n">
        <f aca="false">[1]GrossMargin!$E$71</f>
        <v>497457</v>
      </c>
      <c r="L115" s="164"/>
      <c r="M115" s="165"/>
    </row>
    <row r="116" customFormat="false" ht="13.5" hidden="false" customHeight="false" outlineLevel="0" collapsed="false">
      <c r="C116" s="104"/>
      <c r="I116" s="104" t="s">
        <v>237</v>
      </c>
      <c r="J116" s="164"/>
      <c r="K116" s="165" t="n">
        <f aca="false">[1]GrossMargin!$D$71</f>
        <v>58411</v>
      </c>
      <c r="L116" s="164"/>
      <c r="M116" s="165"/>
    </row>
    <row r="117" customFormat="false" ht="13.5" hidden="false" customHeight="false" outlineLevel="0" collapsed="false">
      <c r="C117" s="104"/>
      <c r="I117" s="104" t="s">
        <v>11</v>
      </c>
      <c r="J117" s="164"/>
      <c r="K117" s="165" t="n">
        <f aca="false">[1]GrossMargin!$H$17+[1]GrossMargin!$H$27+[1]GrossMargin!$H$16</f>
        <v>775</v>
      </c>
      <c r="L117" s="164"/>
      <c r="M117" s="165"/>
    </row>
    <row r="118" customFormat="false" ht="13.5" hidden="false" customHeight="false" outlineLevel="0" collapsed="false">
      <c r="A118" s="179"/>
      <c r="B118" s="179"/>
      <c r="C118" s="104"/>
      <c r="F118" s="179"/>
      <c r="H118" s="179"/>
      <c r="J118" s="164"/>
      <c r="K118" s="165"/>
      <c r="L118" s="164"/>
      <c r="M118" s="165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79"/>
      <c r="BN118" s="179"/>
      <c r="BO118" s="179"/>
      <c r="BP118" s="179"/>
      <c r="BQ118" s="179"/>
      <c r="BR118" s="179"/>
      <c r="BS118" s="179"/>
      <c r="BT118" s="179"/>
      <c r="BU118" s="179"/>
      <c r="BV118" s="179"/>
      <c r="BW118" s="179"/>
      <c r="BX118" s="179"/>
      <c r="BY118" s="179"/>
      <c r="BZ118" s="179"/>
      <c r="CA118" s="179"/>
      <c r="CB118" s="179"/>
      <c r="CC118" s="179"/>
      <c r="CD118" s="179"/>
      <c r="CE118" s="179"/>
      <c r="CF118" s="179"/>
      <c r="CG118" s="179"/>
      <c r="CH118" s="179"/>
      <c r="CI118" s="179"/>
      <c r="CJ118" s="179"/>
      <c r="CK118" s="179"/>
      <c r="CL118" s="179"/>
      <c r="CM118" s="179"/>
      <c r="CN118" s="179"/>
      <c r="CO118" s="179"/>
      <c r="CP118" s="179"/>
      <c r="CQ118" s="179"/>
      <c r="CR118" s="179"/>
      <c r="CS118" s="179"/>
      <c r="CT118" s="179"/>
      <c r="CU118" s="179"/>
      <c r="CV118" s="179"/>
      <c r="CW118" s="179"/>
      <c r="CX118" s="179"/>
      <c r="CY118" s="179"/>
      <c r="CZ118" s="179"/>
      <c r="DA118" s="179"/>
      <c r="DB118" s="179"/>
      <c r="DC118" s="179"/>
      <c r="DD118" s="179"/>
      <c r="DE118" s="179"/>
      <c r="DF118" s="179"/>
      <c r="DG118" s="179"/>
      <c r="DH118" s="179"/>
      <c r="DI118" s="179"/>
      <c r="DJ118" s="179"/>
      <c r="DK118" s="179"/>
      <c r="DL118" s="179"/>
      <c r="DM118" s="179"/>
      <c r="DN118" s="179"/>
      <c r="DO118" s="179"/>
      <c r="DP118" s="179"/>
      <c r="DQ118" s="179"/>
      <c r="DR118" s="179"/>
      <c r="DS118" s="179"/>
      <c r="DT118" s="179"/>
      <c r="DU118" s="179"/>
      <c r="DV118" s="179"/>
      <c r="DW118" s="179"/>
      <c r="DX118" s="179"/>
      <c r="DY118" s="179"/>
      <c r="DZ118" s="179"/>
      <c r="EA118" s="179"/>
      <c r="EB118" s="179"/>
      <c r="EC118" s="179"/>
      <c r="ED118" s="179"/>
      <c r="EE118" s="179"/>
      <c r="EF118" s="179"/>
      <c r="EG118" s="179"/>
      <c r="EH118" s="179"/>
      <c r="EI118" s="179"/>
      <c r="EJ118" s="179"/>
      <c r="EK118" s="179"/>
      <c r="EL118" s="179"/>
      <c r="EM118" s="179"/>
      <c r="EN118" s="179"/>
      <c r="EO118" s="179"/>
      <c r="EP118" s="179"/>
      <c r="EQ118" s="179"/>
      <c r="ER118" s="179"/>
      <c r="ES118" s="179"/>
      <c r="ET118" s="179"/>
      <c r="EU118" s="179"/>
      <c r="EV118" s="179"/>
      <c r="EW118" s="179"/>
      <c r="EX118" s="179"/>
      <c r="EY118" s="179"/>
      <c r="EZ118" s="179"/>
      <c r="FA118" s="179"/>
      <c r="FB118" s="179"/>
      <c r="FC118" s="179"/>
      <c r="FD118" s="179"/>
      <c r="FE118" s="179"/>
      <c r="FF118" s="179"/>
      <c r="FG118" s="179"/>
      <c r="FH118" s="179"/>
      <c r="FI118" s="179"/>
      <c r="FJ118" s="179"/>
      <c r="FK118" s="179"/>
      <c r="FL118" s="179"/>
      <c r="FM118" s="179"/>
      <c r="FN118" s="179"/>
      <c r="FO118" s="179"/>
      <c r="FP118" s="179"/>
      <c r="FQ118" s="179"/>
      <c r="FR118" s="179"/>
      <c r="FS118" s="179"/>
      <c r="FT118" s="179"/>
      <c r="FU118" s="179"/>
      <c r="FV118" s="179"/>
      <c r="FW118" s="179"/>
      <c r="FX118" s="179"/>
      <c r="FY118" s="179"/>
      <c r="FZ118" s="179"/>
      <c r="GA118" s="179"/>
      <c r="GB118" s="179"/>
      <c r="GC118" s="179"/>
      <c r="GD118" s="179"/>
      <c r="GE118" s="179"/>
      <c r="GF118" s="179"/>
      <c r="GG118" s="179"/>
      <c r="GH118" s="179"/>
      <c r="GI118" s="179"/>
      <c r="GJ118" s="179"/>
      <c r="GK118" s="179"/>
      <c r="GL118" s="179"/>
      <c r="GM118" s="179"/>
      <c r="GN118" s="179"/>
      <c r="GO118" s="179"/>
      <c r="GP118" s="179"/>
      <c r="GQ118" s="179"/>
      <c r="GR118" s="179"/>
      <c r="GS118" s="179"/>
      <c r="GT118" s="179"/>
      <c r="GU118" s="179"/>
      <c r="GV118" s="179"/>
      <c r="GW118" s="179"/>
      <c r="GX118" s="179"/>
      <c r="GY118" s="179"/>
      <c r="GZ118" s="179"/>
      <c r="HA118" s="179"/>
      <c r="HB118" s="179"/>
      <c r="HC118" s="179"/>
      <c r="HD118" s="179"/>
      <c r="HE118" s="179"/>
      <c r="HF118" s="179"/>
      <c r="HG118" s="179"/>
      <c r="HH118" s="179"/>
      <c r="HI118" s="179"/>
      <c r="HJ118" s="179"/>
      <c r="HK118" s="179"/>
      <c r="HL118" s="179"/>
      <c r="HM118" s="179"/>
      <c r="HN118" s="179"/>
      <c r="HO118" s="179"/>
      <c r="HP118" s="179"/>
      <c r="HQ118" s="179"/>
      <c r="HR118" s="179"/>
      <c r="HS118" s="179"/>
      <c r="HT118" s="179"/>
      <c r="HU118" s="179"/>
      <c r="HV118" s="179"/>
      <c r="HW118" s="179"/>
      <c r="HX118" s="179"/>
      <c r="HY118" s="179"/>
      <c r="HZ118" s="179"/>
      <c r="IA118" s="179"/>
      <c r="IB118" s="179"/>
      <c r="IC118" s="179"/>
      <c r="ID118" s="179"/>
      <c r="IE118" s="179"/>
      <c r="IF118" s="179"/>
      <c r="IG118" s="179"/>
      <c r="IH118" s="179"/>
      <c r="II118" s="179"/>
      <c r="IJ118" s="179"/>
      <c r="IK118" s="179"/>
      <c r="IL118" s="179"/>
      <c r="IM118" s="179"/>
      <c r="IN118" s="179"/>
      <c r="IO118" s="179"/>
      <c r="IP118" s="179"/>
      <c r="IQ118" s="179"/>
      <c r="IR118" s="179"/>
      <c r="IS118" s="179"/>
      <c r="IT118" s="179"/>
      <c r="IU118" s="179"/>
      <c r="IV118" s="179"/>
      <c r="IW118" s="179"/>
    </row>
    <row r="119" customFormat="false" ht="13.5" hidden="false" customHeight="false" outlineLevel="0" collapsed="false">
      <c r="A119" s="179"/>
      <c r="B119" s="179"/>
      <c r="C119" s="104"/>
      <c r="F119" s="179"/>
      <c r="H119" s="179"/>
      <c r="I119" s="104" t="s">
        <v>238</v>
      </c>
      <c r="J119" s="164"/>
      <c r="K119" s="165" t="n">
        <f aca="false">K112-K115-K116-K117</f>
        <v>0</v>
      </c>
      <c r="L119" s="181"/>
      <c r="M119" s="165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79"/>
      <c r="BN119" s="179"/>
      <c r="BO119" s="179"/>
      <c r="BP119" s="179"/>
      <c r="BQ119" s="179"/>
      <c r="BR119" s="179"/>
      <c r="BS119" s="179"/>
      <c r="BT119" s="179"/>
      <c r="BU119" s="179"/>
      <c r="BV119" s="179"/>
      <c r="BW119" s="179"/>
      <c r="BX119" s="179"/>
      <c r="BY119" s="179"/>
      <c r="BZ119" s="179"/>
      <c r="CA119" s="179"/>
      <c r="CB119" s="179"/>
      <c r="CC119" s="179"/>
      <c r="CD119" s="179"/>
      <c r="CE119" s="179"/>
      <c r="CF119" s="179"/>
      <c r="CG119" s="179"/>
      <c r="CH119" s="179"/>
      <c r="CI119" s="179"/>
      <c r="CJ119" s="179"/>
      <c r="CK119" s="179"/>
      <c r="CL119" s="179"/>
      <c r="CM119" s="179"/>
      <c r="CN119" s="179"/>
      <c r="CO119" s="179"/>
      <c r="CP119" s="179"/>
      <c r="CQ119" s="179"/>
      <c r="CR119" s="179"/>
      <c r="CS119" s="179"/>
      <c r="CT119" s="179"/>
      <c r="CU119" s="179"/>
      <c r="CV119" s="179"/>
      <c r="CW119" s="179"/>
      <c r="CX119" s="179"/>
      <c r="CY119" s="179"/>
      <c r="CZ119" s="179"/>
      <c r="DA119" s="179"/>
      <c r="DB119" s="179"/>
      <c r="DC119" s="179"/>
      <c r="DD119" s="179"/>
      <c r="DE119" s="179"/>
      <c r="DF119" s="179"/>
      <c r="DG119" s="179"/>
      <c r="DH119" s="179"/>
      <c r="DI119" s="179"/>
      <c r="DJ119" s="179"/>
      <c r="DK119" s="179"/>
      <c r="DL119" s="179"/>
      <c r="DM119" s="179"/>
      <c r="DN119" s="179"/>
      <c r="DO119" s="179"/>
      <c r="DP119" s="179"/>
      <c r="DQ119" s="179"/>
      <c r="DR119" s="179"/>
      <c r="DS119" s="179"/>
      <c r="DT119" s="179"/>
      <c r="DU119" s="179"/>
      <c r="DV119" s="179"/>
      <c r="DW119" s="179"/>
      <c r="DX119" s="179"/>
      <c r="DY119" s="179"/>
      <c r="DZ119" s="179"/>
      <c r="EA119" s="179"/>
      <c r="EB119" s="179"/>
      <c r="EC119" s="179"/>
      <c r="ED119" s="179"/>
      <c r="EE119" s="179"/>
      <c r="EF119" s="179"/>
      <c r="EG119" s="179"/>
      <c r="EH119" s="179"/>
      <c r="EI119" s="179"/>
      <c r="EJ119" s="179"/>
      <c r="EK119" s="179"/>
      <c r="EL119" s="179"/>
      <c r="EM119" s="179"/>
      <c r="EN119" s="179"/>
      <c r="EO119" s="179"/>
      <c r="EP119" s="179"/>
      <c r="EQ119" s="179"/>
      <c r="ER119" s="179"/>
      <c r="ES119" s="179"/>
      <c r="ET119" s="179"/>
      <c r="EU119" s="179"/>
      <c r="EV119" s="179"/>
      <c r="EW119" s="179"/>
      <c r="EX119" s="179"/>
      <c r="EY119" s="179"/>
      <c r="EZ119" s="179"/>
      <c r="FA119" s="179"/>
      <c r="FB119" s="179"/>
      <c r="FC119" s="179"/>
      <c r="FD119" s="179"/>
      <c r="FE119" s="179"/>
      <c r="FF119" s="179"/>
      <c r="FG119" s="179"/>
      <c r="FH119" s="179"/>
      <c r="FI119" s="179"/>
      <c r="FJ119" s="179"/>
      <c r="FK119" s="179"/>
      <c r="FL119" s="179"/>
      <c r="FM119" s="179"/>
      <c r="FN119" s="179"/>
      <c r="FO119" s="179"/>
      <c r="FP119" s="179"/>
      <c r="FQ119" s="179"/>
      <c r="FR119" s="179"/>
      <c r="FS119" s="179"/>
      <c r="FT119" s="179"/>
      <c r="FU119" s="179"/>
      <c r="FV119" s="179"/>
      <c r="FW119" s="179"/>
      <c r="FX119" s="179"/>
      <c r="FY119" s="179"/>
      <c r="FZ119" s="179"/>
      <c r="GA119" s="179"/>
      <c r="GB119" s="179"/>
      <c r="GC119" s="179"/>
      <c r="GD119" s="179"/>
      <c r="GE119" s="179"/>
      <c r="GF119" s="179"/>
      <c r="GG119" s="179"/>
      <c r="GH119" s="179"/>
      <c r="GI119" s="179"/>
      <c r="GJ119" s="179"/>
      <c r="GK119" s="179"/>
      <c r="GL119" s="179"/>
      <c r="GM119" s="179"/>
      <c r="GN119" s="179"/>
      <c r="GO119" s="179"/>
      <c r="GP119" s="179"/>
      <c r="GQ119" s="179"/>
      <c r="GR119" s="179"/>
      <c r="GS119" s="179"/>
      <c r="GT119" s="179"/>
      <c r="GU119" s="179"/>
      <c r="GV119" s="179"/>
      <c r="GW119" s="179"/>
      <c r="GX119" s="179"/>
      <c r="GY119" s="179"/>
      <c r="GZ119" s="179"/>
      <c r="HA119" s="179"/>
      <c r="HB119" s="179"/>
      <c r="HC119" s="179"/>
      <c r="HD119" s="179"/>
      <c r="HE119" s="179"/>
      <c r="HF119" s="179"/>
      <c r="HG119" s="179"/>
      <c r="HH119" s="179"/>
      <c r="HI119" s="179"/>
      <c r="HJ119" s="179"/>
      <c r="HK119" s="179"/>
      <c r="HL119" s="179"/>
      <c r="HM119" s="179"/>
      <c r="HN119" s="179"/>
      <c r="HO119" s="179"/>
      <c r="HP119" s="179"/>
      <c r="HQ119" s="179"/>
      <c r="HR119" s="179"/>
      <c r="HS119" s="179"/>
      <c r="HT119" s="179"/>
      <c r="HU119" s="179"/>
      <c r="HV119" s="179"/>
      <c r="HW119" s="179"/>
      <c r="HX119" s="179"/>
      <c r="HY119" s="179"/>
      <c r="HZ119" s="179"/>
      <c r="IA119" s="179"/>
      <c r="IB119" s="179"/>
      <c r="IC119" s="179"/>
      <c r="ID119" s="179"/>
      <c r="IE119" s="179"/>
      <c r="IF119" s="179"/>
      <c r="IG119" s="179"/>
      <c r="IH119" s="179"/>
      <c r="II119" s="179"/>
      <c r="IJ119" s="179"/>
      <c r="IK119" s="179"/>
      <c r="IL119" s="179"/>
      <c r="IM119" s="179"/>
      <c r="IN119" s="179"/>
      <c r="IO119" s="179"/>
      <c r="IP119" s="179"/>
      <c r="IQ119" s="179"/>
      <c r="IR119" s="179"/>
      <c r="IS119" s="179"/>
      <c r="IT119" s="179"/>
      <c r="IU119" s="179"/>
      <c r="IV119" s="179"/>
      <c r="IW119" s="179"/>
    </row>
    <row r="120" customFormat="false" ht="12.75" hidden="false" customHeight="false" outlineLevel="0" collapsed="false">
      <c r="C120" s="104"/>
    </row>
    <row r="121" customFormat="false" ht="16.5" hidden="false" customHeight="false" outlineLevel="0" collapsed="false">
      <c r="B121" s="182"/>
      <c r="C121" s="183" t="str">
        <f aca="true">CELL("filename")</f>
        <v>'file:///mnt/12tb/@roms/datasets/enron/EDRM Enron Email Data Set v2 XML/filtered-attachments/xls/Hot_List_0511.xls'#$Hotlist - Completed</v>
      </c>
    </row>
    <row r="122" customFormat="false" ht="12.75" hidden="false" customHeight="false" outlineLevel="0" collapsed="false">
      <c r="C122" s="183" t="n">
        <f aca="true">NOW()</f>
        <v>45926.9656270278</v>
      </c>
    </row>
    <row r="191" customFormat="false" ht="12.75" hidden="false" customHeight="false" outlineLevel="0" collapsed="false">
      <c r="E191" s="105" t="n">
        <f aca="false">COUNTA(C194:C196)</f>
        <v>0</v>
      </c>
    </row>
    <row r="192" customFormat="false" ht="16.5" hidden="false" customHeight="true" outlineLevel="0" collapsed="false">
      <c r="A192" s="184" t="s">
        <v>183</v>
      </c>
      <c r="B192" s="184" t="s">
        <v>184</v>
      </c>
    </row>
    <row r="193" customFormat="false" ht="12.75" hidden="false" customHeight="false" outlineLevel="0" collapsed="false">
      <c r="A193" s="184"/>
      <c r="B193" s="184"/>
    </row>
    <row r="194" customFormat="false" ht="12.75" hidden="false" customHeight="false" outlineLevel="0" collapsed="false">
      <c r="A194" s="184"/>
      <c r="B194" s="184"/>
    </row>
    <row r="195" customFormat="false" ht="12.75" hidden="false" customHeight="false" outlineLevel="0" collapsed="false">
      <c r="A195" s="184"/>
      <c r="B195" s="184"/>
    </row>
    <row r="196" customFormat="false" ht="12.75" hidden="false" customHeight="false" outlineLevel="0" collapsed="false">
      <c r="A196" s="184"/>
      <c r="B196" s="184"/>
    </row>
    <row r="197" customFormat="false" ht="12.75" hidden="false" customHeight="false" outlineLevel="0" collapsed="false">
      <c r="A197" s="184"/>
      <c r="B197" s="184"/>
    </row>
    <row r="198" customFormat="false" ht="12.75" hidden="false" customHeight="false" outlineLevel="0" collapsed="false">
      <c r="A198" s="184"/>
      <c r="B198" s="184"/>
    </row>
    <row r="199" customFormat="false" ht="12.75" hidden="false" customHeight="false" outlineLevel="0" collapsed="false">
      <c r="C199" s="105" t="n">
        <v>5000</v>
      </c>
      <c r="F199" s="105" t="n">
        <v>5000</v>
      </c>
      <c r="I199" s="105" t="n">
        <v>5000</v>
      </c>
      <c r="L199" s="105" t="n">
        <v>5000</v>
      </c>
    </row>
    <row r="207" customFormat="false" ht="12.75" hidden="false" customHeight="false" outlineLevel="0" collapsed="false">
      <c r="O207" s="185" t="e">
        <f aca="false">O32+O54+O69+O85+O93+#REF!+O108+O121+#REF!+#REF!+O128+O136+O149+O159+O180+O191+O198+O205</f>
        <v>#REF!</v>
      </c>
    </row>
    <row r="208" customFormat="false" ht="12.75" hidden="false" customHeight="false" outlineLevel="0" collapsed="false">
      <c r="C208" s="185" t="e">
        <f aca="false">C32+C55+C65+C82+C91+C99+C113+C123+#REF!+#REF!+C129+C137+C150+C160+C181+C192+C199+C206</f>
        <v>#VALUE!</v>
      </c>
      <c r="F208" s="185" t="e">
        <f aca="false">F32+F55+F65+F82+F91+F99+#REF!+#REF!+#REF!+#REF!+F129+F137+F150+F160+F181+F192+F199+F206</f>
        <v>#REF!</v>
      </c>
      <c r="I208" s="185" t="e">
        <f aca="false">#REF!+I28+I45+I66+I75+I85+#REF!+#REF!+#REF!+#REF!+I129+I137+I150+I160+I181+I192+I199+I206</f>
        <v>#VALUE!</v>
      </c>
      <c r="L208" s="185" t="e">
        <f aca="false">#REF!+L28+L45+L66+L75+L85+L117+#REF!+#REF!+#REF!+L129+L137+L150+L160+L181+L192+L199+L206</f>
        <v>#REF!</v>
      </c>
    </row>
    <row r="210" customFormat="false" ht="12.75" hidden="false" customHeight="false" outlineLevel="0" collapsed="false">
      <c r="A210" s="186"/>
      <c r="B210" s="187"/>
    </row>
    <row r="211" customFormat="false" ht="12.75" hidden="false" customHeight="false" outlineLevel="0" collapsed="false">
      <c r="A211" s="178"/>
      <c r="B211" s="188"/>
    </row>
    <row r="212" customFormat="false" ht="12.75" hidden="false" customHeight="false" outlineLevel="0" collapsed="false">
      <c r="A212" s="178"/>
      <c r="B212" s="188"/>
    </row>
    <row r="213" customFormat="false" ht="12.75" hidden="false" customHeight="false" outlineLevel="0" collapsed="false">
      <c r="A213" s="178"/>
      <c r="B213" s="188"/>
    </row>
    <row r="214" customFormat="false" ht="12.75" hidden="false" customHeight="false" outlineLevel="0" collapsed="false">
      <c r="A214" s="178"/>
      <c r="B214" s="188"/>
    </row>
    <row r="215" customFormat="false" ht="12.75" hidden="false" customHeight="false" outlineLevel="0" collapsed="false">
      <c r="A215" s="178"/>
      <c r="B215" s="188"/>
    </row>
    <row r="216" customFormat="false" ht="12.75" hidden="false" customHeight="false" outlineLevel="0" collapsed="false">
      <c r="A216" s="178"/>
      <c r="B216" s="188"/>
    </row>
    <row r="217" customFormat="false" ht="12.75" hidden="false" customHeight="false" outlineLevel="0" collapsed="false">
      <c r="A217" s="178"/>
      <c r="B217" s="188"/>
    </row>
    <row r="218" customFormat="false" ht="12.75" hidden="false" customHeight="false" outlineLevel="0" collapsed="false">
      <c r="A218" s="189"/>
      <c r="B218" s="190"/>
    </row>
  </sheetData>
  <mergeCells count="12">
    <mergeCell ref="I3:M3"/>
    <mergeCell ref="C6:G6"/>
    <mergeCell ref="I6:M6"/>
    <mergeCell ref="C24:G24"/>
    <mergeCell ref="I46:M46"/>
    <mergeCell ref="C54:G54"/>
    <mergeCell ref="C76:G76"/>
    <mergeCell ref="C84:G84"/>
    <mergeCell ref="C92:G92"/>
    <mergeCell ref="C99:G99"/>
    <mergeCell ref="A192:A198"/>
    <mergeCell ref="B192:B198"/>
  </mergeCells>
  <printOptions headings="false" gridLines="false" gridLinesSet="true" horizontalCentered="true" verticalCentered="false"/>
  <pageMargins left="0.25" right="0.25" top="0.220138888888889" bottom="0.159722222222222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6" man="true" max="16383" min="0"/>
    <brk id="105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mday</cp:lastModifiedBy>
  <cp:lastPrinted>2001-05-14T12:25:58Z</cp:lastPrinted>
  <dcterms:modified xsi:type="dcterms:W3CDTF">2001-05-16T16:28:45Z</dcterms:modified>
  <cp:revision>0</cp:revision>
  <dc:subject/>
  <dc:title/>
</cp:coreProperties>
</file>