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y 17 Hedge Recommendation" sheetId="1" state="visible" r:id="rId3"/>
    <sheet name="Sheet3" sheetId="2" state="visible" r:id="rId4"/>
  </sheets>
  <definedNames>
    <definedName function="false" hidden="false" localSheetId="0" name="_xlnm.Print_Area" vbProcedure="false">'May 17 Hedge Recommendation'!$B$1:$M$43</definedName>
    <definedName function="false" hidden="false" localSheetId="0" name="_xlnm.Print_Titles" vbProcedure="false">'May 17 Hedge Recommendation'!$A:$A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<sst xmlns="http://schemas.openxmlformats.org/spreadsheetml/2006/main" count="42" uniqueCount="36">
  <si>
    <t xml:space="preserve">Mariner Energy, Inc.</t>
  </si>
  <si>
    <t xml:space="preserve">Gas Hedging Recommendation</t>
  </si>
  <si>
    <t xml:space="preserve">Volumes in Mmbtu per day</t>
  </si>
  <si>
    <t xml:space="preserve">Jun</t>
  </si>
  <si>
    <t xml:space="preserve">Jul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</si>
  <si>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</si>
  <si>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</si>
  <si>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</si>
  <si>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</si>
  <si>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</si>
  <si>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Qtr 1</t>
  </si>
  <si>
    <t xml:space="preserve">Qtr 2</t>
  </si>
  <si>
    <t xml:space="preserve">Qtr 3</t>
  </si>
  <si>
    <t xml:space="preserve">Qtr 4</t>
  </si>
  <si>
    <t xml:space="preserve"> </t>
  </si>
  <si>
    <t xml:space="preserve">Production (Mcf) per Latest Forecast (4/25/01)</t>
  </si>
  <si>
    <t xml:space="preserve">Less: non-PDP:  GC472 King Kong</t>
  </si>
  <si>
    <t xml:space="preserve">GC516 Yosemite (&amp; modeled)</t>
  </si>
  <si>
    <t xml:space="preserve">MC305 Aconcagua (6/1/02)</t>
  </si>
  <si>
    <t xml:space="preserve">Crater Lake</t>
  </si>
  <si>
    <t xml:space="preserve">Daily Forecast in Mcf (Current PDP only)</t>
  </si>
  <si>
    <t xml:space="preserve">Daily Forecast in MMBtu (PDP only)</t>
  </si>
  <si>
    <t xml:space="preserve">Volume Available for Hedging at 85%</t>
  </si>
  <si>
    <t xml:space="preserve">Hedges in Place </t>
  </si>
  <si>
    <t xml:space="preserve">    Long-Term Swap ($2.185)</t>
  </si>
  <si>
    <t xml:space="preserve">     Put Options  ($3.50 floor)</t>
  </si>
  <si>
    <t xml:space="preserve">     Costless Collar ($3.50 floor/$4.92 cap)</t>
  </si>
  <si>
    <t xml:space="preserve">Total Hedges in Place</t>
  </si>
  <si>
    <t xml:space="preserve">Remaining Volume Available for Hedging</t>
  </si>
  <si>
    <t xml:space="preserve">New Hedge Position Recommended:</t>
  </si>
  <si>
    <t xml:space="preserve">    Swap ($4.43)</t>
  </si>
  <si>
    <t xml:space="preserve">Volume Available for Hedging </t>
  </si>
  <si>
    <t xml:space="preserve">     after New Hedge Positions</t>
  </si>
  <si>
    <t xml:space="preserve">Percentage of Forecasted PDP Production</t>
  </si>
  <si>
    <t xml:space="preserve"> Covered by Hedge Positions:</t>
  </si>
  <si>
    <t xml:space="preserve">Total Covered by hedges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</si>
</sst>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0"/>
    <numFmt numFmtId="168" formatCode="0%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12"/>
      <name val="Arial"/>
      <family val="2"/>
    </font>
    <font>
      <u val="single"/>
      <sz val="12"/>
      <name val="Arial"/>
      <family val="2"/>
    </font>
    <font>
      <u val="double"/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fals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1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7.99"/>
    <col collapsed="false" customWidth="true" hidden="false" outlineLevel="0" max="7" min="2" style="1" width="12.85"/>
    <col collapsed="false" customWidth="true" hidden="false" outlineLevel="0" max="8" min="8" style="1" width="12.99"/>
    <col collapsed="false" customWidth="true" hidden="false" outlineLevel="0" max="9" min="9" style="1" width="6.85"/>
    <col collapsed="false" customWidth="true" hidden="false" outlineLevel="0" max="13" min="10" style="1" width="12.85"/>
    <col collapsed="false" customWidth="false" hidden="false" outlineLevel="0" max="257" min="14" style="1" width="9.14"/>
  </cols>
  <sheetData>
    <row r="1" customFormat="false" ht="23.25" hidden="false" customHeight="false" outlineLevel="0" collapsed="false">
      <c r="A1" s="2" t="s">
        <v>0</v>
      </c>
      <c r="B1" s="3"/>
      <c r="C1" s="3"/>
      <c r="D1" s="3"/>
      <c r="E1" s="3"/>
      <c r="F1" s="4"/>
      <c r="G1" s="4"/>
      <c r="H1" s="4"/>
    </row>
    <row r="2" customFormat="false" ht="15" hidden="false" customHeight="false" outlineLevel="0" collapsed="false">
      <c r="A2" s="5" t="s">
        <v>1</v>
      </c>
      <c r="B2" s="3"/>
      <c r="C2" s="3"/>
      <c r="D2" s="3"/>
      <c r="E2" s="3"/>
      <c r="F2" s="4"/>
      <c r="G2" s="4"/>
      <c r="H2" s="4"/>
    </row>
    <row r="3" customFormat="false" ht="15" hidden="false" customHeight="false" outlineLevel="0" collapsed="false">
      <c r="A3" s="6" t="s">
        <v>2</v>
      </c>
      <c r="B3" s="3"/>
      <c r="C3" s="3"/>
      <c r="D3" s="3"/>
      <c r="E3" s="3"/>
      <c r="F3" s="4"/>
      <c r="G3" s="4"/>
      <c r="H3" s="4"/>
    </row>
    <row r="4" customFormat="false" ht="15" hidden="false" customHeight="false" outlineLevel="0" collapsed="false">
      <c r="A4" s="7"/>
      <c r="B4" s="3"/>
      <c r="C4" s="3"/>
      <c r="D4" s="3"/>
      <c r="E4" s="3"/>
    </row>
    <row r="5" customFormat="false" ht="15" hidden="false" customHeight="false" outlineLevel="0" collapsed="false">
      <c r="A5" s="7"/>
      <c r="B5" s="3"/>
      <c r="C5" s="3"/>
      <c r="D5" s="3"/>
      <c r="E5" s="3"/>
    </row>
    <row r="7" customFormat="false" ht="15" hidden="false" customHeight="false" outlineLevel="0" collapsed="false">
      <c r="A7" s="7"/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9"/>
      <c r="J7" s="8" t="s">
        <v>10</v>
      </c>
      <c r="K7" s="8" t="s">
        <v>11</v>
      </c>
      <c r="L7" s="8" t="s">
        <v>12</v>
      </c>
      <c r="M7" s="8" t="s">
        <v>13</v>
      </c>
    </row>
    <row r="8" customFormat="false" ht="15" hidden="false" customHeight="false" outlineLevel="0" collapsed="false">
      <c r="A8" s="8" t="s">
        <v>14</v>
      </c>
      <c r="B8" s="10" t="n">
        <v>2001</v>
      </c>
      <c r="C8" s="10" t="n">
        <v>2001</v>
      </c>
      <c r="D8" s="10" t="n">
        <v>2001</v>
      </c>
      <c r="E8" s="10" t="n">
        <v>2001</v>
      </c>
      <c r="F8" s="10" t="n">
        <v>2001</v>
      </c>
      <c r="G8" s="10" t="n">
        <v>2001</v>
      </c>
      <c r="H8" s="10" t="n">
        <v>2001</v>
      </c>
      <c r="I8" s="11"/>
      <c r="J8" s="12" t="n">
        <v>2002</v>
      </c>
      <c r="K8" s="12" t="n">
        <v>2002</v>
      </c>
      <c r="L8" s="12" t="n">
        <v>2002</v>
      </c>
      <c r="M8" s="12" t="n">
        <v>2002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customFormat="false" ht="15" hidden="false" customHeight="false" outlineLevel="0" collapsed="false">
      <c r="A9" s="6" t="s">
        <v>15</v>
      </c>
      <c r="B9" s="8" t="n">
        <v>61050</v>
      </c>
      <c r="C9" s="8" t="n">
        <v>57878</v>
      </c>
      <c r="D9" s="8" t="n">
        <v>57340</v>
      </c>
      <c r="E9" s="8" t="n">
        <v>66371</v>
      </c>
      <c r="F9" s="8" t="n">
        <v>61043</v>
      </c>
      <c r="G9" s="8" t="n">
        <v>60593</v>
      </c>
      <c r="H9" s="8" t="n">
        <v>58004</v>
      </c>
      <c r="I9" s="13"/>
      <c r="J9" s="8" t="n">
        <v>107525</v>
      </c>
      <c r="K9" s="8" t="n">
        <f aca="false">10165728/92</f>
        <v>110497.043478261</v>
      </c>
      <c r="L9" s="8" t="n">
        <v>123938</v>
      </c>
      <c r="M9" s="8" t="n">
        <v>124244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customFormat="false" ht="15" hidden="false" customHeight="false" outlineLevel="0" collapsed="false">
      <c r="A10" s="8" t="s">
        <v>16</v>
      </c>
      <c r="B10" s="8" t="n">
        <v>0</v>
      </c>
      <c r="C10" s="8" t="n">
        <v>0</v>
      </c>
      <c r="D10" s="8" t="n">
        <v>0</v>
      </c>
      <c r="E10" s="8" t="n">
        <v>0</v>
      </c>
      <c r="F10" s="8" t="n">
        <v>0</v>
      </c>
      <c r="G10" s="8" t="n">
        <v>0</v>
      </c>
      <c r="H10" s="8" t="n">
        <v>0</v>
      </c>
      <c r="I10" s="13"/>
      <c r="J10" s="8" t="n">
        <f aca="false">2979533/92</f>
        <v>32386.2282608696</v>
      </c>
      <c r="K10" s="8" t="n">
        <f aca="false">2872937/92</f>
        <v>31227.5760869565</v>
      </c>
      <c r="L10" s="8" t="n">
        <f aca="false">2774972/92</f>
        <v>30162.7391304348</v>
      </c>
      <c r="M10" s="8" t="n">
        <f aca="false">2656912/92</f>
        <v>28879.4782608696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customFormat="false" ht="15" hidden="false" customHeight="false" outlineLevel="0" collapsed="false">
      <c r="A11" s="8" t="s">
        <v>17</v>
      </c>
      <c r="B11" s="8"/>
      <c r="C11" s="8"/>
      <c r="D11" s="8"/>
      <c r="E11" s="8"/>
      <c r="F11" s="8"/>
      <c r="G11" s="8"/>
      <c r="H11" s="8"/>
      <c r="I11" s="13"/>
      <c r="J11" s="8" t="n">
        <f aca="false">1640235/92</f>
        <v>17828.6413043478</v>
      </c>
      <c r="K11" s="8" t="n">
        <f aca="false">1743009/92</f>
        <v>18945.75</v>
      </c>
      <c r="L11" s="8" t="n">
        <f aca="false">1853018/92</f>
        <v>20141.5</v>
      </c>
      <c r="M11" s="8" t="n">
        <f aca="false">2254052/92</f>
        <v>24500.5652173913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customFormat="false" ht="15" hidden="false" customHeight="false" outlineLevel="0" collapsed="false">
      <c r="A12" s="8" t="s">
        <v>18</v>
      </c>
      <c r="B12" s="8"/>
      <c r="C12" s="8"/>
      <c r="D12" s="8"/>
      <c r="E12" s="8"/>
      <c r="F12" s="8"/>
      <c r="G12" s="8"/>
      <c r="H12" s="8"/>
      <c r="I12" s="13"/>
      <c r="J12" s="8" t="n">
        <v>0</v>
      </c>
      <c r="K12" s="8" t="n">
        <f aca="false">646542/92</f>
        <v>7027.63043478261</v>
      </c>
      <c r="L12" s="8" t="n">
        <f aca="false">1982729/92</f>
        <v>21551.402173913</v>
      </c>
      <c r="M12" s="8" t="n">
        <f aca="false">1982729/92</f>
        <v>21551.402173913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customFormat="false" ht="17.25" hidden="false" customHeight="false" outlineLevel="0" collapsed="false">
      <c r="A13" s="8" t="s">
        <v>19</v>
      </c>
      <c r="B13" s="14" t="n">
        <v>0</v>
      </c>
      <c r="C13" s="14" t="n">
        <v>0</v>
      </c>
      <c r="D13" s="14" t="n">
        <v>0</v>
      </c>
      <c r="E13" s="14" t="n">
        <v>0</v>
      </c>
      <c r="F13" s="14" t="n">
        <f aca="false">326365/31</f>
        <v>10527.9032258065</v>
      </c>
      <c r="G13" s="14" t="n">
        <f aca="false">326365/30</f>
        <v>10878.8333333333</v>
      </c>
      <c r="H13" s="14" t="n">
        <f aca="false">326365/31</f>
        <v>10527.9032258065</v>
      </c>
      <c r="I13" s="13"/>
      <c r="J13" s="14" t="n">
        <f aca="false">979095/92</f>
        <v>10642.3369565217</v>
      </c>
      <c r="K13" s="14" t="n">
        <f aca="false">958203/92</f>
        <v>10415.25</v>
      </c>
      <c r="L13" s="14" t="n">
        <f aca="false">944520/92</f>
        <v>10266.5217391304</v>
      </c>
      <c r="M13" s="14" t="n">
        <f aca="false">854382/92</f>
        <v>9286.76086956522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customFormat="false" ht="17.25" hidden="false" customHeight="false" outlineLevel="0" collapsed="false">
      <c r="A14" s="15" t="s">
        <v>20</v>
      </c>
      <c r="B14" s="14" t="n">
        <f aca="false">+B9-B10-B13</f>
        <v>61050</v>
      </c>
      <c r="C14" s="14" t="n">
        <f aca="false">+C9-C10-C13</f>
        <v>57878</v>
      </c>
      <c r="D14" s="14" t="n">
        <f aca="false">+D9-D10-D13</f>
        <v>57340</v>
      </c>
      <c r="E14" s="14" t="n">
        <f aca="false">+E9-E10-E13</f>
        <v>66371</v>
      </c>
      <c r="F14" s="14" t="n">
        <f aca="false">+F9-F10-F13</f>
        <v>50515.0967741935</v>
      </c>
      <c r="G14" s="14" t="n">
        <f aca="false">+G9-G10-G13</f>
        <v>49714.1666666667</v>
      </c>
      <c r="H14" s="14" t="n">
        <f aca="false">+H9-H10-H13</f>
        <v>47476.0967741935</v>
      </c>
      <c r="I14" s="9"/>
      <c r="J14" s="14" t="n">
        <f aca="false">+J9-J10-J11-J12-J13</f>
        <v>46667.7934782609</v>
      </c>
      <c r="K14" s="14" t="n">
        <f aca="false">+K9-K10-K11-K12-K13</f>
        <v>42880.8369565217</v>
      </c>
      <c r="L14" s="14" t="n">
        <f aca="false">+L9-L10-L11-L12-L13</f>
        <v>41815.8369565217</v>
      </c>
      <c r="M14" s="14" t="n">
        <f aca="false">+M9-M10-M11-M12-M13</f>
        <v>40025.7934782609</v>
      </c>
    </row>
    <row r="15" customFormat="false" ht="17.25" hidden="false" customHeight="false" outlineLevel="0" collapsed="false">
      <c r="A15" s="15" t="s">
        <v>21</v>
      </c>
      <c r="B15" s="14" t="n">
        <f aca="false">+B14*1.05</f>
        <v>64102.5</v>
      </c>
      <c r="C15" s="14" t="n">
        <f aca="false">+C14*1.05</f>
        <v>60771.9</v>
      </c>
      <c r="D15" s="14" t="n">
        <f aca="false">+D14*1.05</f>
        <v>60207</v>
      </c>
      <c r="E15" s="14" t="n">
        <f aca="false">+E14*1.05</f>
        <v>69689.55</v>
      </c>
      <c r="F15" s="14" t="n">
        <f aca="false">+F14*1.05</f>
        <v>53040.8516129032</v>
      </c>
      <c r="G15" s="14" t="n">
        <f aca="false">+G14*1.05</f>
        <v>52199.875</v>
      </c>
      <c r="H15" s="14" t="n">
        <f aca="false">+H14*1.05</f>
        <v>49849.9016129032</v>
      </c>
      <c r="I15" s="9"/>
      <c r="J15" s="14" t="n">
        <f aca="false">+J14*1.05</f>
        <v>49001.1831521739</v>
      </c>
      <c r="K15" s="14" t="n">
        <f aca="false">+K14*1.05</f>
        <v>45024.8788043478</v>
      </c>
      <c r="L15" s="14" t="n">
        <f aca="false">+L14*1.05</f>
        <v>43906.6288043478</v>
      </c>
      <c r="M15" s="14" t="n">
        <f aca="false">+M14*1.05</f>
        <v>42027.0831521739</v>
      </c>
    </row>
    <row r="16" customFormat="false" ht="15" hidden="false" customHeight="false" outlineLevel="0" collapsed="false">
      <c r="A16" s="15"/>
      <c r="B16" s="8"/>
      <c r="C16" s="8"/>
      <c r="D16" s="8"/>
      <c r="E16" s="8"/>
      <c r="F16" s="8"/>
      <c r="G16" s="8"/>
      <c r="H16" s="8"/>
      <c r="I16" s="9"/>
      <c r="J16" s="8"/>
      <c r="K16" s="8"/>
      <c r="L16" s="8"/>
      <c r="M16" s="8"/>
    </row>
    <row r="17" customFormat="false" ht="15" hidden="false" customHeight="false" outlineLevel="0" collapsed="false">
      <c r="A17" s="15" t="s">
        <v>22</v>
      </c>
      <c r="B17" s="8" t="n">
        <f aca="false">+B15*0.85</f>
        <v>54487.125</v>
      </c>
      <c r="C17" s="8" t="n">
        <f aca="false">+C15*0.85</f>
        <v>51656.115</v>
      </c>
      <c r="D17" s="8" t="n">
        <f aca="false">+D15*0.85</f>
        <v>51175.95</v>
      </c>
      <c r="E17" s="8" t="n">
        <f aca="false">+E15*0.85</f>
        <v>59236.1175</v>
      </c>
      <c r="F17" s="8" t="n">
        <f aca="false">+F15*0.85</f>
        <v>45084.7238709677</v>
      </c>
      <c r="G17" s="8" t="n">
        <f aca="false">+G15*0.85</f>
        <v>44369.89375</v>
      </c>
      <c r="H17" s="8" t="n">
        <f aca="false">+H15*0.85</f>
        <v>42372.4163709677</v>
      </c>
      <c r="I17" s="9"/>
      <c r="J17" s="8" t="n">
        <f aca="false">+J15*0.85</f>
        <v>41651.0056793478</v>
      </c>
      <c r="K17" s="8" t="n">
        <f aca="false">+K15*0.85</f>
        <v>38271.1469836957</v>
      </c>
      <c r="L17" s="8" t="n">
        <f aca="false">+L15*0.85</f>
        <v>37320.6344836957</v>
      </c>
      <c r="M17" s="8" t="n">
        <f aca="false">+M15*0.85</f>
        <v>35723.0206793478</v>
      </c>
    </row>
    <row r="18" customFormat="false" ht="15" hidden="false" customHeight="false" outlineLevel="0" collapsed="false">
      <c r="A18" s="15"/>
      <c r="B18" s="8"/>
      <c r="C18" s="8"/>
      <c r="D18" s="8"/>
      <c r="E18" s="8"/>
      <c r="F18" s="8"/>
      <c r="G18" s="8"/>
      <c r="H18" s="8"/>
      <c r="I18" s="9"/>
      <c r="J18" s="8"/>
      <c r="K18" s="8"/>
      <c r="L18" s="8"/>
      <c r="M18" s="8"/>
    </row>
    <row r="19" customFormat="false" ht="15" hidden="false" customHeight="false" outlineLevel="0" collapsed="false">
      <c r="A19" s="15" t="s">
        <v>23</v>
      </c>
      <c r="B19" s="8"/>
      <c r="C19" s="8"/>
      <c r="D19" s="8"/>
      <c r="E19" s="8"/>
      <c r="F19" s="8"/>
      <c r="G19" s="8"/>
      <c r="H19" s="8"/>
      <c r="I19" s="9"/>
      <c r="J19" s="8"/>
      <c r="K19" s="8"/>
      <c r="L19" s="8"/>
      <c r="M19" s="8"/>
    </row>
    <row r="20" customFormat="false" ht="15" hidden="false" customHeight="false" outlineLevel="0" collapsed="false">
      <c r="A20" s="15" t="s">
        <v>24</v>
      </c>
      <c r="B20" s="8" t="n">
        <v>13000</v>
      </c>
      <c r="C20" s="8" t="n">
        <v>12350</v>
      </c>
      <c r="D20" s="8" t="n">
        <v>11800</v>
      </c>
      <c r="E20" s="8" t="n">
        <v>11700</v>
      </c>
      <c r="F20" s="8" t="n">
        <v>11200</v>
      </c>
      <c r="G20" s="8" t="n">
        <v>7200</v>
      </c>
      <c r="H20" s="8" t="n">
        <v>6800</v>
      </c>
      <c r="I20" s="9"/>
      <c r="J20" s="8" t="n">
        <v>6533</v>
      </c>
      <c r="K20" s="8" t="n">
        <v>5967</v>
      </c>
      <c r="L20" s="8" t="n">
        <v>5700</v>
      </c>
      <c r="M20" s="8" t="n">
        <v>0</v>
      </c>
    </row>
    <row r="21" customFormat="false" ht="15" hidden="false" customHeight="false" outlineLevel="0" collapsed="false">
      <c r="A21" s="15" t="s">
        <v>25</v>
      </c>
      <c r="B21" s="8" t="n">
        <v>15809</v>
      </c>
      <c r="C21" s="8" t="n">
        <v>13839</v>
      </c>
      <c r="D21" s="8" t="n">
        <v>14114</v>
      </c>
      <c r="E21" s="8" t="n">
        <v>14164</v>
      </c>
      <c r="F21" s="8" t="n">
        <v>0</v>
      </c>
      <c r="G21" s="8" t="n">
        <v>0</v>
      </c>
      <c r="H21" s="8" t="n">
        <v>0</v>
      </c>
      <c r="I21" s="9"/>
      <c r="J21" s="8" t="n">
        <v>0</v>
      </c>
      <c r="K21" s="8" t="n">
        <v>0</v>
      </c>
      <c r="L21" s="8" t="n">
        <v>0</v>
      </c>
      <c r="M21" s="8" t="n">
        <v>0</v>
      </c>
    </row>
    <row r="22" customFormat="false" ht="17.25" hidden="false" customHeight="false" outlineLevel="0" collapsed="false">
      <c r="A22" s="15" t="s">
        <v>26</v>
      </c>
      <c r="B22" s="14" t="n">
        <v>15809.6666666667</v>
      </c>
      <c r="C22" s="14" t="n">
        <v>13838.3333333333</v>
      </c>
      <c r="D22" s="14" t="n">
        <v>14113.3333333333</v>
      </c>
      <c r="E22" s="14" t="n">
        <v>14163.3333333333</v>
      </c>
      <c r="F22" s="14" t="n">
        <v>0</v>
      </c>
      <c r="G22" s="14" t="n">
        <v>0</v>
      </c>
      <c r="H22" s="14" t="n">
        <v>0</v>
      </c>
      <c r="I22" s="9"/>
      <c r="J22" s="14" t="n">
        <v>0</v>
      </c>
      <c r="K22" s="14" t="n">
        <v>0</v>
      </c>
      <c r="L22" s="14" t="n">
        <v>0</v>
      </c>
      <c r="M22" s="14" t="n">
        <v>0</v>
      </c>
    </row>
    <row r="23" customFormat="false" ht="17.25" hidden="false" customHeight="false" outlineLevel="0" collapsed="false">
      <c r="A23" s="15" t="s">
        <v>27</v>
      </c>
      <c r="B23" s="14" t="n">
        <f aca="false">SUM(B20:B22)</f>
        <v>44618.6666666667</v>
      </c>
      <c r="C23" s="14" t="n">
        <f aca="false">SUM(C20:C22)</f>
        <v>40027.3333333333</v>
      </c>
      <c r="D23" s="14" t="n">
        <f aca="false">SUM(D20:D22)</f>
        <v>40027.3333333333</v>
      </c>
      <c r="E23" s="14" t="n">
        <f aca="false">SUM(E20:E22)</f>
        <v>40027.3333333333</v>
      </c>
      <c r="F23" s="14" t="n">
        <f aca="false">SUM(F20:F22)</f>
        <v>11200</v>
      </c>
      <c r="G23" s="14" t="n">
        <f aca="false">SUM(G20:G22)</f>
        <v>7200</v>
      </c>
      <c r="H23" s="14" t="n">
        <f aca="false">SUM(H20:H22)</f>
        <v>6800</v>
      </c>
      <c r="I23" s="9"/>
      <c r="J23" s="14" t="n">
        <f aca="false">SUM(J20:J22)</f>
        <v>6533</v>
      </c>
      <c r="K23" s="14" t="n">
        <f aca="false">SUM(K20:K22)</f>
        <v>5967</v>
      </c>
      <c r="L23" s="14" t="n">
        <f aca="false">SUM(L20:L22)</f>
        <v>5700</v>
      </c>
      <c r="M23" s="14" t="n">
        <f aca="false">SUM(M20:M22)</f>
        <v>0</v>
      </c>
    </row>
    <row r="24" customFormat="false" ht="15" hidden="false" customHeight="false" outlineLevel="0" collapsed="false">
      <c r="A24" s="15"/>
      <c r="B24" s="8"/>
      <c r="C24" s="8"/>
      <c r="D24" s="8"/>
      <c r="E24" s="8"/>
      <c r="F24" s="8"/>
      <c r="G24" s="8"/>
      <c r="H24" s="8"/>
      <c r="I24" s="9"/>
      <c r="J24" s="8"/>
      <c r="K24" s="8"/>
      <c r="L24" s="8"/>
      <c r="M24" s="8"/>
    </row>
    <row r="25" customFormat="false" ht="17.25" hidden="false" customHeight="false" outlineLevel="0" collapsed="false">
      <c r="A25" s="15" t="s">
        <v>28</v>
      </c>
      <c r="B25" s="16" t="n">
        <f aca="false">+B17-B23</f>
        <v>9868.45833333334</v>
      </c>
      <c r="C25" s="16" t="n">
        <f aca="false">+C17-C23</f>
        <v>11628.7816666667</v>
      </c>
      <c r="D25" s="16" t="n">
        <f aca="false">+D17-D23</f>
        <v>11148.6166666667</v>
      </c>
      <c r="E25" s="16" t="n">
        <f aca="false">+E17-E23</f>
        <v>19208.7841666667</v>
      </c>
      <c r="F25" s="16" t="n">
        <f aca="false">+F17-F23</f>
        <v>33884.7238709677</v>
      </c>
      <c r="G25" s="16" t="n">
        <f aca="false">+G17-G23</f>
        <v>37169.89375</v>
      </c>
      <c r="H25" s="16" t="n">
        <f aca="false">+H17-H23</f>
        <v>35572.4163709677</v>
      </c>
      <c r="I25" s="9"/>
      <c r="J25" s="16" t="n">
        <f aca="false">+J17-J23</f>
        <v>35118.0056793478</v>
      </c>
      <c r="K25" s="16" t="n">
        <f aca="false">+K17-K23</f>
        <v>32304.1469836957</v>
      </c>
      <c r="L25" s="16" t="n">
        <f aca="false">+L17-L23</f>
        <v>31620.6344836957</v>
      </c>
      <c r="M25" s="16" t="n">
        <f aca="false">+M17-M23</f>
        <v>35723.0206793478</v>
      </c>
    </row>
    <row r="26" customFormat="false" ht="17.25" hidden="false" customHeight="false" outlineLevel="0" collapsed="false">
      <c r="A26" s="15"/>
      <c r="B26" s="16"/>
      <c r="C26" s="16"/>
      <c r="D26" s="16"/>
      <c r="E26" s="16"/>
      <c r="F26" s="9" t="s">
        <v>14</v>
      </c>
      <c r="G26" s="9" t="s">
        <v>14</v>
      </c>
      <c r="H26" s="9"/>
      <c r="I26" s="9"/>
      <c r="J26" s="8"/>
      <c r="K26" s="8"/>
      <c r="L26" s="8"/>
      <c r="M26" s="8"/>
    </row>
    <row r="27" customFormat="false" ht="17.25" hidden="false" customHeight="false" outlineLevel="0" collapsed="false">
      <c r="A27" s="15"/>
      <c r="B27" s="16"/>
      <c r="C27" s="16"/>
      <c r="D27" s="16"/>
      <c r="E27" s="16"/>
      <c r="F27" s="9"/>
      <c r="G27" s="9"/>
      <c r="H27" s="9"/>
      <c r="I27" s="9"/>
      <c r="J27" s="8"/>
      <c r="K27" s="8"/>
      <c r="L27" s="8"/>
      <c r="M27" s="8"/>
    </row>
    <row r="28" customFormat="false" ht="15" hidden="false" customHeight="false" outlineLevel="0" collapsed="false">
      <c r="A28" s="15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5.75" hidden="false" customHeight="false" outlineLevel="0" collapsed="false">
      <c r="A29" s="17" t="s">
        <v>29</v>
      </c>
      <c r="B29" s="8"/>
      <c r="C29" s="8"/>
      <c r="D29" s="8"/>
      <c r="E29" s="8"/>
      <c r="F29" s="18" t="s">
        <v>14</v>
      </c>
      <c r="G29" s="18"/>
      <c r="H29" s="18"/>
      <c r="I29" s="8"/>
      <c r="J29" s="8"/>
      <c r="K29" s="8"/>
      <c r="L29" s="8"/>
      <c r="M29" s="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20.25" hidden="false" customHeight="false" outlineLevel="0" collapsed="false">
      <c r="A30" s="17" t="s">
        <v>30</v>
      </c>
      <c r="B30" s="19" t="n">
        <f aca="false">ROUND(B25,-3)</f>
        <v>10000</v>
      </c>
      <c r="C30" s="19" t="n">
        <f aca="false">ROUND(C25,-3)</f>
        <v>12000</v>
      </c>
      <c r="D30" s="19" t="n">
        <f aca="false">ROUND(D25,-3)</f>
        <v>11000</v>
      </c>
      <c r="E30" s="19" t="n">
        <f aca="false">ROUND(E25,-3)</f>
        <v>19000</v>
      </c>
      <c r="F30" s="19" t="n">
        <f aca="false">ROUND(F25,-3)-1000</f>
        <v>33000</v>
      </c>
      <c r="G30" s="19" t="n">
        <f aca="false">ROUND(G25,-3)</f>
        <v>37000</v>
      </c>
      <c r="H30" s="19" t="n">
        <f aca="false">ROUND(H25,-3)-1000</f>
        <v>35000</v>
      </c>
      <c r="I30" s="19"/>
      <c r="J30" s="19" t="n">
        <f aca="false">ROUND(J25,-3)</f>
        <v>35000</v>
      </c>
      <c r="K30" s="19" t="n">
        <f aca="false">ROUND(K25,-3)</f>
        <v>32000</v>
      </c>
      <c r="L30" s="19" t="n">
        <f aca="false">ROUND(L25,-3)-1000</f>
        <v>31000</v>
      </c>
      <c r="M30" s="19" t="n">
        <f aca="false">ROUND(M25,-3)-1000</f>
        <v>35000</v>
      </c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5" hidden="false" customHeight="false" outlineLevel="0" collapsed="false">
      <c r="A31" s="15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7.25" hidden="false" customHeight="false" outlineLevel="0" collapsed="false">
      <c r="A32" s="15" t="s">
        <v>31</v>
      </c>
      <c r="B32" s="14"/>
      <c r="C32" s="14"/>
      <c r="D32" s="14"/>
      <c r="E32" s="14"/>
      <c r="F32" s="8"/>
      <c r="G32" s="8"/>
      <c r="H32" s="8"/>
      <c r="I32" s="8"/>
      <c r="J32" s="8"/>
      <c r="K32" s="8"/>
      <c r="L32" s="8"/>
      <c r="M32" s="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7.25" hidden="false" customHeight="false" outlineLevel="0" collapsed="false">
      <c r="A33" s="15" t="s">
        <v>32</v>
      </c>
      <c r="B33" s="16" t="n">
        <f aca="false">+B25-B30</f>
        <v>-131.541666666664</v>
      </c>
      <c r="C33" s="16" t="n">
        <f aca="false">+C25-C30</f>
        <v>-371.218333333338</v>
      </c>
      <c r="D33" s="16" t="n">
        <f aca="false">+D25-D30</f>
        <v>148.616666666661</v>
      </c>
      <c r="E33" s="16" t="n">
        <f aca="false">+E25-E30</f>
        <v>208.784166666665</v>
      </c>
      <c r="F33" s="16" t="n">
        <f aca="false">+F25-F30</f>
        <v>884.72387096774</v>
      </c>
      <c r="G33" s="16" t="n">
        <f aca="false">+G25-G30</f>
        <v>169.893749999996</v>
      </c>
      <c r="H33" s="16" t="n">
        <f aca="false">+H25-H30</f>
        <v>572.416370967738</v>
      </c>
      <c r="I33" s="9"/>
      <c r="J33" s="16" t="n">
        <f aca="false">+J25-J30</f>
        <v>118.005679347822</v>
      </c>
      <c r="K33" s="16" t="n">
        <f aca="false">+K25-K30</f>
        <v>304.14698369566</v>
      </c>
      <c r="L33" s="16" t="n">
        <f aca="false">+L25-L30</f>
        <v>620.634483695656</v>
      </c>
      <c r="M33" s="16" t="n">
        <f aca="false">+M25-M30</f>
        <v>723.020679347836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  <row r="34" customFormat="false" ht="17.25" hidden="false" customHeight="false" outlineLevel="0" collapsed="false">
      <c r="A34" s="15"/>
      <c r="B34" s="14"/>
      <c r="C34" s="14"/>
      <c r="D34" s="14"/>
      <c r="E34" s="14"/>
      <c r="F34" s="8"/>
      <c r="G34" s="8"/>
      <c r="H34" s="8"/>
      <c r="I34" s="8"/>
      <c r="J34" s="8"/>
      <c r="K34" s="8"/>
      <c r="L34" s="8"/>
      <c r="M34" s="8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</row>
    <row r="35" customFormat="false" ht="17.25" hidden="false" customHeight="false" outlineLevel="0" collapsed="false">
      <c r="A35" s="15"/>
      <c r="B35" s="14"/>
      <c r="C35" s="14"/>
      <c r="D35" s="14"/>
      <c r="E35" s="14"/>
      <c r="F35" s="8"/>
      <c r="G35" s="8"/>
      <c r="H35" s="8"/>
      <c r="I35" s="8"/>
      <c r="J35" s="8"/>
      <c r="K35" s="8"/>
      <c r="L35" s="8"/>
      <c r="M35" s="8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</row>
    <row r="36" customFormat="false" ht="17.25" hidden="false" customHeight="false" outlineLevel="0" collapsed="false">
      <c r="A36" s="15" t="s">
        <v>33</v>
      </c>
      <c r="B36" s="14"/>
      <c r="C36" s="14"/>
      <c r="D36" s="14"/>
      <c r="E36" s="14"/>
      <c r="F36" s="8"/>
      <c r="G36" s="8"/>
      <c r="H36" s="8"/>
      <c r="I36" s="8"/>
      <c r="J36" s="8"/>
      <c r="K36" s="8"/>
      <c r="L36" s="8"/>
      <c r="M36" s="8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</row>
    <row r="37" customFormat="false" ht="17.25" hidden="false" customHeight="false" outlineLevel="0" collapsed="false">
      <c r="A37" s="15" t="s">
        <v>34</v>
      </c>
      <c r="B37" s="14"/>
      <c r="C37" s="14"/>
      <c r="D37" s="14"/>
      <c r="E37" s="14"/>
      <c r="F37" s="8"/>
      <c r="G37" s="8"/>
      <c r="H37" s="8"/>
      <c r="I37" s="8"/>
      <c r="J37" s="8"/>
      <c r="K37" s="8"/>
      <c r="L37" s="8"/>
      <c r="M37" s="8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</row>
    <row r="38" customFormat="false" ht="15" hidden="false" customHeight="false" outlineLevel="0" collapsed="false">
      <c r="A38" s="15" t="s">
        <v>24</v>
      </c>
      <c r="B38" s="20" t="n">
        <f aca="false">+B20/B$15</f>
        <v>0.202800202800203</v>
      </c>
      <c r="C38" s="20" t="n">
        <f aca="false">+C20/C$15</f>
        <v>0.203218921903051</v>
      </c>
      <c r="D38" s="20" t="n">
        <f aca="false">+D20/D$15</f>
        <v>0.195990499443586</v>
      </c>
      <c r="E38" s="20" t="n">
        <f aca="false">+E20/E$15</f>
        <v>0.167887437930077</v>
      </c>
      <c r="F38" s="20" t="n">
        <f aca="false">+F20/F$15</f>
        <v>0.211157997268569</v>
      </c>
      <c r="G38" s="20" t="n">
        <f aca="false">+G20/G$15</f>
        <v>0.137931364778172</v>
      </c>
      <c r="H38" s="20" t="n">
        <f aca="false">+H20/H$15</f>
        <v>0.136409496909416</v>
      </c>
      <c r="I38" s="8"/>
      <c r="J38" s="20" t="n">
        <f aca="false">+J20/J$15</f>
        <v>0.133323311392537</v>
      </c>
      <c r="K38" s="20" t="n">
        <f aca="false">+K20/K$15</f>
        <v>0.132526730964211</v>
      </c>
      <c r="L38" s="20" t="n">
        <f aca="false">+L20/L$15</f>
        <v>0.129820944017354</v>
      </c>
      <c r="M38" s="20" t="n">
        <f aca="false">+M20/M$15</f>
        <v>0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</row>
    <row r="39" customFormat="false" ht="15" hidden="false" customHeight="false" outlineLevel="0" collapsed="false">
      <c r="A39" s="15" t="s">
        <v>25</v>
      </c>
      <c r="B39" s="20" t="n">
        <f aca="false">+B21/B$15</f>
        <v>0.246620646620647</v>
      </c>
      <c r="C39" s="20" t="n">
        <f aca="false">+C21/C$15</f>
        <v>0.227720377345451</v>
      </c>
      <c r="D39" s="20" t="n">
        <f aca="false">+D21/D$15</f>
        <v>0.234424568571761</v>
      </c>
      <c r="E39" s="20" t="n">
        <f aca="false">+E21/E$15</f>
        <v>0.203244245371078</v>
      </c>
      <c r="F39" s="20" t="n">
        <f aca="false">+F21/F$15</f>
        <v>0</v>
      </c>
      <c r="G39" s="20" t="n">
        <f aca="false">+G21/G$15</f>
        <v>0</v>
      </c>
      <c r="H39" s="20" t="n">
        <f aca="false">+H21/H$15</f>
        <v>0</v>
      </c>
      <c r="I39" s="8"/>
      <c r="J39" s="20" t="n">
        <f aca="false">+J21/J$15</f>
        <v>0</v>
      </c>
      <c r="K39" s="20" t="n">
        <f aca="false">+K21/K$15</f>
        <v>0</v>
      </c>
      <c r="L39" s="20" t="n">
        <f aca="false">+L21/L$15</f>
        <v>0</v>
      </c>
      <c r="M39" s="20" t="n">
        <f aca="false">+M21/M$15</f>
        <v>0</v>
      </c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</row>
    <row r="40" customFormat="false" ht="15" hidden="false" customHeight="false" outlineLevel="0" collapsed="false">
      <c r="A40" s="15" t="s">
        <v>26</v>
      </c>
      <c r="B40" s="20" t="n">
        <f aca="false">+B22/B$15</f>
        <v>0.246631046631047</v>
      </c>
      <c r="C40" s="20" t="n">
        <f aca="false">+C22/C$15</f>
        <v>0.227709407363162</v>
      </c>
      <c r="D40" s="20" t="n">
        <f aca="false">+D22/D$15</f>
        <v>0.234413495662188</v>
      </c>
      <c r="E40" s="20" t="n">
        <f aca="false">+E22/E$15</f>
        <v>0.203234679135298</v>
      </c>
      <c r="F40" s="20" t="n">
        <f aca="false">+F22/F$15</f>
        <v>0</v>
      </c>
      <c r="G40" s="20" t="n">
        <f aca="false">+G22/G$15</f>
        <v>0</v>
      </c>
      <c r="H40" s="20" t="n">
        <f aca="false">+H22/H$15</f>
        <v>0</v>
      </c>
      <c r="I40" s="8"/>
      <c r="J40" s="20" t="n">
        <f aca="false">+J22/J$15</f>
        <v>0</v>
      </c>
      <c r="K40" s="20" t="n">
        <f aca="false">+K22/K$15</f>
        <v>0</v>
      </c>
      <c r="L40" s="20" t="n">
        <f aca="false">+L22/L$15</f>
        <v>0</v>
      </c>
      <c r="M40" s="20" t="n">
        <f aca="false">+M22/M$15</f>
        <v>0</v>
      </c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</row>
    <row r="41" customFormat="false" ht="15.75" hidden="false" customHeight="false" outlineLevel="0" collapsed="false">
      <c r="A41" s="17" t="str">
        <f aca="false">+A30</f>
        <v>    Swap ($4.43)</v>
      </c>
      <c r="B41" s="21" t="n">
        <f aca="false">+B30/B$15</f>
        <v>0.156000156000156</v>
      </c>
      <c r="C41" s="21" t="n">
        <f aca="false">+C30/C$15</f>
        <v>0.197459681201345</v>
      </c>
      <c r="D41" s="21" t="n">
        <f aca="false">+D30/D$15</f>
        <v>0.182703007955886</v>
      </c>
      <c r="E41" s="21" t="n">
        <f aca="false">+E30/E$15</f>
        <v>0.27263771971551</v>
      </c>
      <c r="F41" s="21" t="n">
        <f aca="false">+F30/F$15</f>
        <v>0.622161956237748</v>
      </c>
      <c r="G41" s="21" t="n">
        <f aca="false">+G30/G$15</f>
        <v>0.70881395788783</v>
      </c>
      <c r="H41" s="21" t="n">
        <f aca="false">+H30/H$15</f>
        <v>0.702107704680816</v>
      </c>
      <c r="I41" s="14"/>
      <c r="J41" s="21" t="n">
        <f aca="false">+J30/J$15</f>
        <v>0.714268467585915</v>
      </c>
      <c r="K41" s="21" t="n">
        <f aca="false">+K30/K$15</f>
        <v>0.710718181809074</v>
      </c>
      <c r="L41" s="21" t="n">
        <f aca="false">+L30/L$15</f>
        <v>0.706043730620699</v>
      </c>
      <c r="M41" s="21" t="n">
        <f aca="false">+M30/M$15</f>
        <v>0.832796315491849</v>
      </c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</row>
    <row r="42" customFormat="false" ht="15" hidden="false" customHeight="false" outlineLevel="0" collapsed="false">
      <c r="A42" s="15" t="s">
        <v>35</v>
      </c>
      <c r="B42" s="22" t="n">
        <f aca="false">SUM(B38:B41)</f>
        <v>0.852052052052052</v>
      </c>
      <c r="C42" s="22" t="n">
        <f aca="false">SUM(C38:C41)</f>
        <v>0.856108387813008</v>
      </c>
      <c r="D42" s="22" t="n">
        <f aca="false">SUM(D38:D41)</f>
        <v>0.84753157163342</v>
      </c>
      <c r="E42" s="22" t="n">
        <f aca="false">SUM(E38:E41)</f>
        <v>0.847004082151963</v>
      </c>
      <c r="F42" s="22" t="n">
        <f aca="false">SUM(F38:F41)</f>
        <v>0.833319953506317</v>
      </c>
      <c r="G42" s="22" t="n">
        <f aca="false">SUM(G38:G41)</f>
        <v>0.846745322666003</v>
      </c>
      <c r="H42" s="22" t="n">
        <f aca="false">SUM(H38:H41)</f>
        <v>0.838517201590232</v>
      </c>
      <c r="I42" s="8"/>
      <c r="J42" s="22" t="n">
        <f aca="false">SUM(J38:J41)</f>
        <v>0.847591778978451</v>
      </c>
      <c r="K42" s="22" t="n">
        <f aca="false">SUM(K38:K41)</f>
        <v>0.843244912773285</v>
      </c>
      <c r="L42" s="22" t="n">
        <f aca="false">SUM(L38:L41)</f>
        <v>0.835864674638054</v>
      </c>
      <c r="M42" s="22" t="n">
        <f aca="false">SUM(M38:M41)</f>
        <v>0.832796315491849</v>
      </c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5" hidden="false" customHeight="false" outlineLevel="0" collapsed="false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5" hidden="false" customHeight="false" outlineLevel="0" collapsed="false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</row>
    <row r="45" customFormat="false" ht="15" hidden="false" customHeight="false" outlineLevel="0" collapsed="false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</row>
    <row r="46" customFormat="false" ht="15" hidden="false" customHeight="false" outlineLevel="0" collapsed="false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  <c r="IW46" s="15"/>
    </row>
    <row r="47" customFormat="false" ht="15" hidden="false" customHeight="false" outlineLevel="0" collapsed="false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  <c r="IV47" s="15"/>
      <c r="IW47" s="15"/>
    </row>
    <row r="48" customFormat="false" ht="15" hidden="false" customHeight="false" outlineLevel="0" collapsed="false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  <c r="IV48" s="15"/>
      <c r="IW48" s="15"/>
    </row>
    <row r="49" customFormat="false" ht="15" hidden="false" customHeight="false" outlineLevel="0" collapsed="false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5" hidden="false" customHeight="false" outlineLevel="0" collapsed="false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5" hidden="false" customHeight="false" outlineLevel="0" collapsed="false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5" hidden="false" customHeight="false" outlineLevel="0" collapsed="false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5" hidden="false" customHeight="false" outlineLevel="0" collapsed="false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15" hidden="false" customHeight="false" outlineLevel="0" collapsed="false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15" hidden="false" customHeight="false" outlineLevel="0" collapsed="false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15" hidden="false" customHeight="false" outlineLevel="0" collapsed="false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15" hidden="false" customHeight="false" outlineLevel="0" collapsed="false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15" hidden="false" customHeight="false" outlineLevel="0" collapsed="false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15" hidden="false" customHeight="false" outlineLevel="0" collapsed="false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  <c r="IW59" s="15"/>
    </row>
    <row r="60" customFormat="false" ht="15" hidden="false" customHeight="false" outlineLevel="0" collapsed="false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  <c r="IV60" s="15"/>
      <c r="IW60" s="15"/>
    </row>
    <row r="61" customFormat="false" ht="15" hidden="false" customHeight="false" outlineLevel="0" collapsed="false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  <c r="IW61" s="15"/>
    </row>
    <row r="62" customFormat="false" ht="15" hidden="false" customHeight="false" outlineLevel="0" collapsed="false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  <c r="IV62" s="15"/>
      <c r="IW62" s="15"/>
    </row>
    <row r="63" customFormat="false" ht="15" hidden="false" customHeight="false" outlineLevel="0" collapsed="false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  <c r="IW63" s="15"/>
    </row>
    <row r="64" customFormat="false" ht="15" hidden="false" customHeight="false" outlineLevel="0" collapsed="false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  <c r="IV64" s="15"/>
      <c r="IW64" s="15"/>
    </row>
    <row r="65" customFormat="false" ht="15" hidden="false" customHeight="false" outlineLevel="0" collapsed="false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  <c r="IV65" s="15"/>
      <c r="IW65" s="15"/>
    </row>
    <row r="66" customFormat="false" ht="15" hidden="false" customHeight="false" outlineLevel="0" collapsed="false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  <c r="IT66" s="15"/>
      <c r="IU66" s="15"/>
      <c r="IV66" s="15"/>
      <c r="IW66" s="15"/>
    </row>
    <row r="67" customFormat="false" ht="15" hidden="false" customHeight="false" outlineLevel="0" collapsed="false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  <c r="IT67" s="15"/>
      <c r="IU67" s="15"/>
      <c r="IV67" s="15"/>
      <c r="IW67" s="15"/>
    </row>
    <row r="68" customFormat="false" ht="15" hidden="false" customHeight="false" outlineLevel="0" collapsed="false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  <c r="IV68" s="15"/>
      <c r="IW68" s="15"/>
    </row>
    <row r="69" customFormat="false" ht="15" hidden="false" customHeight="false" outlineLevel="0" collapsed="false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  <c r="IT69" s="15"/>
      <c r="IU69" s="15"/>
      <c r="IV69" s="15"/>
      <c r="IW69" s="15"/>
    </row>
    <row r="70" customFormat="false" ht="15" hidden="false" customHeight="false" outlineLevel="0" collapsed="false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  <c r="IT70" s="15"/>
      <c r="IU70" s="15"/>
      <c r="IV70" s="15"/>
      <c r="IW70" s="15"/>
    </row>
    <row r="71" customFormat="false" ht="15" hidden="false" customHeight="false" outlineLevel="0" collapsed="false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  <c r="IG71" s="15"/>
      <c r="IH71" s="15"/>
      <c r="II71" s="15"/>
      <c r="IJ71" s="15"/>
      <c r="IK71" s="15"/>
      <c r="IL71" s="15"/>
      <c r="IM71" s="15"/>
      <c r="IN71" s="15"/>
      <c r="IO71" s="15"/>
      <c r="IP71" s="15"/>
      <c r="IQ71" s="15"/>
      <c r="IR71" s="15"/>
      <c r="IS71" s="15"/>
      <c r="IT71" s="15"/>
      <c r="IU71" s="15"/>
      <c r="IV71" s="15"/>
      <c r="IW71" s="15"/>
    </row>
    <row r="72" customFormat="false" ht="15" hidden="false" customHeight="false" outlineLevel="0" collapsed="false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  <c r="HY72" s="15"/>
      <c r="HZ72" s="15"/>
      <c r="IA72" s="15"/>
      <c r="IB72" s="15"/>
      <c r="IC72" s="15"/>
      <c r="ID72" s="15"/>
      <c r="IE72" s="15"/>
      <c r="IF72" s="15"/>
      <c r="IG72" s="15"/>
      <c r="IH72" s="15"/>
      <c r="II72" s="15"/>
      <c r="IJ72" s="15"/>
      <c r="IK72" s="15"/>
      <c r="IL72" s="15"/>
      <c r="IM72" s="15"/>
      <c r="IN72" s="15"/>
      <c r="IO72" s="15"/>
      <c r="IP72" s="15"/>
      <c r="IQ72" s="15"/>
      <c r="IR72" s="15"/>
      <c r="IS72" s="15"/>
      <c r="IT72" s="15"/>
      <c r="IU72" s="15"/>
      <c r="IV72" s="15"/>
      <c r="IW72" s="15"/>
    </row>
    <row r="73" customFormat="false" ht="15" hidden="false" customHeight="false" outlineLevel="0" collapsed="false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5"/>
      <c r="HK73" s="15"/>
      <c r="HL73" s="15"/>
      <c r="HM73" s="15"/>
      <c r="HN73" s="15"/>
      <c r="HO73" s="15"/>
      <c r="HP73" s="15"/>
      <c r="HQ73" s="15"/>
      <c r="HR73" s="15"/>
      <c r="HS73" s="15"/>
      <c r="HT73" s="15"/>
      <c r="HU73" s="15"/>
      <c r="HV73" s="15"/>
      <c r="HW73" s="15"/>
      <c r="HX73" s="15"/>
      <c r="HY73" s="15"/>
      <c r="HZ73" s="15"/>
      <c r="IA73" s="15"/>
      <c r="IB73" s="15"/>
      <c r="IC73" s="15"/>
      <c r="ID73" s="15"/>
      <c r="IE73" s="15"/>
      <c r="IF73" s="15"/>
      <c r="IG73" s="15"/>
      <c r="IH73" s="15"/>
      <c r="II73" s="15"/>
      <c r="IJ73" s="15"/>
      <c r="IK73" s="15"/>
      <c r="IL73" s="15"/>
      <c r="IM73" s="15"/>
      <c r="IN73" s="15"/>
      <c r="IO73" s="15"/>
      <c r="IP73" s="15"/>
      <c r="IQ73" s="15"/>
      <c r="IR73" s="15"/>
      <c r="IS73" s="15"/>
      <c r="IT73" s="15"/>
      <c r="IU73" s="15"/>
      <c r="IV73" s="15"/>
      <c r="IW73" s="15"/>
    </row>
    <row r="74" customFormat="false" ht="15" hidden="false" customHeight="false" outlineLevel="0" collapsed="false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  <c r="GH74" s="15"/>
      <c r="GI74" s="15"/>
      <c r="GJ74" s="15"/>
      <c r="GK74" s="15"/>
      <c r="GL74" s="15"/>
      <c r="GM74" s="15"/>
      <c r="GN74" s="15"/>
      <c r="GO74" s="15"/>
      <c r="GP74" s="15"/>
      <c r="GQ74" s="15"/>
      <c r="GR74" s="15"/>
      <c r="GS74" s="15"/>
      <c r="GT74" s="15"/>
      <c r="GU74" s="15"/>
      <c r="GV74" s="15"/>
      <c r="GW74" s="15"/>
      <c r="GX74" s="15"/>
      <c r="GY74" s="15"/>
      <c r="GZ74" s="15"/>
      <c r="HA74" s="15"/>
      <c r="HB74" s="15"/>
      <c r="HC74" s="15"/>
      <c r="HD74" s="15"/>
      <c r="HE74" s="15"/>
      <c r="HF74" s="15"/>
      <c r="HG74" s="15"/>
      <c r="HH74" s="15"/>
      <c r="HI74" s="15"/>
      <c r="HJ74" s="15"/>
      <c r="HK74" s="15"/>
      <c r="HL74" s="15"/>
      <c r="HM74" s="15"/>
      <c r="HN74" s="15"/>
      <c r="HO74" s="15"/>
      <c r="HP74" s="15"/>
      <c r="HQ74" s="15"/>
      <c r="HR74" s="15"/>
      <c r="HS74" s="15"/>
      <c r="HT74" s="15"/>
      <c r="HU74" s="15"/>
      <c r="HV74" s="15"/>
      <c r="HW74" s="15"/>
      <c r="HX74" s="15"/>
      <c r="HY74" s="15"/>
      <c r="HZ74" s="15"/>
      <c r="IA74" s="15"/>
      <c r="IB74" s="15"/>
      <c r="IC74" s="15"/>
      <c r="ID74" s="15"/>
      <c r="IE74" s="15"/>
      <c r="IF74" s="15"/>
      <c r="IG74" s="15"/>
      <c r="IH74" s="15"/>
      <c r="II74" s="15"/>
      <c r="IJ74" s="15"/>
      <c r="IK74" s="15"/>
      <c r="IL74" s="15"/>
      <c r="IM74" s="15"/>
      <c r="IN74" s="15"/>
      <c r="IO74" s="15"/>
      <c r="IP74" s="15"/>
      <c r="IQ74" s="15"/>
      <c r="IR74" s="15"/>
      <c r="IS74" s="15"/>
      <c r="IT74" s="15"/>
      <c r="IU74" s="15"/>
      <c r="IV74" s="15"/>
      <c r="IW74" s="15"/>
    </row>
    <row r="75" customFormat="false" ht="15" hidden="false" customHeight="false" outlineLevel="0" collapsed="false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  <c r="HM75" s="15"/>
      <c r="HN75" s="15"/>
      <c r="HO75" s="15"/>
      <c r="HP75" s="15"/>
      <c r="HQ75" s="15"/>
      <c r="HR75" s="15"/>
      <c r="HS75" s="15"/>
      <c r="HT75" s="15"/>
      <c r="HU75" s="15"/>
      <c r="HV75" s="15"/>
      <c r="HW75" s="15"/>
      <c r="HX75" s="15"/>
      <c r="HY75" s="15"/>
      <c r="HZ75" s="15"/>
      <c r="IA75" s="15"/>
      <c r="IB75" s="15"/>
      <c r="IC75" s="15"/>
      <c r="ID75" s="15"/>
      <c r="IE75" s="15"/>
      <c r="IF75" s="15"/>
      <c r="IG75" s="15"/>
      <c r="IH75" s="15"/>
      <c r="II75" s="15"/>
      <c r="IJ75" s="15"/>
      <c r="IK75" s="15"/>
      <c r="IL75" s="15"/>
      <c r="IM75" s="15"/>
      <c r="IN75" s="15"/>
      <c r="IO75" s="15"/>
      <c r="IP75" s="15"/>
      <c r="IQ75" s="15"/>
      <c r="IR75" s="15"/>
      <c r="IS75" s="15"/>
      <c r="IT75" s="15"/>
      <c r="IU75" s="15"/>
      <c r="IV75" s="15"/>
      <c r="IW75" s="15"/>
    </row>
    <row r="76" customFormat="false" ht="15" hidden="false" customHeight="false" outlineLevel="0" collapsed="false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  <c r="HR76" s="15"/>
      <c r="HS76" s="15"/>
      <c r="HT76" s="15"/>
      <c r="HU76" s="15"/>
      <c r="HV76" s="15"/>
      <c r="HW76" s="15"/>
      <c r="HX76" s="15"/>
      <c r="HY76" s="15"/>
      <c r="HZ76" s="15"/>
      <c r="IA76" s="15"/>
      <c r="IB76" s="15"/>
      <c r="IC76" s="15"/>
      <c r="ID76" s="15"/>
      <c r="IE76" s="15"/>
      <c r="IF76" s="15"/>
      <c r="IG76" s="15"/>
      <c r="IH76" s="15"/>
      <c r="II76" s="15"/>
      <c r="IJ76" s="15"/>
      <c r="IK76" s="15"/>
      <c r="IL76" s="15"/>
      <c r="IM76" s="15"/>
      <c r="IN76" s="15"/>
      <c r="IO76" s="15"/>
      <c r="IP76" s="15"/>
      <c r="IQ76" s="15"/>
      <c r="IR76" s="15"/>
      <c r="IS76" s="15"/>
      <c r="IT76" s="15"/>
      <c r="IU76" s="15"/>
      <c r="IV76" s="15"/>
      <c r="IW76" s="15"/>
    </row>
    <row r="77" customFormat="false" ht="15" hidden="false" customHeight="false" outlineLevel="0" collapsed="false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  <c r="GH77" s="15"/>
      <c r="GI77" s="15"/>
      <c r="GJ77" s="15"/>
      <c r="GK77" s="15"/>
      <c r="GL77" s="15"/>
      <c r="GM77" s="15"/>
      <c r="GN77" s="15"/>
      <c r="GO77" s="15"/>
      <c r="GP77" s="15"/>
      <c r="GQ77" s="15"/>
      <c r="GR77" s="15"/>
      <c r="GS77" s="15"/>
      <c r="GT77" s="15"/>
      <c r="GU77" s="15"/>
      <c r="GV77" s="15"/>
      <c r="GW77" s="15"/>
      <c r="GX77" s="15"/>
      <c r="GY77" s="15"/>
      <c r="GZ77" s="15"/>
      <c r="HA77" s="15"/>
      <c r="HB77" s="15"/>
      <c r="HC77" s="15"/>
      <c r="HD77" s="15"/>
      <c r="HE77" s="15"/>
      <c r="HF77" s="15"/>
      <c r="HG77" s="15"/>
      <c r="HH77" s="15"/>
      <c r="HI77" s="15"/>
      <c r="HJ77" s="15"/>
      <c r="HK77" s="15"/>
      <c r="HL77" s="15"/>
      <c r="HM77" s="15"/>
      <c r="HN77" s="15"/>
      <c r="HO77" s="15"/>
      <c r="HP77" s="15"/>
      <c r="HQ77" s="15"/>
      <c r="HR77" s="15"/>
      <c r="HS77" s="15"/>
      <c r="HT77" s="15"/>
      <c r="HU77" s="15"/>
      <c r="HV77" s="15"/>
      <c r="HW77" s="15"/>
      <c r="HX77" s="15"/>
      <c r="HY77" s="15"/>
      <c r="HZ77" s="15"/>
      <c r="IA77" s="15"/>
      <c r="IB77" s="15"/>
      <c r="IC77" s="15"/>
      <c r="ID77" s="15"/>
      <c r="IE77" s="15"/>
      <c r="IF77" s="15"/>
      <c r="IG77" s="15"/>
      <c r="IH77" s="15"/>
      <c r="II77" s="15"/>
      <c r="IJ77" s="15"/>
      <c r="IK77" s="15"/>
      <c r="IL77" s="15"/>
      <c r="IM77" s="15"/>
      <c r="IN77" s="15"/>
      <c r="IO77" s="15"/>
      <c r="IP77" s="15"/>
      <c r="IQ77" s="15"/>
      <c r="IR77" s="15"/>
      <c r="IS77" s="15"/>
      <c r="IT77" s="15"/>
      <c r="IU77" s="15"/>
      <c r="IV77" s="15"/>
      <c r="IW77" s="15"/>
    </row>
    <row r="78" customFormat="false" ht="15" hidden="false" customHeight="false" outlineLevel="0" collapsed="false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  <c r="HJ78" s="15"/>
      <c r="HK78" s="15"/>
      <c r="HL78" s="15"/>
      <c r="HM78" s="15"/>
      <c r="HN78" s="15"/>
      <c r="HO78" s="15"/>
      <c r="HP78" s="15"/>
      <c r="HQ78" s="15"/>
      <c r="HR78" s="15"/>
      <c r="HS78" s="15"/>
      <c r="HT78" s="15"/>
      <c r="HU78" s="15"/>
      <c r="HV78" s="15"/>
      <c r="HW78" s="15"/>
      <c r="HX78" s="15"/>
      <c r="HY78" s="15"/>
      <c r="HZ78" s="15"/>
      <c r="IA78" s="15"/>
      <c r="IB78" s="15"/>
      <c r="IC78" s="15"/>
      <c r="ID78" s="15"/>
      <c r="IE78" s="15"/>
      <c r="IF78" s="15"/>
      <c r="IG78" s="15"/>
      <c r="IH78" s="15"/>
      <c r="II78" s="15"/>
      <c r="IJ78" s="15"/>
      <c r="IK78" s="15"/>
      <c r="IL78" s="15"/>
      <c r="IM78" s="15"/>
      <c r="IN78" s="15"/>
      <c r="IO78" s="15"/>
      <c r="IP78" s="15"/>
      <c r="IQ78" s="15"/>
      <c r="IR78" s="15"/>
      <c r="IS78" s="15"/>
      <c r="IT78" s="15"/>
      <c r="IU78" s="15"/>
      <c r="IV78" s="15"/>
      <c r="IW78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&amp;C&amp;F  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2000-08-15T10:24:27Z</dcterms:created>
  <dc:creator>Frank Pici</dc:creator>
  <dc:description/>
  <dc:language>en-US</dc:language>
  <cp:lastModifiedBy>Frank Pici</cp:lastModifiedBy>
  <cp:lastPrinted>2001-05-17T18:13:47Z</cp:lastPrinted>
  <cp:revision>0</cp:revision>
  <dc:subject/>
  <dc:title/>
</cp:coreProperties>
</file>