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Rate Chart" sheetId="1" state="visible" r:id="rId3"/>
    <sheet name="Citigroup Rate Chart" sheetId="2" state="visible" r:id="rId4"/>
    <sheet name="Citigroup Rate Max AD&amp;D Life" sheetId="3" state="visible" r:id="rId5"/>
    <sheet name="Citigroup Medical Rates" sheetId="4" state="visible" r:id="rId6"/>
    <sheet name="LTD" sheetId="5" state="visible" r:id="rId7"/>
    <sheet name="Enron Rates" sheetId="6" state="visible" r:id="rId8"/>
    <sheet name="Dental &amp; Other Rates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<sst xmlns="http://schemas.openxmlformats.org/spreadsheetml/2006/main" count="496" uniqueCount="132">
  <si>
    <t xml:space="preserve">MEDICAL PLANS</t>
  </si>
  <si>
    <t xml:space="preserve">Dental Plans</t>
  </si>
  <si>
    <t xml:space="preserve">Vision Plan</t>
  </si>
  <si>
    <t xml:space="preserve">AD&amp;D</t>
  </si>
  <si>
    <t xml:space="preserve">LIFE INSURANCE</t>
  </si>
  <si>
    <t xml:space="preserve">LTD</t>
  </si>
  <si>
    <t xml:space="preserve">EMPLOYEE COSTS</t>
  </si>
  <si>
    <t xml:space="preserve">Salary Range</t>
  </si>
  <si>
    <t xml:space="preserve">Cigna Network PPA</t>
  </si>
  <si>
    <t xml:space="preserve">United Health Care Network</t>
  </si>
  <si>
    <t xml:space="preserve">United Health Care EPO</t>
  </si>
  <si>
    <t xml:space="preserve">Cigna $1,250 Deductible</t>
  </si>
  <si>
    <t xml:space="preserve">Enron Dental Plan</t>
  </si>
  <si>
    <t xml:space="preserve">VSP</t>
  </si>
  <si>
    <t xml:space="preserve">AD&amp;D Per $1,000 of Coverage</t>
  </si>
  <si>
    <t xml:space="preserve">Employee Life Insurance Per $1,000</t>
  </si>
  <si>
    <t xml:space="preserve">Spouse Life Insurance Per $1,000</t>
  </si>
  <si>
    <t xml:space="preserve">Dependent Life Insurance</t>
  </si>
  <si>
    <t xml:space="preserve">LTD Monthly Premium</t>
  </si>
  <si>
    <t xml:space="preserve">LTD Monthly Premium </t>
  </si>
  <si>
    <t xml:space="preserve">Flex Dollars</t>
  </si>
  <si>
    <t xml:space="preserve">Items 2, 5, 6, 7, 9, 14</t>
  </si>
  <si>
    <t xml:space="preserve">Items 2, 5, 6, 8, 9, 10, 11, 15</t>
  </si>
  <si>
    <t xml:space="preserve">Annual Cost</t>
  </si>
  <si>
    <t xml:space="preserve">Benefit Cost as a Percentage of Salary</t>
  </si>
  <si>
    <t xml:space="preserve">EO</t>
  </si>
  <si>
    <t xml:space="preserve">Employee Only-EO</t>
  </si>
  <si>
    <t xml:space="preserve">EF</t>
  </si>
  <si>
    <t xml:space="preserve">EE</t>
  </si>
  <si>
    <t xml:space="preserve">SP  </t>
  </si>
  <si>
    <t xml:space="preserve">DEP</t>
  </si>
  <si>
    <t xml:space="preserve">40%</t>
  </si>
  <si>
    <t xml:space="preserve">50%</t>
  </si>
  <si>
    <t xml:space="preserve">65%</t>
  </si>
  <si>
    <t xml:space="preserve">75%</t>
  </si>
  <si>
    <t xml:space="preserve">Column AC</t>
  </si>
  <si>
    <t xml:space="preserve">Item</t>
  </si>
  <si>
    <t xml:space="preserve">Monthly</t>
  </si>
  <si>
    <t xml:space="preserve">&lt;25,000</t>
  </si>
  <si>
    <t xml:space="preserve">$25,000-$39,999</t>
  </si>
  <si>
    <t xml:space="preserve">$40,000-$59,999</t>
  </si>
  <si>
    <t xml:space="preserve">$60,000-$79,999</t>
  </si>
  <si>
    <t xml:space="preserve">$80,000-$99,999</t>
  </si>
  <si>
    <t xml:space="preserve">$100,000-$149,000</t>
  </si>
  <si>
    <t xml:space="preserve">$150,000-$199,000</t>
  </si>
  <si>
    <t xml:space="preserve">$200,000-$299,999</t>
  </si>
  <si>
    <t xml:space="preserve">$300,000-$499,999</t>
  </si>
  <si>
    <t xml:space="preserve">&gt;500,000</t>
  </si>
  <si>
    <t xml:space="preserve">ES</t>
  </si>
  <si>
    <t xml:space="preserve">Employee &amp; Spouse/Domestic Partner-ES</t>
  </si>
  <si>
    <t xml:space="preserve">EC</t>
  </si>
  <si>
    <t xml:space="preserve">Employee &amp; Children-EC</t>
  </si>
  <si>
    <t xml:space="preserve">Employee &amp; Family-EF</t>
  </si>
  <si>
    <t xml:space="preserve">Family</t>
  </si>
  <si>
    <t xml:space="preserve">AVG</t>
  </si>
  <si>
    <t xml:space="preserve">Point-of-Service Out of Area CIGNA International</t>
  </si>
  <si>
    <t xml:space="preserve">Health Plan 2000</t>
  </si>
  <si>
    <t xml:space="preserve">HMO A</t>
  </si>
  <si>
    <t xml:space="preserve">HMO B</t>
  </si>
  <si>
    <t xml:space="preserve">HMO C</t>
  </si>
  <si>
    <t xml:space="preserve">MetDen 75/Cigna International </t>
  </si>
  <si>
    <t xml:space="preserve">Cigna DHMO</t>
  </si>
  <si>
    <t xml:space="preserve">Davis Vision</t>
  </si>
  <si>
    <t xml:space="preserve">AD&amp;D Per $10,000 of Coverage</t>
  </si>
  <si>
    <t xml:space="preserve">LTD Monthly Premium Per $1000</t>
  </si>
  <si>
    <t xml:space="preserve">Items 1, 6, 8, 9,  11, 14</t>
  </si>
  <si>
    <t xml:space="preserve">Items 1, 6, 8, 10,  11, 12, 13, 14</t>
  </si>
  <si>
    <t xml:space="preserve">1 Person</t>
  </si>
  <si>
    <t xml:space="preserve">60%</t>
  </si>
  <si>
    <t xml:space="preserve">Column Z</t>
  </si>
  <si>
    <t xml:space="preserve">2 People</t>
  </si>
  <si>
    <t xml:space="preserve">EMPLOYEE COST</t>
  </si>
  <si>
    <t xml:space="preserve">Coverage Level</t>
  </si>
  <si>
    <t xml:space="preserve">Employee Only</t>
  </si>
  <si>
    <t xml:space="preserve">Employee &amp; Spouse/Domestic Partner</t>
  </si>
  <si>
    <t xml:space="preserve">Employee &amp; Children</t>
  </si>
  <si>
    <t xml:space="preserve">Employee &amp; Family</t>
  </si>
  <si>
    <t xml:space="preserve">LTD Monthly After TaxBenefit</t>
  </si>
  <si>
    <t xml:space="preserve">LTD Rate is 60%</t>
  </si>
  <si>
    <t xml:space="preserve">Citigroup LTD Rates</t>
  </si>
  <si>
    <t xml:space="preserve">Enron  Life Insurance Monthly Price Tags:</t>
  </si>
  <si>
    <t xml:space="preserve">Age Table</t>
  </si>
  <si>
    <t xml:space="preserve">Monthly Cost per $1,000 of coverage</t>
  </si>
  <si>
    <t xml:space="preserve">&lt;30</t>
  </si>
  <si>
    <t xml:space="preserve">30-34</t>
  </si>
  <si>
    <t xml:space="preserve">35-39</t>
  </si>
  <si>
    <t xml:space="preserve">40-44</t>
  </si>
  <si>
    <t xml:space="preserve">45-49</t>
  </si>
  <si>
    <t xml:space="preserve">50-54</t>
  </si>
  <si>
    <t xml:space="preserve">55-59</t>
  </si>
  <si>
    <t xml:space="preserve">60-64</t>
  </si>
  <si>
    <t xml:space="preserve">65-69</t>
  </si>
  <si>
    <t xml:space="preserve">70+</t>
  </si>
  <si>
    <t xml:space="preserve">Enron AD&amp;D Price Tags:</t>
  </si>
  <si>
    <t xml:space="preserve">Per $1,000 of Coverage</t>
  </si>
  <si>
    <t xml:space="preserve">Enron Calculation:</t>
  </si>
  <si>
    <t xml:space="preserve">Employee Only:</t>
  </si>
  <si>
    <t xml:space="preserve">Election Amount/1,000 X .014 X 12/24= Pay Period cost</t>
  </si>
  <si>
    <t xml:space="preserve">Employee Family:</t>
  </si>
  <si>
    <t xml:space="preserve">Election Amount/1,000 X .026X 12/24= Pay Period cost</t>
  </si>
  <si>
    <t xml:space="preserve">Enron LTD Rates</t>
  </si>
  <si>
    <t xml:space="preserve">Pay Period</t>
  </si>
  <si>
    <t xml:space="preserve">40% of Base Pay</t>
  </si>
  <si>
    <t xml:space="preserve">50% of Base Pay</t>
  </si>
  <si>
    <t xml:space="preserve">65% of Base Pay</t>
  </si>
  <si>
    <t xml:space="preserve">75% of Base Pay</t>
  </si>
  <si>
    <t xml:space="preserve">Citigroup Monthly Price Tags:</t>
  </si>
  <si>
    <t xml:space="preserve">Dental Monthly Costs</t>
  </si>
  <si>
    <t xml:space="preserve">MetDen 75/Cigna International</t>
  </si>
  <si>
    <t xml:space="preserve">Vision Monthly Costs</t>
  </si>
  <si>
    <t xml:space="preserve">Davis</t>
  </si>
  <si>
    <t xml:space="preserve">2001 Group Universal Life Insurance  monthly cost per $1,000 of coverage</t>
  </si>
  <si>
    <t xml:space="preserve">Nonsmoker</t>
  </si>
  <si>
    <t xml:space="preserve">Smoker</t>
  </si>
  <si>
    <t xml:space="preserve">70-75</t>
  </si>
  <si>
    <t xml:space="preserve">76+</t>
  </si>
  <si>
    <t xml:space="preserve">Citigroup Price Tags:</t>
  </si>
  <si>
    <t xml:space="preserve">AD&amp;D Coverage Level Per $10,000 of Coverage</t>
  </si>
  <si>
    <t xml:space="preserve">Election Amount/10,000 X .09 X 12/24= Pay Period cost</t>
  </si>
  <si>
    <t xml:space="preserve">Election Amount/10,000 X .15X 12/24= Pay Period cost</t>
  </si>
  <si>
    <t xml:space="preserve">LTD Costs For 2001</t>
  </si>
  <si>
    <t xml:space="preserve">Insurance Earnings</t>
  </si>
  <si>
    <t xml:space="preserve">Premium/$1,000 Earnings</t>
  </si>
  <si>
    <t xml:space="preserve">&lt; $50,000</t>
  </si>
  <si>
    <t xml:space="preserve">$50,000-$149,999</t>
  </si>
  <si>
    <t xml:space="preserve">$150,000-$300,000</t>
  </si>
  <si>
    <t xml:space="preserve">$300,001-$500,000</t>
  </si>
  <si>
    <t xml:space="preserve">$500,000 Maximum</t>
  </si>
  <si>
    <t xml:space="preserve"> If your ins. Earnings are $30,000 a year, your monthly premium for LTD Coverage would Be:</t>
  </si>
  <si>
    <t xml:space="preserve">$30,000/$1,000 =$30.00 X $3.90=$117/12 months= $9.75 premium per month (monthly benefits =$1,500)</t>
  </si>
  <si>
    <t xml:space="preserve"> If your ins. Earnings are $550,000 a year, your monthly premium for LTD Coverage would Be:</t>
  </si>
  <si>
    <t xml:space="preserve">$500,000/$1,000 =$500.00 X $9.40=$4,700/12 months= $391.66 premium per month (monthly benefits =$25,000)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</si>
</sst>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@"/>
    <numFmt numFmtId="167" formatCode="_(\$* #,##0.00_);_(\$* \(#,##0.00\);_(\$* \-??_);_(@_)"/>
    <numFmt numFmtId="168" formatCode="0%"/>
    <numFmt numFmtId="169" formatCode="0.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333399"/>
        <bgColor rgb="FF003366"/>
      </patternFill>
    </fill>
    <fill>
      <patternFill patternType="solid">
        <fgColor rgb="FF993300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82">
    <border diagonalUp="false" diagonalDown="false">
      <left/>
      <right/>
      <top/>
      <bottom/>
      <diagonal/>
    </border>
    <border diagonalUp="false" diagonalDown="false">
      <left style="thick">
        <color rgb="FF008000"/>
      </left>
      <right style="thick">
        <color rgb="FF008000"/>
      </right>
      <top style="thick">
        <color rgb="FF008000"/>
      </top>
      <bottom style="thick">
        <color rgb="FF008000"/>
      </bottom>
      <diagonal/>
    </border>
    <border diagonalUp="false" diagonalDown="false">
      <left style="thick">
        <color rgb="FF333399"/>
      </left>
      <right style="thick">
        <color rgb="FF333399"/>
      </right>
      <top style="thick">
        <color rgb="FF333399"/>
      </top>
      <bottom/>
      <diagonal/>
    </border>
    <border diagonalUp="false" diagonalDown="false">
      <left style="thick">
        <color rgb="FF993300"/>
      </left>
      <right/>
      <top style="thick">
        <color rgb="FF993300"/>
      </top>
      <bottom style="thick">
        <color rgb="FF993300"/>
      </bottom>
      <diagonal/>
    </border>
    <border diagonalUp="false" diagonalDown="false">
      <left style="thick">
        <color rgb="FF993300"/>
      </left>
      <right style="thick">
        <color rgb="FF993300"/>
      </right>
      <top style="thick">
        <color rgb="FF993300"/>
      </top>
      <bottom style="thick">
        <color rgb="FF993300"/>
      </bottom>
      <diagonal/>
    </border>
    <border diagonalUp="false" diagonalDown="false">
      <left style="thick">
        <color rgb="FFFFFF00"/>
      </left>
      <right style="thick">
        <color rgb="FFFFFF00"/>
      </right>
      <top/>
      <bottom/>
      <diagonal/>
    </border>
    <border diagonalUp="false" diagonalDown="false">
      <left style="thick">
        <color rgb="FF333399"/>
      </left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 style="thick">
        <color rgb="FF333399"/>
      </right>
      <top/>
      <bottom style="thick">
        <color rgb="FF333399"/>
      </bottom>
      <diagonal/>
    </border>
    <border diagonalUp="false" diagonalDown="false">
      <left style="thick">
        <color rgb="FF333399"/>
      </left>
      <right style="thick">
        <color rgb="FF333399"/>
      </right>
      <top/>
      <bottom style="thick">
        <color rgb="FF333399"/>
      </bottom>
      <diagonal/>
    </border>
    <border diagonalUp="false" diagonalDown="false">
      <left style="thick">
        <color rgb="FFFFFF00"/>
      </left>
      <right style="thick">
        <color rgb="FFFFFF00"/>
      </right>
      <top/>
      <bottom style="thin">
        <color rgb="FFFFFF00"/>
      </bottom>
      <diagonal/>
    </border>
    <border diagonalUp="false" diagonalDown="false">
      <left style="thick">
        <color rgb="FFFFFF00"/>
      </left>
      <right style="thick">
        <color rgb="FFFFFF00"/>
      </right>
      <top style="thin">
        <color rgb="FFFFFF00"/>
      </top>
      <bottom style="thin">
        <color rgb="FFFFFF00"/>
      </bottom>
      <diagonal/>
    </border>
    <border diagonalUp="false" diagonalDown="false">
      <left style="thick">
        <color rgb="FF333399"/>
      </left>
      <right style="thick">
        <color rgb="FF333399"/>
      </right>
      <top/>
      <bottom/>
      <diagonal/>
    </border>
    <border diagonalUp="false" diagonalDown="false">
      <left style="thick">
        <color rgb="FF993300"/>
      </left>
      <right/>
      <top/>
      <bottom style="thin">
        <color rgb="FF993300"/>
      </bottom>
      <diagonal/>
    </border>
    <border diagonalUp="false" diagonalDown="false">
      <left style="thick">
        <color rgb="FF993300"/>
      </left>
      <right style="thin">
        <color rgb="FF993300"/>
      </right>
      <top/>
      <bottom style="thin">
        <color rgb="FF993300"/>
      </bottom>
      <diagonal/>
    </border>
    <border diagonalUp="false" diagonalDown="false">
      <left style="thin">
        <color rgb="FF993300"/>
      </left>
      <right/>
      <top/>
      <bottom style="thin">
        <color rgb="FF993300"/>
      </bottom>
      <diagonal/>
    </border>
    <border diagonalUp="false" diagonalDown="false">
      <left style="thick">
        <color rgb="FF333399"/>
      </left>
      <right style="thin">
        <color rgb="FF333399"/>
      </right>
      <top/>
      <bottom style="thin">
        <color rgb="FF333399"/>
      </bottom>
      <diagonal/>
    </border>
    <border diagonalUp="false" diagonalDown="false"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 diagonalUp="false" diagonalDown="false">
      <left style="thin">
        <color rgb="FF333399"/>
      </left>
      <right style="thick">
        <color rgb="FF333399"/>
      </right>
      <top/>
      <bottom style="thin">
        <color rgb="FF333399"/>
      </bottom>
      <diagonal/>
    </border>
    <border diagonalUp="false" diagonalDown="false">
      <left style="thick">
        <color rgb="FF993300"/>
      </left>
      <right style="thick">
        <color rgb="FF993300"/>
      </right>
      <top/>
      <bottom style="thick">
        <color rgb="FF993300"/>
      </bottom>
      <diagonal/>
    </border>
    <border diagonalUp="false" diagonalDown="false">
      <left style="thick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 style="thick">
        <color rgb="FF993300"/>
      </left>
      <right style="thin">
        <color rgb="FF993300"/>
      </right>
      <top style="thin">
        <color rgb="FF993300"/>
      </top>
      <bottom/>
      <diagonal/>
    </border>
    <border diagonalUp="false" diagonalDown="false">
      <left style="thin">
        <color rgb="FF993300"/>
      </left>
      <right/>
      <top style="thin">
        <color rgb="FF993300"/>
      </top>
      <bottom style="thin">
        <color rgb="FF993300"/>
      </bottom>
      <diagonal/>
    </border>
    <border diagonalUp="false" diagonalDown="false">
      <left style="thick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 diagonalUp="false" diagonalDown="false"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 diagonalUp="false" diagonalDown="false">
      <left style="thin">
        <color rgb="FF333399"/>
      </left>
      <right style="thick">
        <color rgb="FF333399"/>
      </right>
      <top style="thin">
        <color rgb="FF333399"/>
      </top>
      <bottom style="thin">
        <color rgb="FF333399"/>
      </bottom>
      <diagonal/>
    </border>
    <border diagonalUp="false" diagonalDown="false">
      <left style="thick">
        <color rgb="FF993300"/>
      </left>
      <right style="thick">
        <color rgb="FF993300"/>
      </right>
      <top/>
      <bottom style="thin">
        <color rgb="FF993300"/>
      </bottom>
      <diagonal/>
    </border>
    <border diagonalUp="false" diagonalDown="false">
      <left style="thick">
        <color rgb="FFFFFF00"/>
      </left>
      <right/>
      <top style="thin">
        <color rgb="FFFFFF00"/>
      </top>
      <bottom style="thin">
        <color rgb="FFFFFF00"/>
      </bottom>
      <diagonal/>
    </border>
    <border diagonalUp="false" diagonalDown="false"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 diagonalUp="false" diagonalDown="false">
      <left/>
      <right/>
      <top style="thin">
        <color rgb="FFFFFF00"/>
      </top>
      <bottom style="thin">
        <color rgb="FFFFFF00"/>
      </bottom>
      <diagonal/>
    </border>
    <border diagonalUp="false" diagonalDown="false">
      <left/>
      <right style="thick">
        <color rgb="FFFFFF00"/>
      </right>
      <top style="thin">
        <color rgb="FFFFFF00"/>
      </top>
      <bottom style="thin">
        <color rgb="FFFFFF00"/>
      </bottom>
      <diagonal/>
    </border>
    <border diagonalUp="false" diagonalDown="false">
      <left style="thick">
        <color rgb="FF333399"/>
      </left>
      <right/>
      <top/>
      <bottom style="thin">
        <color rgb="FF333399"/>
      </bottom>
      <diagonal/>
    </border>
    <border diagonalUp="false" diagonalDown="false">
      <left style="thin">
        <color rgb="FF333399"/>
      </left>
      <right style="thin">
        <color rgb="FF333399"/>
      </right>
      <top/>
      <bottom style="thick">
        <color rgb="FF333399"/>
      </bottom>
      <diagonal/>
    </border>
    <border diagonalUp="false" diagonalDown="false">
      <left style="thin">
        <color rgb="FF333399"/>
      </left>
      <right style="thick">
        <color rgb="FF333399"/>
      </right>
      <top style="thick">
        <color rgb="FF333399"/>
      </top>
      <bottom style="thick">
        <color rgb="FF333399"/>
      </bottom>
      <diagonal/>
    </border>
    <border diagonalUp="false" diagonalDown="false">
      <left/>
      <right style="thin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 style="thick">
        <color rgb="FF333399"/>
      </left>
      <right style="thick">
        <color rgb="FF333399"/>
      </right>
      <top style="thin">
        <color rgb="FF333399"/>
      </top>
      <bottom style="thick">
        <color rgb="FF333399"/>
      </bottom>
      <diagonal/>
    </border>
    <border diagonalUp="false" diagonalDown="false">
      <left style="thick">
        <color rgb="FF993300"/>
      </left>
      <right style="thin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 style="thin">
        <color rgb="FF993300"/>
      </left>
      <right/>
      <top style="thin">
        <color rgb="FF993300"/>
      </top>
      <bottom style="thick">
        <color rgb="FF993300"/>
      </bottom>
      <diagonal/>
    </border>
    <border diagonalUp="false" diagonalDown="false">
      <left style="thick">
        <color rgb="FF333399"/>
      </left>
      <right style="thin">
        <color rgb="FF333399"/>
      </right>
      <top style="thin">
        <color rgb="FF333399"/>
      </top>
      <bottom style="thick">
        <color rgb="FF333399"/>
      </bottom>
      <diagonal/>
    </border>
    <border diagonalUp="false" diagonalDown="false">
      <left style="thin">
        <color rgb="FF333399"/>
      </left>
      <right style="thin">
        <color rgb="FF333399"/>
      </right>
      <top style="thin">
        <color rgb="FF333399"/>
      </top>
      <bottom style="thick">
        <color rgb="FF333399"/>
      </bottom>
      <diagonal/>
    </border>
    <border diagonalUp="false" diagonalDown="false">
      <left style="thin">
        <color rgb="FF333399"/>
      </left>
      <right style="thick">
        <color rgb="FF333399"/>
      </right>
      <top style="thin">
        <color rgb="FF333399"/>
      </top>
      <bottom style="thick">
        <color rgb="FF333399"/>
      </bottom>
      <diagonal/>
    </border>
    <border diagonalUp="false" diagonalDown="false">
      <left style="thin">
        <color rgb="FF993300"/>
      </left>
      <right style="thin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 style="thick">
        <color rgb="FF333399"/>
      </left>
      <right style="thin">
        <color rgb="FF333399"/>
      </right>
      <top style="thick">
        <color rgb="FF333399"/>
      </top>
      <bottom style="thin">
        <color rgb="FF333399"/>
      </bottom>
      <diagonal/>
    </border>
    <border diagonalUp="false" diagonalDown="false">
      <left style="thin">
        <color rgb="FF333399"/>
      </left>
      <right style="thin">
        <color rgb="FF333399"/>
      </right>
      <top style="thick">
        <color rgb="FF333399"/>
      </top>
      <bottom style="thin">
        <color rgb="FF333399"/>
      </bottom>
      <diagonal/>
    </border>
    <border diagonalUp="false" diagonalDown="false">
      <left/>
      <right style="thin">
        <color rgb="FF993300"/>
      </right>
      <top/>
      <bottom style="thin">
        <color rgb="FF993300"/>
      </bottom>
      <diagonal/>
    </border>
    <border diagonalUp="false" diagonalDown="false">
      <left style="thick">
        <color rgb="FF333399"/>
      </left>
      <right style="thick">
        <color rgb="FF333399"/>
      </right>
      <top/>
      <bottom style="thin">
        <color rgb="FF333399"/>
      </bottom>
      <diagonal/>
    </border>
    <border diagonalUp="false" diagonalDown="false">
      <left style="thin">
        <color rgb="FF993300"/>
      </left>
      <right style="thick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 style="thick">
        <color rgb="FF993300"/>
      </left>
      <right/>
      <top style="thin">
        <color rgb="FF993300"/>
      </top>
      <bottom style="thin">
        <color rgb="FF993300"/>
      </bottom>
      <diagonal/>
    </border>
    <border diagonalUp="false" diagonalDown="false">
      <left style="thin">
        <color rgb="FF993300"/>
      </left>
      <right style="thin">
        <color rgb="FF993300"/>
      </right>
      <top/>
      <bottom style="thin">
        <color rgb="FF993300"/>
      </bottom>
      <diagonal/>
    </border>
    <border diagonalUp="false" diagonalDown="false">
      <left/>
      <right style="thick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/>
      <right style="thin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 style="thick">
        <color rgb="FF333399"/>
      </left>
      <right style="thick">
        <color rgb="FF333399"/>
      </right>
      <top style="thin">
        <color rgb="FF333399"/>
      </top>
      <bottom style="thin">
        <color rgb="FF333399"/>
      </bottom>
      <diagonal/>
    </border>
    <border diagonalUp="false" diagonalDown="false">
      <left style="thin">
        <color rgb="FF993300"/>
      </left>
      <right style="thick">
        <color rgb="FF993300"/>
      </right>
      <top/>
      <bottom style="thin">
        <color rgb="FF993300"/>
      </bottom>
      <diagonal/>
    </border>
    <border diagonalUp="false" diagonalDown="false"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 style="thick">
        <color rgb="FF333399"/>
      </left>
      <right style="thin">
        <color rgb="FF333399"/>
      </right>
      <top style="thin">
        <color rgb="FF333399"/>
      </top>
      <bottom/>
      <diagonal/>
    </border>
    <border diagonalUp="false" diagonalDown="false">
      <left style="thin">
        <color rgb="FF333399"/>
      </left>
      <right style="thin">
        <color rgb="FF333399"/>
      </right>
      <top style="thin">
        <color rgb="FF333399"/>
      </top>
      <bottom/>
      <diagonal/>
    </border>
    <border diagonalUp="false" diagonalDown="false">
      <left style="thin">
        <color rgb="FF333399"/>
      </left>
      <right style="thick">
        <color rgb="FF333399"/>
      </right>
      <top style="thin">
        <color rgb="FF333399"/>
      </top>
      <bottom/>
      <diagonal/>
    </border>
    <border diagonalUp="false" diagonalDown="false">
      <left style="thick">
        <color rgb="FFFFFF00"/>
      </left>
      <right/>
      <top style="thin">
        <color rgb="FFFFFF00"/>
      </top>
      <bottom style="thick">
        <color rgb="FFFFFF00"/>
      </bottom>
      <diagonal/>
    </border>
    <border diagonalUp="false" diagonalDown="false">
      <left style="thin">
        <color rgb="FFFFFF00"/>
      </left>
      <right style="thin">
        <color rgb="FFFFFF00"/>
      </right>
      <top style="thin">
        <color rgb="FFFFFF00"/>
      </top>
      <bottom style="thick">
        <color rgb="FFFFFF00"/>
      </bottom>
      <diagonal/>
    </border>
    <border diagonalUp="false" diagonalDown="false">
      <left/>
      <right style="thick">
        <color rgb="FFFFFF00"/>
      </right>
      <top style="thin">
        <color rgb="FFFFFF00"/>
      </top>
      <bottom style="thick">
        <color rgb="FFFFFF00"/>
      </bottom>
      <diagonal/>
    </border>
    <border diagonalUp="false" diagonalDown="false">
      <left style="thick">
        <color rgb="FF333399"/>
      </left>
      <right style="thick">
        <color rgb="FF333399"/>
      </right>
      <top style="thick">
        <color rgb="FF333399"/>
      </top>
      <bottom style="thick">
        <color rgb="FF333399"/>
      </bottom>
      <diagonal/>
    </border>
    <border diagonalUp="false" diagonalDown="false">
      <left style="thick">
        <color rgb="FF333399"/>
      </left>
      <right style="thick">
        <color rgb="FF333399"/>
      </right>
      <top style="thick">
        <color rgb="FF333399"/>
      </top>
      <bottom style="thin">
        <color rgb="FF333399"/>
      </bottom>
      <diagonal/>
    </border>
    <border diagonalUp="false" diagonalDown="false">
      <left style="thin">
        <color rgb="FF993300"/>
      </left>
      <right style="thick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 style="thick">
        <color rgb="FF993300"/>
      </left>
      <right/>
      <top style="thin">
        <color rgb="FF993300"/>
      </top>
      <bottom style="thick">
        <color rgb="FF993300"/>
      </bottom>
      <diagonal/>
    </border>
    <border diagonalUp="false" diagonalDown="false">
      <left/>
      <right style="thick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 diagonalUp="false" diagonalDown="false">
      <left style="thick">
        <color rgb="FF333399"/>
      </left>
      <right/>
      <top/>
      <bottom/>
      <diagonal/>
    </border>
    <border diagonalUp="false" diagonalDown="false">
      <left/>
      <right style="thick">
        <color rgb="FF333399"/>
      </right>
      <top/>
      <bottom/>
      <diagonal/>
    </border>
    <border diagonalUp="false" diagonalDown="false">
      <left style="thick">
        <color rgb="FF333399"/>
      </left>
      <right/>
      <top style="thin">
        <color rgb="FF333399"/>
      </top>
      <bottom style="thin">
        <color rgb="FF333399"/>
      </bottom>
      <diagonal/>
    </border>
    <border diagonalUp="false" diagonalDown="false">
      <left style="thin">
        <color rgb="FF333399"/>
      </left>
      <right style="thick">
        <color rgb="FF333399"/>
      </right>
      <top style="thick">
        <color rgb="FF333399"/>
      </top>
      <bottom style="thin">
        <color rgb="FF333399"/>
      </bottom>
      <diagonal/>
    </border>
    <border diagonalUp="false" diagonalDown="false">
      <left style="thick">
        <color rgb="FF993300"/>
      </left>
      <right style="thick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 style="thick">
        <color rgb="FF993300"/>
      </left>
      <right style="thick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ck">
        <color rgb="FF993300"/>
      </left>
      <right style="thick">
        <color rgb="FF993300"/>
      </right>
      <top style="thick">
        <color rgb="FF993300"/>
      </top>
      <bottom style="thin">
        <color rgb="FF993300"/>
      </bottom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4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6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3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6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7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7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7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7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7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8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6" borderId="8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7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6" borderId="7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6" borderId="8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6" borderId="8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7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8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0" fillId="6" borderId="8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7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6" borderId="72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976680</xdr:colOff>
      <xdr:row>49</xdr:row>
      <xdr:rowOff>0</xdr:rowOff>
    </xdr:from>
    <xdr:to>
      <xdr:col>17</xdr:col>
      <xdr:colOff>785880</xdr:colOff>
      <xdr:row>51</xdr:row>
      <xdr:rowOff>152280</xdr:rowOff>
    </xdr:to>
    <xdr:sp>
      <xdr:nvSpPr>
        <xdr:cNvPr id="0" name="Text 1"/>
        <xdr:cNvSpPr/>
      </xdr:nvSpPr>
      <xdr:spPr>
        <a:xfrm>
          <a:off x="2213640" y="9334440"/>
          <a:ext cx="756180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Note:</a:t>
          </a:r>
          <a:r>
            <a:rPr b="0" lang="en-US" sz="1000" strike="noStrike" u="none">
              <a:effectLst/>
              <a:uFillTx/>
              <a:latin typeface="Arial"/>
            </a:rPr>
            <a:t> Life Insurance Rates used age a 30-34 age rate of $.07 and assumed the employee would elect coverage equal to their gross pay. Under the Employee costs column  2 different examples of coverage choices are reflected to show how it would effect the employees monthly costs.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30600</xdr:colOff>
      <xdr:row>49</xdr:row>
      <xdr:rowOff>9720</xdr:rowOff>
    </xdr:from>
    <xdr:to>
      <xdr:col>16</xdr:col>
      <xdr:colOff>19440</xdr:colOff>
      <xdr:row>53</xdr:row>
      <xdr:rowOff>19080</xdr:rowOff>
    </xdr:to>
    <xdr:sp>
      <xdr:nvSpPr>
        <xdr:cNvPr id="1" name="Text 1"/>
        <xdr:cNvSpPr/>
      </xdr:nvSpPr>
      <xdr:spPr>
        <a:xfrm>
          <a:off x="2253600" y="9344160"/>
          <a:ext cx="6464880" cy="657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Note:</a:t>
          </a:r>
          <a:r>
            <a:rPr b="0" lang="en-US" sz="1000" strike="noStrike" u="none">
              <a:effectLst/>
              <a:uFillTx/>
              <a:latin typeface="Arial"/>
            </a:rPr>
            <a:t> Life Insurance Rates used age a 30-39 age rate of $.05 and assumed the employee would elect coverage equal to their gross pay. Under the Employee costs column  2 different examples of coverage choices are reflected to show how it would effect the employees monthly costs.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30600</xdr:colOff>
      <xdr:row>49</xdr:row>
      <xdr:rowOff>9720</xdr:rowOff>
    </xdr:from>
    <xdr:to>
      <xdr:col>15</xdr:col>
      <xdr:colOff>720</xdr:colOff>
      <xdr:row>52</xdr:row>
      <xdr:rowOff>142920</xdr:rowOff>
    </xdr:to>
    <xdr:sp>
      <xdr:nvSpPr>
        <xdr:cNvPr id="2" name="Text 1"/>
        <xdr:cNvSpPr/>
      </xdr:nvSpPr>
      <xdr:spPr>
        <a:xfrm>
          <a:off x="2253600" y="9344160"/>
          <a:ext cx="5772240" cy="619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Note:</a:t>
          </a:r>
          <a:r>
            <a:rPr b="0" lang="en-US" sz="1000" strike="noStrike" u="none">
              <a:effectLst/>
              <a:uFillTx/>
              <a:latin typeface="Arial"/>
            </a:rPr>
            <a:t> Life Insurance Rates used age a 30-39 age rate of $.05 and assumed the employee would elect coverage equal to their gross pay. Under the Employee costs column  2 different examples of coverage choices are reflected to show how it would effect the employees monthly costs.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true" outlineLevel="0" max="1" min="1" style="1" width="11.28"/>
    <col collapsed="false" customWidth="true" hidden="false" outlineLevel="0" max="2" min="2" style="2" width="16.84"/>
    <col collapsed="false" customWidth="true" hidden="false" outlineLevel="0" max="3" min="3" style="0" width="0.7"/>
    <col collapsed="false" customWidth="true" hidden="false" outlineLevel="0" max="4" min="4" style="0" width="13.99"/>
    <col collapsed="false" customWidth="true" hidden="false" outlineLevel="0" max="7" min="7" style="0" width="10.85"/>
    <col collapsed="false" customWidth="true" hidden="false" outlineLevel="0" max="8" min="8" style="0" width="0.7"/>
    <col collapsed="false" customWidth="true" hidden="false" outlineLevel="0" max="9" min="9" style="0" width="12.7"/>
    <col collapsed="false" customWidth="true" hidden="false" outlineLevel="0" max="10" min="10" style="0" width="0.56"/>
    <col collapsed="false" customWidth="true" hidden="false" outlineLevel="0" max="11" min="11" style="0" width="10.56"/>
    <col collapsed="false" customWidth="true" hidden="false" outlineLevel="0" max="12" min="12" style="0" width="0.41"/>
    <col collapsed="false" customWidth="true" hidden="false" outlineLevel="0" max="13" min="13" style="0" width="11.85"/>
    <col collapsed="false" customWidth="true" hidden="false" outlineLevel="0" max="14" min="14" style="0" width="9.7"/>
    <col collapsed="false" customWidth="true" hidden="false" outlineLevel="0" max="15" min="15" style="0" width="0.41"/>
    <col collapsed="false" customWidth="true" hidden="false" outlineLevel="0" max="17" min="16" style="0" width="10.13"/>
    <col collapsed="false" customWidth="true" hidden="false" outlineLevel="0" max="18" min="18" style="0" width="11.28"/>
    <col collapsed="false" customWidth="true" hidden="false" outlineLevel="0" max="19" min="19" style="0" width="0.56"/>
    <col collapsed="false" customWidth="true" hidden="false" outlineLevel="0" max="20" min="20" style="0" width="0.41"/>
    <col collapsed="false" customWidth="true" hidden="false" outlineLevel="0" max="24" min="21" style="0" width="9.7"/>
    <col collapsed="false" customWidth="true" hidden="false" outlineLevel="0" max="26" min="25" style="0" width="0.56"/>
    <col collapsed="false" customWidth="true" hidden="false" outlineLevel="0" max="31" min="31" style="0" width="11.13"/>
  </cols>
  <sheetData>
    <row r="1" customFormat="false" ht="14.25" hidden="false" customHeight="true" outlineLevel="0" collapsed="false">
      <c r="B1" s="3"/>
      <c r="C1" s="4"/>
      <c r="D1" s="5" t="s">
        <v>0</v>
      </c>
      <c r="E1" s="5"/>
      <c r="F1" s="5"/>
      <c r="G1" s="5"/>
      <c r="H1" s="6"/>
      <c r="I1" s="7" t="s">
        <v>1</v>
      </c>
      <c r="J1" s="6"/>
      <c r="K1" s="5" t="s">
        <v>2</v>
      </c>
      <c r="L1" s="6"/>
      <c r="M1" s="8" t="s">
        <v>3</v>
      </c>
      <c r="N1" s="8"/>
      <c r="O1" s="6"/>
      <c r="P1" s="5" t="s">
        <v>4</v>
      </c>
      <c r="Q1" s="5"/>
      <c r="R1" s="5"/>
      <c r="S1" s="6"/>
      <c r="T1" s="6"/>
      <c r="U1" s="9" t="s">
        <v>5</v>
      </c>
      <c r="V1" s="9" t="s">
        <v>5</v>
      </c>
      <c r="W1" s="9" t="s">
        <v>5</v>
      </c>
      <c r="X1" s="9" t="s">
        <v>5</v>
      </c>
      <c r="Y1" s="10"/>
      <c r="Z1" s="10"/>
      <c r="AA1" s="11" t="s">
        <v>6</v>
      </c>
      <c r="AB1" s="11"/>
      <c r="AC1" s="11"/>
      <c r="AD1" s="11"/>
      <c r="AE1" s="11"/>
    </row>
    <row r="2" customFormat="false" ht="53.25" hidden="false" customHeight="true" outlineLevel="0" collapsed="false">
      <c r="A2" s="12"/>
      <c r="B2" s="13" t="s">
        <v>7</v>
      </c>
      <c r="C2" s="14"/>
      <c r="D2" s="15" t="s">
        <v>8</v>
      </c>
      <c r="E2" s="16" t="s">
        <v>9</v>
      </c>
      <c r="F2" s="16" t="s">
        <v>10</v>
      </c>
      <c r="G2" s="17" t="s">
        <v>11</v>
      </c>
      <c r="H2" s="18"/>
      <c r="I2" s="18" t="s">
        <v>12</v>
      </c>
      <c r="J2" s="18"/>
      <c r="K2" s="19" t="s">
        <v>13</v>
      </c>
      <c r="L2" s="18"/>
      <c r="M2" s="18" t="s">
        <v>14</v>
      </c>
      <c r="N2" s="18" t="s">
        <v>14</v>
      </c>
      <c r="O2" s="18"/>
      <c r="P2" s="15" t="s">
        <v>15</v>
      </c>
      <c r="Q2" s="16" t="s">
        <v>16</v>
      </c>
      <c r="R2" s="17" t="s">
        <v>17</v>
      </c>
      <c r="S2" s="18"/>
      <c r="T2" s="18"/>
      <c r="U2" s="18" t="s">
        <v>18</v>
      </c>
      <c r="V2" s="18" t="s">
        <v>19</v>
      </c>
      <c r="W2" s="18" t="s">
        <v>18</v>
      </c>
      <c r="X2" s="18" t="s">
        <v>18</v>
      </c>
      <c r="Y2" s="18"/>
      <c r="Z2" s="18"/>
      <c r="AA2" s="20" t="s">
        <v>20</v>
      </c>
      <c r="AB2" s="20" t="s">
        <v>21</v>
      </c>
      <c r="AC2" s="20" t="s">
        <v>22</v>
      </c>
      <c r="AD2" s="20" t="s">
        <v>23</v>
      </c>
      <c r="AE2" s="21" t="s">
        <v>24</v>
      </c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7" hidden="false" customHeight="true" outlineLevel="0" collapsed="false">
      <c r="A3" s="12"/>
      <c r="B3" s="23" t="s">
        <v>25</v>
      </c>
      <c r="C3" s="24"/>
      <c r="D3" s="25" t="s">
        <v>26</v>
      </c>
      <c r="E3" s="25"/>
      <c r="F3" s="25"/>
      <c r="G3" s="25"/>
      <c r="H3" s="26"/>
      <c r="I3" s="27" t="s">
        <v>25</v>
      </c>
      <c r="J3" s="26"/>
      <c r="K3" s="25" t="s">
        <v>25</v>
      </c>
      <c r="L3" s="26"/>
      <c r="M3" s="28" t="s">
        <v>25</v>
      </c>
      <c r="N3" s="29" t="s">
        <v>27</v>
      </c>
      <c r="O3" s="26"/>
      <c r="P3" s="30" t="s">
        <v>28</v>
      </c>
      <c r="Q3" s="31" t="s">
        <v>29</v>
      </c>
      <c r="R3" s="32" t="s">
        <v>30</v>
      </c>
      <c r="S3" s="26"/>
      <c r="T3" s="26"/>
      <c r="U3" s="33" t="s">
        <v>31</v>
      </c>
      <c r="V3" s="33" t="s">
        <v>32</v>
      </c>
      <c r="W3" s="33" t="s">
        <v>33</v>
      </c>
      <c r="X3" s="33" t="s">
        <v>34</v>
      </c>
      <c r="Y3" s="26"/>
      <c r="Z3" s="26"/>
      <c r="AA3" s="34"/>
      <c r="AB3" s="34"/>
      <c r="AC3" s="34"/>
      <c r="AD3" s="35" t="s">
        <v>35</v>
      </c>
      <c r="AE3" s="34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4.25" hidden="true" customHeight="false" outlineLevel="0" collapsed="false">
      <c r="B4" s="3"/>
      <c r="C4" s="4"/>
      <c r="D4" s="36"/>
      <c r="E4" s="37"/>
      <c r="F4" s="37"/>
      <c r="G4" s="38"/>
      <c r="H4" s="6"/>
      <c r="I4" s="39"/>
      <c r="J4" s="40"/>
      <c r="K4" s="41"/>
      <c r="L4" s="6"/>
      <c r="M4" s="42" t="n">
        <v>1000</v>
      </c>
      <c r="N4" s="43"/>
      <c r="O4" s="6"/>
      <c r="P4" s="44" t="n">
        <v>0.07</v>
      </c>
      <c r="Q4" s="45" t="n">
        <v>0.07</v>
      </c>
      <c r="R4" s="46"/>
      <c r="S4" s="40"/>
      <c r="T4" s="6"/>
      <c r="U4" s="47"/>
      <c r="V4" s="47"/>
      <c r="W4" s="47"/>
      <c r="X4" s="47"/>
      <c r="Y4" s="6"/>
      <c r="Z4" s="6"/>
      <c r="AA4" s="48"/>
      <c r="AB4" s="49"/>
      <c r="AC4" s="49"/>
      <c r="AD4" s="50"/>
      <c r="AE4" s="51"/>
    </row>
    <row r="5" customFormat="false" ht="14.25" hidden="false" customHeight="false" outlineLevel="0" collapsed="false">
      <c r="B5" s="52" t="s">
        <v>36</v>
      </c>
      <c r="C5" s="4"/>
      <c r="D5" s="53" t="n">
        <v>1</v>
      </c>
      <c r="E5" s="54" t="n">
        <v>2</v>
      </c>
      <c r="F5" s="54" t="n">
        <v>3</v>
      </c>
      <c r="G5" s="55" t="n">
        <v>4</v>
      </c>
      <c r="H5" s="6"/>
      <c r="I5" s="56" t="n">
        <v>5</v>
      </c>
      <c r="J5" s="57"/>
      <c r="K5" s="58" t="n">
        <v>6</v>
      </c>
      <c r="L5" s="6"/>
      <c r="M5" s="59" t="n">
        <v>7</v>
      </c>
      <c r="N5" s="60" t="n">
        <v>8</v>
      </c>
      <c r="O5" s="6"/>
      <c r="P5" s="61" t="n">
        <v>9</v>
      </c>
      <c r="Q5" s="62" t="n">
        <v>10</v>
      </c>
      <c r="R5" s="63" t="n">
        <v>11</v>
      </c>
      <c r="S5" s="57"/>
      <c r="T5" s="6"/>
      <c r="U5" s="56" t="n">
        <v>12</v>
      </c>
      <c r="V5" s="64" t="n">
        <v>13</v>
      </c>
      <c r="W5" s="56" t="n">
        <v>14</v>
      </c>
      <c r="X5" s="56" t="n">
        <v>15</v>
      </c>
      <c r="Y5" s="6"/>
      <c r="Z5" s="6"/>
      <c r="AA5" s="65" t="s">
        <v>37</v>
      </c>
      <c r="AB5" s="66" t="s">
        <v>37</v>
      </c>
      <c r="AC5" s="66" t="s">
        <v>37</v>
      </c>
      <c r="AD5" s="67"/>
      <c r="AE5" s="68"/>
    </row>
    <row r="6" customFormat="false" ht="14.25" hidden="false" customHeight="false" outlineLevel="0" collapsed="false">
      <c r="A6" s="1" t="n">
        <v>24000</v>
      </c>
      <c r="B6" s="3" t="s">
        <v>38</v>
      </c>
      <c r="C6" s="69"/>
      <c r="D6" s="70" t="n">
        <v>198.95</v>
      </c>
      <c r="E6" s="71" t="n">
        <v>207.23</v>
      </c>
      <c r="F6" s="71" t="n">
        <v>188.92</v>
      </c>
      <c r="G6" s="72" t="n">
        <v>112.94</v>
      </c>
      <c r="H6" s="73"/>
      <c r="I6" s="74" t="n">
        <v>34.03</v>
      </c>
      <c r="J6" s="73"/>
      <c r="K6" s="75" t="n">
        <v>8.76</v>
      </c>
      <c r="L6" s="73"/>
      <c r="M6" s="76" t="n">
        <f aca="false">SUM(A6/$M$4*'Enron Rates'!$B$16)</f>
        <v>0.336</v>
      </c>
      <c r="N6" s="77" t="n">
        <f aca="false">SUM(A6/$M$4*'Enron Rates'!$B$17)</f>
        <v>0.624</v>
      </c>
      <c r="O6" s="73"/>
      <c r="P6" s="78" t="n">
        <f aca="false">SUM(A6/1000*$P$4)</f>
        <v>1.68</v>
      </c>
      <c r="Q6" s="79" t="n">
        <f aca="false">SUM(P6*0.5)</f>
        <v>0.84</v>
      </c>
      <c r="R6" s="72" t="n">
        <v>0.42</v>
      </c>
      <c r="S6" s="73"/>
      <c r="T6" s="73"/>
      <c r="U6" s="80" t="n">
        <f aca="false">SUM('Enron Rates'!C27)</f>
        <v>7.82</v>
      </c>
      <c r="V6" s="81" t="n">
        <f aca="false">SUM('Enron Rates'!C28)</f>
        <v>13.56</v>
      </c>
      <c r="W6" s="81" t="n">
        <f aca="false">SUM('Enron Rates'!C29)</f>
        <v>27.62</v>
      </c>
      <c r="X6" s="82" t="n">
        <f aca="false">SUM('Enron Rates'!C30)</f>
        <v>37.02</v>
      </c>
      <c r="Y6" s="73"/>
      <c r="Z6" s="73"/>
      <c r="AA6" s="83" t="n">
        <v>-328.58</v>
      </c>
      <c r="AB6" s="84" t="n">
        <f aca="false">SUM((AA6+E6+I6+K6+M6+P6)+W6)</f>
        <v>-48.924</v>
      </c>
      <c r="AC6" s="84" t="n">
        <f aca="false">SUM((AA6+E6+I6+K6+N6+P6)+Q6+R6+X6)</f>
        <v>-37.976</v>
      </c>
      <c r="AD6" s="84" t="n">
        <f aca="false">SUM(AC6*12)</f>
        <v>-455.712</v>
      </c>
      <c r="AE6" s="85" t="n">
        <f aca="false">SUM(AC6/(A6/12))</f>
        <v>-0.018988</v>
      </c>
    </row>
    <row r="7" customFormat="false" ht="14.25" hidden="false" customHeight="false" outlineLevel="0" collapsed="false">
      <c r="A7" s="1" t="n">
        <v>25000</v>
      </c>
      <c r="B7" s="3" t="s">
        <v>39</v>
      </c>
      <c r="C7" s="69"/>
      <c r="D7" s="78" t="n">
        <v>198.95</v>
      </c>
      <c r="E7" s="86" t="n">
        <v>207.23</v>
      </c>
      <c r="F7" s="86" t="n">
        <v>188.92</v>
      </c>
      <c r="G7" s="72" t="n">
        <v>112.94</v>
      </c>
      <c r="H7" s="73"/>
      <c r="I7" s="87" t="n">
        <v>34.03</v>
      </c>
      <c r="J7" s="73"/>
      <c r="K7" s="88" t="n">
        <v>8.76</v>
      </c>
      <c r="L7" s="73"/>
      <c r="M7" s="89" t="n">
        <f aca="false">SUM(A7/$M$4*'Enron Rates'!$B$16)</f>
        <v>0.35</v>
      </c>
      <c r="N7" s="90" t="n">
        <f aca="false">SUM(A7/$M$4*'Enron Rates'!$B$17)</f>
        <v>0.65</v>
      </c>
      <c r="O7" s="73"/>
      <c r="P7" s="78" t="n">
        <f aca="false">SUM(A7/1000*$P$4)</f>
        <v>1.75</v>
      </c>
      <c r="Q7" s="79" t="n">
        <f aca="false">SUM(P7*0.5)</f>
        <v>0.875</v>
      </c>
      <c r="R7" s="72" t="n">
        <v>0.42</v>
      </c>
      <c r="S7" s="73"/>
      <c r="T7" s="73"/>
      <c r="U7" s="80" t="n">
        <v>7.82</v>
      </c>
      <c r="V7" s="91" t="n">
        <v>13.56</v>
      </c>
      <c r="W7" s="91" t="n">
        <v>27.62</v>
      </c>
      <c r="X7" s="82" t="n">
        <v>37.02</v>
      </c>
      <c r="Y7" s="73"/>
      <c r="Z7" s="73"/>
      <c r="AA7" s="83" t="n">
        <v>-328.58</v>
      </c>
      <c r="AB7" s="84" t="n">
        <f aca="false">SUM((AA7+E7+I7+K7+M7+P7)+W7)</f>
        <v>-48.84</v>
      </c>
      <c r="AC7" s="84" t="n">
        <f aca="false">SUM((AA7+E7+I7+K7+N7+P7)+Q7+R7+X7)</f>
        <v>-37.845</v>
      </c>
      <c r="AD7" s="84" t="n">
        <f aca="false">SUM(AC7*12)</f>
        <v>-454.14</v>
      </c>
      <c r="AE7" s="85" t="n">
        <f aca="false">SUM(AC7/(A7/12))</f>
        <v>-0.0181656</v>
      </c>
    </row>
    <row r="8" customFormat="false" ht="14.25" hidden="false" customHeight="false" outlineLevel="0" collapsed="false">
      <c r="A8" s="1" t="n">
        <v>40000</v>
      </c>
      <c r="B8" s="3" t="s">
        <v>40</v>
      </c>
      <c r="C8" s="69"/>
      <c r="D8" s="78" t="n">
        <v>198.95</v>
      </c>
      <c r="E8" s="86" t="n">
        <v>207.23</v>
      </c>
      <c r="F8" s="86" t="n">
        <v>188.92</v>
      </c>
      <c r="G8" s="72" t="n">
        <v>112.94</v>
      </c>
      <c r="H8" s="73"/>
      <c r="I8" s="87" t="n">
        <v>34.03</v>
      </c>
      <c r="J8" s="73"/>
      <c r="K8" s="88" t="n">
        <v>8.76</v>
      </c>
      <c r="L8" s="73"/>
      <c r="M8" s="89" t="n">
        <f aca="false">SUM(A8/$M$4*'Enron Rates'!$B$16)</f>
        <v>0.56</v>
      </c>
      <c r="N8" s="90" t="n">
        <f aca="false">SUM(A8/$M$4*'Enron Rates'!$B$17)</f>
        <v>1.04</v>
      </c>
      <c r="O8" s="73"/>
      <c r="P8" s="78" t="n">
        <f aca="false">SUM(A8/1000*$P$4)</f>
        <v>2.8</v>
      </c>
      <c r="Q8" s="79" t="n">
        <f aca="false">SUM(P8*0.5)</f>
        <v>1.4</v>
      </c>
      <c r="R8" s="72" t="n">
        <v>0.42</v>
      </c>
      <c r="S8" s="73"/>
      <c r="T8" s="73"/>
      <c r="U8" s="80" t="n">
        <v>7.82</v>
      </c>
      <c r="V8" s="91" t="n">
        <v>13.56</v>
      </c>
      <c r="W8" s="91" t="n">
        <v>27.62</v>
      </c>
      <c r="X8" s="82" t="n">
        <v>37.02</v>
      </c>
      <c r="Y8" s="73"/>
      <c r="Z8" s="73"/>
      <c r="AA8" s="83" t="n">
        <v>-328.58</v>
      </c>
      <c r="AB8" s="84" t="n">
        <f aca="false">SUM((AA8+E8+I8+K8+M8+P8)+W8)</f>
        <v>-47.58</v>
      </c>
      <c r="AC8" s="84" t="n">
        <f aca="false">SUM((AA8+E8+I8+K8+N8+P8)+Q8+R8+X8)</f>
        <v>-35.88</v>
      </c>
      <c r="AD8" s="84" t="n">
        <f aca="false">SUM(AC8*12)</f>
        <v>-430.56</v>
      </c>
      <c r="AE8" s="85" t="n">
        <f aca="false">SUM(AC8/(A8/12))</f>
        <v>-0.010764</v>
      </c>
    </row>
    <row r="9" customFormat="false" ht="14.25" hidden="false" customHeight="false" outlineLevel="0" collapsed="false">
      <c r="A9" s="1" t="n">
        <v>60000</v>
      </c>
      <c r="B9" s="3" t="s">
        <v>41</v>
      </c>
      <c r="C9" s="69"/>
      <c r="D9" s="78" t="n">
        <v>198.95</v>
      </c>
      <c r="E9" s="86" t="n">
        <v>207.23</v>
      </c>
      <c r="F9" s="86" t="n">
        <v>188.92</v>
      </c>
      <c r="G9" s="72" t="n">
        <v>112.94</v>
      </c>
      <c r="H9" s="73"/>
      <c r="I9" s="87" t="n">
        <v>34.03</v>
      </c>
      <c r="J9" s="73"/>
      <c r="K9" s="88" t="n">
        <v>8.76</v>
      </c>
      <c r="L9" s="73"/>
      <c r="M9" s="89" t="n">
        <f aca="false">SUM(A9/$M$4*'Enron Rates'!$B$16)</f>
        <v>0.84</v>
      </c>
      <c r="N9" s="90" t="n">
        <f aca="false">SUM(A9/$M$4*'Enron Rates'!$B$17)</f>
        <v>1.56</v>
      </c>
      <c r="O9" s="73"/>
      <c r="P9" s="78" t="n">
        <f aca="false">SUM(A9/1000*$P$4)</f>
        <v>4.2</v>
      </c>
      <c r="Q9" s="79" t="n">
        <f aca="false">SUM(P9*0.5)</f>
        <v>2.1</v>
      </c>
      <c r="R9" s="72" t="n">
        <v>0.42</v>
      </c>
      <c r="S9" s="73"/>
      <c r="T9" s="73"/>
      <c r="U9" s="80" t="n">
        <v>7.82</v>
      </c>
      <c r="V9" s="91" t="n">
        <v>13.56</v>
      </c>
      <c r="W9" s="91" t="n">
        <v>27.62</v>
      </c>
      <c r="X9" s="82" t="n">
        <v>37.02</v>
      </c>
      <c r="Y9" s="73"/>
      <c r="Z9" s="73"/>
      <c r="AA9" s="83" t="n">
        <v>-328.58</v>
      </c>
      <c r="AB9" s="84" t="n">
        <f aca="false">SUM((AA9+E9+I9+K9+M9+P9)+W9)</f>
        <v>-45.9</v>
      </c>
      <c r="AC9" s="84" t="n">
        <f aca="false">SUM((AA9+E9+I9+K9+N9+P9)+Q9+R9+X9)</f>
        <v>-33.26</v>
      </c>
      <c r="AD9" s="84" t="n">
        <f aca="false">SUM(AC9*12)</f>
        <v>-399.12</v>
      </c>
      <c r="AE9" s="85" t="n">
        <f aca="false">SUM(AC9/(A9/12))</f>
        <v>-0.006652</v>
      </c>
    </row>
    <row r="10" customFormat="false" ht="14.25" hidden="false" customHeight="false" outlineLevel="0" collapsed="false">
      <c r="A10" s="1" t="n">
        <v>80000</v>
      </c>
      <c r="B10" s="3" t="s">
        <v>42</v>
      </c>
      <c r="C10" s="69"/>
      <c r="D10" s="78" t="n">
        <v>198.95</v>
      </c>
      <c r="E10" s="86" t="n">
        <v>207.23</v>
      </c>
      <c r="F10" s="86" t="n">
        <v>188.92</v>
      </c>
      <c r="G10" s="72" t="n">
        <v>112.94</v>
      </c>
      <c r="H10" s="73"/>
      <c r="I10" s="87" t="n">
        <v>34.03</v>
      </c>
      <c r="J10" s="73"/>
      <c r="K10" s="88" t="n">
        <v>8.76</v>
      </c>
      <c r="L10" s="73"/>
      <c r="M10" s="89" t="n">
        <f aca="false">SUM(A10/$M$4*'Enron Rates'!$B$16)</f>
        <v>1.12</v>
      </c>
      <c r="N10" s="90" t="n">
        <f aca="false">SUM(A10/$M$4*'Enron Rates'!$B$17)</f>
        <v>2.08</v>
      </c>
      <c r="O10" s="73"/>
      <c r="P10" s="78" t="n">
        <f aca="false">SUM(A10/1000*$P$4)</f>
        <v>5.6</v>
      </c>
      <c r="Q10" s="79" t="n">
        <f aca="false">SUM(P10*0.5)</f>
        <v>2.8</v>
      </c>
      <c r="R10" s="72" t="n">
        <v>0.42</v>
      </c>
      <c r="S10" s="73"/>
      <c r="T10" s="73"/>
      <c r="U10" s="80" t="n">
        <v>7.82</v>
      </c>
      <c r="V10" s="91" t="n">
        <v>13.56</v>
      </c>
      <c r="W10" s="91" t="n">
        <v>27.62</v>
      </c>
      <c r="X10" s="82" t="n">
        <v>37.02</v>
      </c>
      <c r="Y10" s="73"/>
      <c r="Z10" s="73"/>
      <c r="AA10" s="83" t="n">
        <v>-328.58</v>
      </c>
      <c r="AB10" s="84" t="n">
        <f aca="false">SUM((AA10+E10+I10+K10+M10+P10)+W10)</f>
        <v>-44.22</v>
      </c>
      <c r="AC10" s="84" t="n">
        <f aca="false">SUM((AA10+E10+I10+K10+N10+P10)+Q10+R10+X10)</f>
        <v>-30.64</v>
      </c>
      <c r="AD10" s="84" t="n">
        <f aca="false">SUM(AC10*12)</f>
        <v>-367.68</v>
      </c>
      <c r="AE10" s="85" t="n">
        <f aca="false">SUM(AC10/(A10/12))</f>
        <v>-0.004596</v>
      </c>
    </row>
    <row r="11" customFormat="false" ht="14.25" hidden="false" customHeight="false" outlineLevel="0" collapsed="false">
      <c r="A11" s="1" t="n">
        <v>100000</v>
      </c>
      <c r="B11" s="3" t="s">
        <v>43</v>
      </c>
      <c r="C11" s="69"/>
      <c r="D11" s="78" t="n">
        <v>198.95</v>
      </c>
      <c r="E11" s="86" t="n">
        <v>207.23</v>
      </c>
      <c r="F11" s="86" t="n">
        <v>188.92</v>
      </c>
      <c r="G11" s="72" t="n">
        <v>112.94</v>
      </c>
      <c r="H11" s="73"/>
      <c r="I11" s="87" t="n">
        <v>34.03</v>
      </c>
      <c r="J11" s="73"/>
      <c r="K11" s="88" t="n">
        <v>8.76</v>
      </c>
      <c r="L11" s="73"/>
      <c r="M11" s="89" t="n">
        <f aca="false">SUM(A11/$M$4*'Enron Rates'!$B$16)</f>
        <v>1.4</v>
      </c>
      <c r="N11" s="90" t="n">
        <f aca="false">SUM(A11/$M$4*'Enron Rates'!$B$17)</f>
        <v>2.6</v>
      </c>
      <c r="O11" s="73"/>
      <c r="P11" s="78" t="n">
        <f aca="false">SUM(A11/1000*$P$4)</f>
        <v>7</v>
      </c>
      <c r="Q11" s="79" t="n">
        <f aca="false">SUM(P11*0.5)</f>
        <v>3.5</v>
      </c>
      <c r="R11" s="72" t="n">
        <v>0.42</v>
      </c>
      <c r="S11" s="73"/>
      <c r="T11" s="73"/>
      <c r="U11" s="80" t="n">
        <v>7.82</v>
      </c>
      <c r="V11" s="91" t="n">
        <v>13.56</v>
      </c>
      <c r="W11" s="91" t="n">
        <v>27.62</v>
      </c>
      <c r="X11" s="82" t="n">
        <v>37.02</v>
      </c>
      <c r="Y11" s="73"/>
      <c r="Z11" s="73"/>
      <c r="AA11" s="83" t="n">
        <v>-328.58</v>
      </c>
      <c r="AB11" s="84" t="n">
        <f aca="false">SUM((AA11+E11+I11+K11+M11+P11)+W11)</f>
        <v>-42.54</v>
      </c>
      <c r="AC11" s="84" t="n">
        <f aca="false">SUM((AA11+E11+I11+K11+N11+P11)+Q11+R11+X11)</f>
        <v>-28.02</v>
      </c>
      <c r="AD11" s="84" t="n">
        <f aca="false">SUM(AC11*12)</f>
        <v>-336.24</v>
      </c>
      <c r="AE11" s="85" t="n">
        <f aca="false">SUM(AC11/(A11/12))</f>
        <v>-0.0033624</v>
      </c>
    </row>
    <row r="12" customFormat="false" ht="14.25" hidden="false" customHeight="false" outlineLevel="0" collapsed="false">
      <c r="A12" s="1" t="n">
        <v>150000</v>
      </c>
      <c r="B12" s="3" t="s">
        <v>44</v>
      </c>
      <c r="C12" s="69"/>
      <c r="D12" s="78" t="n">
        <v>198.95</v>
      </c>
      <c r="E12" s="86" t="n">
        <v>207.23</v>
      </c>
      <c r="F12" s="86" t="n">
        <v>188.92</v>
      </c>
      <c r="G12" s="72" t="n">
        <v>112.94</v>
      </c>
      <c r="H12" s="73"/>
      <c r="I12" s="87" t="n">
        <v>34.03</v>
      </c>
      <c r="J12" s="73"/>
      <c r="K12" s="88" t="n">
        <v>8.76</v>
      </c>
      <c r="L12" s="73"/>
      <c r="M12" s="89" t="n">
        <f aca="false">SUM(A12/$M$4*'Enron Rates'!$B$16)</f>
        <v>2.1</v>
      </c>
      <c r="N12" s="90" t="n">
        <f aca="false">SUM(A12/$M$4*'Enron Rates'!$B$17)</f>
        <v>3.9</v>
      </c>
      <c r="O12" s="73"/>
      <c r="P12" s="78" t="n">
        <f aca="false">SUM(A12/1000*$P$4)</f>
        <v>10.5</v>
      </c>
      <c r="Q12" s="79" t="n">
        <f aca="false">SUM(P12*0.5)</f>
        <v>5.25</v>
      </c>
      <c r="R12" s="72" t="n">
        <v>0.42</v>
      </c>
      <c r="S12" s="73"/>
      <c r="T12" s="73"/>
      <c r="U12" s="80" t="n">
        <v>7.82</v>
      </c>
      <c r="V12" s="91" t="n">
        <v>13.56</v>
      </c>
      <c r="W12" s="91" t="n">
        <v>27.62</v>
      </c>
      <c r="X12" s="82" t="n">
        <v>37.02</v>
      </c>
      <c r="Y12" s="73"/>
      <c r="Z12" s="73"/>
      <c r="AA12" s="83" t="n">
        <v>-328.58</v>
      </c>
      <c r="AB12" s="84" t="n">
        <f aca="false">SUM((AA12+E12+I12+K12+M12+P12)+W12)</f>
        <v>-38.34</v>
      </c>
      <c r="AC12" s="84" t="n">
        <f aca="false">SUM((AA12+E12+I12+K12+N12+P12)+Q12+R12+X12)</f>
        <v>-21.47</v>
      </c>
      <c r="AD12" s="84" t="n">
        <f aca="false">SUM(AC12*12)</f>
        <v>-257.64</v>
      </c>
      <c r="AE12" s="85" t="n">
        <f aca="false">SUM(AC12/(A12/12))</f>
        <v>-0.0017176</v>
      </c>
    </row>
    <row r="13" customFormat="false" ht="14.25" hidden="false" customHeight="false" outlineLevel="0" collapsed="false">
      <c r="A13" s="1" t="n">
        <v>200000</v>
      </c>
      <c r="B13" s="3" t="s">
        <v>45</v>
      </c>
      <c r="C13" s="69"/>
      <c r="D13" s="78" t="n">
        <v>198.95</v>
      </c>
      <c r="E13" s="86" t="n">
        <v>207.23</v>
      </c>
      <c r="F13" s="86" t="n">
        <v>188.92</v>
      </c>
      <c r="G13" s="72" t="n">
        <v>112.94</v>
      </c>
      <c r="H13" s="73"/>
      <c r="I13" s="87" t="n">
        <v>34.03</v>
      </c>
      <c r="J13" s="73"/>
      <c r="K13" s="88" t="n">
        <v>8.76</v>
      </c>
      <c r="L13" s="73"/>
      <c r="M13" s="89" t="n">
        <f aca="false">SUM(A13/$M$4*'Enron Rates'!$B$16)</f>
        <v>2.8</v>
      </c>
      <c r="N13" s="90" t="n">
        <f aca="false">SUM(A13/$M$4*'Enron Rates'!$B$17)</f>
        <v>5.2</v>
      </c>
      <c r="O13" s="73"/>
      <c r="P13" s="78" t="n">
        <f aca="false">SUM(A13/1000*$P$4)</f>
        <v>14</v>
      </c>
      <c r="Q13" s="79" t="n">
        <f aca="false">SUM(P13*0.5)</f>
        <v>7</v>
      </c>
      <c r="R13" s="72" t="n">
        <v>0.42</v>
      </c>
      <c r="S13" s="73"/>
      <c r="T13" s="73"/>
      <c r="U13" s="80" t="n">
        <v>7.82</v>
      </c>
      <c r="V13" s="91" t="n">
        <v>13.56</v>
      </c>
      <c r="W13" s="91" t="n">
        <v>27.62</v>
      </c>
      <c r="X13" s="82" t="n">
        <v>37.02</v>
      </c>
      <c r="Y13" s="73"/>
      <c r="Z13" s="73"/>
      <c r="AA13" s="83" t="n">
        <v>-328.58</v>
      </c>
      <c r="AB13" s="84" t="n">
        <f aca="false">SUM((AA13+E13+I13+K13+M13+P13)+W13)</f>
        <v>-34.14</v>
      </c>
      <c r="AC13" s="84" t="n">
        <f aca="false">SUM((AA13+E13+I13+K13+N13+P13)+Q13+R13+X13)</f>
        <v>-14.92</v>
      </c>
      <c r="AD13" s="84" t="n">
        <f aca="false">SUM(AC13*12)</f>
        <v>-179.04</v>
      </c>
      <c r="AE13" s="85" t="n">
        <f aca="false">SUM(AC13/(A13/12))</f>
        <v>-0.000895199999999999</v>
      </c>
    </row>
    <row r="14" customFormat="false" ht="14.25" hidden="false" customHeight="false" outlineLevel="0" collapsed="false">
      <c r="A14" s="1" t="n">
        <v>300000</v>
      </c>
      <c r="B14" s="3" t="s">
        <v>46</v>
      </c>
      <c r="C14" s="69"/>
      <c r="D14" s="78" t="n">
        <v>198.95</v>
      </c>
      <c r="E14" s="86" t="n">
        <v>207.23</v>
      </c>
      <c r="F14" s="86" t="n">
        <v>188.92</v>
      </c>
      <c r="G14" s="72" t="n">
        <v>112.94</v>
      </c>
      <c r="H14" s="73"/>
      <c r="I14" s="87" t="n">
        <v>34.03</v>
      </c>
      <c r="J14" s="73"/>
      <c r="K14" s="88" t="n">
        <v>8.76</v>
      </c>
      <c r="L14" s="73"/>
      <c r="M14" s="89" t="n">
        <f aca="false">SUM(A14/$M$4*'Enron Rates'!$B$16)</f>
        <v>4.2</v>
      </c>
      <c r="N14" s="90" t="n">
        <f aca="false">SUM(A14/$M$4*'Enron Rates'!$B$17)</f>
        <v>7.8</v>
      </c>
      <c r="O14" s="73"/>
      <c r="P14" s="78" t="n">
        <f aca="false">SUM(A14/1000*$P$4)</f>
        <v>21</v>
      </c>
      <c r="Q14" s="79" t="n">
        <f aca="false">SUM(P14*0.5)</f>
        <v>10.5</v>
      </c>
      <c r="R14" s="72" t="n">
        <v>0.42</v>
      </c>
      <c r="S14" s="73"/>
      <c r="T14" s="73"/>
      <c r="U14" s="80" t="n">
        <v>7.82</v>
      </c>
      <c r="V14" s="91" t="n">
        <v>13.56</v>
      </c>
      <c r="W14" s="91" t="n">
        <v>27.62</v>
      </c>
      <c r="X14" s="82" t="n">
        <v>37.02</v>
      </c>
      <c r="Y14" s="73"/>
      <c r="Z14" s="73"/>
      <c r="AA14" s="83" t="n">
        <v>-328.58</v>
      </c>
      <c r="AB14" s="84" t="n">
        <f aca="false">SUM((AA14+E14+I14+K14+M14+P14)+W14)</f>
        <v>-25.74</v>
      </c>
      <c r="AC14" s="84" t="n">
        <f aca="false">SUM((AA14+E14+I14+K14+N14+P14)+Q14+R14+X14)</f>
        <v>-1.81999999999999</v>
      </c>
      <c r="AD14" s="84" t="n">
        <f aca="false">SUM(AC14*12)</f>
        <v>-21.8399999999998</v>
      </c>
      <c r="AE14" s="85" t="n">
        <f aca="false">SUM(AC14/(A14/12))</f>
        <v>-7.27999999999994E-005</v>
      </c>
    </row>
    <row r="15" customFormat="false" ht="14.25" hidden="false" customHeight="false" outlineLevel="0" collapsed="false">
      <c r="A15" s="1" t="n">
        <v>500000</v>
      </c>
      <c r="B15" s="3" t="s">
        <v>47</v>
      </c>
      <c r="C15" s="69"/>
      <c r="D15" s="92" t="n">
        <v>198.95</v>
      </c>
      <c r="E15" s="93" t="n">
        <v>207.23</v>
      </c>
      <c r="F15" s="93" t="n">
        <v>188.92</v>
      </c>
      <c r="G15" s="94" t="n">
        <v>112.94</v>
      </c>
      <c r="H15" s="73"/>
      <c r="I15" s="87" t="n">
        <v>34.03</v>
      </c>
      <c r="J15" s="73"/>
      <c r="K15" s="95" t="n">
        <v>8.76</v>
      </c>
      <c r="L15" s="73"/>
      <c r="M15" s="76" t="n">
        <f aca="false">SUM(A15/$M$4*'Enron Rates'!$B$16)</f>
        <v>7</v>
      </c>
      <c r="N15" s="77" t="n">
        <f aca="false">SUM(A15/$M$4*'Enron Rates'!$B$17)</f>
        <v>13</v>
      </c>
      <c r="O15" s="73"/>
      <c r="P15" s="78" t="n">
        <f aca="false">SUM(A15/1000*$P$4)</f>
        <v>35</v>
      </c>
      <c r="Q15" s="79" t="n">
        <f aca="false">SUM(P15*0.5)</f>
        <v>17.5</v>
      </c>
      <c r="R15" s="72" t="n">
        <v>0.42</v>
      </c>
      <c r="S15" s="73"/>
      <c r="T15" s="73"/>
      <c r="U15" s="80" t="n">
        <v>7.82</v>
      </c>
      <c r="V15" s="91" t="n">
        <v>13.56</v>
      </c>
      <c r="W15" s="91" t="n">
        <v>27.62</v>
      </c>
      <c r="X15" s="82" t="n">
        <v>37.02</v>
      </c>
      <c r="Y15" s="73"/>
      <c r="Z15" s="73"/>
      <c r="AA15" s="96" t="n">
        <v>-328.58</v>
      </c>
      <c r="AB15" s="97" t="n">
        <f aca="false">SUM((AA15+E15+I15+K15+M15+P15)+W15)</f>
        <v>-8.93999999999999</v>
      </c>
      <c r="AC15" s="97" t="n">
        <f aca="false">SUM((AA15+E15+I15+K15+N15+P15)+Q15+R15+X15)</f>
        <v>24.38</v>
      </c>
      <c r="AD15" s="97" t="n">
        <f aca="false">SUM(AC15*12)</f>
        <v>292.56</v>
      </c>
      <c r="AE15" s="98" t="n">
        <f aca="false">SUM(AC15/(A15/12))</f>
        <v>0.00058512</v>
      </c>
    </row>
    <row r="16" customFormat="false" ht="14.25" hidden="false" customHeight="false" outlineLevel="0" collapsed="false">
      <c r="B16" s="23" t="s">
        <v>48</v>
      </c>
      <c r="C16" s="99"/>
      <c r="D16" s="100" t="s">
        <v>49</v>
      </c>
      <c r="E16" s="100"/>
      <c r="F16" s="100"/>
      <c r="G16" s="100"/>
      <c r="H16" s="101"/>
      <c r="I16" s="102" t="s">
        <v>48</v>
      </c>
      <c r="J16" s="26"/>
      <c r="K16" s="103" t="s">
        <v>48</v>
      </c>
      <c r="L16" s="101"/>
      <c r="M16" s="104" t="s">
        <v>25</v>
      </c>
      <c r="N16" s="105" t="s">
        <v>27</v>
      </c>
      <c r="O16" s="101"/>
      <c r="P16" s="106" t="s">
        <v>28</v>
      </c>
      <c r="Q16" s="107" t="s">
        <v>29</v>
      </c>
      <c r="R16" s="108" t="s">
        <v>30</v>
      </c>
      <c r="S16" s="26"/>
      <c r="T16" s="101"/>
      <c r="U16" s="33" t="s">
        <v>31</v>
      </c>
      <c r="V16" s="33" t="s">
        <v>32</v>
      </c>
      <c r="W16" s="33" t="s">
        <v>33</v>
      </c>
      <c r="X16" s="33" t="s">
        <v>34</v>
      </c>
      <c r="Y16" s="101"/>
      <c r="Z16" s="101"/>
      <c r="AA16" s="34"/>
      <c r="AB16" s="34"/>
      <c r="AC16" s="34"/>
      <c r="AD16" s="34"/>
      <c r="AE16" s="34"/>
    </row>
    <row r="17" customFormat="false" ht="14.25" hidden="false" customHeight="false" outlineLevel="0" collapsed="false">
      <c r="A17" s="1" t="n">
        <v>24000</v>
      </c>
      <c r="B17" s="3" t="s">
        <v>38</v>
      </c>
      <c r="C17" s="69"/>
      <c r="D17" s="70" t="n">
        <v>373.55</v>
      </c>
      <c r="E17" s="71" t="n">
        <v>381.78</v>
      </c>
      <c r="F17" s="71" t="n">
        <v>349.49</v>
      </c>
      <c r="G17" s="72" t="n">
        <v>208.94</v>
      </c>
      <c r="H17" s="73"/>
      <c r="I17" s="109" t="n">
        <v>59.05</v>
      </c>
      <c r="J17" s="73"/>
      <c r="K17" s="110" t="n">
        <v>13.74</v>
      </c>
      <c r="L17" s="73"/>
      <c r="M17" s="76" t="n">
        <f aca="false">SUM(A17/$M$4*'Enron Rates'!$B$16)</f>
        <v>0.336</v>
      </c>
      <c r="N17" s="77" t="n">
        <f aca="false">SUM(A17/$M$4*'Enron Rates'!$B$17)</f>
        <v>0.624</v>
      </c>
      <c r="O17" s="73"/>
      <c r="P17" s="78" t="n">
        <f aca="false">SUM(A17/1000*$P$4)</f>
        <v>1.68</v>
      </c>
      <c r="Q17" s="79" t="n">
        <f aca="false">SUM(P17*0.5)</f>
        <v>0.84</v>
      </c>
      <c r="R17" s="72" t="n">
        <v>0.42</v>
      </c>
      <c r="S17" s="73"/>
      <c r="T17" s="73"/>
      <c r="U17" s="80" t="n">
        <v>7.82</v>
      </c>
      <c r="V17" s="81" t="n">
        <v>13.56</v>
      </c>
      <c r="W17" s="81" t="n">
        <v>27.62</v>
      </c>
      <c r="X17" s="82" t="n">
        <v>37.02</v>
      </c>
      <c r="Y17" s="73"/>
      <c r="Z17" s="73"/>
      <c r="AA17" s="83" t="n">
        <v>-391.91</v>
      </c>
      <c r="AB17" s="84" t="n">
        <f aca="false">SUM((AA17+E17+I17+K17+M17+P17)+W17)</f>
        <v>92.296</v>
      </c>
      <c r="AC17" s="84" t="n">
        <f aca="false">SUM((AA17+E17+I17+K17+N17+P17)+Q17+R17+X17)</f>
        <v>103.244</v>
      </c>
      <c r="AD17" s="84" t="n">
        <f aca="false">SUM(AC17*12)</f>
        <v>1238.928</v>
      </c>
      <c r="AE17" s="85" t="n">
        <f aca="false">SUM(AC17/(A17/12))</f>
        <v>0.051622</v>
      </c>
    </row>
    <row r="18" customFormat="false" ht="14.25" hidden="false" customHeight="false" outlineLevel="0" collapsed="false">
      <c r="A18" s="1" t="n">
        <v>25000</v>
      </c>
      <c r="B18" s="3" t="s">
        <v>39</v>
      </c>
      <c r="C18" s="69"/>
      <c r="D18" s="78" t="n">
        <v>373.55</v>
      </c>
      <c r="E18" s="86" t="n">
        <v>381.78</v>
      </c>
      <c r="F18" s="86" t="n">
        <v>349.49</v>
      </c>
      <c r="G18" s="72" t="n">
        <v>208.94</v>
      </c>
      <c r="H18" s="73"/>
      <c r="I18" s="109" t="n">
        <v>59.05</v>
      </c>
      <c r="J18" s="73"/>
      <c r="K18" s="88" t="n">
        <v>13.74</v>
      </c>
      <c r="L18" s="73"/>
      <c r="M18" s="89" t="n">
        <f aca="false">SUM(A18/$M$4*'Enron Rates'!$B$16)</f>
        <v>0.35</v>
      </c>
      <c r="N18" s="90" t="n">
        <f aca="false">SUM(A18/$M$4*'Enron Rates'!$B$17)</f>
        <v>0.65</v>
      </c>
      <c r="O18" s="73"/>
      <c r="P18" s="78" t="n">
        <f aca="false">SUM(A18/1000*$P$4)</f>
        <v>1.75</v>
      </c>
      <c r="Q18" s="79" t="n">
        <f aca="false">SUM(P18*0.5)</f>
        <v>0.875</v>
      </c>
      <c r="R18" s="72" t="n">
        <v>0.42</v>
      </c>
      <c r="S18" s="73"/>
      <c r="T18" s="73"/>
      <c r="U18" s="80" t="n">
        <v>7.82</v>
      </c>
      <c r="V18" s="91" t="n">
        <v>13.56</v>
      </c>
      <c r="W18" s="91" t="n">
        <v>27.62</v>
      </c>
      <c r="X18" s="82" t="n">
        <v>37.02</v>
      </c>
      <c r="Y18" s="73"/>
      <c r="Z18" s="73"/>
      <c r="AA18" s="83" t="n">
        <v>-391.91</v>
      </c>
      <c r="AB18" s="84" t="n">
        <f aca="false">SUM((AA18+E18+I18+K18+M18+P18)+W18)</f>
        <v>92.38</v>
      </c>
      <c r="AC18" s="84" t="n">
        <f aca="false">SUM((AA18+E18+I18+K18+N18+P18)+Q18+R18+X18)</f>
        <v>103.375</v>
      </c>
      <c r="AD18" s="84" t="n">
        <f aca="false">SUM(AC18*12)</f>
        <v>1240.5</v>
      </c>
      <c r="AE18" s="85" t="n">
        <f aca="false">SUM(AC18/(A18/12))</f>
        <v>0.04962</v>
      </c>
    </row>
    <row r="19" customFormat="false" ht="14.25" hidden="false" customHeight="false" outlineLevel="0" collapsed="false">
      <c r="A19" s="1" t="n">
        <v>40000</v>
      </c>
      <c r="B19" s="3" t="s">
        <v>40</v>
      </c>
      <c r="C19" s="69"/>
      <c r="D19" s="78" t="n">
        <v>373.55</v>
      </c>
      <c r="E19" s="86" t="n">
        <v>381.78</v>
      </c>
      <c r="F19" s="86" t="n">
        <v>349.49</v>
      </c>
      <c r="G19" s="72" t="n">
        <v>208.94</v>
      </c>
      <c r="H19" s="73"/>
      <c r="I19" s="109" t="n">
        <v>59.05</v>
      </c>
      <c r="J19" s="73"/>
      <c r="K19" s="88" t="n">
        <v>13.74</v>
      </c>
      <c r="L19" s="73"/>
      <c r="M19" s="89" t="n">
        <f aca="false">SUM(A19/$M$4*'Enron Rates'!$B$16)</f>
        <v>0.56</v>
      </c>
      <c r="N19" s="90" t="n">
        <f aca="false">SUM(A19/$M$4*'Enron Rates'!$B$17)</f>
        <v>1.04</v>
      </c>
      <c r="O19" s="73"/>
      <c r="P19" s="78" t="n">
        <f aca="false">SUM(A19/1000*$P$4)</f>
        <v>2.8</v>
      </c>
      <c r="Q19" s="79" t="n">
        <f aca="false">SUM(P19*0.5)</f>
        <v>1.4</v>
      </c>
      <c r="R19" s="72" t="n">
        <v>0.42</v>
      </c>
      <c r="S19" s="73"/>
      <c r="T19" s="73"/>
      <c r="U19" s="80" t="n">
        <v>7.82</v>
      </c>
      <c r="V19" s="91" t="n">
        <v>13.56</v>
      </c>
      <c r="W19" s="91" t="n">
        <v>27.62</v>
      </c>
      <c r="X19" s="82" t="n">
        <v>37.02</v>
      </c>
      <c r="Y19" s="73"/>
      <c r="Z19" s="73"/>
      <c r="AA19" s="83" t="n">
        <v>-391.91</v>
      </c>
      <c r="AB19" s="84" t="n">
        <f aca="false">SUM((AA19+E19+I19+K19+M19+P19)+W19)</f>
        <v>93.64</v>
      </c>
      <c r="AC19" s="84" t="n">
        <f aca="false">SUM((AA19+E19+I19+K19+N19+P19)+Q19+R19+X19)</f>
        <v>105.34</v>
      </c>
      <c r="AD19" s="84" t="n">
        <f aca="false">SUM(AC19*12)</f>
        <v>1264.08</v>
      </c>
      <c r="AE19" s="85" t="n">
        <f aca="false">SUM(AC19/(A19/12))</f>
        <v>0.031602</v>
      </c>
    </row>
    <row r="20" customFormat="false" ht="14.25" hidden="false" customHeight="false" outlineLevel="0" collapsed="false">
      <c r="A20" s="1" t="n">
        <v>60000</v>
      </c>
      <c r="B20" s="3" t="s">
        <v>41</v>
      </c>
      <c r="C20" s="69"/>
      <c r="D20" s="78" t="n">
        <v>373.55</v>
      </c>
      <c r="E20" s="86" t="n">
        <v>381.78</v>
      </c>
      <c r="F20" s="86" t="n">
        <v>349.49</v>
      </c>
      <c r="G20" s="72" t="n">
        <v>208.94</v>
      </c>
      <c r="H20" s="73"/>
      <c r="I20" s="109" t="n">
        <v>59.05</v>
      </c>
      <c r="J20" s="73"/>
      <c r="K20" s="88" t="n">
        <v>13.74</v>
      </c>
      <c r="L20" s="73"/>
      <c r="M20" s="89" t="n">
        <f aca="false">SUM(A20/$M$4*'Enron Rates'!$B$16)</f>
        <v>0.84</v>
      </c>
      <c r="N20" s="90" t="n">
        <f aca="false">SUM(A20/$M$4*'Enron Rates'!$B$17)</f>
        <v>1.56</v>
      </c>
      <c r="O20" s="73"/>
      <c r="P20" s="78" t="n">
        <f aca="false">SUM(A20/1000*$P$4)</f>
        <v>4.2</v>
      </c>
      <c r="Q20" s="79" t="n">
        <f aca="false">SUM(P20*0.5)</f>
        <v>2.1</v>
      </c>
      <c r="R20" s="72" t="n">
        <v>0.42</v>
      </c>
      <c r="S20" s="73"/>
      <c r="T20" s="73"/>
      <c r="U20" s="80" t="n">
        <v>7.82</v>
      </c>
      <c r="V20" s="91" t="n">
        <v>13.56</v>
      </c>
      <c r="W20" s="91" t="n">
        <v>27.62</v>
      </c>
      <c r="X20" s="82" t="n">
        <v>37.02</v>
      </c>
      <c r="Y20" s="73"/>
      <c r="Z20" s="73"/>
      <c r="AA20" s="83" t="n">
        <v>-391.91</v>
      </c>
      <c r="AB20" s="84" t="n">
        <f aca="false">SUM((AA20+E20+I20+K20+M20+P20)+W20)</f>
        <v>95.32</v>
      </c>
      <c r="AC20" s="84" t="n">
        <f aca="false">SUM((AA20+E20+I20+K20+N20+P20)+Q20+R20+X20)</f>
        <v>107.96</v>
      </c>
      <c r="AD20" s="84" t="n">
        <f aca="false">SUM(AC20*12)</f>
        <v>1295.52</v>
      </c>
      <c r="AE20" s="85" t="n">
        <f aca="false">SUM(AC20/(A20/12))</f>
        <v>0.021592</v>
      </c>
    </row>
    <row r="21" customFormat="false" ht="14.25" hidden="false" customHeight="false" outlineLevel="0" collapsed="false">
      <c r="A21" s="1" t="n">
        <v>80000</v>
      </c>
      <c r="B21" s="3" t="s">
        <v>42</v>
      </c>
      <c r="C21" s="69"/>
      <c r="D21" s="78" t="n">
        <v>373.55</v>
      </c>
      <c r="E21" s="86" t="n">
        <v>381.78</v>
      </c>
      <c r="F21" s="86" t="n">
        <v>349.49</v>
      </c>
      <c r="G21" s="72" t="n">
        <v>208.94</v>
      </c>
      <c r="H21" s="73"/>
      <c r="I21" s="109" t="n">
        <v>59.05</v>
      </c>
      <c r="J21" s="73"/>
      <c r="K21" s="88" t="n">
        <v>13.74</v>
      </c>
      <c r="L21" s="73"/>
      <c r="M21" s="89" t="n">
        <f aca="false">SUM(A21/$M$4*'Enron Rates'!$B$16)</f>
        <v>1.12</v>
      </c>
      <c r="N21" s="90" t="n">
        <f aca="false">SUM(A21/$M$4*'Enron Rates'!$B$17)</f>
        <v>2.08</v>
      </c>
      <c r="O21" s="73"/>
      <c r="P21" s="78" t="n">
        <f aca="false">SUM(A21/1000*$P$4)</f>
        <v>5.6</v>
      </c>
      <c r="Q21" s="79" t="n">
        <f aca="false">SUM(P21*0.5)</f>
        <v>2.8</v>
      </c>
      <c r="R21" s="72" t="n">
        <v>0.42</v>
      </c>
      <c r="S21" s="73"/>
      <c r="T21" s="73"/>
      <c r="U21" s="80" t="n">
        <v>7.82</v>
      </c>
      <c r="V21" s="91" t="n">
        <v>13.56</v>
      </c>
      <c r="W21" s="91" t="n">
        <v>27.62</v>
      </c>
      <c r="X21" s="82" t="n">
        <v>37.02</v>
      </c>
      <c r="Y21" s="73"/>
      <c r="Z21" s="73"/>
      <c r="AA21" s="83" t="n">
        <v>-391.91</v>
      </c>
      <c r="AB21" s="84" t="n">
        <f aca="false">SUM((AA21+E21+I21+K21+M21+P21)+W21)</f>
        <v>96.9999999999999</v>
      </c>
      <c r="AC21" s="84" t="n">
        <f aca="false">SUM((AA21+E21+I21+K21+N21+P21)+Q21+R21+X21)</f>
        <v>110.58</v>
      </c>
      <c r="AD21" s="84" t="n">
        <f aca="false">SUM(AC21*12)</f>
        <v>1326.96</v>
      </c>
      <c r="AE21" s="85" t="n">
        <f aca="false">SUM(AC21/(A21/12))</f>
        <v>0.016587</v>
      </c>
    </row>
    <row r="22" customFormat="false" ht="14.25" hidden="false" customHeight="false" outlineLevel="0" collapsed="false">
      <c r="A22" s="1" t="n">
        <v>100000</v>
      </c>
      <c r="B22" s="3" t="s">
        <v>43</v>
      </c>
      <c r="C22" s="69"/>
      <c r="D22" s="78" t="n">
        <v>373.55</v>
      </c>
      <c r="E22" s="86" t="n">
        <v>381.78</v>
      </c>
      <c r="F22" s="86" t="n">
        <v>349.49</v>
      </c>
      <c r="G22" s="72" t="n">
        <v>208.94</v>
      </c>
      <c r="H22" s="73"/>
      <c r="I22" s="109" t="n">
        <v>59.05</v>
      </c>
      <c r="J22" s="73"/>
      <c r="K22" s="88" t="n">
        <v>13.74</v>
      </c>
      <c r="L22" s="73"/>
      <c r="M22" s="89" t="n">
        <f aca="false">SUM(A22/$M$4*'Enron Rates'!$B$16)</f>
        <v>1.4</v>
      </c>
      <c r="N22" s="90" t="n">
        <f aca="false">SUM(A22/$M$4*'Enron Rates'!$B$17)</f>
        <v>2.6</v>
      </c>
      <c r="O22" s="73"/>
      <c r="P22" s="78" t="n">
        <f aca="false">SUM(A22/1000*$P$4)</f>
        <v>7</v>
      </c>
      <c r="Q22" s="79" t="n">
        <f aca="false">SUM(P22*0.5)</f>
        <v>3.5</v>
      </c>
      <c r="R22" s="72" t="n">
        <v>0.42</v>
      </c>
      <c r="S22" s="73"/>
      <c r="T22" s="73"/>
      <c r="U22" s="80" t="n">
        <v>7.82</v>
      </c>
      <c r="V22" s="91" t="n">
        <v>13.56</v>
      </c>
      <c r="W22" s="91" t="n">
        <v>27.62</v>
      </c>
      <c r="X22" s="82" t="n">
        <v>37.02</v>
      </c>
      <c r="Y22" s="73"/>
      <c r="Z22" s="73"/>
      <c r="AA22" s="83" t="n">
        <v>-391.91</v>
      </c>
      <c r="AB22" s="84" t="n">
        <f aca="false">SUM((AA22+E22+I22+K22+M22+P22)+W22)</f>
        <v>98.68</v>
      </c>
      <c r="AC22" s="84" t="n">
        <f aca="false">SUM((AA22+E22+I22+K22+N22+P22)+Q22+R22+X22)</f>
        <v>113.2</v>
      </c>
      <c r="AD22" s="84" t="n">
        <f aca="false">SUM(AC22*12)</f>
        <v>1358.4</v>
      </c>
      <c r="AE22" s="85" t="n">
        <f aca="false">SUM(AC22/(A22/12))</f>
        <v>0.013584</v>
      </c>
    </row>
    <row r="23" customFormat="false" ht="14.25" hidden="false" customHeight="false" outlineLevel="0" collapsed="false">
      <c r="A23" s="1" t="n">
        <v>150000</v>
      </c>
      <c r="B23" s="3" t="s">
        <v>44</v>
      </c>
      <c r="C23" s="69"/>
      <c r="D23" s="78" t="n">
        <v>373.55</v>
      </c>
      <c r="E23" s="86" t="n">
        <v>381.78</v>
      </c>
      <c r="F23" s="86" t="n">
        <v>349.49</v>
      </c>
      <c r="G23" s="72" t="n">
        <v>208.94</v>
      </c>
      <c r="H23" s="73"/>
      <c r="I23" s="109" t="n">
        <v>59.05</v>
      </c>
      <c r="J23" s="73"/>
      <c r="K23" s="88" t="n">
        <v>13.74</v>
      </c>
      <c r="L23" s="73"/>
      <c r="M23" s="89" t="n">
        <f aca="false">SUM(A23/$M$4*'Enron Rates'!$B$16)</f>
        <v>2.1</v>
      </c>
      <c r="N23" s="90" t="n">
        <f aca="false">SUM(A23/$M$4*'Enron Rates'!$B$17)</f>
        <v>3.9</v>
      </c>
      <c r="O23" s="73"/>
      <c r="P23" s="78" t="n">
        <f aca="false">SUM(A23/1000*$P$4)</f>
        <v>10.5</v>
      </c>
      <c r="Q23" s="79" t="n">
        <f aca="false">SUM(P23*0.5)</f>
        <v>5.25</v>
      </c>
      <c r="R23" s="72" t="n">
        <v>0.42</v>
      </c>
      <c r="S23" s="73"/>
      <c r="T23" s="73"/>
      <c r="U23" s="80" t="n">
        <v>7.82</v>
      </c>
      <c r="V23" s="91" t="n">
        <v>13.56</v>
      </c>
      <c r="W23" s="91" t="n">
        <v>27.62</v>
      </c>
      <c r="X23" s="82" t="n">
        <v>37.02</v>
      </c>
      <c r="Y23" s="73"/>
      <c r="Z23" s="73"/>
      <c r="AA23" s="83" t="n">
        <v>-391.91</v>
      </c>
      <c r="AB23" s="84" t="n">
        <f aca="false">SUM((AA23+E23+I23+K23+M23+P23)+W23)</f>
        <v>102.88</v>
      </c>
      <c r="AC23" s="84" t="n">
        <f aca="false">SUM((AA23+E23+I23+K23+N23+P23)+Q23+R23+X23)</f>
        <v>119.75</v>
      </c>
      <c r="AD23" s="84" t="n">
        <f aca="false">SUM(AC23*12)</f>
        <v>1437</v>
      </c>
      <c r="AE23" s="85" t="n">
        <f aca="false">SUM(AC23/(A23/12))</f>
        <v>0.00958</v>
      </c>
    </row>
    <row r="24" customFormat="false" ht="14.25" hidden="false" customHeight="false" outlineLevel="0" collapsed="false">
      <c r="A24" s="1" t="n">
        <v>200000</v>
      </c>
      <c r="B24" s="3" t="s">
        <v>45</v>
      </c>
      <c r="C24" s="69"/>
      <c r="D24" s="78" t="n">
        <v>373.55</v>
      </c>
      <c r="E24" s="86" t="n">
        <v>381.78</v>
      </c>
      <c r="F24" s="86" t="n">
        <v>349.49</v>
      </c>
      <c r="G24" s="72" t="n">
        <v>208.94</v>
      </c>
      <c r="H24" s="73"/>
      <c r="I24" s="109" t="n">
        <v>59.05</v>
      </c>
      <c r="J24" s="73"/>
      <c r="K24" s="88" t="n">
        <v>13.74</v>
      </c>
      <c r="L24" s="73"/>
      <c r="M24" s="89" t="n">
        <f aca="false">SUM(A24/$M$4*'Enron Rates'!$B$16)</f>
        <v>2.8</v>
      </c>
      <c r="N24" s="90" t="n">
        <f aca="false">SUM(A24/$M$4*'Enron Rates'!$B$17)</f>
        <v>5.2</v>
      </c>
      <c r="O24" s="73"/>
      <c r="P24" s="78" t="n">
        <f aca="false">SUM(A24/1000*$P$4)</f>
        <v>14</v>
      </c>
      <c r="Q24" s="79" t="n">
        <f aca="false">SUM(P24*0.5)</f>
        <v>7</v>
      </c>
      <c r="R24" s="72" t="n">
        <v>0.42</v>
      </c>
      <c r="S24" s="73"/>
      <c r="T24" s="73"/>
      <c r="U24" s="80" t="n">
        <v>7.82</v>
      </c>
      <c r="V24" s="91" t="n">
        <v>13.56</v>
      </c>
      <c r="W24" s="91" t="n">
        <v>27.62</v>
      </c>
      <c r="X24" s="82" t="n">
        <v>37.02</v>
      </c>
      <c r="Y24" s="73"/>
      <c r="Z24" s="73"/>
      <c r="AA24" s="83" t="n">
        <v>-391.91</v>
      </c>
      <c r="AB24" s="84" t="n">
        <f aca="false">SUM((AA24+E24+I24+K24+M24+P24)+W24)</f>
        <v>107.08</v>
      </c>
      <c r="AC24" s="84" t="n">
        <f aca="false">SUM((AA24+E24+I24+K24+N24+P24)+Q24+R24+X24)</f>
        <v>126.3</v>
      </c>
      <c r="AD24" s="84" t="n">
        <f aca="false">SUM(AC24*12)</f>
        <v>1515.6</v>
      </c>
      <c r="AE24" s="85" t="n">
        <f aca="false">SUM(AC24/(A24/12))</f>
        <v>0.007578</v>
      </c>
    </row>
    <row r="25" customFormat="false" ht="14.25" hidden="false" customHeight="false" outlineLevel="0" collapsed="false">
      <c r="A25" s="1" t="n">
        <v>300000</v>
      </c>
      <c r="B25" s="3" t="s">
        <v>46</v>
      </c>
      <c r="C25" s="69"/>
      <c r="D25" s="78" t="n">
        <v>373.55</v>
      </c>
      <c r="E25" s="86" t="n">
        <v>381.78</v>
      </c>
      <c r="F25" s="86" t="n">
        <v>349.49</v>
      </c>
      <c r="G25" s="72" t="n">
        <v>208.94</v>
      </c>
      <c r="H25" s="73"/>
      <c r="I25" s="109" t="n">
        <v>59.05</v>
      </c>
      <c r="J25" s="73"/>
      <c r="K25" s="88" t="n">
        <v>13.74</v>
      </c>
      <c r="L25" s="73"/>
      <c r="M25" s="89" t="n">
        <f aca="false">SUM(A25/$M$4*'Enron Rates'!$B$16)</f>
        <v>4.2</v>
      </c>
      <c r="N25" s="90" t="n">
        <f aca="false">SUM(A25/$M$4*'Enron Rates'!$B$17)</f>
        <v>7.8</v>
      </c>
      <c r="O25" s="73"/>
      <c r="P25" s="78" t="n">
        <f aca="false">SUM(A25/1000*$P$4)</f>
        <v>21</v>
      </c>
      <c r="Q25" s="79" t="n">
        <f aca="false">SUM(P25*0.5)</f>
        <v>10.5</v>
      </c>
      <c r="R25" s="72" t="n">
        <v>0.42</v>
      </c>
      <c r="S25" s="73"/>
      <c r="T25" s="73"/>
      <c r="U25" s="80" t="n">
        <v>7.82</v>
      </c>
      <c r="V25" s="91" t="n">
        <v>13.56</v>
      </c>
      <c r="W25" s="91" t="n">
        <v>27.62</v>
      </c>
      <c r="X25" s="82" t="n">
        <v>37.02</v>
      </c>
      <c r="Y25" s="73"/>
      <c r="Z25" s="73"/>
      <c r="AA25" s="83" t="n">
        <v>-391.91</v>
      </c>
      <c r="AB25" s="84" t="n">
        <f aca="false">SUM((AA25+E25+I25+K25+M25+P25)+W25)</f>
        <v>115.48</v>
      </c>
      <c r="AC25" s="84" t="n">
        <f aca="false">SUM((AA25+E25+I25+K25+N25+P25)+Q25+R25+X25)</f>
        <v>139.4</v>
      </c>
      <c r="AD25" s="84" t="n">
        <f aca="false">SUM(AC25*12)</f>
        <v>1672.8</v>
      </c>
      <c r="AE25" s="85" t="n">
        <f aca="false">SUM(AC25/(A25/12))</f>
        <v>0.005576</v>
      </c>
    </row>
    <row r="26" customFormat="false" ht="14.25" hidden="false" customHeight="false" outlineLevel="0" collapsed="false">
      <c r="A26" s="1" t="n">
        <v>500000</v>
      </c>
      <c r="B26" s="3" t="s">
        <v>47</v>
      </c>
      <c r="C26" s="69"/>
      <c r="D26" s="92" t="n">
        <v>373.55</v>
      </c>
      <c r="E26" s="93" t="n">
        <v>381.78</v>
      </c>
      <c r="F26" s="93" t="n">
        <v>349.49</v>
      </c>
      <c r="G26" s="94" t="n">
        <v>208.94</v>
      </c>
      <c r="H26" s="73"/>
      <c r="I26" s="109" t="n">
        <v>59.05</v>
      </c>
      <c r="J26" s="73"/>
      <c r="K26" s="95" t="n">
        <v>13.74</v>
      </c>
      <c r="L26" s="73"/>
      <c r="M26" s="76" t="n">
        <f aca="false">SUM(A26/$M$4*'Enron Rates'!$B$16)</f>
        <v>7</v>
      </c>
      <c r="N26" s="77" t="n">
        <f aca="false">SUM(A26/$M$4*'Enron Rates'!$B$17)</f>
        <v>13</v>
      </c>
      <c r="O26" s="73"/>
      <c r="P26" s="78" t="n">
        <f aca="false">SUM(A26/1000*$P$4)</f>
        <v>35</v>
      </c>
      <c r="Q26" s="79" t="n">
        <f aca="false">SUM(P26*0.5)</f>
        <v>17.5</v>
      </c>
      <c r="R26" s="72" t="n">
        <v>0.42</v>
      </c>
      <c r="S26" s="73"/>
      <c r="T26" s="73"/>
      <c r="U26" s="80" t="n">
        <v>7.82</v>
      </c>
      <c r="V26" s="91" t="n">
        <v>13.56</v>
      </c>
      <c r="W26" s="91" t="n">
        <v>27.62</v>
      </c>
      <c r="X26" s="82" t="n">
        <v>37.02</v>
      </c>
      <c r="Y26" s="73"/>
      <c r="Z26" s="73"/>
      <c r="AA26" s="96" t="n">
        <v>-391.91</v>
      </c>
      <c r="AB26" s="97" t="n">
        <f aca="false">SUM((AA26+E26+I26+K26+M26+P26)+W26)</f>
        <v>132.28</v>
      </c>
      <c r="AC26" s="97" t="n">
        <f aca="false">SUM((AA26+E26+I26+K26+N26+P26)+Q26+R26+X26)</f>
        <v>165.6</v>
      </c>
      <c r="AD26" s="97" t="n">
        <f aca="false">SUM(AC26*12)</f>
        <v>1987.2</v>
      </c>
      <c r="AE26" s="98" t="n">
        <f aca="false">SUM(AC26/(A26/12))</f>
        <v>0.0039744</v>
      </c>
    </row>
    <row r="27" customFormat="false" ht="14.25" hidden="false" customHeight="false" outlineLevel="0" collapsed="false">
      <c r="B27" s="23" t="s">
        <v>50</v>
      </c>
      <c r="C27" s="99"/>
      <c r="D27" s="100" t="s">
        <v>51</v>
      </c>
      <c r="E27" s="100"/>
      <c r="F27" s="100"/>
      <c r="G27" s="100"/>
      <c r="H27" s="101"/>
      <c r="I27" s="102" t="s">
        <v>50</v>
      </c>
      <c r="J27" s="26"/>
      <c r="K27" s="103" t="s">
        <v>50</v>
      </c>
      <c r="L27" s="101"/>
      <c r="M27" s="104" t="s">
        <v>25</v>
      </c>
      <c r="N27" s="105" t="s">
        <v>27</v>
      </c>
      <c r="O27" s="101"/>
      <c r="P27" s="106" t="s">
        <v>28</v>
      </c>
      <c r="Q27" s="107" t="s">
        <v>29</v>
      </c>
      <c r="R27" s="108" t="s">
        <v>30</v>
      </c>
      <c r="S27" s="26"/>
      <c r="T27" s="101"/>
      <c r="U27" s="33" t="s">
        <v>31</v>
      </c>
      <c r="V27" s="33" t="s">
        <v>32</v>
      </c>
      <c r="W27" s="33" t="s">
        <v>33</v>
      </c>
      <c r="X27" s="33" t="s">
        <v>34</v>
      </c>
      <c r="Y27" s="101"/>
      <c r="Z27" s="101"/>
      <c r="AA27" s="34"/>
      <c r="AB27" s="34"/>
      <c r="AC27" s="34"/>
      <c r="AD27" s="34"/>
      <c r="AE27" s="34"/>
    </row>
    <row r="28" customFormat="false" ht="14.25" hidden="false" customHeight="false" outlineLevel="0" collapsed="false">
      <c r="A28" s="1" t="n">
        <v>24000</v>
      </c>
      <c r="B28" s="3" t="s">
        <v>38</v>
      </c>
      <c r="C28" s="69"/>
      <c r="D28" s="70" t="n">
        <v>322.16</v>
      </c>
      <c r="E28" s="71" t="n">
        <v>330.44</v>
      </c>
      <c r="F28" s="71" t="n">
        <v>302.27</v>
      </c>
      <c r="G28" s="72" t="n">
        <v>180.7</v>
      </c>
      <c r="H28" s="73"/>
      <c r="I28" s="109" t="n">
        <v>47.34</v>
      </c>
      <c r="J28" s="73"/>
      <c r="K28" s="110" t="n">
        <v>14.03</v>
      </c>
      <c r="L28" s="73"/>
      <c r="M28" s="76" t="n">
        <f aca="false">SUM(A28/$M$4*'Enron Rates'!$B$16)</f>
        <v>0.336</v>
      </c>
      <c r="N28" s="77" t="n">
        <f aca="false">SUM(A28/$M$4*'Enron Rates'!$B$17)</f>
        <v>0.624</v>
      </c>
      <c r="O28" s="73"/>
      <c r="P28" s="78" t="n">
        <f aca="false">SUM(A28/1000*$P$4)</f>
        <v>1.68</v>
      </c>
      <c r="Q28" s="79" t="n">
        <f aca="false">SUM(P28*0.5)</f>
        <v>0.84</v>
      </c>
      <c r="R28" s="72" t="n">
        <v>0.42</v>
      </c>
      <c r="S28" s="73"/>
      <c r="T28" s="73"/>
      <c r="U28" s="80" t="n">
        <v>7.82</v>
      </c>
      <c r="V28" s="81" t="n">
        <v>13.56</v>
      </c>
      <c r="W28" s="81" t="n">
        <v>27.62</v>
      </c>
      <c r="X28" s="82" t="n">
        <v>37.02</v>
      </c>
      <c r="Y28" s="73"/>
      <c r="Z28" s="73"/>
      <c r="AA28" s="83" t="n">
        <v>-365.33</v>
      </c>
      <c r="AB28" s="84" t="n">
        <f aca="false">SUM((AA28+E28+I28+K28+M28+P28)+W28)</f>
        <v>56.116</v>
      </c>
      <c r="AC28" s="84" t="n">
        <f aca="false">SUM((AA28+E28+I28+K28+N28+P28)+Q28+R28+X28)</f>
        <v>67.064</v>
      </c>
      <c r="AD28" s="84" t="n">
        <f aca="false">SUM(AC28*12)</f>
        <v>804.768</v>
      </c>
      <c r="AE28" s="85" t="n">
        <f aca="false">SUM(AC28/(A28/12))</f>
        <v>0.033532</v>
      </c>
    </row>
    <row r="29" customFormat="false" ht="14.25" hidden="false" customHeight="false" outlineLevel="0" collapsed="false">
      <c r="A29" s="1" t="n">
        <v>25000</v>
      </c>
      <c r="B29" s="3" t="s">
        <v>39</v>
      </c>
      <c r="C29" s="69"/>
      <c r="D29" s="78" t="n">
        <v>322.16</v>
      </c>
      <c r="E29" s="86" t="n">
        <v>330.44</v>
      </c>
      <c r="F29" s="86" t="n">
        <v>302.27</v>
      </c>
      <c r="G29" s="72" t="n">
        <v>180.7</v>
      </c>
      <c r="H29" s="73"/>
      <c r="I29" s="109" t="n">
        <v>47.34</v>
      </c>
      <c r="J29" s="73"/>
      <c r="K29" s="88" t="n">
        <v>14.03</v>
      </c>
      <c r="L29" s="73"/>
      <c r="M29" s="89" t="n">
        <f aca="false">SUM(A29/$M$4*'Enron Rates'!$B$16)</f>
        <v>0.35</v>
      </c>
      <c r="N29" s="90" t="n">
        <f aca="false">SUM(A29/$M$4*'Enron Rates'!$B$17)</f>
        <v>0.65</v>
      </c>
      <c r="O29" s="73"/>
      <c r="P29" s="78" t="n">
        <f aca="false">SUM(A29/1000*$P$4)</f>
        <v>1.75</v>
      </c>
      <c r="Q29" s="79" t="n">
        <f aca="false">SUM(P29*0.5)</f>
        <v>0.875</v>
      </c>
      <c r="R29" s="72" t="n">
        <v>0.42</v>
      </c>
      <c r="S29" s="73"/>
      <c r="T29" s="73"/>
      <c r="U29" s="80" t="n">
        <v>7.82</v>
      </c>
      <c r="V29" s="91" t="n">
        <v>13.56</v>
      </c>
      <c r="W29" s="91" t="n">
        <v>27.62</v>
      </c>
      <c r="X29" s="82" t="n">
        <v>37.02</v>
      </c>
      <c r="Y29" s="73"/>
      <c r="Z29" s="73"/>
      <c r="AA29" s="83" t="n">
        <v>-365.33</v>
      </c>
      <c r="AB29" s="84" t="n">
        <f aca="false">SUM((AA29+E29+I29+K29+M29+P29)+W29)</f>
        <v>56.2</v>
      </c>
      <c r="AC29" s="84" t="n">
        <f aca="false">SUM((AA29+E29+I29+K29+N29+P29)+Q29+R29+X29)</f>
        <v>67.195</v>
      </c>
      <c r="AD29" s="84" t="n">
        <f aca="false">SUM(AC29*12)</f>
        <v>806.34</v>
      </c>
      <c r="AE29" s="85" t="n">
        <f aca="false">SUM(AC29/(A29/12))</f>
        <v>0.0322536</v>
      </c>
    </row>
    <row r="30" customFormat="false" ht="14.25" hidden="false" customHeight="false" outlineLevel="0" collapsed="false">
      <c r="A30" s="1" t="n">
        <v>40000</v>
      </c>
      <c r="B30" s="3" t="s">
        <v>40</v>
      </c>
      <c r="C30" s="69"/>
      <c r="D30" s="78" t="n">
        <v>322.16</v>
      </c>
      <c r="E30" s="86" t="n">
        <v>330.44</v>
      </c>
      <c r="F30" s="86" t="n">
        <v>302.27</v>
      </c>
      <c r="G30" s="72" t="n">
        <v>180.7</v>
      </c>
      <c r="H30" s="73"/>
      <c r="I30" s="109" t="n">
        <v>47.34</v>
      </c>
      <c r="J30" s="73"/>
      <c r="K30" s="88" t="n">
        <v>14.03</v>
      </c>
      <c r="L30" s="73"/>
      <c r="M30" s="89" t="n">
        <f aca="false">SUM(A30/$M$4*'Enron Rates'!$B$16)</f>
        <v>0.56</v>
      </c>
      <c r="N30" s="90" t="n">
        <f aca="false">SUM(A30/$M$4*'Enron Rates'!$B$17)</f>
        <v>1.04</v>
      </c>
      <c r="O30" s="73"/>
      <c r="P30" s="78" t="n">
        <f aca="false">SUM(A30/1000*$P$4)</f>
        <v>2.8</v>
      </c>
      <c r="Q30" s="79" t="n">
        <f aca="false">SUM(P30*0.5)</f>
        <v>1.4</v>
      </c>
      <c r="R30" s="72" t="n">
        <v>0.42</v>
      </c>
      <c r="S30" s="73"/>
      <c r="T30" s="73"/>
      <c r="U30" s="80" t="n">
        <v>7.82</v>
      </c>
      <c r="V30" s="91" t="n">
        <v>13.56</v>
      </c>
      <c r="W30" s="91" t="n">
        <v>27.62</v>
      </c>
      <c r="X30" s="82" t="n">
        <v>37.02</v>
      </c>
      <c r="Y30" s="73"/>
      <c r="Z30" s="73"/>
      <c r="AA30" s="83" t="n">
        <v>-365.33</v>
      </c>
      <c r="AB30" s="84" t="n">
        <f aca="false">SUM((AA30+E30+I30+K30+M30+P30)+W30)</f>
        <v>57.46</v>
      </c>
      <c r="AC30" s="84" t="n">
        <f aca="false">SUM((AA30+E30+I30+K30+N30+P30)+Q30+R30+X30)</f>
        <v>69.16</v>
      </c>
      <c r="AD30" s="84" t="n">
        <f aca="false">SUM(AC30*12)</f>
        <v>829.92</v>
      </c>
      <c r="AE30" s="85" t="n">
        <f aca="false">SUM(AC30/(A30/12))</f>
        <v>0.020748</v>
      </c>
    </row>
    <row r="31" customFormat="false" ht="14.25" hidden="false" customHeight="false" outlineLevel="0" collapsed="false">
      <c r="A31" s="1" t="n">
        <v>60000</v>
      </c>
      <c r="B31" s="3" t="s">
        <v>41</v>
      </c>
      <c r="C31" s="69"/>
      <c r="D31" s="78" t="n">
        <v>322.16</v>
      </c>
      <c r="E31" s="86" t="n">
        <v>330.44</v>
      </c>
      <c r="F31" s="86" t="n">
        <v>302.27</v>
      </c>
      <c r="G31" s="72" t="n">
        <v>180.7</v>
      </c>
      <c r="H31" s="73"/>
      <c r="I31" s="109" t="n">
        <v>47.34</v>
      </c>
      <c r="J31" s="73"/>
      <c r="K31" s="88" t="n">
        <v>14.03</v>
      </c>
      <c r="L31" s="73"/>
      <c r="M31" s="89" t="n">
        <f aca="false">SUM(A31/$M$4*'Enron Rates'!$B$16)</f>
        <v>0.84</v>
      </c>
      <c r="N31" s="90" t="n">
        <f aca="false">SUM(A31/$M$4*'Enron Rates'!$B$17)</f>
        <v>1.56</v>
      </c>
      <c r="O31" s="73"/>
      <c r="P31" s="78" t="n">
        <f aca="false">SUM(A31/1000*$P$4)</f>
        <v>4.2</v>
      </c>
      <c r="Q31" s="79" t="n">
        <f aca="false">SUM(P31*0.5)</f>
        <v>2.1</v>
      </c>
      <c r="R31" s="72" t="n">
        <v>0.42</v>
      </c>
      <c r="S31" s="73"/>
      <c r="T31" s="73"/>
      <c r="U31" s="80" t="n">
        <v>7.82</v>
      </c>
      <c r="V31" s="91" t="n">
        <v>13.56</v>
      </c>
      <c r="W31" s="91" t="n">
        <v>27.62</v>
      </c>
      <c r="X31" s="82" t="n">
        <v>37.02</v>
      </c>
      <c r="Y31" s="73"/>
      <c r="Z31" s="73"/>
      <c r="AA31" s="83" t="n">
        <v>-365.33</v>
      </c>
      <c r="AB31" s="84" t="n">
        <f aca="false">SUM((AA31+E31+I31+K31+M31+P31)+W31)</f>
        <v>59.14</v>
      </c>
      <c r="AC31" s="84" t="n">
        <f aca="false">SUM((AA31+E31+I31+K31+N31+P31)+Q31+R31+X31)</f>
        <v>71.78</v>
      </c>
      <c r="AD31" s="84" t="n">
        <f aca="false">SUM(AC31*12)</f>
        <v>861.36</v>
      </c>
      <c r="AE31" s="85" t="n">
        <f aca="false">SUM(AC31/(A31/12))</f>
        <v>0.014356</v>
      </c>
    </row>
    <row r="32" customFormat="false" ht="14.25" hidden="false" customHeight="false" outlineLevel="0" collapsed="false">
      <c r="A32" s="1" t="n">
        <v>80000</v>
      </c>
      <c r="B32" s="3" t="s">
        <v>42</v>
      </c>
      <c r="C32" s="69"/>
      <c r="D32" s="78" t="n">
        <v>322.16</v>
      </c>
      <c r="E32" s="86" t="n">
        <v>330.44</v>
      </c>
      <c r="F32" s="86" t="n">
        <v>302.27</v>
      </c>
      <c r="G32" s="72" t="n">
        <v>180.7</v>
      </c>
      <c r="H32" s="73"/>
      <c r="I32" s="109" t="n">
        <v>47.34</v>
      </c>
      <c r="J32" s="73"/>
      <c r="K32" s="88" t="n">
        <v>14.03</v>
      </c>
      <c r="L32" s="73"/>
      <c r="M32" s="89" t="n">
        <f aca="false">SUM(A32/$M$4*'Enron Rates'!$B$16)</f>
        <v>1.12</v>
      </c>
      <c r="N32" s="90" t="n">
        <f aca="false">SUM(A32/$M$4*'Enron Rates'!$B$17)</f>
        <v>2.08</v>
      </c>
      <c r="O32" s="73"/>
      <c r="P32" s="78" t="n">
        <f aca="false">SUM(A32/1000*$P$4)</f>
        <v>5.6</v>
      </c>
      <c r="Q32" s="79" t="n">
        <f aca="false">SUM(P32*0.5)</f>
        <v>2.8</v>
      </c>
      <c r="R32" s="72" t="n">
        <v>0.42</v>
      </c>
      <c r="S32" s="73"/>
      <c r="T32" s="73"/>
      <c r="U32" s="80" t="n">
        <v>7.82</v>
      </c>
      <c r="V32" s="91" t="n">
        <v>13.56</v>
      </c>
      <c r="W32" s="91" t="n">
        <v>27.62</v>
      </c>
      <c r="X32" s="82" t="n">
        <v>37.02</v>
      </c>
      <c r="Y32" s="73"/>
      <c r="Z32" s="73"/>
      <c r="AA32" s="83" t="n">
        <v>-365.33</v>
      </c>
      <c r="AB32" s="84" t="n">
        <f aca="false">SUM((AA32+E32+I32+K32+M32+P32)+W32)</f>
        <v>60.82</v>
      </c>
      <c r="AC32" s="84" t="n">
        <f aca="false">SUM((AA32+E32+I32+K32+N32+P32)+Q32+R32+X32)</f>
        <v>74.4</v>
      </c>
      <c r="AD32" s="84" t="n">
        <f aca="false">SUM(AC32*12)</f>
        <v>892.8</v>
      </c>
      <c r="AE32" s="85" t="n">
        <f aca="false">SUM(AC32/(A32/12))</f>
        <v>0.01116</v>
      </c>
    </row>
    <row r="33" customFormat="false" ht="14.25" hidden="false" customHeight="false" outlineLevel="0" collapsed="false">
      <c r="A33" s="1" t="n">
        <v>100000</v>
      </c>
      <c r="B33" s="3" t="s">
        <v>43</v>
      </c>
      <c r="C33" s="69"/>
      <c r="D33" s="78" t="n">
        <v>322.16</v>
      </c>
      <c r="E33" s="86" t="n">
        <v>330.44</v>
      </c>
      <c r="F33" s="86" t="n">
        <v>302.27</v>
      </c>
      <c r="G33" s="72" t="n">
        <v>180.7</v>
      </c>
      <c r="H33" s="73"/>
      <c r="I33" s="109" t="n">
        <v>47.34</v>
      </c>
      <c r="J33" s="73"/>
      <c r="K33" s="88" t="n">
        <v>14.03</v>
      </c>
      <c r="L33" s="73"/>
      <c r="M33" s="89" t="n">
        <f aca="false">SUM(A33/$M$4*'Enron Rates'!$B$16)</f>
        <v>1.4</v>
      </c>
      <c r="N33" s="90" t="n">
        <f aca="false">SUM(A33/$M$4*'Enron Rates'!$B$17)</f>
        <v>2.6</v>
      </c>
      <c r="O33" s="73"/>
      <c r="P33" s="78" t="n">
        <f aca="false">SUM(A33/1000*$P$4)</f>
        <v>7</v>
      </c>
      <c r="Q33" s="79" t="n">
        <f aca="false">SUM(P33*0.5)</f>
        <v>3.5</v>
      </c>
      <c r="R33" s="72" t="n">
        <v>0.42</v>
      </c>
      <c r="S33" s="73"/>
      <c r="T33" s="73"/>
      <c r="U33" s="80" t="n">
        <v>7.82</v>
      </c>
      <c r="V33" s="91" t="n">
        <v>13.56</v>
      </c>
      <c r="W33" s="91" t="n">
        <v>27.62</v>
      </c>
      <c r="X33" s="82" t="n">
        <v>37.02</v>
      </c>
      <c r="Y33" s="73"/>
      <c r="Z33" s="73"/>
      <c r="AA33" s="83" t="n">
        <v>-365.33</v>
      </c>
      <c r="AB33" s="84" t="n">
        <f aca="false">SUM((AA33+E33+I33+K33+M33+P33)+W33)</f>
        <v>62.5</v>
      </c>
      <c r="AC33" s="84" t="n">
        <f aca="false">SUM((AA33+E33+I33+K33+N33+P33)+Q33+R33+X33)</f>
        <v>77.02</v>
      </c>
      <c r="AD33" s="84" t="n">
        <f aca="false">SUM(AC33*12)</f>
        <v>924.24</v>
      </c>
      <c r="AE33" s="85" t="n">
        <f aca="false">SUM(AC33/(A33/12))</f>
        <v>0.0092424</v>
      </c>
    </row>
    <row r="34" customFormat="false" ht="14.25" hidden="false" customHeight="false" outlineLevel="0" collapsed="false">
      <c r="A34" s="1" t="n">
        <v>150000</v>
      </c>
      <c r="B34" s="3" t="s">
        <v>44</v>
      </c>
      <c r="C34" s="69"/>
      <c r="D34" s="78" t="n">
        <v>322.16</v>
      </c>
      <c r="E34" s="86" t="n">
        <v>330.44</v>
      </c>
      <c r="F34" s="86" t="n">
        <v>302.27</v>
      </c>
      <c r="G34" s="72" t="n">
        <v>180.7</v>
      </c>
      <c r="H34" s="73"/>
      <c r="I34" s="109" t="n">
        <v>47.34</v>
      </c>
      <c r="J34" s="73"/>
      <c r="K34" s="88" t="n">
        <v>14.03</v>
      </c>
      <c r="L34" s="73"/>
      <c r="M34" s="89" t="n">
        <f aca="false">SUM(A34/$M$4*'Enron Rates'!$B$16)</f>
        <v>2.1</v>
      </c>
      <c r="N34" s="90" t="n">
        <f aca="false">SUM(A34/$M$4*'Enron Rates'!$B$17)</f>
        <v>3.9</v>
      </c>
      <c r="O34" s="73"/>
      <c r="P34" s="78" t="n">
        <f aca="false">SUM(A34/1000*$P$4)</f>
        <v>10.5</v>
      </c>
      <c r="Q34" s="79" t="n">
        <f aca="false">SUM(P34*0.5)</f>
        <v>5.25</v>
      </c>
      <c r="R34" s="72" t="n">
        <v>0.42</v>
      </c>
      <c r="S34" s="73"/>
      <c r="T34" s="73"/>
      <c r="U34" s="80" t="n">
        <v>7.82</v>
      </c>
      <c r="V34" s="91" t="n">
        <v>13.56</v>
      </c>
      <c r="W34" s="91" t="n">
        <v>27.62</v>
      </c>
      <c r="X34" s="82" t="n">
        <v>37.02</v>
      </c>
      <c r="Y34" s="73"/>
      <c r="Z34" s="73"/>
      <c r="AA34" s="83" t="n">
        <v>-365.33</v>
      </c>
      <c r="AB34" s="84" t="n">
        <f aca="false">SUM((AA34+E34+I34+K34+M34+P34)+W34)</f>
        <v>66.7</v>
      </c>
      <c r="AC34" s="84" t="n">
        <f aca="false">SUM((AA34+E34+I34+K34+N34+P34)+Q34+R34+X34)</f>
        <v>83.57</v>
      </c>
      <c r="AD34" s="84" t="n">
        <f aca="false">SUM(AC34*12)</f>
        <v>1002.84</v>
      </c>
      <c r="AE34" s="85" t="n">
        <f aca="false">SUM(AC34/(A34/12))</f>
        <v>0.0066856</v>
      </c>
    </row>
    <row r="35" customFormat="false" ht="14.25" hidden="false" customHeight="false" outlineLevel="0" collapsed="false">
      <c r="A35" s="1" t="n">
        <v>200000</v>
      </c>
      <c r="B35" s="3" t="s">
        <v>45</v>
      </c>
      <c r="C35" s="69"/>
      <c r="D35" s="78" t="n">
        <v>322.16</v>
      </c>
      <c r="E35" s="86" t="n">
        <v>330.44</v>
      </c>
      <c r="F35" s="86" t="n">
        <v>302.27</v>
      </c>
      <c r="G35" s="72" t="n">
        <v>180.7</v>
      </c>
      <c r="H35" s="73"/>
      <c r="I35" s="109" t="n">
        <v>47.34</v>
      </c>
      <c r="J35" s="73"/>
      <c r="K35" s="88" t="n">
        <v>14.03</v>
      </c>
      <c r="L35" s="73"/>
      <c r="M35" s="89" t="n">
        <f aca="false">SUM(A35/$M$4*'Enron Rates'!$B$16)</f>
        <v>2.8</v>
      </c>
      <c r="N35" s="90" t="n">
        <f aca="false">SUM(A35/$M$4*'Enron Rates'!$B$17)</f>
        <v>5.2</v>
      </c>
      <c r="O35" s="73"/>
      <c r="P35" s="78" t="n">
        <f aca="false">SUM(A35/1000*$P$4)</f>
        <v>14</v>
      </c>
      <c r="Q35" s="79" t="n">
        <f aca="false">SUM(P35*0.5)</f>
        <v>7</v>
      </c>
      <c r="R35" s="72" t="n">
        <v>0.42</v>
      </c>
      <c r="S35" s="73"/>
      <c r="T35" s="73"/>
      <c r="U35" s="80" t="n">
        <v>7.82</v>
      </c>
      <c r="V35" s="91" t="n">
        <v>13.56</v>
      </c>
      <c r="W35" s="91" t="n">
        <v>27.62</v>
      </c>
      <c r="X35" s="82" t="n">
        <v>37.02</v>
      </c>
      <c r="Y35" s="73"/>
      <c r="Z35" s="73"/>
      <c r="AA35" s="83" t="n">
        <v>-365.33</v>
      </c>
      <c r="AB35" s="84" t="n">
        <f aca="false">SUM((AA35+E35+I35+K35+M35+P35)+W35)</f>
        <v>70.9</v>
      </c>
      <c r="AC35" s="84" t="n">
        <f aca="false">SUM((AA35+E35+I35+K35+N35+P35)+Q35+R35+X35)</f>
        <v>90.12</v>
      </c>
      <c r="AD35" s="84" t="n">
        <f aca="false">SUM(AC35*12)</f>
        <v>1081.44</v>
      </c>
      <c r="AE35" s="85" t="n">
        <f aca="false">SUM(AC35/(A35/12))</f>
        <v>0.0054072</v>
      </c>
    </row>
    <row r="36" customFormat="false" ht="14.25" hidden="false" customHeight="false" outlineLevel="0" collapsed="false">
      <c r="A36" s="1" t="n">
        <v>300000</v>
      </c>
      <c r="B36" s="3" t="s">
        <v>46</v>
      </c>
      <c r="C36" s="69"/>
      <c r="D36" s="78" t="n">
        <v>322.16</v>
      </c>
      <c r="E36" s="86" t="n">
        <v>330.44</v>
      </c>
      <c r="F36" s="86" t="n">
        <v>302.27</v>
      </c>
      <c r="G36" s="72" t="n">
        <v>180.7</v>
      </c>
      <c r="H36" s="73"/>
      <c r="I36" s="109" t="n">
        <v>47.34</v>
      </c>
      <c r="J36" s="73"/>
      <c r="K36" s="88" t="n">
        <v>14.03</v>
      </c>
      <c r="L36" s="73"/>
      <c r="M36" s="89" t="n">
        <f aca="false">SUM(A36/$M$4*'Enron Rates'!$B$16)</f>
        <v>4.2</v>
      </c>
      <c r="N36" s="90" t="n">
        <f aca="false">SUM(A36/$M$4*'Enron Rates'!$B$17)</f>
        <v>7.8</v>
      </c>
      <c r="O36" s="73"/>
      <c r="P36" s="78" t="n">
        <f aca="false">SUM(A36/1000*$P$4)</f>
        <v>21</v>
      </c>
      <c r="Q36" s="79" t="n">
        <f aca="false">SUM(P36*0.5)</f>
        <v>10.5</v>
      </c>
      <c r="R36" s="72" t="n">
        <v>0.42</v>
      </c>
      <c r="S36" s="73"/>
      <c r="T36" s="73"/>
      <c r="U36" s="80" t="n">
        <v>7.82</v>
      </c>
      <c r="V36" s="91" t="n">
        <v>13.56</v>
      </c>
      <c r="W36" s="91" t="n">
        <v>27.62</v>
      </c>
      <c r="X36" s="82" t="n">
        <v>37.02</v>
      </c>
      <c r="Y36" s="73"/>
      <c r="Z36" s="73"/>
      <c r="AA36" s="83" t="n">
        <v>-365.33</v>
      </c>
      <c r="AB36" s="84" t="n">
        <f aca="false">SUM((AA36+E36+I36+K36+M36+P36)+W36)</f>
        <v>79.3</v>
      </c>
      <c r="AC36" s="84" t="n">
        <f aca="false">SUM((AA36+E36+I36+K36+N36+P36)+Q36+R36+X36)</f>
        <v>103.22</v>
      </c>
      <c r="AD36" s="84" t="n">
        <f aca="false">SUM(AC36*12)</f>
        <v>1238.64</v>
      </c>
      <c r="AE36" s="85" t="n">
        <f aca="false">SUM(AC36/(A36/12))</f>
        <v>0.0041288</v>
      </c>
    </row>
    <row r="37" customFormat="false" ht="14.25" hidden="false" customHeight="false" outlineLevel="0" collapsed="false">
      <c r="A37" s="1" t="n">
        <v>500000</v>
      </c>
      <c r="B37" s="3" t="s">
        <v>47</v>
      </c>
      <c r="C37" s="69"/>
      <c r="D37" s="92" t="n">
        <v>322.16</v>
      </c>
      <c r="E37" s="93" t="n">
        <v>330.44</v>
      </c>
      <c r="F37" s="93" t="n">
        <v>302.27</v>
      </c>
      <c r="G37" s="94" t="n">
        <v>180.7</v>
      </c>
      <c r="H37" s="73"/>
      <c r="I37" s="109" t="n">
        <v>47.34</v>
      </c>
      <c r="J37" s="73"/>
      <c r="K37" s="95" t="n">
        <v>14.03</v>
      </c>
      <c r="L37" s="73"/>
      <c r="M37" s="111" t="n">
        <f aca="false">SUM(A37/$M$4*'Enron Rates'!$B$16)</f>
        <v>7</v>
      </c>
      <c r="N37" s="112" t="n">
        <f aca="false">SUM(A37/$M$4*'Enron Rates'!$B$17)</f>
        <v>13</v>
      </c>
      <c r="O37" s="73"/>
      <c r="P37" s="78" t="n">
        <f aca="false">SUM(A37/1000*$P$4)</f>
        <v>35</v>
      </c>
      <c r="Q37" s="79" t="n">
        <f aca="false">SUM(P37*0.5)</f>
        <v>17.5</v>
      </c>
      <c r="R37" s="72" t="n">
        <v>0.42</v>
      </c>
      <c r="S37" s="73"/>
      <c r="T37" s="73"/>
      <c r="U37" s="80" t="n">
        <v>7.82</v>
      </c>
      <c r="V37" s="91" t="n">
        <v>13.56</v>
      </c>
      <c r="W37" s="91" t="n">
        <v>27.62</v>
      </c>
      <c r="X37" s="82" t="n">
        <v>37.02</v>
      </c>
      <c r="Y37" s="73"/>
      <c r="Z37" s="73"/>
      <c r="AA37" s="96" t="n">
        <v>-365.33</v>
      </c>
      <c r="AB37" s="97" t="n">
        <f aca="false">SUM((AA37+E37+I37+K37+M37+P37)+W37)</f>
        <v>96.1</v>
      </c>
      <c r="AC37" s="97" t="n">
        <f aca="false">SUM((AA37+E37+I37+K37+N37+P37)+Q37+R37+X37)</f>
        <v>129.42</v>
      </c>
      <c r="AD37" s="97" t="n">
        <f aca="false">SUM(AC37*12)</f>
        <v>1553.04</v>
      </c>
      <c r="AE37" s="98" t="n">
        <f aca="false">SUM(AC37/(A37/12))</f>
        <v>0.00310608</v>
      </c>
    </row>
    <row r="38" customFormat="false" ht="14.25" hidden="false" customHeight="false" outlineLevel="0" collapsed="false">
      <c r="B38" s="23" t="s">
        <v>27</v>
      </c>
      <c r="C38" s="99"/>
      <c r="D38" s="100" t="s">
        <v>52</v>
      </c>
      <c r="E38" s="100"/>
      <c r="F38" s="100"/>
      <c r="G38" s="100"/>
      <c r="H38" s="101"/>
      <c r="I38" s="102" t="s">
        <v>27</v>
      </c>
      <c r="J38" s="26"/>
      <c r="K38" s="103" t="s">
        <v>53</v>
      </c>
      <c r="L38" s="101"/>
      <c r="M38" s="104" t="s">
        <v>25</v>
      </c>
      <c r="N38" s="105" t="s">
        <v>27</v>
      </c>
      <c r="O38" s="101"/>
      <c r="P38" s="106" t="s">
        <v>28</v>
      </c>
      <c r="Q38" s="107" t="s">
        <v>29</v>
      </c>
      <c r="R38" s="108" t="s">
        <v>30</v>
      </c>
      <c r="S38" s="26"/>
      <c r="T38" s="101"/>
      <c r="U38" s="33" t="s">
        <v>31</v>
      </c>
      <c r="V38" s="33" t="s">
        <v>32</v>
      </c>
      <c r="W38" s="33" t="s">
        <v>33</v>
      </c>
      <c r="X38" s="33" t="s">
        <v>34</v>
      </c>
      <c r="Y38" s="101"/>
      <c r="Z38" s="101"/>
      <c r="AA38" s="34"/>
      <c r="AB38" s="34"/>
      <c r="AC38" s="34"/>
      <c r="AD38" s="34"/>
      <c r="AE38" s="34"/>
    </row>
    <row r="39" customFormat="false" ht="14.25" hidden="false" customHeight="false" outlineLevel="0" collapsed="false">
      <c r="A39" s="1" t="n">
        <v>24000</v>
      </c>
      <c r="B39" s="3" t="s">
        <v>38</v>
      </c>
      <c r="C39" s="69"/>
      <c r="D39" s="70" t="n">
        <v>486.43</v>
      </c>
      <c r="E39" s="71" t="n">
        <v>494.71</v>
      </c>
      <c r="F39" s="71" t="n">
        <v>453.4</v>
      </c>
      <c r="G39" s="72" t="n">
        <v>271.05</v>
      </c>
      <c r="H39" s="73"/>
      <c r="I39" s="109" t="n">
        <v>76.07</v>
      </c>
      <c r="J39" s="73"/>
      <c r="K39" s="110" t="n">
        <v>22.62</v>
      </c>
      <c r="L39" s="73"/>
      <c r="M39" s="76" t="n">
        <f aca="false">SUM(A39/$M$4*'Enron Rates'!$B$16)</f>
        <v>0.336</v>
      </c>
      <c r="N39" s="77" t="n">
        <f aca="false">SUM(A39/$M$4*'Enron Rates'!$B$17)</f>
        <v>0.624</v>
      </c>
      <c r="O39" s="73"/>
      <c r="P39" s="78" t="n">
        <f aca="false">SUM(A39/1000*$P$4)</f>
        <v>1.68</v>
      </c>
      <c r="Q39" s="79" t="n">
        <f aca="false">SUM(P39*0.5)</f>
        <v>0.84</v>
      </c>
      <c r="R39" s="72" t="n">
        <v>0.42</v>
      </c>
      <c r="S39" s="73"/>
      <c r="T39" s="73"/>
      <c r="U39" s="80" t="n">
        <v>7.82</v>
      </c>
      <c r="V39" s="81" t="n">
        <v>13.56</v>
      </c>
      <c r="W39" s="81" t="n">
        <v>27.62</v>
      </c>
      <c r="X39" s="82" t="n">
        <v>37.02</v>
      </c>
      <c r="Y39" s="73"/>
      <c r="Z39" s="73"/>
      <c r="AA39" s="83" t="n">
        <v>-440.66</v>
      </c>
      <c r="AB39" s="84" t="n">
        <f aca="false">SUM((AA39+E39+I39+K39+M39+P39)+W39)</f>
        <v>182.376</v>
      </c>
      <c r="AC39" s="84" t="n">
        <f aca="false">SUM((AA39+E39+I39+K39+N39+P39)+Q39+R39+X39)</f>
        <v>193.324</v>
      </c>
      <c r="AD39" s="84" t="n">
        <f aca="false">SUM(AC39*12)</f>
        <v>2319.888</v>
      </c>
      <c r="AE39" s="85" t="n">
        <f aca="false">SUM(AC39/(A39/12))</f>
        <v>0.096662</v>
      </c>
    </row>
    <row r="40" customFormat="false" ht="14.25" hidden="false" customHeight="false" outlineLevel="0" collapsed="false">
      <c r="A40" s="1" t="n">
        <v>25000</v>
      </c>
      <c r="B40" s="3" t="s">
        <v>39</v>
      </c>
      <c r="C40" s="69"/>
      <c r="D40" s="78" t="n">
        <v>486.43</v>
      </c>
      <c r="E40" s="86" t="n">
        <v>494.71</v>
      </c>
      <c r="F40" s="86" t="n">
        <v>453.4</v>
      </c>
      <c r="G40" s="72" t="n">
        <v>271.05</v>
      </c>
      <c r="H40" s="73"/>
      <c r="I40" s="109" t="n">
        <v>76.07</v>
      </c>
      <c r="J40" s="73"/>
      <c r="K40" s="88" t="n">
        <v>22.62</v>
      </c>
      <c r="L40" s="73"/>
      <c r="M40" s="89" t="n">
        <f aca="false">SUM(A40/$M$4*'Enron Rates'!$B$16)</f>
        <v>0.35</v>
      </c>
      <c r="N40" s="90" t="n">
        <f aca="false">SUM(A40/$M$4*'Enron Rates'!$B$17)</f>
        <v>0.65</v>
      </c>
      <c r="O40" s="73"/>
      <c r="P40" s="78" t="n">
        <f aca="false">SUM(A40/1000*$P$4)</f>
        <v>1.75</v>
      </c>
      <c r="Q40" s="79" t="n">
        <f aca="false">SUM(P40*0.5)</f>
        <v>0.875</v>
      </c>
      <c r="R40" s="72" t="n">
        <v>0.42</v>
      </c>
      <c r="S40" s="73"/>
      <c r="T40" s="73"/>
      <c r="U40" s="80" t="n">
        <v>7.82</v>
      </c>
      <c r="V40" s="91" t="n">
        <v>13.56</v>
      </c>
      <c r="W40" s="91" t="n">
        <v>27.62</v>
      </c>
      <c r="X40" s="82" t="n">
        <v>37.02</v>
      </c>
      <c r="Y40" s="73"/>
      <c r="Z40" s="73"/>
      <c r="AA40" s="83" t="n">
        <v>-440.66</v>
      </c>
      <c r="AB40" s="84" t="n">
        <f aca="false">SUM((AA40+E40+I40+K40+M40+P40)+W40)</f>
        <v>182.46</v>
      </c>
      <c r="AC40" s="84" t="n">
        <f aca="false">SUM((AA40+E40+I40+K40+N40+P40)+Q40+R40+X40)</f>
        <v>193.455</v>
      </c>
      <c r="AD40" s="84" t="n">
        <f aca="false">SUM(AC40*12)</f>
        <v>2321.46</v>
      </c>
      <c r="AE40" s="85" t="n">
        <f aca="false">SUM(AC40/(A40/12))</f>
        <v>0.0928584</v>
      </c>
    </row>
    <row r="41" customFormat="false" ht="14.25" hidden="false" customHeight="false" outlineLevel="0" collapsed="false">
      <c r="A41" s="1" t="n">
        <v>40000</v>
      </c>
      <c r="B41" s="3" t="s">
        <v>40</v>
      </c>
      <c r="C41" s="69"/>
      <c r="D41" s="78" t="n">
        <v>486.43</v>
      </c>
      <c r="E41" s="86" t="n">
        <v>494.71</v>
      </c>
      <c r="F41" s="86" t="n">
        <v>453.4</v>
      </c>
      <c r="G41" s="72" t="n">
        <v>271.05</v>
      </c>
      <c r="H41" s="73"/>
      <c r="I41" s="109" t="n">
        <v>76.07</v>
      </c>
      <c r="J41" s="73"/>
      <c r="K41" s="88" t="n">
        <v>22.62</v>
      </c>
      <c r="L41" s="73"/>
      <c r="M41" s="89" t="n">
        <f aca="false">SUM(A41/$M$4*'Enron Rates'!$B$16)</f>
        <v>0.56</v>
      </c>
      <c r="N41" s="90" t="n">
        <f aca="false">SUM(A41/$M$4*'Enron Rates'!$B$17)</f>
        <v>1.04</v>
      </c>
      <c r="O41" s="73"/>
      <c r="P41" s="78" t="n">
        <f aca="false">SUM(A41/1000*$P$4)</f>
        <v>2.8</v>
      </c>
      <c r="Q41" s="79" t="n">
        <f aca="false">SUM(P41*0.5)</f>
        <v>1.4</v>
      </c>
      <c r="R41" s="72" t="n">
        <v>0.42</v>
      </c>
      <c r="S41" s="73"/>
      <c r="T41" s="73"/>
      <c r="U41" s="80" t="n">
        <v>7.82</v>
      </c>
      <c r="V41" s="91" t="n">
        <v>13.56</v>
      </c>
      <c r="W41" s="91" t="n">
        <v>27.62</v>
      </c>
      <c r="X41" s="82" t="n">
        <v>37.02</v>
      </c>
      <c r="Y41" s="73"/>
      <c r="Z41" s="73"/>
      <c r="AA41" s="83" t="n">
        <v>-440.66</v>
      </c>
      <c r="AB41" s="84" t="n">
        <f aca="false">SUM((AA41+E41+I41+K41+M41+P41)+W41)</f>
        <v>183.72</v>
      </c>
      <c r="AC41" s="84" t="n">
        <f aca="false">SUM((AA41+E41+I41+K41+N41+P41)+Q41+R41+X41)</f>
        <v>195.42</v>
      </c>
      <c r="AD41" s="84" t="n">
        <f aca="false">SUM(AC41*12)</f>
        <v>2345.04</v>
      </c>
      <c r="AE41" s="85" t="n">
        <f aca="false">SUM(AC41/(A41/12))</f>
        <v>0.058626</v>
      </c>
    </row>
    <row r="42" customFormat="false" ht="14.25" hidden="false" customHeight="false" outlineLevel="0" collapsed="false">
      <c r="A42" s="1" t="n">
        <v>60000</v>
      </c>
      <c r="B42" s="3" t="s">
        <v>41</v>
      </c>
      <c r="C42" s="69"/>
      <c r="D42" s="78" t="n">
        <v>486.43</v>
      </c>
      <c r="E42" s="86" t="n">
        <v>494.71</v>
      </c>
      <c r="F42" s="86" t="n">
        <v>453.4</v>
      </c>
      <c r="G42" s="72" t="n">
        <v>271.05</v>
      </c>
      <c r="H42" s="73"/>
      <c r="I42" s="109" t="n">
        <v>76.07</v>
      </c>
      <c r="J42" s="73"/>
      <c r="K42" s="88" t="n">
        <v>22.62</v>
      </c>
      <c r="L42" s="73"/>
      <c r="M42" s="89" t="n">
        <f aca="false">SUM(A42/$M$4*'Enron Rates'!$B$16)</f>
        <v>0.84</v>
      </c>
      <c r="N42" s="90" t="n">
        <f aca="false">SUM(A42/$M$4*'Enron Rates'!$B$17)</f>
        <v>1.56</v>
      </c>
      <c r="O42" s="73"/>
      <c r="P42" s="78" t="n">
        <f aca="false">SUM(A42/1000*$P$4)</f>
        <v>4.2</v>
      </c>
      <c r="Q42" s="79" t="n">
        <f aca="false">SUM(P42*0.5)</f>
        <v>2.1</v>
      </c>
      <c r="R42" s="72" t="n">
        <v>0.42</v>
      </c>
      <c r="S42" s="73"/>
      <c r="T42" s="73"/>
      <c r="U42" s="80" t="n">
        <v>7.82</v>
      </c>
      <c r="V42" s="91" t="n">
        <v>13.56</v>
      </c>
      <c r="W42" s="91" t="n">
        <v>27.62</v>
      </c>
      <c r="X42" s="82" t="n">
        <v>37.02</v>
      </c>
      <c r="Y42" s="73"/>
      <c r="Z42" s="73"/>
      <c r="AA42" s="83" t="n">
        <v>-440.66</v>
      </c>
      <c r="AB42" s="84" t="n">
        <f aca="false">SUM((AA42+E42+I42+K42+M42+P42)+W42)</f>
        <v>185.4</v>
      </c>
      <c r="AC42" s="84" t="n">
        <f aca="false">SUM((AA42+E42+I42+K42+N42+P42)+Q42+R42+X42)</f>
        <v>198.04</v>
      </c>
      <c r="AD42" s="84" t="n">
        <f aca="false">SUM(AC42*12)</f>
        <v>2376.48</v>
      </c>
      <c r="AE42" s="85" t="n">
        <f aca="false">SUM(AC42/(A42/12))</f>
        <v>0.039608</v>
      </c>
    </row>
    <row r="43" customFormat="false" ht="14.25" hidden="false" customHeight="false" outlineLevel="0" collapsed="false">
      <c r="A43" s="1" t="n">
        <v>80000</v>
      </c>
      <c r="B43" s="3" t="s">
        <v>42</v>
      </c>
      <c r="C43" s="69"/>
      <c r="D43" s="78" t="n">
        <v>486.43</v>
      </c>
      <c r="E43" s="86" t="n">
        <v>494.71</v>
      </c>
      <c r="F43" s="86" t="n">
        <v>453.4</v>
      </c>
      <c r="G43" s="72" t="n">
        <v>271.05</v>
      </c>
      <c r="H43" s="73"/>
      <c r="I43" s="109" t="n">
        <v>76.07</v>
      </c>
      <c r="J43" s="73"/>
      <c r="K43" s="88" t="n">
        <v>22.62</v>
      </c>
      <c r="L43" s="73"/>
      <c r="M43" s="89" t="n">
        <f aca="false">SUM(A43/$M$4*'Enron Rates'!$B$16)</f>
        <v>1.12</v>
      </c>
      <c r="N43" s="90" t="n">
        <f aca="false">SUM(A43/$M$4*'Enron Rates'!$B$17)</f>
        <v>2.08</v>
      </c>
      <c r="O43" s="73"/>
      <c r="P43" s="78" t="n">
        <f aca="false">SUM(A43/1000*$P$4)</f>
        <v>5.6</v>
      </c>
      <c r="Q43" s="79" t="n">
        <f aca="false">SUM(P43*0.5)</f>
        <v>2.8</v>
      </c>
      <c r="R43" s="72" t="n">
        <v>0.42</v>
      </c>
      <c r="S43" s="73"/>
      <c r="T43" s="73"/>
      <c r="U43" s="80" t="n">
        <v>7.82</v>
      </c>
      <c r="V43" s="91" t="n">
        <v>13.56</v>
      </c>
      <c r="W43" s="91" t="n">
        <v>27.62</v>
      </c>
      <c r="X43" s="82" t="n">
        <v>37.02</v>
      </c>
      <c r="Y43" s="73"/>
      <c r="Z43" s="73"/>
      <c r="AA43" s="83" t="n">
        <v>-440.66</v>
      </c>
      <c r="AB43" s="84" t="n">
        <f aca="false">SUM((AA43+E43+I43+K43+M43+P43)+W43)</f>
        <v>187.08</v>
      </c>
      <c r="AC43" s="84" t="n">
        <f aca="false">SUM((AA43+E43+I43+K43+N43+P43)+Q43+R43+X43)</f>
        <v>200.66</v>
      </c>
      <c r="AD43" s="84" t="n">
        <f aca="false">SUM(AC43*12)</f>
        <v>2407.92</v>
      </c>
      <c r="AE43" s="85" t="n">
        <f aca="false">SUM(AC43/(A43/12))</f>
        <v>0.030099</v>
      </c>
    </row>
    <row r="44" customFormat="false" ht="14.25" hidden="false" customHeight="false" outlineLevel="0" collapsed="false">
      <c r="A44" s="1" t="n">
        <v>100000</v>
      </c>
      <c r="B44" s="3" t="s">
        <v>43</v>
      </c>
      <c r="C44" s="69"/>
      <c r="D44" s="78" t="n">
        <v>486.43</v>
      </c>
      <c r="E44" s="86" t="n">
        <v>494.71</v>
      </c>
      <c r="F44" s="86" t="n">
        <v>453.4</v>
      </c>
      <c r="G44" s="72" t="n">
        <v>271.05</v>
      </c>
      <c r="H44" s="73"/>
      <c r="I44" s="109" t="n">
        <v>76.07</v>
      </c>
      <c r="J44" s="73"/>
      <c r="K44" s="88" t="n">
        <v>22.62</v>
      </c>
      <c r="L44" s="73"/>
      <c r="M44" s="89" t="n">
        <f aca="false">SUM(A44/$M$4*'Enron Rates'!$B$16)</f>
        <v>1.4</v>
      </c>
      <c r="N44" s="90" t="n">
        <f aca="false">SUM(A44/$M$4*'Enron Rates'!$B$17)</f>
        <v>2.6</v>
      </c>
      <c r="O44" s="73"/>
      <c r="P44" s="78" t="n">
        <f aca="false">SUM(A44/1000*$P$4)</f>
        <v>7</v>
      </c>
      <c r="Q44" s="79" t="n">
        <f aca="false">SUM(P44*0.5)</f>
        <v>3.5</v>
      </c>
      <c r="R44" s="72" t="n">
        <v>0.42</v>
      </c>
      <c r="S44" s="73"/>
      <c r="T44" s="73"/>
      <c r="U44" s="80" t="n">
        <v>7.82</v>
      </c>
      <c r="V44" s="91" t="n">
        <v>13.56</v>
      </c>
      <c r="W44" s="91" t="n">
        <v>27.62</v>
      </c>
      <c r="X44" s="82" t="n">
        <v>37.02</v>
      </c>
      <c r="Y44" s="73"/>
      <c r="Z44" s="73"/>
      <c r="AA44" s="83" t="n">
        <v>-440.66</v>
      </c>
      <c r="AB44" s="84" t="n">
        <f aca="false">SUM((AA44+E44+I44+K44+M44+P44)+W44)</f>
        <v>188.76</v>
      </c>
      <c r="AC44" s="84" t="n">
        <f aca="false">SUM((AA44+E44+I44+K44+N44+P44)+Q44+R44+X44)</f>
        <v>203.28</v>
      </c>
      <c r="AD44" s="84" t="n">
        <f aca="false">SUM(AC44*12)</f>
        <v>2439.36</v>
      </c>
      <c r="AE44" s="85" t="n">
        <f aca="false">SUM(AC44/(A44/12))</f>
        <v>0.0243936</v>
      </c>
    </row>
    <row r="45" customFormat="false" ht="14.25" hidden="false" customHeight="false" outlineLevel="0" collapsed="false">
      <c r="A45" s="1" t="n">
        <v>150000</v>
      </c>
      <c r="B45" s="3" t="s">
        <v>44</v>
      </c>
      <c r="C45" s="69"/>
      <c r="D45" s="78" t="n">
        <v>486.43</v>
      </c>
      <c r="E45" s="86" t="n">
        <v>494.71</v>
      </c>
      <c r="F45" s="86" t="n">
        <v>453.4</v>
      </c>
      <c r="G45" s="72" t="n">
        <v>271.05</v>
      </c>
      <c r="H45" s="73"/>
      <c r="I45" s="109" t="n">
        <v>76.07</v>
      </c>
      <c r="J45" s="73"/>
      <c r="K45" s="88" t="n">
        <v>22.62</v>
      </c>
      <c r="L45" s="73"/>
      <c r="M45" s="89" t="n">
        <f aca="false">SUM(A45/$M$4*'Enron Rates'!$B$16)</f>
        <v>2.1</v>
      </c>
      <c r="N45" s="90" t="n">
        <f aca="false">SUM(A45/$M$4*'Enron Rates'!$B$17)</f>
        <v>3.9</v>
      </c>
      <c r="O45" s="73"/>
      <c r="P45" s="78" t="n">
        <f aca="false">SUM(A45/1000*$P$4)</f>
        <v>10.5</v>
      </c>
      <c r="Q45" s="79" t="n">
        <f aca="false">SUM(P45*0.5)</f>
        <v>5.25</v>
      </c>
      <c r="R45" s="72" t="n">
        <v>0.42</v>
      </c>
      <c r="S45" s="73"/>
      <c r="T45" s="73"/>
      <c r="U45" s="80" t="n">
        <v>7.82</v>
      </c>
      <c r="V45" s="91" t="n">
        <v>13.56</v>
      </c>
      <c r="W45" s="91" t="n">
        <v>27.62</v>
      </c>
      <c r="X45" s="82" t="n">
        <v>37.02</v>
      </c>
      <c r="Y45" s="73"/>
      <c r="Z45" s="73"/>
      <c r="AA45" s="83" t="n">
        <v>-440.66</v>
      </c>
      <c r="AB45" s="84" t="n">
        <f aca="false">SUM((AA45+E45+I45+K45+M45+P45)+W45)</f>
        <v>192.96</v>
      </c>
      <c r="AC45" s="84" t="n">
        <f aca="false">SUM((AA45+E45+I45+K45+N45+P45)+Q45+R45+X45)</f>
        <v>209.83</v>
      </c>
      <c r="AD45" s="84" t="n">
        <f aca="false">SUM(AC45*12)</f>
        <v>2517.96</v>
      </c>
      <c r="AE45" s="85" t="n">
        <f aca="false">SUM(AC45/(A45/12))</f>
        <v>0.0167864</v>
      </c>
    </row>
    <row r="46" customFormat="false" ht="14.25" hidden="false" customHeight="false" outlineLevel="0" collapsed="false">
      <c r="A46" s="1" t="n">
        <v>200000</v>
      </c>
      <c r="B46" s="3" t="s">
        <v>45</v>
      </c>
      <c r="C46" s="69"/>
      <c r="D46" s="78" t="n">
        <v>486.43</v>
      </c>
      <c r="E46" s="86" t="n">
        <v>494.71</v>
      </c>
      <c r="F46" s="86" t="n">
        <v>453.4</v>
      </c>
      <c r="G46" s="72" t="n">
        <v>271.05</v>
      </c>
      <c r="H46" s="73"/>
      <c r="I46" s="109" t="n">
        <v>76.07</v>
      </c>
      <c r="J46" s="73"/>
      <c r="K46" s="88" t="n">
        <v>22.62</v>
      </c>
      <c r="L46" s="73"/>
      <c r="M46" s="89" t="n">
        <f aca="false">SUM(A46/$M$4*'Enron Rates'!$B$16)</f>
        <v>2.8</v>
      </c>
      <c r="N46" s="90" t="n">
        <f aca="false">SUM(A46/$M$4*'Enron Rates'!$B$17)</f>
        <v>5.2</v>
      </c>
      <c r="O46" s="73"/>
      <c r="P46" s="78" t="n">
        <f aca="false">SUM(A46/1000*$P$4)</f>
        <v>14</v>
      </c>
      <c r="Q46" s="79" t="n">
        <f aca="false">SUM(P46*0.5)</f>
        <v>7</v>
      </c>
      <c r="R46" s="72" t="n">
        <v>0.42</v>
      </c>
      <c r="S46" s="73"/>
      <c r="T46" s="73"/>
      <c r="U46" s="80" t="n">
        <v>7.82</v>
      </c>
      <c r="V46" s="91" t="n">
        <v>13.56</v>
      </c>
      <c r="W46" s="91" t="n">
        <v>27.62</v>
      </c>
      <c r="X46" s="82" t="n">
        <v>37.02</v>
      </c>
      <c r="Y46" s="73"/>
      <c r="Z46" s="73"/>
      <c r="AA46" s="83" t="n">
        <v>-440.66</v>
      </c>
      <c r="AB46" s="84" t="n">
        <f aca="false">SUM((AA46+E46+I46+K46+M46+P46)+W46)</f>
        <v>197.16</v>
      </c>
      <c r="AC46" s="84" t="n">
        <f aca="false">SUM((AA46+E46+I46+K46+N46+P46)+Q46+R46+X46)</f>
        <v>216.38</v>
      </c>
      <c r="AD46" s="84" t="n">
        <f aca="false">SUM(AC46*12)</f>
        <v>2596.56</v>
      </c>
      <c r="AE46" s="85" t="n">
        <f aca="false">SUM(AC46/(A46/12))</f>
        <v>0.0129828</v>
      </c>
    </row>
    <row r="47" customFormat="false" ht="14.25" hidden="false" customHeight="false" outlineLevel="0" collapsed="false">
      <c r="A47" s="1" t="n">
        <v>300000</v>
      </c>
      <c r="B47" s="3" t="s">
        <v>46</v>
      </c>
      <c r="C47" s="69"/>
      <c r="D47" s="78" t="n">
        <v>486.43</v>
      </c>
      <c r="E47" s="86" t="n">
        <v>494.71</v>
      </c>
      <c r="F47" s="86" t="n">
        <v>453.4</v>
      </c>
      <c r="G47" s="72" t="n">
        <v>271.05</v>
      </c>
      <c r="H47" s="73"/>
      <c r="I47" s="109" t="n">
        <v>76.07</v>
      </c>
      <c r="J47" s="73"/>
      <c r="K47" s="88" t="n">
        <v>22.62</v>
      </c>
      <c r="L47" s="73"/>
      <c r="M47" s="89" t="n">
        <f aca="false">SUM(A47/$M$4*'Enron Rates'!$B$16)</f>
        <v>4.2</v>
      </c>
      <c r="N47" s="90" t="n">
        <f aca="false">SUM(A47/$M$4*'Enron Rates'!$B$17)</f>
        <v>7.8</v>
      </c>
      <c r="O47" s="73"/>
      <c r="P47" s="78" t="n">
        <f aca="false">SUM(A47/1000*$P$4)</f>
        <v>21</v>
      </c>
      <c r="Q47" s="79" t="n">
        <f aca="false">SUM(P47*0.5)</f>
        <v>10.5</v>
      </c>
      <c r="R47" s="72" t="n">
        <v>0.42</v>
      </c>
      <c r="S47" s="73"/>
      <c r="T47" s="73"/>
      <c r="U47" s="80" t="n">
        <v>7.82</v>
      </c>
      <c r="V47" s="91" t="n">
        <v>13.56</v>
      </c>
      <c r="W47" s="91" t="n">
        <v>27.62</v>
      </c>
      <c r="X47" s="82" t="n">
        <v>37.02</v>
      </c>
      <c r="Y47" s="73"/>
      <c r="Z47" s="73"/>
      <c r="AA47" s="83" t="n">
        <v>-440.66</v>
      </c>
      <c r="AB47" s="84" t="n">
        <f aca="false">SUM((AA47+E47+I47+K47+M47+P47)+W47)</f>
        <v>205.56</v>
      </c>
      <c r="AC47" s="84" t="n">
        <f aca="false">SUM((AA47+E47+I47+K47+N47+P47)+Q47+R47+X47)</f>
        <v>229.48</v>
      </c>
      <c r="AD47" s="84" t="n">
        <f aca="false">SUM(AC47*12)</f>
        <v>2753.76</v>
      </c>
      <c r="AE47" s="85" t="n">
        <f aca="false">SUM(AC47/(A47/12))</f>
        <v>0.0091792</v>
      </c>
    </row>
    <row r="48" customFormat="false" ht="14.25" hidden="false" customHeight="false" outlineLevel="0" collapsed="false">
      <c r="A48" s="1" t="n">
        <v>500000</v>
      </c>
      <c r="B48" s="3" t="s">
        <v>47</v>
      </c>
      <c r="C48" s="69"/>
      <c r="D48" s="113" t="n">
        <v>486.43</v>
      </c>
      <c r="E48" s="114" t="n">
        <v>494.71</v>
      </c>
      <c r="F48" s="114" t="n">
        <v>453.4</v>
      </c>
      <c r="G48" s="115" t="n">
        <v>271.05</v>
      </c>
      <c r="H48" s="73"/>
      <c r="I48" s="116" t="n">
        <v>76.07</v>
      </c>
      <c r="J48" s="73"/>
      <c r="K48" s="95" t="n">
        <v>22.62</v>
      </c>
      <c r="L48" s="73"/>
      <c r="M48" s="111" t="n">
        <f aca="false">SUM(A48/$M$4*'Enron Rates'!$B$16)</f>
        <v>7</v>
      </c>
      <c r="N48" s="112" t="n">
        <f aca="false">SUM(A48/$M$4*'Enron Rates'!$B$17)</f>
        <v>13</v>
      </c>
      <c r="O48" s="73"/>
      <c r="P48" s="113" t="n">
        <f aca="false">SUM(A48/1000*$P$4)</f>
        <v>35</v>
      </c>
      <c r="Q48" s="117" t="n">
        <f aca="false">SUM(P48*0.5)</f>
        <v>17.5</v>
      </c>
      <c r="R48" s="115" t="n">
        <v>0.42</v>
      </c>
      <c r="S48" s="73"/>
      <c r="T48" s="73"/>
      <c r="U48" s="118" t="n">
        <v>7.82</v>
      </c>
      <c r="V48" s="119" t="n">
        <v>13.56</v>
      </c>
      <c r="W48" s="119" t="n">
        <v>27.62</v>
      </c>
      <c r="X48" s="120" t="n">
        <v>37.02</v>
      </c>
      <c r="Y48" s="73"/>
      <c r="Z48" s="73"/>
      <c r="AA48" s="96" t="n">
        <v>-440.66</v>
      </c>
      <c r="AB48" s="97" t="n">
        <f aca="false">SUM((AA48+E48+I48+K48+M48+P48)+W48)</f>
        <v>222.36</v>
      </c>
      <c r="AC48" s="97" t="n">
        <f aca="false">SUM((AA48+E48+I48+K48+N48+P48)+Q48+R48+X48)</f>
        <v>255.68</v>
      </c>
      <c r="AD48" s="97" t="n">
        <f aca="false">SUM(AC48*12)</f>
        <v>3068.16</v>
      </c>
      <c r="AE48" s="98" t="n">
        <f aca="false">SUM(AC48/(A48/12))</f>
        <v>0.00613632</v>
      </c>
    </row>
    <row r="49" customFormat="false" ht="13.5" hidden="false" customHeight="false" outlineLevel="0" collapsed="false">
      <c r="AD49" s="121" t="s">
        <v>54</v>
      </c>
      <c r="AE49" s="122" t="n">
        <f aca="false">AVERAGE(AE6:AE48)</f>
        <v>0.016865958</v>
      </c>
    </row>
  </sheetData>
  <mergeCells count="8">
    <mergeCell ref="D1:G1"/>
    <mergeCell ref="M1:N1"/>
    <mergeCell ref="P1:R1"/>
    <mergeCell ref="AA1:AE1"/>
    <mergeCell ref="D3:G3"/>
    <mergeCell ref="D16:G16"/>
    <mergeCell ref="D27:G27"/>
    <mergeCell ref="D38:G38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&amp;C&amp;"Arial,Bold"&amp;16ENRON MEDICAL RATES FOR 2001</oddHeader>
    <oddFooter>&amp;L&amp;F
&amp;D, &amp;T&amp;RPage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Z50" activeCellId="0" sqref="Z50"/>
    </sheetView>
  </sheetViews>
  <sheetFormatPr defaultColWidth="8.9921875" defaultRowHeight="12.75" customHeight="true" zeroHeight="false" outlineLevelRow="0" outlineLevelCol="0"/>
  <cols>
    <col collapsed="false" customWidth="true" hidden="true" outlineLevel="0" max="1" min="1" style="1" width="13.41"/>
    <col collapsed="false" customWidth="true" hidden="false" outlineLevel="0" max="2" min="2" style="2" width="16.84"/>
    <col collapsed="false" customWidth="true" hidden="false" outlineLevel="0" max="3" min="3" style="0" width="0.7"/>
    <col collapsed="false" customWidth="true" hidden="false" outlineLevel="0" max="4" min="4" style="0" width="13.99"/>
    <col collapsed="false" customWidth="true" hidden="false" outlineLevel="0" max="9" min="9" style="0" width="0.7"/>
    <col collapsed="false" customWidth="true" hidden="false" outlineLevel="0" max="10" min="10" style="0" width="12.7"/>
    <col collapsed="false" customWidth="true" hidden="false" outlineLevel="0" max="12" min="12" style="0" width="0.56"/>
    <col collapsed="false" customWidth="true" hidden="false" outlineLevel="0" max="13" min="13" style="0" width="10.71"/>
    <col collapsed="false" customWidth="true" hidden="false" outlineLevel="0" max="14" min="14" style="0" width="0.41"/>
    <col collapsed="false" customWidth="true" hidden="false" outlineLevel="0" max="15" min="15" style="0" width="11.99"/>
    <col collapsed="false" customWidth="true" hidden="false" outlineLevel="0" max="16" min="16" style="0" width="9.85"/>
    <col collapsed="false" customWidth="true" hidden="false" outlineLevel="0" max="17" min="17" style="0" width="0.41"/>
    <col collapsed="false" customWidth="true" hidden="false" outlineLevel="0" max="19" min="18" style="0" width="10.28"/>
    <col collapsed="false" customWidth="true" hidden="false" outlineLevel="0" max="20" min="20" style="0" width="11.28"/>
    <col collapsed="false" customWidth="true" hidden="false" outlineLevel="0" max="21" min="21" style="0" width="0.56"/>
    <col collapsed="false" customWidth="true" hidden="false" outlineLevel="0" max="22" min="22" style="0" width="0.41"/>
    <col collapsed="false" customWidth="true" hidden="false" outlineLevel="0" max="23" min="23" style="0" width="10.56"/>
    <col collapsed="false" customWidth="true" hidden="false" outlineLevel="0" max="24" min="24" style="0" width="0.56"/>
    <col collapsed="false" customWidth="true" hidden="false" outlineLevel="0" max="27" min="27" style="0" width="10.28"/>
    <col collapsed="false" customWidth="true" hidden="false" outlineLevel="0" max="28" min="28" style="0" width="11.13"/>
  </cols>
  <sheetData>
    <row r="1" customFormat="false" ht="14.25" hidden="false" customHeight="true" outlineLevel="0" collapsed="false">
      <c r="B1" s="3"/>
      <c r="C1" s="4"/>
      <c r="D1" s="5" t="s">
        <v>0</v>
      </c>
      <c r="E1" s="5"/>
      <c r="F1" s="5"/>
      <c r="G1" s="5"/>
      <c r="H1" s="5"/>
      <c r="I1" s="6"/>
      <c r="J1" s="8" t="s">
        <v>1</v>
      </c>
      <c r="K1" s="8"/>
      <c r="L1" s="6"/>
      <c r="M1" s="5" t="s">
        <v>2</v>
      </c>
      <c r="N1" s="6"/>
      <c r="O1" s="8" t="s">
        <v>3</v>
      </c>
      <c r="P1" s="8"/>
      <c r="Q1" s="6"/>
      <c r="R1" s="5" t="s">
        <v>4</v>
      </c>
      <c r="S1" s="5"/>
      <c r="T1" s="5"/>
      <c r="U1" s="6"/>
      <c r="V1" s="6"/>
      <c r="W1" s="9" t="s">
        <v>5</v>
      </c>
      <c r="X1" s="10"/>
      <c r="Y1" s="123" t="s">
        <v>6</v>
      </c>
      <c r="Z1" s="123"/>
      <c r="AA1" s="123"/>
      <c r="AB1" s="123"/>
    </row>
    <row r="2" customFormat="false" ht="53.25" hidden="false" customHeight="true" outlineLevel="0" collapsed="false">
      <c r="A2" s="12"/>
      <c r="B2" s="13" t="s">
        <v>7</v>
      </c>
      <c r="C2" s="14"/>
      <c r="D2" s="15" t="s">
        <v>55</v>
      </c>
      <c r="E2" s="16" t="s">
        <v>56</v>
      </c>
      <c r="F2" s="16" t="s">
        <v>57</v>
      </c>
      <c r="G2" s="16" t="s">
        <v>58</v>
      </c>
      <c r="H2" s="17" t="s">
        <v>59</v>
      </c>
      <c r="I2" s="18"/>
      <c r="J2" s="18" t="s">
        <v>60</v>
      </c>
      <c r="K2" s="18" t="s">
        <v>61</v>
      </c>
      <c r="L2" s="18"/>
      <c r="M2" s="19" t="s">
        <v>62</v>
      </c>
      <c r="N2" s="18"/>
      <c r="O2" s="18" t="s">
        <v>63</v>
      </c>
      <c r="P2" s="18" t="s">
        <v>63</v>
      </c>
      <c r="Q2" s="18"/>
      <c r="R2" s="15" t="s">
        <v>15</v>
      </c>
      <c r="S2" s="16" t="s">
        <v>16</v>
      </c>
      <c r="T2" s="17" t="s">
        <v>17</v>
      </c>
      <c r="U2" s="18"/>
      <c r="V2" s="18"/>
      <c r="W2" s="18" t="s">
        <v>64</v>
      </c>
      <c r="X2" s="18"/>
      <c r="Y2" s="20" t="s">
        <v>65</v>
      </c>
      <c r="Z2" s="20" t="s">
        <v>66</v>
      </c>
      <c r="AA2" s="20" t="s">
        <v>23</v>
      </c>
      <c r="AB2" s="20" t="s">
        <v>24</v>
      </c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7" hidden="false" customHeight="true" outlineLevel="0" collapsed="false">
      <c r="A3" s="12"/>
      <c r="B3" s="23" t="s">
        <v>25</v>
      </c>
      <c r="C3" s="24"/>
      <c r="D3" s="25" t="s">
        <v>26</v>
      </c>
      <c r="E3" s="25"/>
      <c r="F3" s="25"/>
      <c r="G3" s="25"/>
      <c r="H3" s="25"/>
      <c r="I3" s="26"/>
      <c r="J3" s="124" t="s">
        <v>25</v>
      </c>
      <c r="K3" s="124"/>
      <c r="L3" s="26"/>
      <c r="M3" s="25" t="s">
        <v>67</v>
      </c>
      <c r="N3" s="26"/>
      <c r="O3" s="28" t="s">
        <v>25</v>
      </c>
      <c r="P3" s="29" t="s">
        <v>27</v>
      </c>
      <c r="Q3" s="26"/>
      <c r="R3" s="30" t="s">
        <v>28</v>
      </c>
      <c r="S3" s="31" t="s">
        <v>29</v>
      </c>
      <c r="T3" s="32" t="s">
        <v>30</v>
      </c>
      <c r="U3" s="26"/>
      <c r="V3" s="26"/>
      <c r="W3" s="33" t="s">
        <v>68</v>
      </c>
      <c r="X3" s="26"/>
      <c r="Y3" s="34"/>
      <c r="Z3" s="34"/>
      <c r="AA3" s="35" t="s">
        <v>69</v>
      </c>
      <c r="AB3" s="34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4.25" hidden="true" customHeight="false" outlineLevel="0" collapsed="false">
      <c r="B4" s="3"/>
      <c r="C4" s="4"/>
      <c r="D4" s="125"/>
      <c r="E4" s="4"/>
      <c r="F4" s="4"/>
      <c r="G4" s="4"/>
      <c r="H4" s="126"/>
      <c r="I4" s="6"/>
      <c r="J4" s="39"/>
      <c r="K4" s="127"/>
      <c r="L4" s="40"/>
      <c r="M4" s="41"/>
      <c r="N4" s="6"/>
      <c r="O4" s="42" t="n">
        <v>10000</v>
      </c>
      <c r="P4" s="43"/>
      <c r="Q4" s="6"/>
      <c r="R4" s="44" t="n">
        <v>0.05</v>
      </c>
      <c r="S4" s="45" t="n">
        <v>0.05</v>
      </c>
      <c r="T4" s="46"/>
      <c r="U4" s="40"/>
      <c r="V4" s="6"/>
      <c r="W4" s="47" t="n">
        <v>1000</v>
      </c>
      <c r="X4" s="6"/>
      <c r="Y4" s="128"/>
      <c r="Z4" s="128"/>
      <c r="AA4" s="128"/>
      <c r="AB4" s="128"/>
    </row>
    <row r="5" customFormat="false" ht="14.25" hidden="false" customHeight="false" outlineLevel="0" collapsed="false">
      <c r="B5" s="52" t="s">
        <v>36</v>
      </c>
      <c r="C5" s="4"/>
      <c r="D5" s="129" t="n">
        <v>1</v>
      </c>
      <c r="E5" s="62" t="n">
        <v>2</v>
      </c>
      <c r="F5" s="62" t="n">
        <v>3</v>
      </c>
      <c r="G5" s="62" t="n">
        <v>4</v>
      </c>
      <c r="H5" s="63" t="n">
        <v>5</v>
      </c>
      <c r="I5" s="6"/>
      <c r="J5" s="56" t="n">
        <v>6</v>
      </c>
      <c r="K5" s="130" t="n">
        <v>7</v>
      </c>
      <c r="L5" s="57"/>
      <c r="M5" s="58" t="n">
        <v>8</v>
      </c>
      <c r="N5" s="6"/>
      <c r="O5" s="59" t="n">
        <v>9</v>
      </c>
      <c r="P5" s="60" t="n">
        <v>10</v>
      </c>
      <c r="Q5" s="6"/>
      <c r="R5" s="61" t="n">
        <v>11</v>
      </c>
      <c r="S5" s="62" t="n">
        <v>12</v>
      </c>
      <c r="T5" s="63" t="n">
        <v>13</v>
      </c>
      <c r="U5" s="57"/>
      <c r="V5" s="6"/>
      <c r="W5" s="56" t="n">
        <v>14</v>
      </c>
      <c r="X5" s="6"/>
      <c r="Y5" s="131" t="s">
        <v>37</v>
      </c>
      <c r="Z5" s="131" t="s">
        <v>37</v>
      </c>
      <c r="AA5" s="132"/>
      <c r="AB5" s="132"/>
    </row>
    <row r="6" customFormat="false" ht="14.25" hidden="false" customHeight="false" outlineLevel="0" collapsed="false">
      <c r="A6" s="1" t="n">
        <v>24000</v>
      </c>
      <c r="B6" s="3" t="s">
        <v>38</v>
      </c>
      <c r="C6" s="69"/>
      <c r="D6" s="70" t="n">
        <v>40</v>
      </c>
      <c r="E6" s="71" t="n">
        <v>30</v>
      </c>
      <c r="F6" s="71" t="n">
        <v>23</v>
      </c>
      <c r="G6" s="71" t="n">
        <v>32</v>
      </c>
      <c r="H6" s="133" t="n">
        <v>35</v>
      </c>
      <c r="I6" s="73"/>
      <c r="J6" s="74" t="n">
        <v>14</v>
      </c>
      <c r="K6" s="134" t="n">
        <v>6</v>
      </c>
      <c r="L6" s="73"/>
      <c r="M6" s="75" t="n">
        <v>5.4</v>
      </c>
      <c r="N6" s="73"/>
      <c r="O6" s="89" t="n">
        <f aca="false">SUM(A6/$O$4*'Dental &amp; Other Rates'!$B$27)</f>
        <v>0.216</v>
      </c>
      <c r="P6" s="135" t="n">
        <f aca="false">SUM(A6/$O$4*'Dental &amp; Other Rates'!$B$28)</f>
        <v>0.36</v>
      </c>
      <c r="Q6" s="73"/>
      <c r="R6" s="78" t="n">
        <f aca="false">SUM(A6/1000*$R$4)</f>
        <v>1.2</v>
      </c>
      <c r="S6" s="79" t="n">
        <f aca="false">SUM(R6*0.5)</f>
        <v>0.6</v>
      </c>
      <c r="T6" s="72" t="n">
        <v>0.84</v>
      </c>
      <c r="U6" s="73"/>
      <c r="V6" s="73"/>
      <c r="W6" s="136" t="n">
        <f aca="false">SUM(A6/$W$4*'Dental &amp; Other Rates'!$B$39/12)</f>
        <v>7.8</v>
      </c>
      <c r="X6" s="73"/>
      <c r="Y6" s="83" t="n">
        <f aca="false">SUM(D6+J6+M6+O6+R6+W6)</f>
        <v>68.616</v>
      </c>
      <c r="Z6" s="84" t="n">
        <f aca="false">SUM(D6+J6+M6+P6+R6+S6+T6+W6)</f>
        <v>70.2</v>
      </c>
      <c r="AA6" s="84" t="n">
        <f aca="false">SUM(Z6*12)</f>
        <v>842.4</v>
      </c>
      <c r="AB6" s="85" t="n">
        <f aca="false">SUM(Z6/(A6/12))</f>
        <v>0.0351</v>
      </c>
    </row>
    <row r="7" customFormat="false" ht="14.25" hidden="false" customHeight="false" outlineLevel="0" collapsed="false">
      <c r="A7" s="1" t="n">
        <v>25000</v>
      </c>
      <c r="B7" s="3" t="s">
        <v>39</v>
      </c>
      <c r="C7" s="69"/>
      <c r="D7" s="78" t="n">
        <v>47</v>
      </c>
      <c r="E7" s="86" t="n">
        <v>36</v>
      </c>
      <c r="F7" s="86" t="n">
        <v>29</v>
      </c>
      <c r="G7" s="86" t="n">
        <v>38</v>
      </c>
      <c r="H7" s="72" t="n">
        <v>42</v>
      </c>
      <c r="I7" s="73"/>
      <c r="J7" s="87" t="n">
        <v>14</v>
      </c>
      <c r="K7" s="137" t="n">
        <v>6</v>
      </c>
      <c r="L7" s="73"/>
      <c r="M7" s="88" t="n">
        <v>5.4</v>
      </c>
      <c r="N7" s="73"/>
      <c r="O7" s="76" t="n">
        <f aca="false">SUM(A7/$O$4*'Dental &amp; Other Rates'!$B$27)</f>
        <v>0.225</v>
      </c>
      <c r="P7" s="138" t="n">
        <f aca="false">SUM(A7/$O$4*'Dental &amp; Other Rates'!$B$28)</f>
        <v>0.375</v>
      </c>
      <c r="Q7" s="73"/>
      <c r="R7" s="78" t="n">
        <f aca="false">SUM(A7/1000*$R$4)</f>
        <v>1.25</v>
      </c>
      <c r="S7" s="79" t="n">
        <f aca="false">SUM(R7*0.5)</f>
        <v>0.625</v>
      </c>
      <c r="T7" s="72" t="n">
        <v>0.84</v>
      </c>
      <c r="U7" s="73"/>
      <c r="V7" s="73"/>
      <c r="W7" s="136" t="n">
        <f aca="false">SUM(A7/$W$4*'Dental &amp; Other Rates'!$B$39/12)</f>
        <v>8.125</v>
      </c>
      <c r="X7" s="73"/>
      <c r="Y7" s="83" t="n">
        <f aca="false">SUM(D7+J7+M7+O7+R7+W7)</f>
        <v>76</v>
      </c>
      <c r="Z7" s="84" t="n">
        <f aca="false">SUM(D7+J7+M7+P7+R7+S7+T7+W7)</f>
        <v>77.615</v>
      </c>
      <c r="AA7" s="84" t="n">
        <f aca="false">SUM(Z7*12)</f>
        <v>931.38</v>
      </c>
      <c r="AB7" s="85" t="n">
        <f aca="false">SUM(Z7/(A7/12))</f>
        <v>0.0372552</v>
      </c>
    </row>
    <row r="8" customFormat="false" ht="14.25" hidden="false" customHeight="false" outlineLevel="0" collapsed="false">
      <c r="A8" s="1" t="n">
        <v>40000</v>
      </c>
      <c r="B8" s="3" t="s">
        <v>40</v>
      </c>
      <c r="C8" s="69"/>
      <c r="D8" s="78" t="n">
        <v>58</v>
      </c>
      <c r="E8" s="86" t="n">
        <v>43</v>
      </c>
      <c r="F8" s="86" t="n">
        <v>37</v>
      </c>
      <c r="G8" s="86" t="n">
        <v>46</v>
      </c>
      <c r="H8" s="72" t="n">
        <v>51</v>
      </c>
      <c r="I8" s="73"/>
      <c r="J8" s="87" t="n">
        <v>14</v>
      </c>
      <c r="K8" s="137" t="n">
        <v>6</v>
      </c>
      <c r="L8" s="73"/>
      <c r="M8" s="88" t="n">
        <v>5.4</v>
      </c>
      <c r="N8" s="73"/>
      <c r="O8" s="76" t="n">
        <f aca="false">SUM(A8/$O$4*'Dental &amp; Other Rates'!$B$27)</f>
        <v>0.36</v>
      </c>
      <c r="P8" s="138" t="n">
        <f aca="false">SUM(A8/$O$4*'Dental &amp; Other Rates'!$B$28)</f>
        <v>0.6</v>
      </c>
      <c r="Q8" s="73"/>
      <c r="R8" s="78" t="n">
        <f aca="false">SUM(A8/1000*$R$4)</f>
        <v>2</v>
      </c>
      <c r="S8" s="79" t="n">
        <f aca="false">SUM(R8*0.5)</f>
        <v>1</v>
      </c>
      <c r="T8" s="72" t="n">
        <v>0.84</v>
      </c>
      <c r="U8" s="73"/>
      <c r="V8" s="73"/>
      <c r="W8" s="136" t="n">
        <f aca="false">SUM(A8/$W$4*'Dental &amp; Other Rates'!$B$39/12)</f>
        <v>13</v>
      </c>
      <c r="X8" s="73"/>
      <c r="Y8" s="83" t="n">
        <f aca="false">SUM(D8+J8+M8+O8+R8+W8)</f>
        <v>92.76</v>
      </c>
      <c r="Z8" s="84" t="n">
        <f aca="false">SUM(D8+J8+M8+P8+R8+S8+T8+W8)</f>
        <v>94.84</v>
      </c>
      <c r="AA8" s="84" t="n">
        <f aca="false">SUM(Z8*12)</f>
        <v>1138.08</v>
      </c>
      <c r="AB8" s="85" t="n">
        <f aca="false">SUM(Z8/(A8/12))</f>
        <v>0.028452</v>
      </c>
    </row>
    <row r="9" customFormat="false" ht="14.25" hidden="false" customHeight="false" outlineLevel="0" collapsed="false">
      <c r="A9" s="1" t="n">
        <v>60000</v>
      </c>
      <c r="B9" s="3" t="s">
        <v>41</v>
      </c>
      <c r="C9" s="69"/>
      <c r="D9" s="78" t="n">
        <v>70</v>
      </c>
      <c r="E9" s="86" t="n">
        <v>47</v>
      </c>
      <c r="F9" s="86" t="n">
        <v>47</v>
      </c>
      <c r="G9" s="86" t="n">
        <v>57</v>
      </c>
      <c r="H9" s="72" t="n">
        <v>63</v>
      </c>
      <c r="I9" s="73"/>
      <c r="J9" s="87" t="n">
        <v>14</v>
      </c>
      <c r="K9" s="137" t="n">
        <v>6</v>
      </c>
      <c r="L9" s="73"/>
      <c r="M9" s="88" t="n">
        <v>5.4</v>
      </c>
      <c r="N9" s="73"/>
      <c r="O9" s="76" t="n">
        <f aca="false">SUM(A9/$O$4*'Dental &amp; Other Rates'!$B$27)</f>
        <v>0.54</v>
      </c>
      <c r="P9" s="138" t="n">
        <f aca="false">SUM(A9/$O$4*'Dental &amp; Other Rates'!$B$28)</f>
        <v>0.9</v>
      </c>
      <c r="Q9" s="73"/>
      <c r="R9" s="78" t="n">
        <f aca="false">SUM(A9/1000*$R$4)</f>
        <v>3</v>
      </c>
      <c r="S9" s="79" t="n">
        <f aca="false">SUM(R9*0.5)</f>
        <v>1.5</v>
      </c>
      <c r="T9" s="72" t="n">
        <v>0.84</v>
      </c>
      <c r="U9" s="73"/>
      <c r="V9" s="73"/>
      <c r="W9" s="136" t="n">
        <f aca="false">SUM(A9/$W$4*'Dental &amp; Other Rates'!$B$40/12)</f>
        <v>27</v>
      </c>
      <c r="X9" s="73"/>
      <c r="Y9" s="83" t="n">
        <f aca="false">SUM(D9+J9+M9+O9+R9+W9)</f>
        <v>119.94</v>
      </c>
      <c r="Z9" s="84" t="n">
        <f aca="false">SUM(D9+J9+M9+P9+R9+S9+T9+W9)</f>
        <v>122.64</v>
      </c>
      <c r="AA9" s="84" t="n">
        <f aca="false">SUM(Z9*12)</f>
        <v>1471.68</v>
      </c>
      <c r="AB9" s="85" t="n">
        <f aca="false">SUM(Z9/(A9/12))</f>
        <v>0.024528</v>
      </c>
    </row>
    <row r="10" customFormat="false" ht="14.25" hidden="false" customHeight="false" outlineLevel="0" collapsed="false">
      <c r="A10" s="1" t="n">
        <v>80000</v>
      </c>
      <c r="B10" s="3" t="s">
        <v>42</v>
      </c>
      <c r="C10" s="69"/>
      <c r="D10" s="78" t="n">
        <v>83</v>
      </c>
      <c r="E10" s="86" t="n">
        <v>58</v>
      </c>
      <c r="F10" s="86" t="n">
        <v>58</v>
      </c>
      <c r="G10" s="86" t="n">
        <v>69</v>
      </c>
      <c r="H10" s="72" t="n">
        <v>75</v>
      </c>
      <c r="I10" s="73"/>
      <c r="J10" s="87" t="n">
        <v>14</v>
      </c>
      <c r="K10" s="137" t="n">
        <v>6</v>
      </c>
      <c r="L10" s="73"/>
      <c r="M10" s="88" t="n">
        <v>5.4</v>
      </c>
      <c r="N10" s="73"/>
      <c r="O10" s="76" t="n">
        <f aca="false">SUM(A10/$O$4*'Dental &amp; Other Rates'!$B$27)</f>
        <v>0.72</v>
      </c>
      <c r="P10" s="138" t="n">
        <f aca="false">SUM(A10/$O$4*'Dental &amp; Other Rates'!$B$28)</f>
        <v>1.2</v>
      </c>
      <c r="Q10" s="73"/>
      <c r="R10" s="78" t="n">
        <f aca="false">SUM(A10/1000*$R$4)</f>
        <v>4</v>
      </c>
      <c r="S10" s="79" t="n">
        <f aca="false">SUM(R10*0.5)</f>
        <v>2</v>
      </c>
      <c r="T10" s="72" t="n">
        <v>0.84</v>
      </c>
      <c r="U10" s="73"/>
      <c r="V10" s="73"/>
      <c r="W10" s="136" t="n">
        <f aca="false">SUM(A10/$W$4*'Dental &amp; Other Rates'!$B$40/12)</f>
        <v>36</v>
      </c>
      <c r="X10" s="73"/>
      <c r="Y10" s="83" t="n">
        <f aca="false">SUM(D10+J10+M10+O10+R10+W10)</f>
        <v>143.12</v>
      </c>
      <c r="Z10" s="84" t="n">
        <f aca="false">SUM(D10+J10+M10+P10+R10+S10+T10+W10)</f>
        <v>146.44</v>
      </c>
      <c r="AA10" s="84" t="n">
        <f aca="false">SUM(Z10*12)</f>
        <v>1757.28</v>
      </c>
      <c r="AB10" s="85" t="n">
        <f aca="false">SUM(Z10/(A10/12))</f>
        <v>0.021966</v>
      </c>
    </row>
    <row r="11" customFormat="false" ht="14.25" hidden="false" customHeight="false" outlineLevel="0" collapsed="false">
      <c r="A11" s="1" t="n">
        <v>100000</v>
      </c>
      <c r="B11" s="3" t="s">
        <v>43</v>
      </c>
      <c r="C11" s="69"/>
      <c r="D11" s="78" t="n">
        <v>99</v>
      </c>
      <c r="E11" s="86" t="n">
        <v>67</v>
      </c>
      <c r="F11" s="86" t="n">
        <v>70</v>
      </c>
      <c r="G11" s="86" t="n">
        <v>82</v>
      </c>
      <c r="H11" s="72" t="n">
        <v>90</v>
      </c>
      <c r="I11" s="73"/>
      <c r="J11" s="87" t="n">
        <v>14</v>
      </c>
      <c r="K11" s="137" t="n">
        <v>6</v>
      </c>
      <c r="L11" s="73"/>
      <c r="M11" s="88" t="n">
        <v>5.4</v>
      </c>
      <c r="N11" s="73"/>
      <c r="O11" s="76" t="n">
        <f aca="false">SUM(A11/$O$4*'Dental &amp; Other Rates'!$B$27)</f>
        <v>0.9</v>
      </c>
      <c r="P11" s="138" t="n">
        <f aca="false">SUM(A11/$O$4*'Dental &amp; Other Rates'!$B$28)</f>
        <v>1.5</v>
      </c>
      <c r="Q11" s="73"/>
      <c r="R11" s="78" t="n">
        <f aca="false">SUM(A11/1000*$R$4)</f>
        <v>5</v>
      </c>
      <c r="S11" s="79" t="n">
        <f aca="false">SUM(R11*0.5)</f>
        <v>2.5</v>
      </c>
      <c r="T11" s="72" t="n">
        <v>0.84</v>
      </c>
      <c r="U11" s="73"/>
      <c r="V11" s="73"/>
      <c r="W11" s="136" t="n">
        <f aca="false">SUM(A11/$W$4*'Dental &amp; Other Rates'!$B$40/12)</f>
        <v>45</v>
      </c>
      <c r="X11" s="73"/>
      <c r="Y11" s="83" t="n">
        <f aca="false">SUM(D11+J11+M11+O11+R11+W11)</f>
        <v>169.3</v>
      </c>
      <c r="Z11" s="84" t="n">
        <f aca="false">SUM(D11+J11+M11+P11+R11+S11+T11+W11)</f>
        <v>173.24</v>
      </c>
      <c r="AA11" s="84" t="n">
        <f aca="false">SUM(Z11*12)</f>
        <v>2078.88</v>
      </c>
      <c r="AB11" s="85" t="n">
        <f aca="false">SUM(Z11/(A11/12))</f>
        <v>0.0207888</v>
      </c>
    </row>
    <row r="12" customFormat="false" ht="14.25" hidden="false" customHeight="false" outlineLevel="0" collapsed="false">
      <c r="A12" s="1" t="n">
        <v>150000</v>
      </c>
      <c r="B12" s="3" t="s">
        <v>44</v>
      </c>
      <c r="C12" s="69"/>
      <c r="D12" s="78" t="n">
        <v>129</v>
      </c>
      <c r="E12" s="86" t="n">
        <v>90</v>
      </c>
      <c r="F12" s="86" t="n">
        <v>94</v>
      </c>
      <c r="G12" s="86" t="n">
        <v>111</v>
      </c>
      <c r="H12" s="72" t="n">
        <v>120</v>
      </c>
      <c r="I12" s="73"/>
      <c r="J12" s="87" t="n">
        <v>14</v>
      </c>
      <c r="K12" s="137" t="n">
        <v>6</v>
      </c>
      <c r="L12" s="73"/>
      <c r="M12" s="88" t="n">
        <v>5.4</v>
      </c>
      <c r="N12" s="73"/>
      <c r="O12" s="76" t="n">
        <f aca="false">SUM(A12/$O$4*'Dental &amp; Other Rates'!$B$27)</f>
        <v>1.35</v>
      </c>
      <c r="P12" s="138" t="n">
        <f aca="false">SUM(A12/$O$4*'Dental &amp; Other Rates'!$B$28)</f>
        <v>2.25</v>
      </c>
      <c r="Q12" s="73"/>
      <c r="R12" s="78" t="n">
        <f aca="false">SUM(A12/1000*$R$4)</f>
        <v>7.5</v>
      </c>
      <c r="S12" s="79" t="n">
        <f aca="false">SUM(R12*0.5)</f>
        <v>3.75</v>
      </c>
      <c r="T12" s="72" t="n">
        <v>0.84</v>
      </c>
      <c r="U12" s="73"/>
      <c r="V12" s="73"/>
      <c r="W12" s="136" t="n">
        <f aca="false">SUM(A12/$W$4*'Dental &amp; Other Rates'!$B$41/12)</f>
        <v>105</v>
      </c>
      <c r="X12" s="73"/>
      <c r="Y12" s="83" t="n">
        <f aca="false">SUM(D12+J12+M12+O12+R12+W12)</f>
        <v>262.25</v>
      </c>
      <c r="Z12" s="84" t="n">
        <f aca="false">SUM(D12+J12+M12+P12+R12+S12+T12+W12)</f>
        <v>267.74</v>
      </c>
      <c r="AA12" s="84" t="n">
        <f aca="false">SUM(Z12*12)</f>
        <v>3212.88</v>
      </c>
      <c r="AB12" s="85" t="n">
        <f aca="false">SUM(Z12/(A12/12))</f>
        <v>0.0214192</v>
      </c>
    </row>
    <row r="13" customFormat="false" ht="14.25" hidden="false" customHeight="false" outlineLevel="0" collapsed="false">
      <c r="A13" s="1" t="n">
        <v>200000</v>
      </c>
      <c r="B13" s="3" t="s">
        <v>45</v>
      </c>
      <c r="C13" s="69"/>
      <c r="D13" s="78" t="n">
        <v>139</v>
      </c>
      <c r="E13" s="86" t="n">
        <v>95</v>
      </c>
      <c r="F13" s="86" t="n">
        <v>99</v>
      </c>
      <c r="G13" s="86" t="n">
        <v>117</v>
      </c>
      <c r="H13" s="72" t="n">
        <v>126</v>
      </c>
      <c r="I13" s="73"/>
      <c r="J13" s="87" t="n">
        <v>14</v>
      </c>
      <c r="K13" s="137" t="n">
        <v>6</v>
      </c>
      <c r="L13" s="73"/>
      <c r="M13" s="88" t="n">
        <v>5.4</v>
      </c>
      <c r="N13" s="73"/>
      <c r="O13" s="76" t="n">
        <f aca="false">SUM(A13/$O$4*'Dental &amp; Other Rates'!$B$27)</f>
        <v>1.8</v>
      </c>
      <c r="P13" s="138" t="n">
        <f aca="false">SUM(A13/$O$4*'Dental &amp; Other Rates'!$B$28)</f>
        <v>3</v>
      </c>
      <c r="Q13" s="73"/>
      <c r="R13" s="78" t="n">
        <f aca="false">SUM(A13/1000*$R$4)</f>
        <v>10</v>
      </c>
      <c r="S13" s="79" t="n">
        <f aca="false">SUM(R13*0.5)</f>
        <v>5</v>
      </c>
      <c r="T13" s="72" t="n">
        <v>0.84</v>
      </c>
      <c r="U13" s="73"/>
      <c r="V13" s="73"/>
      <c r="W13" s="136" t="n">
        <f aca="false">SUM(A13/$W$4*'Dental &amp; Other Rates'!$B$41/12)</f>
        <v>140</v>
      </c>
      <c r="X13" s="73"/>
      <c r="Y13" s="83" t="n">
        <f aca="false">SUM(D13+J13+M13+O13+R13+W13)</f>
        <v>310.2</v>
      </c>
      <c r="Z13" s="84" t="n">
        <f aca="false">SUM(D13+J13+M13+P13+R13+S13+T13+W13)</f>
        <v>317.24</v>
      </c>
      <c r="AA13" s="84" t="n">
        <f aca="false">SUM(Z13*12)</f>
        <v>3806.88</v>
      </c>
      <c r="AB13" s="85" t="n">
        <f aca="false">SUM(Z13/(A13/12))</f>
        <v>0.0190344</v>
      </c>
    </row>
    <row r="14" customFormat="false" ht="14.25" hidden="false" customHeight="false" outlineLevel="0" collapsed="false">
      <c r="A14" s="1" t="n">
        <v>300000</v>
      </c>
      <c r="B14" s="3" t="s">
        <v>46</v>
      </c>
      <c r="C14" s="69"/>
      <c r="D14" s="78" t="n">
        <v>146</v>
      </c>
      <c r="E14" s="86" t="n">
        <v>99</v>
      </c>
      <c r="F14" s="86" t="n">
        <v>103</v>
      </c>
      <c r="G14" s="86" t="n">
        <v>122</v>
      </c>
      <c r="H14" s="72" t="n">
        <v>132</v>
      </c>
      <c r="I14" s="73"/>
      <c r="J14" s="87" t="n">
        <v>14</v>
      </c>
      <c r="K14" s="137" t="n">
        <v>6</v>
      </c>
      <c r="L14" s="73"/>
      <c r="M14" s="88" t="n">
        <v>5.4</v>
      </c>
      <c r="N14" s="73"/>
      <c r="O14" s="76" t="n">
        <f aca="false">SUM(A14/$O$4*'Dental &amp; Other Rates'!$B$27)</f>
        <v>2.7</v>
      </c>
      <c r="P14" s="138" t="n">
        <f aca="false">SUM(A14/$O$4*'Dental &amp; Other Rates'!$B$28)</f>
        <v>4.5</v>
      </c>
      <c r="Q14" s="73"/>
      <c r="R14" s="78" t="n">
        <f aca="false">SUM(A14/1000*$R$4)</f>
        <v>15</v>
      </c>
      <c r="S14" s="79" t="n">
        <f aca="false">SUM(R14*0.5)</f>
        <v>7.5</v>
      </c>
      <c r="T14" s="72" t="n">
        <v>0.84</v>
      </c>
      <c r="U14" s="73"/>
      <c r="V14" s="73"/>
      <c r="W14" s="136" t="n">
        <f aca="false">SUM(A14/$W$4*'Dental &amp; Other Rates'!$B$42/12)</f>
        <v>235</v>
      </c>
      <c r="X14" s="73"/>
      <c r="Y14" s="83" t="n">
        <f aca="false">SUM(D14+J14+M14+O14+R14+W14)</f>
        <v>418.1</v>
      </c>
      <c r="Z14" s="84" t="n">
        <f aca="false">SUM(D14+J14+M14+P14+R14+S14+T14+W14)</f>
        <v>428.24</v>
      </c>
      <c r="AA14" s="84" t="n">
        <f aca="false">SUM(Z14*12)</f>
        <v>5138.88</v>
      </c>
      <c r="AB14" s="85" t="n">
        <f aca="false">SUM(Z14/(A14/12))</f>
        <v>0.0171296</v>
      </c>
    </row>
    <row r="15" customFormat="false" ht="14.25" hidden="false" customHeight="false" outlineLevel="0" collapsed="false">
      <c r="A15" s="1" t="n">
        <v>500000</v>
      </c>
      <c r="B15" s="3" t="s">
        <v>47</v>
      </c>
      <c r="C15" s="69"/>
      <c r="D15" s="113" t="n">
        <v>152</v>
      </c>
      <c r="E15" s="114" t="n">
        <v>104</v>
      </c>
      <c r="F15" s="114" t="n">
        <v>108</v>
      </c>
      <c r="G15" s="114" t="n">
        <v>128</v>
      </c>
      <c r="H15" s="115" t="n">
        <v>138</v>
      </c>
      <c r="I15" s="73"/>
      <c r="J15" s="87" t="n">
        <v>14</v>
      </c>
      <c r="K15" s="137" t="n">
        <v>6</v>
      </c>
      <c r="L15" s="73"/>
      <c r="M15" s="95" t="n">
        <v>5.4</v>
      </c>
      <c r="N15" s="73"/>
      <c r="O15" s="76" t="n">
        <f aca="false">SUM(A15/$O$4*'Dental &amp; Other Rates'!$B$27)</f>
        <v>4.5</v>
      </c>
      <c r="P15" s="138" t="n">
        <f aca="false">SUM(A15/$O$4*'Dental &amp; Other Rates'!$B$28)</f>
        <v>7.5</v>
      </c>
      <c r="Q15" s="73"/>
      <c r="R15" s="78" t="n">
        <f aca="false">SUM(A15/1000*$R$4)</f>
        <v>25</v>
      </c>
      <c r="S15" s="79" t="n">
        <f aca="false">SUM(R15*0.5)</f>
        <v>12.5</v>
      </c>
      <c r="T15" s="72" t="n">
        <v>0.84</v>
      </c>
      <c r="U15" s="73"/>
      <c r="V15" s="73"/>
      <c r="W15" s="136" t="n">
        <f aca="false">SUM(A15/$W$4*'Dental &amp; Other Rates'!$B$42/12)</f>
        <v>391.666666666667</v>
      </c>
      <c r="X15" s="73"/>
      <c r="Y15" s="96" t="n">
        <f aca="false">SUM(D15+J15+M15+O15+R15+W15)</f>
        <v>592.566666666667</v>
      </c>
      <c r="Z15" s="97" t="n">
        <f aca="false">SUM(D15+J15+M15+P15+R15+S15+T15+W15)</f>
        <v>608.906666666667</v>
      </c>
      <c r="AA15" s="97" t="n">
        <f aca="false">SUM(Z15*12)</f>
        <v>7306.88</v>
      </c>
      <c r="AB15" s="98" t="n">
        <f aca="false">SUM(Z15/(A15/12))</f>
        <v>0.01461376</v>
      </c>
    </row>
    <row r="16" customFormat="false" ht="14.25" hidden="false" customHeight="true" outlineLevel="0" collapsed="false">
      <c r="B16" s="23" t="s">
        <v>48</v>
      </c>
      <c r="C16" s="99"/>
      <c r="D16" s="103" t="s">
        <v>49</v>
      </c>
      <c r="E16" s="103"/>
      <c r="F16" s="103"/>
      <c r="G16" s="103"/>
      <c r="H16" s="103"/>
      <c r="I16" s="101"/>
      <c r="J16" s="139" t="s">
        <v>48</v>
      </c>
      <c r="K16" s="139"/>
      <c r="L16" s="26"/>
      <c r="M16" s="103" t="s">
        <v>70</v>
      </c>
      <c r="N16" s="101"/>
      <c r="O16" s="104" t="s">
        <v>25</v>
      </c>
      <c r="P16" s="105" t="s">
        <v>27</v>
      </c>
      <c r="Q16" s="101"/>
      <c r="R16" s="106" t="s">
        <v>28</v>
      </c>
      <c r="S16" s="107" t="s">
        <v>29</v>
      </c>
      <c r="T16" s="108" t="s">
        <v>30</v>
      </c>
      <c r="U16" s="26"/>
      <c r="V16" s="101"/>
      <c r="W16" s="140" t="s">
        <v>68</v>
      </c>
      <c r="X16" s="101"/>
      <c r="Y16" s="34"/>
      <c r="Z16" s="34"/>
      <c r="AA16" s="34"/>
      <c r="AB16" s="34"/>
    </row>
    <row r="17" customFormat="false" ht="14.25" hidden="false" customHeight="false" outlineLevel="0" collapsed="false">
      <c r="A17" s="1" t="n">
        <v>24000</v>
      </c>
      <c r="B17" s="3" t="s">
        <v>38</v>
      </c>
      <c r="C17" s="69"/>
      <c r="D17" s="70" t="n">
        <v>74</v>
      </c>
      <c r="E17" s="71" t="n">
        <v>57</v>
      </c>
      <c r="F17" s="71" t="n">
        <v>45</v>
      </c>
      <c r="G17" s="71" t="n">
        <v>63</v>
      </c>
      <c r="H17" s="133" t="n">
        <v>67</v>
      </c>
      <c r="I17" s="73"/>
      <c r="J17" s="109" t="n">
        <v>30</v>
      </c>
      <c r="K17" s="137" t="n">
        <v>13</v>
      </c>
      <c r="L17" s="73"/>
      <c r="M17" s="110" t="n">
        <v>9.72</v>
      </c>
      <c r="N17" s="73"/>
      <c r="O17" s="76" t="n">
        <f aca="false">SUM(A17/$O$4*'Dental &amp; Other Rates'!$B$27)</f>
        <v>0.216</v>
      </c>
      <c r="P17" s="138" t="n">
        <f aca="false">SUM(A17/$O$4*'Dental &amp; Other Rates'!$B$28)</f>
        <v>0.36</v>
      </c>
      <c r="Q17" s="73"/>
      <c r="R17" s="78" t="n">
        <f aca="false">SUM(A17/1000*$R$4)</f>
        <v>1.2</v>
      </c>
      <c r="S17" s="79" t="n">
        <f aca="false">SUM(R17*0.5)</f>
        <v>0.6</v>
      </c>
      <c r="T17" s="72" t="n">
        <v>0.84</v>
      </c>
      <c r="U17" s="73"/>
      <c r="V17" s="73"/>
      <c r="W17" s="136" t="n">
        <f aca="false">SUM(A17/$W$4*'Dental &amp; Other Rates'!$B$39/12)</f>
        <v>7.8</v>
      </c>
      <c r="X17" s="73"/>
      <c r="Y17" s="83" t="n">
        <f aca="false">SUM(D17+J17+M17+O17+R17+W17)</f>
        <v>122.936</v>
      </c>
      <c r="Z17" s="84" t="n">
        <f aca="false">SUM(D17+J17+M17+P17+R17+S17+T17+W17)</f>
        <v>124.52</v>
      </c>
      <c r="AA17" s="84" t="n">
        <f aca="false">SUM(Z17*12)</f>
        <v>1494.24</v>
      </c>
      <c r="AB17" s="85" t="n">
        <f aca="false">SUM(Z17/(A17/12))</f>
        <v>0.06226</v>
      </c>
    </row>
    <row r="18" customFormat="false" ht="14.25" hidden="false" customHeight="false" outlineLevel="0" collapsed="false">
      <c r="A18" s="1" t="n">
        <v>25000</v>
      </c>
      <c r="B18" s="3" t="s">
        <v>39</v>
      </c>
      <c r="C18" s="69"/>
      <c r="D18" s="78" t="n">
        <v>92</v>
      </c>
      <c r="E18" s="86" t="n">
        <v>70</v>
      </c>
      <c r="F18" s="86" t="n">
        <v>57</v>
      </c>
      <c r="G18" s="86" t="n">
        <v>74</v>
      </c>
      <c r="H18" s="72" t="n">
        <v>82</v>
      </c>
      <c r="I18" s="73"/>
      <c r="J18" s="109" t="n">
        <v>30</v>
      </c>
      <c r="K18" s="137" t="n">
        <v>13</v>
      </c>
      <c r="L18" s="73"/>
      <c r="M18" s="88" t="n">
        <v>9.72</v>
      </c>
      <c r="N18" s="73"/>
      <c r="O18" s="76" t="n">
        <f aca="false">SUM(A18/$O$4*'Dental &amp; Other Rates'!$B$27)</f>
        <v>0.225</v>
      </c>
      <c r="P18" s="138" t="n">
        <f aca="false">SUM(A18/$O$4*'Dental &amp; Other Rates'!$B$28)</f>
        <v>0.375</v>
      </c>
      <c r="Q18" s="73"/>
      <c r="R18" s="78" t="n">
        <f aca="false">SUM(A18/1000*$R$4)</f>
        <v>1.25</v>
      </c>
      <c r="S18" s="79" t="n">
        <f aca="false">SUM(R18*0.5)</f>
        <v>0.625</v>
      </c>
      <c r="T18" s="72" t="n">
        <v>0.84</v>
      </c>
      <c r="U18" s="73"/>
      <c r="V18" s="73"/>
      <c r="W18" s="136" t="n">
        <f aca="false">SUM(A18/$W$4*'Dental &amp; Other Rates'!$B$39/12)</f>
        <v>8.125</v>
      </c>
      <c r="X18" s="73"/>
      <c r="Y18" s="83" t="n">
        <f aca="false">SUM(D18+J18+M18+O18+R18+W18)</f>
        <v>141.32</v>
      </c>
      <c r="Z18" s="84" t="n">
        <f aca="false">SUM(D18+J18+M18+P18+R18+S18+T18+W18)</f>
        <v>142.935</v>
      </c>
      <c r="AA18" s="84" t="n">
        <f aca="false">SUM(Z18*12)</f>
        <v>1715.22</v>
      </c>
      <c r="AB18" s="85" t="n">
        <f aca="false">SUM(Z18/(A18/12))</f>
        <v>0.0686088</v>
      </c>
    </row>
    <row r="19" customFormat="false" ht="14.25" hidden="false" customHeight="false" outlineLevel="0" collapsed="false">
      <c r="A19" s="1" t="n">
        <v>40000</v>
      </c>
      <c r="B19" s="3" t="s">
        <v>40</v>
      </c>
      <c r="C19" s="69"/>
      <c r="D19" s="78" t="n">
        <v>109</v>
      </c>
      <c r="E19" s="86" t="n">
        <v>86</v>
      </c>
      <c r="F19" s="86" t="n">
        <v>74</v>
      </c>
      <c r="G19" s="86" t="n">
        <v>93</v>
      </c>
      <c r="H19" s="72" t="n">
        <v>102</v>
      </c>
      <c r="I19" s="73"/>
      <c r="J19" s="109" t="n">
        <v>30</v>
      </c>
      <c r="K19" s="137" t="n">
        <v>13</v>
      </c>
      <c r="L19" s="73"/>
      <c r="M19" s="88" t="n">
        <v>9.72</v>
      </c>
      <c r="N19" s="73"/>
      <c r="O19" s="76" t="n">
        <f aca="false">SUM(A19/$O$4*'Dental &amp; Other Rates'!$B$27)</f>
        <v>0.36</v>
      </c>
      <c r="P19" s="138" t="n">
        <f aca="false">SUM(A19/$O$4*'Dental &amp; Other Rates'!$B$28)</f>
        <v>0.6</v>
      </c>
      <c r="Q19" s="73"/>
      <c r="R19" s="78" t="n">
        <f aca="false">SUM(A19/1000*$R$4)</f>
        <v>2</v>
      </c>
      <c r="S19" s="79" t="n">
        <f aca="false">SUM(R19*0.5)</f>
        <v>1</v>
      </c>
      <c r="T19" s="72" t="n">
        <v>0.84</v>
      </c>
      <c r="U19" s="73"/>
      <c r="V19" s="73"/>
      <c r="W19" s="136" t="n">
        <f aca="false">SUM(A19/$W$4*'Dental &amp; Other Rates'!$B$39/12)</f>
        <v>13</v>
      </c>
      <c r="X19" s="73"/>
      <c r="Y19" s="83" t="n">
        <f aca="false">SUM(D19+J19+M19+O19+R19+W19)</f>
        <v>164.08</v>
      </c>
      <c r="Z19" s="84" t="n">
        <f aca="false">SUM(D19+J19+M19+P19+R19+S19+T19+W19)</f>
        <v>166.16</v>
      </c>
      <c r="AA19" s="84" t="n">
        <f aca="false">SUM(Z19*12)</f>
        <v>1993.92</v>
      </c>
      <c r="AB19" s="85" t="n">
        <f aca="false">SUM(Z19/(A19/12))</f>
        <v>0.049848</v>
      </c>
    </row>
    <row r="20" customFormat="false" ht="14.25" hidden="false" customHeight="false" outlineLevel="0" collapsed="false">
      <c r="A20" s="1" t="n">
        <v>60000</v>
      </c>
      <c r="B20" s="3" t="s">
        <v>41</v>
      </c>
      <c r="C20" s="69"/>
      <c r="D20" s="78" t="n">
        <v>138</v>
      </c>
      <c r="E20" s="86" t="n">
        <v>94</v>
      </c>
      <c r="F20" s="86" t="n">
        <v>94</v>
      </c>
      <c r="G20" s="86" t="n">
        <v>113</v>
      </c>
      <c r="H20" s="72" t="n">
        <v>124</v>
      </c>
      <c r="I20" s="73"/>
      <c r="J20" s="109" t="n">
        <v>30</v>
      </c>
      <c r="K20" s="137" t="n">
        <v>13</v>
      </c>
      <c r="L20" s="73"/>
      <c r="M20" s="88" t="n">
        <v>9.72</v>
      </c>
      <c r="N20" s="73"/>
      <c r="O20" s="76" t="n">
        <f aca="false">SUM(A20/$O$4*'Dental &amp; Other Rates'!$B$27)</f>
        <v>0.54</v>
      </c>
      <c r="P20" s="138" t="n">
        <f aca="false">SUM(A20/$O$4*'Dental &amp; Other Rates'!$B$28)</f>
        <v>0.9</v>
      </c>
      <c r="Q20" s="73"/>
      <c r="R20" s="78" t="n">
        <f aca="false">SUM(A20/1000*$R$4)</f>
        <v>3</v>
      </c>
      <c r="S20" s="79" t="n">
        <f aca="false">SUM(R20*0.5)</f>
        <v>1.5</v>
      </c>
      <c r="T20" s="72" t="n">
        <v>0.84</v>
      </c>
      <c r="U20" s="73"/>
      <c r="V20" s="73"/>
      <c r="W20" s="136" t="n">
        <f aca="false">SUM(A20/$W$4*'Dental &amp; Other Rates'!$B$40/12)</f>
        <v>27</v>
      </c>
      <c r="X20" s="73"/>
      <c r="Y20" s="83" t="n">
        <f aca="false">SUM(D20+J20+M20+O20+R20+W20)</f>
        <v>208.26</v>
      </c>
      <c r="Z20" s="84" t="n">
        <f aca="false">SUM(D20+J20+M20+P20+R20+S20+T20+W20)</f>
        <v>210.96</v>
      </c>
      <c r="AA20" s="84" t="n">
        <f aca="false">SUM(Z20*12)</f>
        <v>2531.52</v>
      </c>
      <c r="AB20" s="85" t="n">
        <f aca="false">SUM(Z20/(A20/12))</f>
        <v>0.042192</v>
      </c>
    </row>
    <row r="21" customFormat="false" ht="14.25" hidden="false" customHeight="false" outlineLevel="0" collapsed="false">
      <c r="A21" s="1" t="n">
        <v>80000</v>
      </c>
      <c r="B21" s="3" t="s">
        <v>42</v>
      </c>
      <c r="C21" s="69"/>
      <c r="D21" s="78" t="n">
        <v>166</v>
      </c>
      <c r="E21" s="86" t="n">
        <v>115</v>
      </c>
      <c r="F21" s="86" t="n">
        <v>115</v>
      </c>
      <c r="G21" s="86" t="n">
        <v>137</v>
      </c>
      <c r="H21" s="72" t="n">
        <v>152</v>
      </c>
      <c r="I21" s="73"/>
      <c r="J21" s="109" t="n">
        <v>30</v>
      </c>
      <c r="K21" s="137" t="n">
        <v>13</v>
      </c>
      <c r="L21" s="73"/>
      <c r="M21" s="88" t="n">
        <v>9.72</v>
      </c>
      <c r="N21" s="73"/>
      <c r="O21" s="76" t="n">
        <f aca="false">SUM(A21/$O$4*'Dental &amp; Other Rates'!$B$27)</f>
        <v>0.72</v>
      </c>
      <c r="P21" s="138" t="n">
        <f aca="false">SUM(A21/$O$4*'Dental &amp; Other Rates'!$B$28)</f>
        <v>1.2</v>
      </c>
      <c r="Q21" s="73"/>
      <c r="R21" s="78" t="n">
        <f aca="false">SUM(A21/1000*$R$4)</f>
        <v>4</v>
      </c>
      <c r="S21" s="79" t="n">
        <f aca="false">SUM(R21*0.5)</f>
        <v>2</v>
      </c>
      <c r="T21" s="72" t="n">
        <v>0.84</v>
      </c>
      <c r="U21" s="73"/>
      <c r="V21" s="73"/>
      <c r="W21" s="136" t="n">
        <f aca="false">SUM(A21/$W$4*'Dental &amp; Other Rates'!$B$40/12)</f>
        <v>36</v>
      </c>
      <c r="X21" s="73"/>
      <c r="Y21" s="83" t="n">
        <f aca="false">SUM(D21+J21+M21+O21+R21+W21)</f>
        <v>246.44</v>
      </c>
      <c r="Z21" s="84" t="n">
        <f aca="false">SUM(D21+J21+M21+P21+R21+S21+T21+W21)</f>
        <v>249.76</v>
      </c>
      <c r="AA21" s="84" t="n">
        <f aca="false">SUM(Z21*12)</f>
        <v>2997.12</v>
      </c>
      <c r="AB21" s="85" t="n">
        <f aca="false">SUM(Z21/(A21/12))</f>
        <v>0.037464</v>
      </c>
    </row>
    <row r="22" customFormat="false" ht="14.25" hidden="false" customHeight="false" outlineLevel="0" collapsed="false">
      <c r="A22" s="1" t="n">
        <v>100000</v>
      </c>
      <c r="B22" s="3" t="s">
        <v>43</v>
      </c>
      <c r="C22" s="69"/>
      <c r="D22" s="78" t="n">
        <v>196</v>
      </c>
      <c r="E22" s="86" t="n">
        <v>134</v>
      </c>
      <c r="F22" s="86" t="n">
        <v>140</v>
      </c>
      <c r="G22" s="86" t="n">
        <v>165</v>
      </c>
      <c r="H22" s="72" t="n">
        <v>179</v>
      </c>
      <c r="I22" s="73"/>
      <c r="J22" s="109" t="n">
        <v>30</v>
      </c>
      <c r="K22" s="137" t="n">
        <v>13</v>
      </c>
      <c r="L22" s="73"/>
      <c r="M22" s="88" t="n">
        <v>9.72</v>
      </c>
      <c r="N22" s="73"/>
      <c r="O22" s="76" t="n">
        <f aca="false">SUM(A22/$O$4*'Dental &amp; Other Rates'!$B$27)</f>
        <v>0.9</v>
      </c>
      <c r="P22" s="138" t="n">
        <f aca="false">SUM(A22/$O$4*'Dental &amp; Other Rates'!$B$28)</f>
        <v>1.5</v>
      </c>
      <c r="Q22" s="73"/>
      <c r="R22" s="78" t="n">
        <f aca="false">SUM(A22/1000*$R$4)</f>
        <v>5</v>
      </c>
      <c r="S22" s="79" t="n">
        <f aca="false">SUM(R22*0.5)</f>
        <v>2.5</v>
      </c>
      <c r="T22" s="72" t="n">
        <v>0.84</v>
      </c>
      <c r="U22" s="73"/>
      <c r="V22" s="73"/>
      <c r="W22" s="136" t="n">
        <f aca="false">SUM(A22/$W$4*'Dental &amp; Other Rates'!$B$40/12)</f>
        <v>45</v>
      </c>
      <c r="X22" s="73"/>
      <c r="Y22" s="83" t="n">
        <f aca="false">SUM(D22+J22+M22+O22+R22+W22)</f>
        <v>286.62</v>
      </c>
      <c r="Z22" s="84" t="n">
        <f aca="false">SUM(D22+J22+M22+P22+R22+S22+T22+W22)</f>
        <v>290.56</v>
      </c>
      <c r="AA22" s="84" t="n">
        <f aca="false">SUM(Z22*12)</f>
        <v>3486.72</v>
      </c>
      <c r="AB22" s="85" t="n">
        <f aca="false">SUM(Z22/(A22/12))</f>
        <v>0.0348672</v>
      </c>
    </row>
    <row r="23" customFormat="false" ht="14.25" hidden="false" customHeight="false" outlineLevel="0" collapsed="false">
      <c r="A23" s="1" t="n">
        <v>150000</v>
      </c>
      <c r="B23" s="3" t="s">
        <v>44</v>
      </c>
      <c r="C23" s="69"/>
      <c r="D23" s="78" t="n">
        <v>248</v>
      </c>
      <c r="E23" s="86" t="n">
        <v>180</v>
      </c>
      <c r="F23" s="86" t="n">
        <v>187</v>
      </c>
      <c r="G23" s="86" t="n">
        <v>222</v>
      </c>
      <c r="H23" s="72" t="n">
        <v>234</v>
      </c>
      <c r="I23" s="73"/>
      <c r="J23" s="109" t="n">
        <v>30</v>
      </c>
      <c r="K23" s="137" t="n">
        <v>13</v>
      </c>
      <c r="L23" s="73"/>
      <c r="M23" s="88" t="n">
        <v>9.72</v>
      </c>
      <c r="N23" s="73"/>
      <c r="O23" s="76" t="n">
        <f aca="false">SUM(A23/$O$4*'Dental &amp; Other Rates'!$B$27)</f>
        <v>1.35</v>
      </c>
      <c r="P23" s="138" t="n">
        <f aca="false">SUM(A23/$O$4*'Dental &amp; Other Rates'!$B$28)</f>
        <v>2.25</v>
      </c>
      <c r="Q23" s="73"/>
      <c r="R23" s="78" t="n">
        <f aca="false">SUM(A23/1000*$R$4)</f>
        <v>7.5</v>
      </c>
      <c r="S23" s="79" t="n">
        <f aca="false">SUM(R23*0.5)</f>
        <v>3.75</v>
      </c>
      <c r="T23" s="72" t="n">
        <v>0.84</v>
      </c>
      <c r="U23" s="73"/>
      <c r="V23" s="73"/>
      <c r="W23" s="136" t="n">
        <f aca="false">SUM(A23/$W$4*'Dental &amp; Other Rates'!$B$41/12)</f>
        <v>105</v>
      </c>
      <c r="X23" s="73"/>
      <c r="Y23" s="83" t="n">
        <f aca="false">SUM(D23+J23+M23+O23+R23+W23)</f>
        <v>401.57</v>
      </c>
      <c r="Z23" s="84" t="n">
        <f aca="false">SUM(D23+J23+M23+P23+R23+S23+T23+W23)</f>
        <v>407.06</v>
      </c>
      <c r="AA23" s="84" t="n">
        <f aca="false">SUM(Z23*12)</f>
        <v>4884.72</v>
      </c>
      <c r="AB23" s="85" t="n">
        <f aca="false">SUM(Z23/(A23/12))</f>
        <v>0.0325648</v>
      </c>
    </row>
    <row r="24" customFormat="false" ht="14.25" hidden="false" customHeight="false" outlineLevel="0" collapsed="false">
      <c r="A24" s="1" t="n">
        <v>200000</v>
      </c>
      <c r="B24" s="3" t="s">
        <v>45</v>
      </c>
      <c r="C24" s="69"/>
      <c r="D24" s="78" t="n">
        <v>286</v>
      </c>
      <c r="E24" s="86" t="n">
        <v>189</v>
      </c>
      <c r="F24" s="86" t="n">
        <v>196</v>
      </c>
      <c r="G24" s="86" t="n">
        <v>233</v>
      </c>
      <c r="H24" s="72" t="n">
        <v>246</v>
      </c>
      <c r="I24" s="73"/>
      <c r="J24" s="109" t="n">
        <v>30</v>
      </c>
      <c r="K24" s="137" t="n">
        <v>13</v>
      </c>
      <c r="L24" s="73"/>
      <c r="M24" s="88" t="n">
        <v>9.72</v>
      </c>
      <c r="N24" s="73"/>
      <c r="O24" s="76" t="n">
        <f aca="false">SUM(A24/$O$4*'Dental &amp; Other Rates'!$B$27)</f>
        <v>1.8</v>
      </c>
      <c r="P24" s="138" t="n">
        <f aca="false">SUM(A24/$O$4*'Dental &amp; Other Rates'!$B$28)</f>
        <v>3</v>
      </c>
      <c r="Q24" s="73"/>
      <c r="R24" s="78" t="n">
        <f aca="false">SUM(A24/1000*$R$4)</f>
        <v>10</v>
      </c>
      <c r="S24" s="79" t="n">
        <f aca="false">SUM(R24*0.5)</f>
        <v>5</v>
      </c>
      <c r="T24" s="72" t="n">
        <v>0.84</v>
      </c>
      <c r="U24" s="73"/>
      <c r="V24" s="73"/>
      <c r="W24" s="136" t="n">
        <f aca="false">SUM(A24/$W$4*'Dental &amp; Other Rates'!$B$41/12)</f>
        <v>140</v>
      </c>
      <c r="X24" s="73"/>
      <c r="Y24" s="83" t="n">
        <f aca="false">SUM(D24+J24+M24+O24+R24+W24)</f>
        <v>477.52</v>
      </c>
      <c r="Z24" s="84" t="n">
        <f aca="false">SUM(D24+J24+M24+P24+R24+S24+T24+W24)</f>
        <v>484.56</v>
      </c>
      <c r="AA24" s="84" t="n">
        <f aca="false">SUM(Z24*12)</f>
        <v>5814.72</v>
      </c>
      <c r="AB24" s="85" t="n">
        <f aca="false">SUM(Z24/(A24/12))</f>
        <v>0.0290736</v>
      </c>
    </row>
    <row r="25" customFormat="false" ht="14.25" hidden="false" customHeight="false" outlineLevel="0" collapsed="false">
      <c r="A25" s="1" t="n">
        <v>300000</v>
      </c>
      <c r="B25" s="3" t="s">
        <v>46</v>
      </c>
      <c r="C25" s="69"/>
      <c r="D25" s="78" t="n">
        <v>280</v>
      </c>
      <c r="E25" s="86" t="n">
        <v>198</v>
      </c>
      <c r="F25" s="86" t="n">
        <v>206</v>
      </c>
      <c r="G25" s="86" t="n">
        <v>244</v>
      </c>
      <c r="H25" s="72" t="n">
        <v>257</v>
      </c>
      <c r="I25" s="73"/>
      <c r="J25" s="109" t="n">
        <v>30</v>
      </c>
      <c r="K25" s="137" t="n">
        <v>13</v>
      </c>
      <c r="L25" s="73"/>
      <c r="M25" s="88" t="n">
        <v>9.72</v>
      </c>
      <c r="N25" s="73"/>
      <c r="O25" s="76" t="n">
        <f aca="false">SUM(A25/$O$4*'Dental &amp; Other Rates'!$B$27)</f>
        <v>2.7</v>
      </c>
      <c r="P25" s="138" t="n">
        <f aca="false">SUM(A25/$O$4*'Dental &amp; Other Rates'!$B$28)</f>
        <v>4.5</v>
      </c>
      <c r="Q25" s="73"/>
      <c r="R25" s="78" t="n">
        <f aca="false">SUM(A25/1000*$R$4)</f>
        <v>15</v>
      </c>
      <c r="S25" s="79" t="n">
        <f aca="false">SUM(R25*0.5)</f>
        <v>7.5</v>
      </c>
      <c r="T25" s="72" t="n">
        <v>0.84</v>
      </c>
      <c r="U25" s="73"/>
      <c r="V25" s="73"/>
      <c r="W25" s="136" t="n">
        <f aca="false">SUM(A25/$W$4*'Dental &amp; Other Rates'!$B$42/12)</f>
        <v>235</v>
      </c>
      <c r="X25" s="73"/>
      <c r="Y25" s="83" t="n">
        <f aca="false">SUM(D25+J25+M25+O25+R25+W25)</f>
        <v>572.42</v>
      </c>
      <c r="Z25" s="84" t="n">
        <f aca="false">SUM(D25+J25+M25+P25+R25+S25+T25+W25)</f>
        <v>582.56</v>
      </c>
      <c r="AA25" s="84" t="n">
        <f aca="false">SUM(Z25*12)</f>
        <v>6990.72</v>
      </c>
      <c r="AB25" s="85" t="n">
        <f aca="false">SUM(Z25/(A25/12))</f>
        <v>0.0233024</v>
      </c>
    </row>
    <row r="26" customFormat="false" ht="14.25" hidden="false" customHeight="false" outlineLevel="0" collapsed="false">
      <c r="A26" s="1" t="n">
        <v>500000</v>
      </c>
      <c r="B26" s="3" t="s">
        <v>47</v>
      </c>
      <c r="C26" s="69"/>
      <c r="D26" s="113" t="n">
        <v>293</v>
      </c>
      <c r="E26" s="114" t="n">
        <v>207</v>
      </c>
      <c r="F26" s="114" t="n">
        <v>215</v>
      </c>
      <c r="G26" s="114" t="n">
        <v>255</v>
      </c>
      <c r="H26" s="115" t="n">
        <v>269</v>
      </c>
      <c r="I26" s="73"/>
      <c r="J26" s="109" t="n">
        <v>30</v>
      </c>
      <c r="K26" s="137" t="n">
        <v>13</v>
      </c>
      <c r="L26" s="73"/>
      <c r="M26" s="95" t="n">
        <v>9.72</v>
      </c>
      <c r="N26" s="73"/>
      <c r="O26" s="76" t="n">
        <f aca="false">SUM(A26/$O$4*'Dental &amp; Other Rates'!$B$27)</f>
        <v>4.5</v>
      </c>
      <c r="P26" s="138" t="n">
        <f aca="false">SUM(A26/$O$4*'Dental &amp; Other Rates'!$B$28)</f>
        <v>7.5</v>
      </c>
      <c r="Q26" s="73"/>
      <c r="R26" s="78" t="n">
        <f aca="false">SUM(A26/1000*$R$4)</f>
        <v>25</v>
      </c>
      <c r="S26" s="79" t="n">
        <f aca="false">SUM(R26*0.5)</f>
        <v>12.5</v>
      </c>
      <c r="T26" s="72" t="n">
        <v>0.84</v>
      </c>
      <c r="U26" s="73"/>
      <c r="V26" s="73"/>
      <c r="W26" s="136" t="n">
        <f aca="false">SUM(A26/$W$4*'Dental &amp; Other Rates'!$B$42/12)</f>
        <v>391.666666666667</v>
      </c>
      <c r="X26" s="73"/>
      <c r="Y26" s="96" t="n">
        <f aca="false">SUM(D26+J26+M26+O26+R26+W26)</f>
        <v>753.886666666667</v>
      </c>
      <c r="Z26" s="97" t="n">
        <f aca="false">SUM(D26+J26+M26+P26+R26+S26+T26+W26)</f>
        <v>770.226666666667</v>
      </c>
      <c r="AA26" s="97" t="n">
        <f aca="false">SUM(Z26*12)</f>
        <v>9242.72</v>
      </c>
      <c r="AB26" s="98" t="n">
        <f aca="false">SUM(Z26/(A26/12))</f>
        <v>0.01848544</v>
      </c>
    </row>
    <row r="27" customFormat="false" ht="14.25" hidden="false" customHeight="true" outlineLevel="0" collapsed="false">
      <c r="B27" s="23" t="s">
        <v>50</v>
      </c>
      <c r="C27" s="99"/>
      <c r="D27" s="103" t="s">
        <v>51</v>
      </c>
      <c r="E27" s="103"/>
      <c r="F27" s="103"/>
      <c r="G27" s="103"/>
      <c r="H27" s="103"/>
      <c r="I27" s="101"/>
      <c r="J27" s="139" t="s">
        <v>50</v>
      </c>
      <c r="K27" s="139"/>
      <c r="L27" s="26"/>
      <c r="M27" s="103" t="s">
        <v>70</v>
      </c>
      <c r="N27" s="101"/>
      <c r="O27" s="104" t="s">
        <v>25</v>
      </c>
      <c r="P27" s="105" t="s">
        <v>27</v>
      </c>
      <c r="Q27" s="101"/>
      <c r="R27" s="106" t="s">
        <v>28</v>
      </c>
      <c r="S27" s="107" t="s">
        <v>29</v>
      </c>
      <c r="T27" s="108" t="s">
        <v>30</v>
      </c>
      <c r="U27" s="26"/>
      <c r="V27" s="101"/>
      <c r="W27" s="140" t="s">
        <v>68</v>
      </c>
      <c r="X27" s="101"/>
      <c r="Y27" s="34"/>
      <c r="Z27" s="34"/>
      <c r="AA27" s="34"/>
      <c r="AB27" s="34"/>
    </row>
    <row r="28" customFormat="false" ht="14.25" hidden="false" customHeight="false" outlineLevel="0" collapsed="false">
      <c r="A28" s="1" t="n">
        <v>24000</v>
      </c>
      <c r="B28" s="3" t="s">
        <v>38</v>
      </c>
      <c r="C28" s="69"/>
      <c r="D28" s="70" t="n">
        <v>70</v>
      </c>
      <c r="E28" s="71" t="n">
        <v>52</v>
      </c>
      <c r="F28" s="71" t="n">
        <v>40</v>
      </c>
      <c r="G28" s="71" t="n">
        <v>55</v>
      </c>
      <c r="H28" s="133" t="n">
        <v>61</v>
      </c>
      <c r="I28" s="73"/>
      <c r="J28" s="109" t="n">
        <v>26</v>
      </c>
      <c r="K28" s="137" t="n">
        <v>11</v>
      </c>
      <c r="L28" s="73"/>
      <c r="M28" s="110" t="n">
        <v>9.72</v>
      </c>
      <c r="N28" s="73"/>
      <c r="O28" s="76" t="n">
        <f aca="false">SUM(A28/$O$4*'Dental &amp; Other Rates'!$B$27)</f>
        <v>0.216</v>
      </c>
      <c r="P28" s="138" t="n">
        <f aca="false">SUM(A28/$O$4*'Dental &amp; Other Rates'!$B$28)</f>
        <v>0.36</v>
      </c>
      <c r="Q28" s="73"/>
      <c r="R28" s="78" t="n">
        <f aca="false">SUM(A28/1000*$R$4)</f>
        <v>1.2</v>
      </c>
      <c r="S28" s="79" t="n">
        <f aca="false">SUM(R28*0.5)</f>
        <v>0.6</v>
      </c>
      <c r="T28" s="72" t="n">
        <v>0.84</v>
      </c>
      <c r="U28" s="73"/>
      <c r="V28" s="73"/>
      <c r="W28" s="136" t="n">
        <f aca="false">SUM(A28/$W$4*'Dental &amp; Other Rates'!$B$39/12)</f>
        <v>7.8</v>
      </c>
      <c r="X28" s="73"/>
      <c r="Y28" s="83" t="n">
        <f aca="false">SUM(D28+J28+M28+O28+R28+W28)</f>
        <v>114.936</v>
      </c>
      <c r="Z28" s="84" t="n">
        <f aca="false">SUM(D28+J28+M28+P28+R28+S28+T28+W28)</f>
        <v>116.52</v>
      </c>
      <c r="AA28" s="84" t="n">
        <f aca="false">SUM(Z28*12)</f>
        <v>1398.24</v>
      </c>
      <c r="AB28" s="85" t="n">
        <f aca="false">SUM(Z28/(A28/12))</f>
        <v>0.05826</v>
      </c>
    </row>
    <row r="29" customFormat="false" ht="14.25" hidden="false" customHeight="false" outlineLevel="0" collapsed="false">
      <c r="A29" s="1" t="n">
        <v>25000</v>
      </c>
      <c r="B29" s="3" t="s">
        <v>39</v>
      </c>
      <c r="C29" s="69"/>
      <c r="D29" s="78" t="n">
        <v>85</v>
      </c>
      <c r="E29" s="86" t="n">
        <v>65</v>
      </c>
      <c r="F29" s="86" t="n">
        <v>52</v>
      </c>
      <c r="G29" s="86" t="n">
        <v>68</v>
      </c>
      <c r="H29" s="72" t="n">
        <v>76</v>
      </c>
      <c r="I29" s="73"/>
      <c r="J29" s="109" t="n">
        <v>26</v>
      </c>
      <c r="K29" s="137" t="n">
        <v>11</v>
      </c>
      <c r="L29" s="73"/>
      <c r="M29" s="88" t="n">
        <v>9.72</v>
      </c>
      <c r="N29" s="73"/>
      <c r="O29" s="76" t="n">
        <f aca="false">SUM(A29/$O$4*'Dental &amp; Other Rates'!$B$27)</f>
        <v>0.225</v>
      </c>
      <c r="P29" s="138" t="n">
        <f aca="false">SUM(A29/$O$4*'Dental &amp; Other Rates'!$B$28)</f>
        <v>0.375</v>
      </c>
      <c r="Q29" s="73"/>
      <c r="R29" s="78" t="n">
        <f aca="false">SUM(A29/1000*$R$4)</f>
        <v>1.25</v>
      </c>
      <c r="S29" s="79" t="n">
        <f aca="false">SUM(R29*0.5)</f>
        <v>0.625</v>
      </c>
      <c r="T29" s="72" t="n">
        <v>0.84</v>
      </c>
      <c r="U29" s="73"/>
      <c r="V29" s="73"/>
      <c r="W29" s="136" t="n">
        <f aca="false">SUM(A29/$W$4*'Dental &amp; Other Rates'!$B$39/12)</f>
        <v>8.125</v>
      </c>
      <c r="X29" s="73"/>
      <c r="Y29" s="83" t="n">
        <f aca="false">SUM(D29+J29+M29+O29+R29+W29)</f>
        <v>130.32</v>
      </c>
      <c r="Z29" s="84" t="n">
        <f aca="false">SUM(D29+J29+M29+P29+R29+S29+T29+W29)</f>
        <v>131.935</v>
      </c>
      <c r="AA29" s="84" t="n">
        <f aca="false">SUM(Z29*12)</f>
        <v>1583.22</v>
      </c>
      <c r="AB29" s="85" t="n">
        <f aca="false">SUM(Z29/(A29/12))</f>
        <v>0.0633288</v>
      </c>
    </row>
    <row r="30" customFormat="false" ht="14.25" hidden="false" customHeight="false" outlineLevel="0" collapsed="false">
      <c r="A30" s="1" t="n">
        <v>40000</v>
      </c>
      <c r="B30" s="3" t="s">
        <v>40</v>
      </c>
      <c r="C30" s="69"/>
      <c r="D30" s="78" t="n">
        <v>104</v>
      </c>
      <c r="E30" s="86" t="n">
        <v>77</v>
      </c>
      <c r="F30" s="86" t="n">
        <v>67</v>
      </c>
      <c r="G30" s="86" t="n">
        <v>83</v>
      </c>
      <c r="H30" s="72" t="n">
        <v>92</v>
      </c>
      <c r="I30" s="73"/>
      <c r="J30" s="109" t="n">
        <v>26</v>
      </c>
      <c r="K30" s="137" t="n">
        <v>11</v>
      </c>
      <c r="L30" s="73"/>
      <c r="M30" s="88" t="n">
        <v>9.72</v>
      </c>
      <c r="N30" s="73"/>
      <c r="O30" s="76" t="n">
        <f aca="false">SUM(A30/$O$4*'Dental &amp; Other Rates'!$B$27)</f>
        <v>0.36</v>
      </c>
      <c r="P30" s="138" t="n">
        <f aca="false">SUM(A30/$O$4*'Dental &amp; Other Rates'!$B$28)</f>
        <v>0.6</v>
      </c>
      <c r="Q30" s="73"/>
      <c r="R30" s="78" t="n">
        <f aca="false">SUM(A30/1000*$R$4)</f>
        <v>2</v>
      </c>
      <c r="S30" s="79" t="n">
        <f aca="false">SUM(R30*0.5)</f>
        <v>1</v>
      </c>
      <c r="T30" s="72" t="n">
        <v>0.84</v>
      </c>
      <c r="U30" s="73"/>
      <c r="V30" s="73"/>
      <c r="W30" s="136" t="n">
        <f aca="false">SUM(A30/$W$4*'Dental &amp; Other Rates'!$B$39/12)</f>
        <v>13</v>
      </c>
      <c r="X30" s="73"/>
      <c r="Y30" s="83" t="n">
        <f aca="false">SUM(D30+J30+M30+O30+R30+W30)</f>
        <v>155.08</v>
      </c>
      <c r="Z30" s="84" t="n">
        <f aca="false">SUM(D30+J30+M30+P30+R30+S30+T30+W30)</f>
        <v>157.16</v>
      </c>
      <c r="AA30" s="84" t="n">
        <f aca="false">SUM(Z30*12)</f>
        <v>1885.92</v>
      </c>
      <c r="AB30" s="85" t="n">
        <f aca="false">SUM(Z30/(A30/12))</f>
        <v>0.047148</v>
      </c>
    </row>
    <row r="31" customFormat="false" ht="14.25" hidden="false" customHeight="false" outlineLevel="0" collapsed="false">
      <c r="A31" s="1" t="n">
        <v>60000</v>
      </c>
      <c r="B31" s="3" t="s">
        <v>41</v>
      </c>
      <c r="C31" s="69"/>
      <c r="D31" s="78" t="n">
        <v>126</v>
      </c>
      <c r="E31" s="86" t="n">
        <v>85</v>
      </c>
      <c r="F31" s="86" t="n">
        <v>85</v>
      </c>
      <c r="G31" s="86" t="n">
        <v>103</v>
      </c>
      <c r="H31" s="72" t="n">
        <v>113</v>
      </c>
      <c r="I31" s="73"/>
      <c r="J31" s="109" t="n">
        <v>26</v>
      </c>
      <c r="K31" s="137" t="n">
        <v>11</v>
      </c>
      <c r="L31" s="73"/>
      <c r="M31" s="88" t="n">
        <v>9.72</v>
      </c>
      <c r="N31" s="73"/>
      <c r="O31" s="76" t="n">
        <f aca="false">SUM(A31/$O$4*'Dental &amp; Other Rates'!$B$27)</f>
        <v>0.54</v>
      </c>
      <c r="P31" s="138" t="n">
        <f aca="false">SUM(A31/$O$4*'Dental &amp; Other Rates'!$B$28)</f>
        <v>0.9</v>
      </c>
      <c r="Q31" s="73"/>
      <c r="R31" s="78" t="n">
        <f aca="false">SUM(A31/1000*$R$4)</f>
        <v>3</v>
      </c>
      <c r="S31" s="79" t="n">
        <f aca="false">SUM(R31*0.5)</f>
        <v>1.5</v>
      </c>
      <c r="T31" s="72" t="n">
        <v>0.84</v>
      </c>
      <c r="U31" s="73"/>
      <c r="V31" s="73"/>
      <c r="W31" s="136" t="n">
        <f aca="false">SUM(A31/$W$4*'Dental &amp; Other Rates'!$B$40/12)</f>
        <v>27</v>
      </c>
      <c r="X31" s="73"/>
      <c r="Y31" s="83" t="n">
        <f aca="false">SUM(D31+J31+M31+O31+R31+W31)</f>
        <v>192.26</v>
      </c>
      <c r="Z31" s="84" t="n">
        <f aca="false">SUM(D31+J31+M31+P31+R31+S31+T31+W31)</f>
        <v>194.96</v>
      </c>
      <c r="AA31" s="84" t="n">
        <f aca="false">SUM(Z31*12)</f>
        <v>2339.52</v>
      </c>
      <c r="AB31" s="85" t="n">
        <f aca="false">SUM(Z31/(A31/12))</f>
        <v>0.038992</v>
      </c>
    </row>
    <row r="32" customFormat="false" ht="14.25" hidden="false" customHeight="false" outlineLevel="0" collapsed="false">
      <c r="A32" s="1" t="n">
        <v>80000</v>
      </c>
      <c r="B32" s="3" t="s">
        <v>42</v>
      </c>
      <c r="C32" s="69"/>
      <c r="D32" s="78" t="n">
        <v>149</v>
      </c>
      <c r="E32" s="86" t="n">
        <v>104</v>
      </c>
      <c r="F32" s="86" t="n">
        <v>104</v>
      </c>
      <c r="G32" s="86" t="n">
        <v>124</v>
      </c>
      <c r="H32" s="72" t="n">
        <v>135</v>
      </c>
      <c r="I32" s="73"/>
      <c r="J32" s="109" t="n">
        <v>26</v>
      </c>
      <c r="K32" s="137" t="n">
        <v>11</v>
      </c>
      <c r="L32" s="73"/>
      <c r="M32" s="88" t="n">
        <v>9.72</v>
      </c>
      <c r="N32" s="73"/>
      <c r="O32" s="76" t="n">
        <f aca="false">SUM(A32/$O$4*'Dental &amp; Other Rates'!$B$27)</f>
        <v>0.72</v>
      </c>
      <c r="P32" s="138" t="n">
        <f aca="false">SUM(A32/$O$4*'Dental &amp; Other Rates'!$B$28)</f>
        <v>1.2</v>
      </c>
      <c r="Q32" s="73"/>
      <c r="R32" s="78" t="n">
        <f aca="false">SUM(A32/1000*$R$4)</f>
        <v>4</v>
      </c>
      <c r="S32" s="79" t="n">
        <f aca="false">SUM(R32*0.5)</f>
        <v>2</v>
      </c>
      <c r="T32" s="72" t="n">
        <v>0.84</v>
      </c>
      <c r="U32" s="73"/>
      <c r="V32" s="73"/>
      <c r="W32" s="136" t="n">
        <f aca="false">SUM(A32/$W$4*'Dental &amp; Other Rates'!$B$40/12)</f>
        <v>36</v>
      </c>
      <c r="X32" s="73"/>
      <c r="Y32" s="83" t="n">
        <f aca="false">SUM(D32+J32+M32+O32+R32+W32)</f>
        <v>225.44</v>
      </c>
      <c r="Z32" s="84" t="n">
        <f aca="false">SUM(D32+J32+M32+P32+R32+S32+T32+W32)</f>
        <v>228.76</v>
      </c>
      <c r="AA32" s="84" t="n">
        <f aca="false">SUM(Z32*12)</f>
        <v>2745.12</v>
      </c>
      <c r="AB32" s="85" t="n">
        <f aca="false">SUM(Z32/(A32/12))</f>
        <v>0.034314</v>
      </c>
    </row>
    <row r="33" customFormat="false" ht="14.25" hidden="false" customHeight="false" outlineLevel="0" collapsed="false">
      <c r="A33" s="1" t="n">
        <v>100000</v>
      </c>
      <c r="B33" s="3" t="s">
        <v>43</v>
      </c>
      <c r="C33" s="69"/>
      <c r="D33" s="78" t="n">
        <v>178</v>
      </c>
      <c r="E33" s="86" t="n">
        <v>121</v>
      </c>
      <c r="F33" s="86" t="n">
        <v>126</v>
      </c>
      <c r="G33" s="86" t="n">
        <v>148</v>
      </c>
      <c r="H33" s="72" t="n">
        <v>162</v>
      </c>
      <c r="I33" s="73"/>
      <c r="J33" s="109" t="n">
        <v>26</v>
      </c>
      <c r="K33" s="137" t="n">
        <v>11</v>
      </c>
      <c r="L33" s="73"/>
      <c r="M33" s="88" t="n">
        <v>9.72</v>
      </c>
      <c r="N33" s="73"/>
      <c r="O33" s="76" t="n">
        <f aca="false">SUM(A33/$O$4*'Dental &amp; Other Rates'!$B$27)</f>
        <v>0.9</v>
      </c>
      <c r="P33" s="138" t="n">
        <f aca="false">SUM(A33/$O$4*'Dental &amp; Other Rates'!$B$28)</f>
        <v>1.5</v>
      </c>
      <c r="Q33" s="73"/>
      <c r="R33" s="78" t="n">
        <f aca="false">SUM(A33/1000*$R$4)</f>
        <v>5</v>
      </c>
      <c r="S33" s="79" t="n">
        <f aca="false">SUM(R33*0.5)</f>
        <v>2.5</v>
      </c>
      <c r="T33" s="72" t="n">
        <v>0.84</v>
      </c>
      <c r="U33" s="73"/>
      <c r="V33" s="73"/>
      <c r="W33" s="136" t="n">
        <f aca="false">SUM(A33/$W$4*'Dental &amp; Other Rates'!$B$40/12)</f>
        <v>45</v>
      </c>
      <c r="X33" s="73"/>
      <c r="Y33" s="83" t="n">
        <f aca="false">SUM(D33+J33+M33+O33+R33+W33)</f>
        <v>264.62</v>
      </c>
      <c r="Z33" s="84" t="n">
        <f aca="false">SUM(D33+J33+M33+P33+R33+S33+T33+W33)</f>
        <v>268.56</v>
      </c>
      <c r="AA33" s="84" t="n">
        <f aca="false">SUM(Z33*12)</f>
        <v>3222.72</v>
      </c>
      <c r="AB33" s="85" t="n">
        <f aca="false">SUM(Z33/(A33/12))</f>
        <v>0.0322272</v>
      </c>
    </row>
    <row r="34" customFormat="false" ht="14.25" hidden="false" customHeight="false" outlineLevel="0" collapsed="false">
      <c r="A34" s="1" t="n">
        <v>150000</v>
      </c>
      <c r="B34" s="3" t="s">
        <v>44</v>
      </c>
      <c r="C34" s="69"/>
      <c r="D34" s="78" t="n">
        <v>232</v>
      </c>
      <c r="E34" s="86" t="n">
        <v>162</v>
      </c>
      <c r="F34" s="86" t="n">
        <v>169</v>
      </c>
      <c r="G34" s="86" t="n">
        <v>200</v>
      </c>
      <c r="H34" s="72" t="n">
        <v>216</v>
      </c>
      <c r="I34" s="73"/>
      <c r="J34" s="109" t="n">
        <v>26</v>
      </c>
      <c r="K34" s="137" t="n">
        <v>11</v>
      </c>
      <c r="L34" s="73"/>
      <c r="M34" s="88" t="n">
        <v>9.72</v>
      </c>
      <c r="N34" s="73"/>
      <c r="O34" s="76" t="n">
        <f aca="false">SUM(A34/$O$4*'Dental &amp; Other Rates'!$B$27)</f>
        <v>1.35</v>
      </c>
      <c r="P34" s="138" t="n">
        <f aca="false">SUM(A34/$O$4*'Dental &amp; Other Rates'!$B$28)</f>
        <v>2.25</v>
      </c>
      <c r="Q34" s="73"/>
      <c r="R34" s="78" t="n">
        <f aca="false">SUM(A34/1000*$R$4)</f>
        <v>7.5</v>
      </c>
      <c r="S34" s="79" t="n">
        <f aca="false">SUM(R34*0.5)</f>
        <v>3.75</v>
      </c>
      <c r="T34" s="72" t="n">
        <v>0.84</v>
      </c>
      <c r="U34" s="73"/>
      <c r="V34" s="73"/>
      <c r="W34" s="136" t="n">
        <f aca="false">SUM(A34/$W$4*'Dental &amp; Other Rates'!$B$41/12)</f>
        <v>105</v>
      </c>
      <c r="X34" s="73"/>
      <c r="Y34" s="83" t="n">
        <f aca="false">SUM(D34+J34+M34+O34+R34+W34)</f>
        <v>381.57</v>
      </c>
      <c r="Z34" s="84" t="n">
        <f aca="false">SUM(D34+J34+M34+P34+R34+S34+T34+W34)</f>
        <v>387.06</v>
      </c>
      <c r="AA34" s="84" t="n">
        <f aca="false">SUM(Z34*12)</f>
        <v>4644.72</v>
      </c>
      <c r="AB34" s="85" t="n">
        <f aca="false">SUM(Z34/(A34/12))</f>
        <v>0.0309648</v>
      </c>
    </row>
    <row r="35" customFormat="false" ht="14.25" hidden="false" customHeight="false" outlineLevel="0" collapsed="false">
      <c r="A35" s="1" t="n">
        <v>200000</v>
      </c>
      <c r="B35" s="3" t="s">
        <v>45</v>
      </c>
      <c r="C35" s="69"/>
      <c r="D35" s="78" t="n">
        <v>250</v>
      </c>
      <c r="E35" s="86" t="n">
        <v>171</v>
      </c>
      <c r="F35" s="86" t="n">
        <v>178</v>
      </c>
      <c r="G35" s="86" t="n">
        <v>211</v>
      </c>
      <c r="H35" s="72" t="n">
        <v>227</v>
      </c>
      <c r="I35" s="73"/>
      <c r="J35" s="109" t="n">
        <v>26</v>
      </c>
      <c r="K35" s="137" t="n">
        <v>11</v>
      </c>
      <c r="L35" s="73"/>
      <c r="M35" s="88" t="n">
        <v>9.72</v>
      </c>
      <c r="N35" s="73"/>
      <c r="O35" s="76" t="n">
        <f aca="false">SUM(A35/$O$4*'Dental &amp; Other Rates'!$B$27)</f>
        <v>1.8</v>
      </c>
      <c r="P35" s="138" t="n">
        <f aca="false">SUM(A35/$O$4*'Dental &amp; Other Rates'!$B$28)</f>
        <v>3</v>
      </c>
      <c r="Q35" s="73"/>
      <c r="R35" s="78" t="n">
        <f aca="false">SUM(A35/1000*$R$4)</f>
        <v>10</v>
      </c>
      <c r="S35" s="79" t="n">
        <f aca="false">SUM(R35*0.5)</f>
        <v>5</v>
      </c>
      <c r="T35" s="72" t="n">
        <v>0.84</v>
      </c>
      <c r="U35" s="73"/>
      <c r="V35" s="73"/>
      <c r="W35" s="136" t="n">
        <f aca="false">SUM(A35/$W$4*'Dental &amp; Other Rates'!$B$41/12)</f>
        <v>140</v>
      </c>
      <c r="X35" s="73"/>
      <c r="Y35" s="83" t="n">
        <f aca="false">SUM(D35+J35+M35+O35+R35+W35)</f>
        <v>437.52</v>
      </c>
      <c r="Z35" s="84" t="n">
        <f aca="false">SUM(D35+J35+M35+P35+R35+S35+T35+W35)</f>
        <v>444.56</v>
      </c>
      <c r="AA35" s="84" t="n">
        <f aca="false">SUM(Z35*12)</f>
        <v>5334.72</v>
      </c>
      <c r="AB35" s="85" t="n">
        <f aca="false">SUM(Z35/(A35/12))</f>
        <v>0.0266736</v>
      </c>
    </row>
    <row r="36" customFormat="false" ht="14.25" hidden="false" customHeight="false" outlineLevel="0" collapsed="false">
      <c r="A36" s="1" t="n">
        <v>300000</v>
      </c>
      <c r="B36" s="3" t="s">
        <v>46</v>
      </c>
      <c r="C36" s="69"/>
      <c r="D36" s="78" t="n">
        <v>263</v>
      </c>
      <c r="E36" s="86" t="n">
        <v>178</v>
      </c>
      <c r="F36" s="86" t="n">
        <v>185</v>
      </c>
      <c r="G36" s="86" t="n">
        <v>220</v>
      </c>
      <c r="H36" s="72" t="n">
        <v>238</v>
      </c>
      <c r="I36" s="73"/>
      <c r="J36" s="109" t="n">
        <v>26</v>
      </c>
      <c r="K36" s="137" t="n">
        <v>11</v>
      </c>
      <c r="L36" s="73"/>
      <c r="M36" s="88" t="n">
        <v>9.72</v>
      </c>
      <c r="N36" s="73"/>
      <c r="O36" s="76" t="n">
        <f aca="false">SUM(A36/$O$4*'Dental &amp; Other Rates'!$B$27)</f>
        <v>2.7</v>
      </c>
      <c r="P36" s="138" t="n">
        <f aca="false">SUM(A36/$O$4*'Dental &amp; Other Rates'!$B$28)</f>
        <v>4.5</v>
      </c>
      <c r="Q36" s="73"/>
      <c r="R36" s="78" t="n">
        <f aca="false">SUM(A36/1000*$R$4)</f>
        <v>15</v>
      </c>
      <c r="S36" s="79" t="n">
        <f aca="false">SUM(R36*0.5)</f>
        <v>7.5</v>
      </c>
      <c r="T36" s="72" t="n">
        <v>0.84</v>
      </c>
      <c r="U36" s="73"/>
      <c r="V36" s="73"/>
      <c r="W36" s="136" t="n">
        <f aca="false">SUM(A36/$W$4*'Dental &amp; Other Rates'!$B$42/12)</f>
        <v>235</v>
      </c>
      <c r="X36" s="73"/>
      <c r="Y36" s="83" t="n">
        <f aca="false">SUM(D36+J36+M36+O36+R36+W36)</f>
        <v>551.42</v>
      </c>
      <c r="Z36" s="84" t="n">
        <f aca="false">SUM(D36+J36+M36+P36+R36+S36+T36+W36)</f>
        <v>561.56</v>
      </c>
      <c r="AA36" s="84" t="n">
        <f aca="false">SUM(Z36*12)</f>
        <v>6738.72</v>
      </c>
      <c r="AB36" s="85" t="n">
        <f aca="false">SUM(Z36/(A36/12))</f>
        <v>0.0224624</v>
      </c>
    </row>
    <row r="37" customFormat="false" ht="14.25" hidden="false" customHeight="false" outlineLevel="0" collapsed="false">
      <c r="A37" s="1" t="n">
        <v>500000</v>
      </c>
      <c r="B37" s="3" t="s">
        <v>47</v>
      </c>
      <c r="C37" s="69"/>
      <c r="D37" s="113" t="n">
        <v>274</v>
      </c>
      <c r="E37" s="114" t="n">
        <v>187</v>
      </c>
      <c r="F37" s="114" t="n">
        <v>194</v>
      </c>
      <c r="G37" s="114" t="n">
        <v>230</v>
      </c>
      <c r="H37" s="115" t="n">
        <v>248</v>
      </c>
      <c r="I37" s="73"/>
      <c r="J37" s="109" t="n">
        <v>26</v>
      </c>
      <c r="K37" s="137" t="n">
        <v>11</v>
      </c>
      <c r="L37" s="73"/>
      <c r="M37" s="95" t="n">
        <v>9.72</v>
      </c>
      <c r="N37" s="73"/>
      <c r="O37" s="76" t="n">
        <f aca="false">SUM(A37/$O$4*'Dental &amp; Other Rates'!$B$27)</f>
        <v>4.5</v>
      </c>
      <c r="P37" s="138" t="n">
        <f aca="false">SUM(A37/$O$4*'Dental &amp; Other Rates'!$B$28)</f>
        <v>7.5</v>
      </c>
      <c r="Q37" s="73"/>
      <c r="R37" s="78" t="n">
        <f aca="false">SUM(A37/1000*$R$4)</f>
        <v>25</v>
      </c>
      <c r="S37" s="79" t="n">
        <f aca="false">SUM(R37*0.5)</f>
        <v>12.5</v>
      </c>
      <c r="T37" s="72" t="n">
        <v>0.84</v>
      </c>
      <c r="U37" s="73"/>
      <c r="V37" s="73"/>
      <c r="W37" s="136" t="n">
        <f aca="false">SUM(A37/$W$4*'Dental &amp; Other Rates'!$B$42/12)</f>
        <v>391.666666666667</v>
      </c>
      <c r="X37" s="73"/>
      <c r="Y37" s="96" t="n">
        <f aca="false">SUM(D37+J37+M37+O37+R37+W37)</f>
        <v>730.886666666667</v>
      </c>
      <c r="Z37" s="97" t="n">
        <f aca="false">SUM(D37+J37+M37+P37+R37+S37+T37+W37)</f>
        <v>747.226666666667</v>
      </c>
      <c r="AA37" s="97" t="n">
        <f aca="false">SUM(Z37*12)</f>
        <v>8966.72</v>
      </c>
      <c r="AB37" s="98" t="n">
        <f aca="false">SUM(Z37/(A37/12))</f>
        <v>0.01793344</v>
      </c>
    </row>
    <row r="38" customFormat="false" ht="14.25" hidden="false" customHeight="true" outlineLevel="0" collapsed="false">
      <c r="B38" s="23" t="s">
        <v>27</v>
      </c>
      <c r="C38" s="99"/>
      <c r="D38" s="103" t="s">
        <v>52</v>
      </c>
      <c r="E38" s="103"/>
      <c r="F38" s="103"/>
      <c r="G38" s="103"/>
      <c r="H38" s="103"/>
      <c r="I38" s="101"/>
      <c r="J38" s="139" t="s">
        <v>27</v>
      </c>
      <c r="K38" s="139"/>
      <c r="L38" s="26"/>
      <c r="M38" s="103" t="s">
        <v>53</v>
      </c>
      <c r="N38" s="101"/>
      <c r="O38" s="104" t="s">
        <v>25</v>
      </c>
      <c r="P38" s="105" t="s">
        <v>27</v>
      </c>
      <c r="Q38" s="101"/>
      <c r="R38" s="106" t="s">
        <v>28</v>
      </c>
      <c r="S38" s="107" t="s">
        <v>29</v>
      </c>
      <c r="T38" s="108" t="s">
        <v>30</v>
      </c>
      <c r="U38" s="26"/>
      <c r="V38" s="101"/>
      <c r="W38" s="140" t="s">
        <v>68</v>
      </c>
      <c r="X38" s="101"/>
      <c r="Y38" s="34"/>
      <c r="Z38" s="34"/>
      <c r="AA38" s="34"/>
      <c r="AB38" s="34"/>
    </row>
    <row r="39" customFormat="false" ht="14.25" hidden="false" customHeight="false" outlineLevel="0" collapsed="false">
      <c r="A39" s="1" t="n">
        <v>24000</v>
      </c>
      <c r="B39" s="3" t="s">
        <v>38</v>
      </c>
      <c r="C39" s="69"/>
      <c r="D39" s="70" t="n">
        <v>97</v>
      </c>
      <c r="E39" s="71" t="n">
        <v>77</v>
      </c>
      <c r="F39" s="71" t="n">
        <v>61</v>
      </c>
      <c r="G39" s="71" t="n">
        <v>84</v>
      </c>
      <c r="H39" s="133" t="n">
        <v>91</v>
      </c>
      <c r="I39" s="73"/>
      <c r="J39" s="109" t="n">
        <v>53</v>
      </c>
      <c r="K39" s="137" t="n">
        <v>18</v>
      </c>
      <c r="L39" s="73"/>
      <c r="M39" s="110" t="n">
        <v>14.6</v>
      </c>
      <c r="N39" s="73"/>
      <c r="O39" s="76" t="n">
        <f aca="false">SUM(A39/$O$4*'Dental &amp; Other Rates'!$B$27)</f>
        <v>0.216</v>
      </c>
      <c r="P39" s="138" t="n">
        <f aca="false">SUM(A39/$O$4*'Dental &amp; Other Rates'!$B$28)</f>
        <v>0.36</v>
      </c>
      <c r="Q39" s="73"/>
      <c r="R39" s="78" t="n">
        <f aca="false">SUM(A39/1000*$R$4)</f>
        <v>1.2</v>
      </c>
      <c r="S39" s="79" t="n">
        <f aca="false">SUM(R39*0.5)</f>
        <v>0.6</v>
      </c>
      <c r="T39" s="72" t="n">
        <v>0.84</v>
      </c>
      <c r="U39" s="73"/>
      <c r="V39" s="73"/>
      <c r="W39" s="136" t="n">
        <f aca="false">SUM(A39/$W$4*'Dental &amp; Other Rates'!$B$39/12)</f>
        <v>7.8</v>
      </c>
      <c r="X39" s="73"/>
      <c r="Y39" s="83" t="n">
        <f aca="false">SUM(D39+J39+M39+O39+R39+W39)</f>
        <v>173.816</v>
      </c>
      <c r="Z39" s="84" t="n">
        <f aca="false">SUM(D39+J39+M39+P39+R39+S39+T39+W39)</f>
        <v>175.4</v>
      </c>
      <c r="AA39" s="84" t="n">
        <f aca="false">SUM(Z39*12)</f>
        <v>2104.8</v>
      </c>
      <c r="AB39" s="85" t="n">
        <f aca="false">SUM(Z39/(A39/12))</f>
        <v>0.0877</v>
      </c>
    </row>
    <row r="40" customFormat="false" ht="14.25" hidden="false" customHeight="false" outlineLevel="0" collapsed="false">
      <c r="A40" s="1" t="n">
        <v>25000</v>
      </c>
      <c r="B40" s="3" t="s">
        <v>39</v>
      </c>
      <c r="C40" s="69"/>
      <c r="D40" s="78" t="n">
        <v>117</v>
      </c>
      <c r="E40" s="86" t="n">
        <v>93</v>
      </c>
      <c r="F40" s="86" t="n">
        <v>74</v>
      </c>
      <c r="G40" s="86" t="n">
        <v>101</v>
      </c>
      <c r="H40" s="72" t="n">
        <v>110</v>
      </c>
      <c r="I40" s="73"/>
      <c r="J40" s="109" t="n">
        <v>53</v>
      </c>
      <c r="K40" s="137" t="n">
        <v>18</v>
      </c>
      <c r="L40" s="73"/>
      <c r="M40" s="88" t="n">
        <v>14.6</v>
      </c>
      <c r="N40" s="73"/>
      <c r="O40" s="76" t="n">
        <f aca="false">SUM(A40/$O$4*'Dental &amp; Other Rates'!$B$27)</f>
        <v>0.225</v>
      </c>
      <c r="P40" s="138" t="n">
        <f aca="false">SUM(A40/$O$4*'Dental &amp; Other Rates'!$B$28)</f>
        <v>0.375</v>
      </c>
      <c r="Q40" s="73"/>
      <c r="R40" s="78" t="n">
        <f aca="false">SUM(A40/1000*$R$4)</f>
        <v>1.25</v>
      </c>
      <c r="S40" s="79" t="n">
        <f aca="false">SUM(R40*0.5)</f>
        <v>0.625</v>
      </c>
      <c r="T40" s="72" t="n">
        <v>0.84</v>
      </c>
      <c r="U40" s="73"/>
      <c r="V40" s="73"/>
      <c r="W40" s="136" t="n">
        <f aca="false">SUM(A40/$W$4*'Dental &amp; Other Rates'!$B$39/12)</f>
        <v>8.125</v>
      </c>
      <c r="X40" s="73"/>
      <c r="Y40" s="83" t="n">
        <f aca="false">SUM(D40+J40+M40+O40+R40+W40)</f>
        <v>194.2</v>
      </c>
      <c r="Z40" s="84" t="n">
        <f aca="false">SUM(D40+J40+M40+P40+R40+S40+T40+W40)</f>
        <v>195.815</v>
      </c>
      <c r="AA40" s="84" t="n">
        <f aca="false">SUM(Z40*12)</f>
        <v>2349.78</v>
      </c>
      <c r="AB40" s="85" t="n">
        <f aca="false">SUM(Z40/(A40/12))</f>
        <v>0.0939912</v>
      </c>
    </row>
    <row r="41" customFormat="false" ht="14.25" hidden="false" customHeight="false" outlineLevel="0" collapsed="false">
      <c r="A41" s="1" t="n">
        <v>40000</v>
      </c>
      <c r="B41" s="3" t="s">
        <v>40</v>
      </c>
      <c r="C41" s="69"/>
      <c r="D41" s="78" t="n">
        <v>143</v>
      </c>
      <c r="E41" s="86" t="n">
        <v>112</v>
      </c>
      <c r="F41" s="86" t="n">
        <v>93</v>
      </c>
      <c r="G41" s="86" t="n">
        <v>123</v>
      </c>
      <c r="H41" s="72" t="n">
        <v>131</v>
      </c>
      <c r="I41" s="73"/>
      <c r="J41" s="109" t="n">
        <v>53</v>
      </c>
      <c r="K41" s="137" t="n">
        <v>18</v>
      </c>
      <c r="L41" s="73"/>
      <c r="M41" s="88" t="n">
        <v>14.6</v>
      </c>
      <c r="N41" s="73"/>
      <c r="O41" s="76" t="n">
        <f aca="false">SUM(A41/$O$4*'Dental &amp; Other Rates'!$B$27)</f>
        <v>0.36</v>
      </c>
      <c r="P41" s="138" t="n">
        <f aca="false">SUM(A41/$O$4*'Dental &amp; Other Rates'!$B$28)</f>
        <v>0.6</v>
      </c>
      <c r="Q41" s="73"/>
      <c r="R41" s="78" t="n">
        <f aca="false">SUM(A41/1000*$R$4)</f>
        <v>2</v>
      </c>
      <c r="S41" s="79" t="n">
        <f aca="false">SUM(R41*0.5)</f>
        <v>1</v>
      </c>
      <c r="T41" s="72" t="n">
        <v>0.84</v>
      </c>
      <c r="U41" s="73"/>
      <c r="V41" s="73"/>
      <c r="W41" s="136" t="n">
        <f aca="false">SUM(A41/$W$4*'Dental &amp; Other Rates'!$B$39/12)</f>
        <v>13</v>
      </c>
      <c r="X41" s="73"/>
      <c r="Y41" s="83" t="n">
        <f aca="false">SUM(D41+J41+M41+O41+R41+W41)</f>
        <v>225.96</v>
      </c>
      <c r="Z41" s="84" t="n">
        <f aca="false">SUM(D41+J41+M41+P41+R41+S41+T41+W41)</f>
        <v>228.04</v>
      </c>
      <c r="AA41" s="84" t="n">
        <f aca="false">SUM(Z41*12)</f>
        <v>2736.48</v>
      </c>
      <c r="AB41" s="85" t="n">
        <f aca="false">SUM(Z41/(A41/12))</f>
        <v>0.068412</v>
      </c>
    </row>
    <row r="42" customFormat="false" ht="14.25" hidden="false" customHeight="false" outlineLevel="0" collapsed="false">
      <c r="A42" s="1" t="n">
        <v>60000</v>
      </c>
      <c r="B42" s="3" t="s">
        <v>41</v>
      </c>
      <c r="C42" s="69"/>
      <c r="D42" s="78" t="n">
        <v>179</v>
      </c>
      <c r="E42" s="86" t="n">
        <v>118</v>
      </c>
      <c r="F42" s="86" t="n">
        <v>118</v>
      </c>
      <c r="G42" s="86" t="n">
        <v>153</v>
      </c>
      <c r="H42" s="72" t="n">
        <v>166</v>
      </c>
      <c r="I42" s="73"/>
      <c r="J42" s="109" t="n">
        <v>53</v>
      </c>
      <c r="K42" s="137" t="n">
        <v>18</v>
      </c>
      <c r="L42" s="73"/>
      <c r="M42" s="88" t="n">
        <v>14.6</v>
      </c>
      <c r="N42" s="73"/>
      <c r="O42" s="76" t="n">
        <f aca="false">SUM(A42/$O$4*'Dental &amp; Other Rates'!$B$27)</f>
        <v>0.54</v>
      </c>
      <c r="P42" s="138" t="n">
        <f aca="false">SUM(A42/$O$4*'Dental &amp; Other Rates'!$B$28)</f>
        <v>0.9</v>
      </c>
      <c r="Q42" s="73"/>
      <c r="R42" s="78" t="n">
        <f aca="false">SUM(A42/1000*$R$4)</f>
        <v>3</v>
      </c>
      <c r="S42" s="79" t="n">
        <f aca="false">SUM(R42*0.5)</f>
        <v>1.5</v>
      </c>
      <c r="T42" s="72" t="n">
        <v>0.84</v>
      </c>
      <c r="U42" s="73"/>
      <c r="V42" s="73"/>
      <c r="W42" s="136" t="n">
        <f aca="false">SUM(A42/$W$4*'Dental &amp; Other Rates'!$B$40/12)</f>
        <v>27</v>
      </c>
      <c r="X42" s="73"/>
      <c r="Y42" s="83" t="n">
        <f aca="false">SUM(D42+J42+M42+O42+R42+W42)</f>
        <v>277.14</v>
      </c>
      <c r="Z42" s="84" t="n">
        <f aca="false">SUM(D42+J42+M42+P42+R42+S42+T42+W42)</f>
        <v>279.84</v>
      </c>
      <c r="AA42" s="84" t="n">
        <f aca="false">SUM(Z42*12)</f>
        <v>3358.08</v>
      </c>
      <c r="AB42" s="85" t="n">
        <f aca="false">SUM(Z42/(A42/12))</f>
        <v>0.055968</v>
      </c>
    </row>
    <row r="43" customFormat="false" ht="14.25" hidden="false" customHeight="false" outlineLevel="0" collapsed="false">
      <c r="A43" s="1" t="n">
        <v>80000</v>
      </c>
      <c r="B43" s="3" t="s">
        <v>42</v>
      </c>
      <c r="C43" s="69"/>
      <c r="D43" s="78" t="n">
        <v>215</v>
      </c>
      <c r="E43" s="86" t="n">
        <v>142</v>
      </c>
      <c r="F43" s="86" t="n">
        <v>142</v>
      </c>
      <c r="G43" s="86" t="n">
        <v>186</v>
      </c>
      <c r="H43" s="72" t="n">
        <v>200</v>
      </c>
      <c r="I43" s="73"/>
      <c r="J43" s="109" t="n">
        <v>53</v>
      </c>
      <c r="K43" s="137" t="n">
        <v>18</v>
      </c>
      <c r="L43" s="73"/>
      <c r="M43" s="88" t="n">
        <v>14.6</v>
      </c>
      <c r="N43" s="73"/>
      <c r="O43" s="76" t="n">
        <f aca="false">SUM(A43/$O$4*'Dental &amp; Other Rates'!$B$27)</f>
        <v>0.72</v>
      </c>
      <c r="P43" s="138" t="n">
        <f aca="false">SUM(A43/$O$4*'Dental &amp; Other Rates'!$B$28)</f>
        <v>1.2</v>
      </c>
      <c r="Q43" s="73"/>
      <c r="R43" s="78" t="n">
        <f aca="false">SUM(A43/1000*$R$4)</f>
        <v>4</v>
      </c>
      <c r="S43" s="79" t="n">
        <f aca="false">SUM(R43*0.5)</f>
        <v>2</v>
      </c>
      <c r="T43" s="72" t="n">
        <v>0.84</v>
      </c>
      <c r="U43" s="73"/>
      <c r="V43" s="73"/>
      <c r="W43" s="136" t="n">
        <f aca="false">SUM(A43/$W$4*'Dental &amp; Other Rates'!$B$40/12)</f>
        <v>36</v>
      </c>
      <c r="X43" s="73"/>
      <c r="Y43" s="83" t="n">
        <f aca="false">SUM(D43+J43+M43+O43+R43+W43)</f>
        <v>323.32</v>
      </c>
      <c r="Z43" s="84" t="n">
        <f aca="false">SUM(D43+J43+M43+P43+R43+S43+T43+W43)</f>
        <v>326.64</v>
      </c>
      <c r="AA43" s="84" t="n">
        <f aca="false">SUM(Z43*12)</f>
        <v>3919.68</v>
      </c>
      <c r="AB43" s="85" t="n">
        <f aca="false">SUM(Z43/(A43/12))</f>
        <v>0.048996</v>
      </c>
    </row>
    <row r="44" customFormat="false" ht="14.25" hidden="false" customHeight="false" outlineLevel="0" collapsed="false">
      <c r="A44" s="1" t="n">
        <v>100000</v>
      </c>
      <c r="B44" s="3" t="s">
        <v>43</v>
      </c>
      <c r="C44" s="69"/>
      <c r="D44" s="78" t="n">
        <v>252</v>
      </c>
      <c r="E44" s="86" t="n">
        <v>167</v>
      </c>
      <c r="F44" s="86" t="n">
        <v>172</v>
      </c>
      <c r="G44" s="86" t="n">
        <v>216</v>
      </c>
      <c r="H44" s="72" t="n">
        <v>234</v>
      </c>
      <c r="I44" s="73"/>
      <c r="J44" s="109" t="n">
        <v>53</v>
      </c>
      <c r="K44" s="137" t="n">
        <v>18</v>
      </c>
      <c r="L44" s="73"/>
      <c r="M44" s="88" t="n">
        <v>14.6</v>
      </c>
      <c r="N44" s="73"/>
      <c r="O44" s="76" t="n">
        <f aca="false">SUM(A44/$O$4*'Dental &amp; Other Rates'!$B$27)</f>
        <v>0.9</v>
      </c>
      <c r="P44" s="138" t="n">
        <f aca="false">SUM(A44/$O$4*'Dental &amp; Other Rates'!$B$28)</f>
        <v>1.5</v>
      </c>
      <c r="Q44" s="73"/>
      <c r="R44" s="78" t="n">
        <f aca="false">SUM(A44/1000*$R$4)</f>
        <v>5</v>
      </c>
      <c r="S44" s="79" t="n">
        <f aca="false">SUM(R44*0.5)</f>
        <v>2.5</v>
      </c>
      <c r="T44" s="72" t="n">
        <v>0.84</v>
      </c>
      <c r="U44" s="73"/>
      <c r="V44" s="73"/>
      <c r="W44" s="136" t="n">
        <f aca="false">SUM(A44/$W$4*'Dental &amp; Other Rates'!$B$40/12)</f>
        <v>45</v>
      </c>
      <c r="X44" s="73"/>
      <c r="Y44" s="83" t="n">
        <f aca="false">SUM(D44+J44+M44+O44+R44+W44)</f>
        <v>370.5</v>
      </c>
      <c r="Z44" s="84" t="n">
        <f aca="false">SUM(D44+J44+M44+P44+R44+S44+T44+W44)</f>
        <v>374.44</v>
      </c>
      <c r="AA44" s="84" t="n">
        <f aca="false">SUM(Z44*12)</f>
        <v>4493.28</v>
      </c>
      <c r="AB44" s="85" t="n">
        <f aca="false">SUM(Z44/(A44/12))</f>
        <v>0.0449328</v>
      </c>
    </row>
    <row r="45" customFormat="false" ht="14.25" hidden="false" customHeight="false" outlineLevel="0" collapsed="false">
      <c r="A45" s="1" t="n">
        <v>150000</v>
      </c>
      <c r="B45" s="3" t="s">
        <v>44</v>
      </c>
      <c r="C45" s="69"/>
      <c r="D45" s="78" t="n">
        <v>320</v>
      </c>
      <c r="E45" s="86" t="n">
        <v>230</v>
      </c>
      <c r="F45" s="86" t="n">
        <v>235</v>
      </c>
      <c r="G45" s="86" t="n">
        <v>291</v>
      </c>
      <c r="H45" s="72" t="n">
        <v>312</v>
      </c>
      <c r="I45" s="73"/>
      <c r="J45" s="109" t="n">
        <v>53</v>
      </c>
      <c r="K45" s="137" t="n">
        <v>18</v>
      </c>
      <c r="L45" s="73"/>
      <c r="M45" s="88" t="n">
        <v>14.6</v>
      </c>
      <c r="N45" s="73"/>
      <c r="O45" s="76" t="n">
        <f aca="false">SUM(A45/$O$4*'Dental &amp; Other Rates'!$B$27)</f>
        <v>1.35</v>
      </c>
      <c r="P45" s="138" t="n">
        <f aca="false">SUM(A45/$O$4*'Dental &amp; Other Rates'!$B$28)</f>
        <v>2.25</v>
      </c>
      <c r="Q45" s="73"/>
      <c r="R45" s="78" t="n">
        <f aca="false">SUM(A45/1000*$R$4)</f>
        <v>7.5</v>
      </c>
      <c r="S45" s="79" t="n">
        <f aca="false">SUM(R45*0.5)</f>
        <v>3.75</v>
      </c>
      <c r="T45" s="72" t="n">
        <v>0.84</v>
      </c>
      <c r="U45" s="73"/>
      <c r="V45" s="73"/>
      <c r="W45" s="136" t="n">
        <f aca="false">SUM(A45/$W$4*'Dental &amp; Other Rates'!$B$41/12)</f>
        <v>105</v>
      </c>
      <c r="X45" s="73"/>
      <c r="Y45" s="83" t="n">
        <f aca="false">SUM(D45+J45+M45+O45+R45+W45)</f>
        <v>501.45</v>
      </c>
      <c r="Z45" s="84" t="n">
        <f aca="false">SUM(D45+J45+M45+P45+R45+S45+T45+W45)</f>
        <v>506.94</v>
      </c>
      <c r="AA45" s="84" t="n">
        <f aca="false">SUM(Z45*12)</f>
        <v>6083.28</v>
      </c>
      <c r="AB45" s="85" t="n">
        <f aca="false">SUM(Z45/(A45/12))</f>
        <v>0.0405552</v>
      </c>
    </row>
    <row r="46" customFormat="false" ht="14.25" hidden="false" customHeight="false" outlineLevel="0" collapsed="false">
      <c r="A46" s="1" t="n">
        <v>200000</v>
      </c>
      <c r="B46" s="3" t="s">
        <v>45</v>
      </c>
      <c r="C46" s="69"/>
      <c r="D46" s="78" t="n">
        <v>346</v>
      </c>
      <c r="E46" s="86" t="n">
        <v>242</v>
      </c>
      <c r="F46" s="86" t="n">
        <v>247</v>
      </c>
      <c r="G46" s="86" t="n">
        <v>306</v>
      </c>
      <c r="H46" s="72" t="n">
        <v>328</v>
      </c>
      <c r="I46" s="73"/>
      <c r="J46" s="109" t="n">
        <v>53</v>
      </c>
      <c r="K46" s="137" t="n">
        <v>18</v>
      </c>
      <c r="L46" s="73"/>
      <c r="M46" s="88" t="n">
        <v>14.6</v>
      </c>
      <c r="N46" s="73"/>
      <c r="O46" s="76" t="n">
        <f aca="false">SUM(A46/$O$4*'Dental &amp; Other Rates'!$B$27)</f>
        <v>1.8</v>
      </c>
      <c r="P46" s="138" t="n">
        <f aca="false">SUM(A46/$O$4*'Dental &amp; Other Rates'!$B$28)</f>
        <v>3</v>
      </c>
      <c r="Q46" s="73"/>
      <c r="R46" s="78" t="n">
        <f aca="false">SUM(A46/1000*$R$4)</f>
        <v>10</v>
      </c>
      <c r="S46" s="79" t="n">
        <f aca="false">SUM(R46*0.5)</f>
        <v>5</v>
      </c>
      <c r="T46" s="72" t="n">
        <v>0.84</v>
      </c>
      <c r="U46" s="73"/>
      <c r="V46" s="73"/>
      <c r="W46" s="136" t="n">
        <f aca="false">SUM(A46/$W$4*'Dental &amp; Other Rates'!$B$41/12)</f>
        <v>140</v>
      </c>
      <c r="X46" s="73"/>
      <c r="Y46" s="83" t="n">
        <f aca="false">SUM(D46+J46+M46+O46+R46+W46)</f>
        <v>565.4</v>
      </c>
      <c r="Z46" s="84" t="n">
        <f aca="false">SUM(D46+J46+M46+P46+R46+S46+T46+W46)</f>
        <v>572.44</v>
      </c>
      <c r="AA46" s="84" t="n">
        <f aca="false">SUM(Z46*12)</f>
        <v>6869.28</v>
      </c>
      <c r="AB46" s="85" t="n">
        <f aca="false">SUM(Z46/(A46/12))</f>
        <v>0.0343464</v>
      </c>
    </row>
    <row r="47" customFormat="false" ht="14.25" hidden="false" customHeight="false" outlineLevel="0" collapsed="false">
      <c r="A47" s="1" t="n">
        <v>300000</v>
      </c>
      <c r="B47" s="3" t="s">
        <v>46</v>
      </c>
      <c r="C47" s="69"/>
      <c r="D47" s="78" t="n">
        <v>362</v>
      </c>
      <c r="E47" s="86" t="n">
        <v>253</v>
      </c>
      <c r="F47" s="86" t="n">
        <v>259</v>
      </c>
      <c r="G47" s="86" t="n">
        <v>320</v>
      </c>
      <c r="H47" s="72" t="n">
        <v>343</v>
      </c>
      <c r="I47" s="73"/>
      <c r="J47" s="109" t="n">
        <v>53</v>
      </c>
      <c r="K47" s="137" t="n">
        <v>18</v>
      </c>
      <c r="L47" s="73"/>
      <c r="M47" s="88" t="n">
        <v>14.6</v>
      </c>
      <c r="N47" s="73"/>
      <c r="O47" s="76" t="n">
        <f aca="false">SUM(A47/$O$4*'Dental &amp; Other Rates'!$B$27)</f>
        <v>2.7</v>
      </c>
      <c r="P47" s="138" t="n">
        <f aca="false">SUM(A47/$O$4*'Dental &amp; Other Rates'!$B$28)</f>
        <v>4.5</v>
      </c>
      <c r="Q47" s="73"/>
      <c r="R47" s="78" t="n">
        <f aca="false">SUM(A47/1000*$R$4)</f>
        <v>15</v>
      </c>
      <c r="S47" s="79" t="n">
        <f aca="false">SUM(R47*0.5)</f>
        <v>7.5</v>
      </c>
      <c r="T47" s="72" t="n">
        <v>0.84</v>
      </c>
      <c r="U47" s="73"/>
      <c r="V47" s="73"/>
      <c r="W47" s="136" t="n">
        <f aca="false">SUM(A47/$W$4*'Dental &amp; Other Rates'!$B$42/12)</f>
        <v>235</v>
      </c>
      <c r="X47" s="73"/>
      <c r="Y47" s="83" t="n">
        <f aca="false">SUM(D47+J47+M47+O47+R47+W47)</f>
        <v>682.3</v>
      </c>
      <c r="Z47" s="84" t="n">
        <f aca="false">SUM(D47+J47+M47+P47+R47+S47+T47+W47)</f>
        <v>692.44</v>
      </c>
      <c r="AA47" s="84" t="n">
        <f aca="false">SUM(Z47*12)</f>
        <v>8309.28</v>
      </c>
      <c r="AB47" s="85" t="n">
        <f aca="false">SUM(Z47/(A47/12))</f>
        <v>0.0276976</v>
      </c>
    </row>
    <row r="48" customFormat="false" ht="14.25" hidden="false" customHeight="false" outlineLevel="0" collapsed="false">
      <c r="A48" s="1" t="n">
        <v>500000</v>
      </c>
      <c r="B48" s="3" t="s">
        <v>47</v>
      </c>
      <c r="C48" s="69"/>
      <c r="D48" s="113" t="n">
        <v>378</v>
      </c>
      <c r="E48" s="114" t="n">
        <v>265</v>
      </c>
      <c r="F48" s="114" t="n">
        <v>270</v>
      </c>
      <c r="G48" s="114" t="n">
        <v>335</v>
      </c>
      <c r="H48" s="115" t="n">
        <v>359</v>
      </c>
      <c r="I48" s="73"/>
      <c r="J48" s="116" t="n">
        <v>53</v>
      </c>
      <c r="K48" s="141" t="n">
        <v>18</v>
      </c>
      <c r="L48" s="73"/>
      <c r="M48" s="95" t="n">
        <v>14.6</v>
      </c>
      <c r="N48" s="73"/>
      <c r="O48" s="111" t="n">
        <f aca="false">SUM(A48/$O$4*'Dental &amp; Other Rates'!$B$27)</f>
        <v>4.5</v>
      </c>
      <c r="P48" s="142" t="n">
        <f aca="false">SUM(A48/$O$4*'Dental &amp; Other Rates'!$B$28)</f>
        <v>7.5</v>
      </c>
      <c r="Q48" s="73"/>
      <c r="R48" s="113" t="n">
        <f aca="false">SUM(A48/1000*$R$4)</f>
        <v>25</v>
      </c>
      <c r="S48" s="117" t="n">
        <f aca="false">SUM(R48*0.5)</f>
        <v>12.5</v>
      </c>
      <c r="T48" s="115" t="n">
        <v>0.84</v>
      </c>
      <c r="U48" s="73"/>
      <c r="V48" s="73"/>
      <c r="W48" s="143" t="n">
        <f aca="false">SUM(A48/$W$4*'Dental &amp; Other Rates'!$B$42/12)</f>
        <v>391.666666666667</v>
      </c>
      <c r="X48" s="73"/>
      <c r="Y48" s="96" t="n">
        <f aca="false">SUM(D48+J48+M48+O48+R48+W48)</f>
        <v>866.766666666667</v>
      </c>
      <c r="Z48" s="97" t="n">
        <f aca="false">SUM(D48+J48+M48+P48+R48+S48+T48+W48)</f>
        <v>883.106666666667</v>
      </c>
      <c r="AA48" s="97" t="n">
        <f aca="false">SUM(Z48*12)</f>
        <v>10597.28</v>
      </c>
      <c r="AB48" s="98" t="n">
        <f aca="false">SUM(Z48/(A48/12))</f>
        <v>0.02119456</v>
      </c>
    </row>
    <row r="49" customFormat="false" ht="13.5" hidden="false" customHeight="false" outlineLevel="0" collapsed="false">
      <c r="AA49" s="121" t="s">
        <v>54</v>
      </c>
      <c r="AB49" s="122" t="n">
        <f aca="false">AVERAGE(AB6:AB48)</f>
        <v>0.03837628</v>
      </c>
    </row>
  </sheetData>
  <mergeCells count="13">
    <mergeCell ref="D1:H1"/>
    <mergeCell ref="J1:K1"/>
    <mergeCell ref="O1:P1"/>
    <mergeCell ref="R1:T1"/>
    <mergeCell ref="Y1:AB1"/>
    <mergeCell ref="D3:H3"/>
    <mergeCell ref="J3:K3"/>
    <mergeCell ref="D16:H16"/>
    <mergeCell ref="J16:K16"/>
    <mergeCell ref="D27:H27"/>
    <mergeCell ref="J27:K27"/>
    <mergeCell ref="D38:H38"/>
    <mergeCell ref="J38:K38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56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&amp;C&amp;"Arial,Bold"&amp;16SSMB CITIGROUP MEDICAL RATES FOR 2001</oddHeader>
    <oddFooter>&amp;L&amp;F
&amp;D, &amp;T&amp;RPage &amp;P of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Y50" activeCellId="0" sqref="Y50:Y51"/>
    </sheetView>
  </sheetViews>
  <sheetFormatPr defaultColWidth="8.9921875" defaultRowHeight="12.75" customHeight="true" zeroHeight="false" outlineLevelRow="0" outlineLevelCol="0"/>
  <cols>
    <col collapsed="false" customWidth="true" hidden="true" outlineLevel="0" max="1" min="1" style="1" width="13.41"/>
    <col collapsed="false" customWidth="true" hidden="false" outlineLevel="0" max="2" min="2" style="2" width="16.84"/>
    <col collapsed="false" customWidth="true" hidden="false" outlineLevel="0" max="3" min="3" style="0" width="0.7"/>
    <col collapsed="false" customWidth="true" hidden="false" outlineLevel="0" max="4" min="4" style="0" width="13.99"/>
    <col collapsed="false" customWidth="true" hidden="false" outlineLevel="0" max="9" min="9" style="0" width="0.7"/>
    <col collapsed="false" customWidth="true" hidden="false" outlineLevel="0" max="10" min="10" style="0" width="12.7"/>
    <col collapsed="false" customWidth="true" hidden="false" outlineLevel="0" max="12" min="12" style="0" width="0.56"/>
    <col collapsed="false" customWidth="true" hidden="false" outlineLevel="0" max="13" min="13" style="0" width="10.85"/>
    <col collapsed="false" customWidth="true" hidden="false" outlineLevel="0" max="14" min="14" style="0" width="0.41"/>
    <col collapsed="false" customWidth="true" hidden="false" outlineLevel="0" max="15" min="15" style="0" width="12.14"/>
    <col collapsed="false" customWidth="true" hidden="false" outlineLevel="0" max="16" min="16" style="0" width="9.99"/>
    <col collapsed="false" customWidth="true" hidden="false" outlineLevel="0" max="17" min="17" style="0" width="0.41"/>
    <col collapsed="false" customWidth="true" hidden="false" outlineLevel="0" max="19" min="18" style="0" width="10.41"/>
    <col collapsed="false" customWidth="true" hidden="false" outlineLevel="0" max="20" min="20" style="0" width="11.28"/>
    <col collapsed="false" customWidth="true" hidden="false" outlineLevel="0" max="21" min="21" style="0" width="0.56"/>
    <col collapsed="false" customWidth="true" hidden="false" outlineLevel="0" max="22" min="22" style="0" width="0.41"/>
    <col collapsed="false" customWidth="true" hidden="false" outlineLevel="0" max="23" min="23" style="0" width="10.71"/>
    <col collapsed="false" customWidth="true" hidden="false" outlineLevel="0" max="24" min="24" style="0" width="0.56"/>
    <col collapsed="false" customWidth="true" hidden="false" outlineLevel="0" max="27" min="27" style="0" width="11.85"/>
    <col collapsed="false" customWidth="true" hidden="false" outlineLevel="0" max="28" min="28" style="0" width="11.13"/>
  </cols>
  <sheetData>
    <row r="1" customFormat="false" ht="14.25" hidden="false" customHeight="true" outlineLevel="0" collapsed="false">
      <c r="B1" s="3"/>
      <c r="C1" s="4"/>
      <c r="D1" s="5" t="s">
        <v>0</v>
      </c>
      <c r="E1" s="5"/>
      <c r="F1" s="5"/>
      <c r="G1" s="5"/>
      <c r="H1" s="5"/>
      <c r="I1" s="6"/>
      <c r="J1" s="8" t="s">
        <v>1</v>
      </c>
      <c r="K1" s="8"/>
      <c r="L1" s="6"/>
      <c r="M1" s="5" t="s">
        <v>2</v>
      </c>
      <c r="N1" s="6"/>
      <c r="O1" s="8" t="s">
        <v>3</v>
      </c>
      <c r="P1" s="8"/>
      <c r="Q1" s="6"/>
      <c r="R1" s="5" t="s">
        <v>4</v>
      </c>
      <c r="S1" s="5"/>
      <c r="T1" s="5"/>
      <c r="U1" s="6"/>
      <c r="V1" s="6"/>
      <c r="W1" s="9" t="s">
        <v>5</v>
      </c>
      <c r="X1" s="10"/>
      <c r="Y1" s="123" t="s">
        <v>71</v>
      </c>
      <c r="Z1" s="123"/>
      <c r="AA1" s="123"/>
      <c r="AB1" s="123"/>
    </row>
    <row r="2" customFormat="false" ht="53.25" hidden="false" customHeight="true" outlineLevel="0" collapsed="false">
      <c r="A2" s="12"/>
      <c r="B2" s="13" t="s">
        <v>7</v>
      </c>
      <c r="C2" s="14"/>
      <c r="D2" s="15" t="s">
        <v>55</v>
      </c>
      <c r="E2" s="16" t="s">
        <v>56</v>
      </c>
      <c r="F2" s="16" t="s">
        <v>57</v>
      </c>
      <c r="G2" s="16" t="s">
        <v>58</v>
      </c>
      <c r="H2" s="17" t="s">
        <v>59</v>
      </c>
      <c r="I2" s="18"/>
      <c r="J2" s="18" t="s">
        <v>60</v>
      </c>
      <c r="K2" s="18" t="s">
        <v>61</v>
      </c>
      <c r="L2" s="18"/>
      <c r="M2" s="19" t="s">
        <v>62</v>
      </c>
      <c r="N2" s="18"/>
      <c r="O2" s="18" t="s">
        <v>63</v>
      </c>
      <c r="P2" s="18" t="s">
        <v>63</v>
      </c>
      <c r="Q2" s="18"/>
      <c r="R2" s="15" t="s">
        <v>15</v>
      </c>
      <c r="S2" s="16" t="s">
        <v>16</v>
      </c>
      <c r="T2" s="17" t="s">
        <v>17</v>
      </c>
      <c r="U2" s="18"/>
      <c r="V2" s="18"/>
      <c r="W2" s="18" t="s">
        <v>64</v>
      </c>
      <c r="X2" s="18"/>
      <c r="Y2" s="20" t="s">
        <v>65</v>
      </c>
      <c r="Z2" s="20" t="s">
        <v>66</v>
      </c>
      <c r="AA2" s="20" t="s">
        <v>23</v>
      </c>
      <c r="AB2" s="20" t="s">
        <v>24</v>
      </c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7" hidden="false" customHeight="true" outlineLevel="0" collapsed="false">
      <c r="A3" s="12"/>
      <c r="B3" s="23" t="s">
        <v>25</v>
      </c>
      <c r="C3" s="24"/>
      <c r="D3" s="25" t="s">
        <v>26</v>
      </c>
      <c r="E3" s="25"/>
      <c r="F3" s="25"/>
      <c r="G3" s="25"/>
      <c r="H3" s="25"/>
      <c r="I3" s="26"/>
      <c r="J3" s="124" t="s">
        <v>25</v>
      </c>
      <c r="K3" s="124"/>
      <c r="L3" s="26"/>
      <c r="M3" s="25" t="s">
        <v>67</v>
      </c>
      <c r="N3" s="26"/>
      <c r="O3" s="28" t="s">
        <v>25</v>
      </c>
      <c r="P3" s="29" t="s">
        <v>27</v>
      </c>
      <c r="Q3" s="26"/>
      <c r="R3" s="30" t="s">
        <v>28</v>
      </c>
      <c r="S3" s="31" t="s">
        <v>29</v>
      </c>
      <c r="T3" s="32" t="s">
        <v>30</v>
      </c>
      <c r="U3" s="26"/>
      <c r="V3" s="26"/>
      <c r="W3" s="33" t="s">
        <v>68</v>
      </c>
      <c r="X3" s="26"/>
      <c r="Y3" s="34"/>
      <c r="Z3" s="34"/>
      <c r="AA3" s="35" t="s">
        <v>69</v>
      </c>
      <c r="AB3" s="34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4.25" hidden="true" customHeight="false" outlineLevel="0" collapsed="false">
      <c r="B4" s="3"/>
      <c r="C4" s="4"/>
      <c r="D4" s="125"/>
      <c r="E4" s="4"/>
      <c r="F4" s="4"/>
      <c r="G4" s="4"/>
      <c r="H4" s="126"/>
      <c r="I4" s="6"/>
      <c r="J4" s="39"/>
      <c r="K4" s="127"/>
      <c r="L4" s="40"/>
      <c r="M4" s="41"/>
      <c r="N4" s="6"/>
      <c r="O4" s="42" t="n">
        <v>10000</v>
      </c>
      <c r="P4" s="43"/>
      <c r="Q4" s="6"/>
      <c r="R4" s="44" t="n">
        <v>0.05</v>
      </c>
      <c r="S4" s="45" t="n">
        <v>0.05</v>
      </c>
      <c r="T4" s="46"/>
      <c r="U4" s="40"/>
      <c r="V4" s="6"/>
      <c r="W4" s="47" t="n">
        <v>1000</v>
      </c>
      <c r="X4" s="6"/>
      <c r="Y4" s="128"/>
      <c r="Z4" s="128"/>
      <c r="AA4" s="128"/>
      <c r="AB4" s="128"/>
    </row>
    <row r="5" customFormat="false" ht="14.25" hidden="false" customHeight="false" outlineLevel="0" collapsed="false">
      <c r="B5" s="52" t="s">
        <v>36</v>
      </c>
      <c r="C5" s="4"/>
      <c r="D5" s="129" t="n">
        <v>1</v>
      </c>
      <c r="E5" s="62" t="n">
        <v>2</v>
      </c>
      <c r="F5" s="62" t="n">
        <v>3</v>
      </c>
      <c r="G5" s="62" t="n">
        <v>4</v>
      </c>
      <c r="H5" s="63" t="n">
        <v>5</v>
      </c>
      <c r="I5" s="6"/>
      <c r="J5" s="56" t="n">
        <v>6</v>
      </c>
      <c r="K5" s="130" t="n">
        <v>7</v>
      </c>
      <c r="L5" s="57"/>
      <c r="M5" s="58" t="n">
        <v>8</v>
      </c>
      <c r="N5" s="6"/>
      <c r="O5" s="59" t="n">
        <v>9</v>
      </c>
      <c r="P5" s="60" t="n">
        <v>10</v>
      </c>
      <c r="Q5" s="6"/>
      <c r="R5" s="61" t="n">
        <v>11</v>
      </c>
      <c r="S5" s="62" t="n">
        <v>12</v>
      </c>
      <c r="T5" s="63" t="n">
        <v>13</v>
      </c>
      <c r="U5" s="57"/>
      <c r="V5" s="6"/>
      <c r="W5" s="56" t="n">
        <v>14</v>
      </c>
      <c r="X5" s="6"/>
      <c r="Y5" s="131" t="s">
        <v>37</v>
      </c>
      <c r="Z5" s="131" t="s">
        <v>37</v>
      </c>
      <c r="AA5" s="132"/>
      <c r="AB5" s="132"/>
    </row>
    <row r="6" customFormat="false" ht="14.25" hidden="false" customHeight="false" outlineLevel="0" collapsed="false">
      <c r="A6" s="1" t="n">
        <v>24000</v>
      </c>
      <c r="B6" s="3" t="s">
        <v>38</v>
      </c>
      <c r="C6" s="69"/>
      <c r="D6" s="70" t="n">
        <v>40</v>
      </c>
      <c r="E6" s="71" t="n">
        <v>30</v>
      </c>
      <c r="F6" s="71" t="n">
        <v>23</v>
      </c>
      <c r="G6" s="71" t="n">
        <v>32</v>
      </c>
      <c r="H6" s="133" t="n">
        <v>35</v>
      </c>
      <c r="I6" s="73"/>
      <c r="J6" s="74" t="n">
        <v>14</v>
      </c>
      <c r="K6" s="134" t="n">
        <v>6</v>
      </c>
      <c r="L6" s="73"/>
      <c r="M6" s="75" t="n">
        <v>5.4</v>
      </c>
      <c r="N6" s="73"/>
      <c r="O6" s="74" t="n">
        <f aca="false">SUM((A6*10)/$O$4*'Dental &amp; Other Rates'!$B$27)</f>
        <v>2.16</v>
      </c>
      <c r="P6" s="134" t="n">
        <f aca="false">SUM((A6*10*0.6)/$O$4*'Dental &amp; Other Rates'!$B$28)</f>
        <v>2.16</v>
      </c>
      <c r="Q6" s="73"/>
      <c r="R6" s="78" t="n">
        <f aca="false">SUM((A6*7)/1000*$R$4)</f>
        <v>8.4</v>
      </c>
      <c r="S6" s="79" t="n">
        <f aca="false">SUM(R6*0.5)</f>
        <v>4.2</v>
      </c>
      <c r="T6" s="72" t="n">
        <v>0.84</v>
      </c>
      <c r="U6" s="73"/>
      <c r="V6" s="73"/>
      <c r="W6" s="136" t="n">
        <f aca="false">SUM(A6/$W$4*'Dental &amp; Other Rates'!$B$39/12)</f>
        <v>7.8</v>
      </c>
      <c r="X6" s="73"/>
      <c r="Y6" s="83" t="n">
        <f aca="false">SUM(D6+J6+M6+O6+R6+W6)</f>
        <v>77.76</v>
      </c>
      <c r="Z6" s="84" t="n">
        <f aca="false">SUM(D6+J6+M6+P6+R6+S6+T6+W6)</f>
        <v>82.8</v>
      </c>
      <c r="AA6" s="84" t="n">
        <f aca="false">SUM(Z6*12)</f>
        <v>993.6</v>
      </c>
      <c r="AB6" s="85" t="n">
        <f aca="false">SUM(Z6/(A6/12))</f>
        <v>0.0414</v>
      </c>
    </row>
    <row r="7" customFormat="false" ht="14.25" hidden="false" customHeight="false" outlineLevel="0" collapsed="false">
      <c r="A7" s="1" t="n">
        <v>25000</v>
      </c>
      <c r="B7" s="3" t="s">
        <v>39</v>
      </c>
      <c r="C7" s="69"/>
      <c r="D7" s="78" t="n">
        <v>47</v>
      </c>
      <c r="E7" s="86" t="n">
        <v>36</v>
      </c>
      <c r="F7" s="86" t="n">
        <v>29</v>
      </c>
      <c r="G7" s="86" t="n">
        <v>38</v>
      </c>
      <c r="H7" s="72" t="n">
        <v>42</v>
      </c>
      <c r="I7" s="73"/>
      <c r="J7" s="87" t="n">
        <v>14</v>
      </c>
      <c r="K7" s="137" t="n">
        <v>6</v>
      </c>
      <c r="L7" s="73"/>
      <c r="M7" s="88" t="n">
        <v>5.4</v>
      </c>
      <c r="N7" s="73"/>
      <c r="O7" s="87" t="n">
        <f aca="false">SUM((A7*10)/$O$4*'Dental &amp; Other Rates'!$B$27)</f>
        <v>2.25</v>
      </c>
      <c r="P7" s="137" t="n">
        <f aca="false">SUM((A7*10*0.6)/$O$4*'Dental &amp; Other Rates'!$B$28)</f>
        <v>2.25</v>
      </c>
      <c r="Q7" s="73"/>
      <c r="R7" s="78" t="n">
        <f aca="false">SUM((A7*7)/1000*$R$4)</f>
        <v>8.75</v>
      </c>
      <c r="S7" s="79" t="n">
        <f aca="false">SUM(R7*0.5)</f>
        <v>4.375</v>
      </c>
      <c r="T7" s="72" t="n">
        <v>0.84</v>
      </c>
      <c r="U7" s="73"/>
      <c r="V7" s="73"/>
      <c r="W7" s="136" t="n">
        <f aca="false">SUM(A7/$W$4*'Dental &amp; Other Rates'!$B$39/12)</f>
        <v>8.125</v>
      </c>
      <c r="X7" s="73"/>
      <c r="Y7" s="83" t="n">
        <f aca="false">SUM(D7+J7+M7+O7+R7+W7)</f>
        <v>85.525</v>
      </c>
      <c r="Z7" s="84" t="n">
        <f aca="false">SUM(D7+J7+M7+P7+R7+S7+T7+W7)</f>
        <v>90.74</v>
      </c>
      <c r="AA7" s="84" t="n">
        <f aca="false">SUM(Z7*12)</f>
        <v>1088.88</v>
      </c>
      <c r="AB7" s="85" t="n">
        <f aca="false">SUM(Z7/(A7/12))</f>
        <v>0.0435552</v>
      </c>
    </row>
    <row r="8" customFormat="false" ht="14.25" hidden="false" customHeight="false" outlineLevel="0" collapsed="false">
      <c r="A8" s="1" t="n">
        <v>40000</v>
      </c>
      <c r="B8" s="3" t="s">
        <v>40</v>
      </c>
      <c r="C8" s="69"/>
      <c r="D8" s="78" t="n">
        <v>58</v>
      </c>
      <c r="E8" s="86" t="n">
        <v>43</v>
      </c>
      <c r="F8" s="86" t="n">
        <v>37</v>
      </c>
      <c r="G8" s="86" t="n">
        <v>46</v>
      </c>
      <c r="H8" s="72" t="n">
        <v>51</v>
      </c>
      <c r="I8" s="73"/>
      <c r="J8" s="87" t="n">
        <v>14</v>
      </c>
      <c r="K8" s="137" t="n">
        <v>6</v>
      </c>
      <c r="L8" s="73"/>
      <c r="M8" s="88" t="n">
        <v>5.4</v>
      </c>
      <c r="N8" s="73"/>
      <c r="O8" s="87" t="n">
        <f aca="false">SUM((A8*10)/$O$4*'Dental &amp; Other Rates'!$B$27)</f>
        <v>3.6</v>
      </c>
      <c r="P8" s="137" t="n">
        <f aca="false">SUM((A8*10*0.6)/$O$4*'Dental &amp; Other Rates'!$B$28)</f>
        <v>3.6</v>
      </c>
      <c r="Q8" s="73"/>
      <c r="R8" s="78" t="n">
        <f aca="false">SUM((A8*7)/1000*$R$4)</f>
        <v>14</v>
      </c>
      <c r="S8" s="79" t="n">
        <f aca="false">SUM(R8*0.5)</f>
        <v>7</v>
      </c>
      <c r="T8" s="72" t="n">
        <v>0.84</v>
      </c>
      <c r="U8" s="73"/>
      <c r="V8" s="73"/>
      <c r="W8" s="136" t="n">
        <f aca="false">SUM(A8/$W$4*'Dental &amp; Other Rates'!$B$39/12)</f>
        <v>13</v>
      </c>
      <c r="X8" s="73"/>
      <c r="Y8" s="83" t="n">
        <f aca="false">SUM(D8+J8+M8+O8+R8+W8)</f>
        <v>108</v>
      </c>
      <c r="Z8" s="84" t="n">
        <f aca="false">SUM(D8+J8+M8+P8+R8+S8+T8+W8)</f>
        <v>115.84</v>
      </c>
      <c r="AA8" s="84" t="n">
        <f aca="false">SUM(Z8*12)</f>
        <v>1390.08</v>
      </c>
      <c r="AB8" s="85" t="n">
        <f aca="false">SUM(Z8/(A8/12))</f>
        <v>0.034752</v>
      </c>
    </row>
    <row r="9" customFormat="false" ht="14.25" hidden="false" customHeight="false" outlineLevel="0" collapsed="false">
      <c r="A9" s="1" t="n">
        <v>60000</v>
      </c>
      <c r="B9" s="3" t="s">
        <v>41</v>
      </c>
      <c r="C9" s="69"/>
      <c r="D9" s="78" t="n">
        <v>70</v>
      </c>
      <c r="E9" s="86" t="n">
        <v>47</v>
      </c>
      <c r="F9" s="86" t="n">
        <v>47</v>
      </c>
      <c r="G9" s="86" t="n">
        <v>57</v>
      </c>
      <c r="H9" s="72" t="n">
        <v>63</v>
      </c>
      <c r="I9" s="73"/>
      <c r="J9" s="87" t="n">
        <v>14</v>
      </c>
      <c r="K9" s="137" t="n">
        <v>6</v>
      </c>
      <c r="L9" s="73"/>
      <c r="M9" s="88" t="n">
        <v>5.4</v>
      </c>
      <c r="N9" s="73"/>
      <c r="O9" s="87" t="n">
        <f aca="false">SUM((A9*10)/$O$4*'Dental &amp; Other Rates'!$B$27)</f>
        <v>5.4</v>
      </c>
      <c r="P9" s="137" t="n">
        <f aca="false">SUM((A9*10*0.6)/$O$4*'Dental &amp; Other Rates'!$B$28)</f>
        <v>5.4</v>
      </c>
      <c r="Q9" s="73"/>
      <c r="R9" s="78" t="n">
        <f aca="false">SUM((A9*7)/1000*$R$4)</f>
        <v>21</v>
      </c>
      <c r="S9" s="79" t="n">
        <f aca="false">SUM(R9*0.5)</f>
        <v>10.5</v>
      </c>
      <c r="T9" s="72" t="n">
        <v>0.84</v>
      </c>
      <c r="U9" s="73"/>
      <c r="V9" s="73"/>
      <c r="W9" s="136" t="n">
        <f aca="false">SUM(A9/$W$4*'Dental &amp; Other Rates'!$B$40/12)</f>
        <v>27</v>
      </c>
      <c r="X9" s="73"/>
      <c r="Y9" s="83" t="n">
        <f aca="false">SUM(D9+J9+M9+O9+R9+W9)</f>
        <v>142.8</v>
      </c>
      <c r="Z9" s="84" t="n">
        <f aca="false">SUM(D9+J9+M9+P9+R9+S9+T9+W9)</f>
        <v>154.14</v>
      </c>
      <c r="AA9" s="84" t="n">
        <f aca="false">SUM(Z9*12)</f>
        <v>1849.68</v>
      </c>
      <c r="AB9" s="85" t="n">
        <f aca="false">SUM(Z9/(A9/12))</f>
        <v>0.030828</v>
      </c>
    </row>
    <row r="10" customFormat="false" ht="14.25" hidden="false" customHeight="false" outlineLevel="0" collapsed="false">
      <c r="A10" s="1" t="n">
        <v>80000</v>
      </c>
      <c r="B10" s="3" t="s">
        <v>42</v>
      </c>
      <c r="C10" s="69"/>
      <c r="D10" s="78" t="n">
        <v>83</v>
      </c>
      <c r="E10" s="86" t="n">
        <v>58</v>
      </c>
      <c r="F10" s="86" t="n">
        <v>58</v>
      </c>
      <c r="G10" s="86" t="n">
        <v>69</v>
      </c>
      <c r="H10" s="72" t="n">
        <v>75</v>
      </c>
      <c r="I10" s="73"/>
      <c r="J10" s="87" t="n">
        <v>14</v>
      </c>
      <c r="K10" s="137" t="n">
        <v>6</v>
      </c>
      <c r="L10" s="73"/>
      <c r="M10" s="88" t="n">
        <v>5.4</v>
      </c>
      <c r="N10" s="73"/>
      <c r="O10" s="87" t="n">
        <f aca="false">SUM((A10*10)/$O$4*'Dental &amp; Other Rates'!$B$27)</f>
        <v>7.2</v>
      </c>
      <c r="P10" s="137" t="n">
        <f aca="false">SUM((A10*10*0.6)/$O$4*'Dental &amp; Other Rates'!$B$28)</f>
        <v>7.2</v>
      </c>
      <c r="Q10" s="73"/>
      <c r="R10" s="78" t="n">
        <f aca="false">SUM((A10*7)/1000*$R$4)</f>
        <v>28</v>
      </c>
      <c r="S10" s="79" t="n">
        <f aca="false">SUM(R10*0.5)</f>
        <v>14</v>
      </c>
      <c r="T10" s="72" t="n">
        <v>0.84</v>
      </c>
      <c r="U10" s="73"/>
      <c r="V10" s="73"/>
      <c r="W10" s="136" t="n">
        <f aca="false">SUM(A10/$W$4*'Dental &amp; Other Rates'!$B$40/12)</f>
        <v>36</v>
      </c>
      <c r="X10" s="73"/>
      <c r="Y10" s="83" t="n">
        <f aca="false">SUM(D10+J10+M10+O10+R10+W10)</f>
        <v>173.6</v>
      </c>
      <c r="Z10" s="84" t="n">
        <f aca="false">SUM(D10+J10+M10+P10+R10+S10+T10+W10)</f>
        <v>188.44</v>
      </c>
      <c r="AA10" s="84" t="n">
        <f aca="false">SUM(Z10*12)</f>
        <v>2261.28</v>
      </c>
      <c r="AB10" s="85" t="n">
        <f aca="false">SUM(Z10/(A10/12))</f>
        <v>0.028266</v>
      </c>
    </row>
    <row r="11" customFormat="false" ht="14.25" hidden="false" customHeight="false" outlineLevel="0" collapsed="false">
      <c r="A11" s="1" t="n">
        <v>100000</v>
      </c>
      <c r="B11" s="3" t="s">
        <v>43</v>
      </c>
      <c r="C11" s="69"/>
      <c r="D11" s="78" t="n">
        <v>99</v>
      </c>
      <c r="E11" s="86" t="n">
        <v>67</v>
      </c>
      <c r="F11" s="86" t="n">
        <v>70</v>
      </c>
      <c r="G11" s="86" t="n">
        <v>82</v>
      </c>
      <c r="H11" s="72" t="n">
        <v>90</v>
      </c>
      <c r="I11" s="73"/>
      <c r="J11" s="87" t="n">
        <v>14</v>
      </c>
      <c r="K11" s="137" t="n">
        <v>6</v>
      </c>
      <c r="L11" s="73"/>
      <c r="M11" s="88" t="n">
        <v>5.4</v>
      </c>
      <c r="N11" s="73"/>
      <c r="O11" s="87" t="n">
        <f aca="false">SUM((A11*10)/$O$4*'Dental &amp; Other Rates'!$B$27)</f>
        <v>9</v>
      </c>
      <c r="P11" s="137" t="n">
        <f aca="false">SUM((A11*10*0.6)/$O$4*'Dental &amp; Other Rates'!$B$28)</f>
        <v>9</v>
      </c>
      <c r="Q11" s="73"/>
      <c r="R11" s="78" t="n">
        <f aca="false">SUM((A11*7)/1000*$R$4)</f>
        <v>35</v>
      </c>
      <c r="S11" s="79" t="n">
        <f aca="false">SUM(R11*0.5)</f>
        <v>17.5</v>
      </c>
      <c r="T11" s="72" t="n">
        <v>0.84</v>
      </c>
      <c r="U11" s="73"/>
      <c r="V11" s="73"/>
      <c r="W11" s="136" t="n">
        <f aca="false">SUM(A11/$W$4*'Dental &amp; Other Rates'!$B$40/12)</f>
        <v>45</v>
      </c>
      <c r="X11" s="73"/>
      <c r="Y11" s="83" t="n">
        <f aca="false">SUM(D11+J11+M11+O11+R11+W11)</f>
        <v>207.4</v>
      </c>
      <c r="Z11" s="84" t="n">
        <f aca="false">SUM(D11+J11+M11+P11+R11+S11+T11+W11)</f>
        <v>225.74</v>
      </c>
      <c r="AA11" s="84" t="n">
        <f aca="false">SUM(Z11*12)</f>
        <v>2708.88</v>
      </c>
      <c r="AB11" s="85" t="n">
        <f aca="false">SUM(Z11/(A11/12))</f>
        <v>0.0270888</v>
      </c>
    </row>
    <row r="12" customFormat="false" ht="14.25" hidden="false" customHeight="false" outlineLevel="0" collapsed="false">
      <c r="A12" s="1" t="n">
        <v>150000</v>
      </c>
      <c r="B12" s="3" t="s">
        <v>44</v>
      </c>
      <c r="C12" s="69"/>
      <c r="D12" s="78" t="n">
        <v>129</v>
      </c>
      <c r="E12" s="86" t="n">
        <v>90</v>
      </c>
      <c r="F12" s="86" t="n">
        <v>94</v>
      </c>
      <c r="G12" s="86" t="n">
        <v>111</v>
      </c>
      <c r="H12" s="72" t="n">
        <v>120</v>
      </c>
      <c r="I12" s="73"/>
      <c r="J12" s="87" t="n">
        <v>14</v>
      </c>
      <c r="K12" s="137" t="n">
        <v>6</v>
      </c>
      <c r="L12" s="73"/>
      <c r="M12" s="88" t="n">
        <v>5.4</v>
      </c>
      <c r="N12" s="73"/>
      <c r="O12" s="87" t="n">
        <f aca="false">SUM((A12*10)/$O$4*'Dental &amp; Other Rates'!$B$27)</f>
        <v>13.5</v>
      </c>
      <c r="P12" s="137" t="n">
        <f aca="false">SUM((A12*10*0.6)/$O$4*'Dental &amp; Other Rates'!$B$28)</f>
        <v>13.5</v>
      </c>
      <c r="Q12" s="73"/>
      <c r="R12" s="78" t="n">
        <f aca="false">SUM((A12*7)/1000*$R$4)</f>
        <v>52.5</v>
      </c>
      <c r="S12" s="79" t="n">
        <f aca="false">SUM(R12*0.5)</f>
        <v>26.25</v>
      </c>
      <c r="T12" s="72" t="n">
        <v>0.84</v>
      </c>
      <c r="U12" s="73"/>
      <c r="V12" s="73"/>
      <c r="W12" s="136" t="n">
        <f aca="false">SUM(A12/$W$4*'Dental &amp; Other Rates'!$B$41/12)</f>
        <v>105</v>
      </c>
      <c r="X12" s="73"/>
      <c r="Y12" s="83" t="n">
        <f aca="false">SUM(D12+J12+M12+O12+R12+W12)</f>
        <v>319.4</v>
      </c>
      <c r="Z12" s="84" t="n">
        <f aca="false">SUM(D12+J12+M12+P12+R12+S12+T12+W12)</f>
        <v>346.49</v>
      </c>
      <c r="AA12" s="84" t="n">
        <f aca="false">SUM(Z12*12)</f>
        <v>4157.88</v>
      </c>
      <c r="AB12" s="85" t="n">
        <f aca="false">SUM(Z12/(A12/12))</f>
        <v>0.0277192</v>
      </c>
    </row>
    <row r="13" customFormat="false" ht="14.25" hidden="false" customHeight="false" outlineLevel="0" collapsed="false">
      <c r="A13" s="1" t="n">
        <v>200000</v>
      </c>
      <c r="B13" s="3" t="s">
        <v>45</v>
      </c>
      <c r="C13" s="69"/>
      <c r="D13" s="78" t="n">
        <v>139</v>
      </c>
      <c r="E13" s="86" t="n">
        <v>95</v>
      </c>
      <c r="F13" s="86" t="n">
        <v>99</v>
      </c>
      <c r="G13" s="86" t="n">
        <v>117</v>
      </c>
      <c r="H13" s="72" t="n">
        <v>126</v>
      </c>
      <c r="I13" s="73"/>
      <c r="J13" s="87" t="n">
        <v>14</v>
      </c>
      <c r="K13" s="137" t="n">
        <v>6</v>
      </c>
      <c r="L13" s="73"/>
      <c r="M13" s="88" t="n">
        <v>5.4</v>
      </c>
      <c r="N13" s="73"/>
      <c r="O13" s="87" t="n">
        <v>13.5</v>
      </c>
      <c r="P13" s="137" t="n">
        <v>13.5</v>
      </c>
      <c r="Q13" s="73"/>
      <c r="R13" s="78" t="n">
        <f aca="false">SUM((A13*7)/1000*$R$4)</f>
        <v>70</v>
      </c>
      <c r="S13" s="79" t="n">
        <f aca="false">SUM(R13*0.5)</f>
        <v>35</v>
      </c>
      <c r="T13" s="72" t="n">
        <v>0.84</v>
      </c>
      <c r="U13" s="73"/>
      <c r="V13" s="73"/>
      <c r="W13" s="136" t="n">
        <f aca="false">SUM(A13/$W$4*'Dental &amp; Other Rates'!$B$41/12)</f>
        <v>140</v>
      </c>
      <c r="X13" s="73"/>
      <c r="Y13" s="83" t="n">
        <f aca="false">SUM(D13+J13+M13+O13+R13+W13)</f>
        <v>381.9</v>
      </c>
      <c r="Z13" s="84" t="n">
        <f aca="false">SUM(D13+J13+M13+P13+R13+S13+T13+W13)</f>
        <v>417.74</v>
      </c>
      <c r="AA13" s="84" t="n">
        <f aca="false">SUM(Z13*12)</f>
        <v>5012.88</v>
      </c>
      <c r="AB13" s="85" t="n">
        <f aca="false">SUM(Z13/(A13/12))</f>
        <v>0.0250644</v>
      </c>
    </row>
    <row r="14" customFormat="false" ht="14.25" hidden="false" customHeight="false" outlineLevel="0" collapsed="false">
      <c r="A14" s="1" t="n">
        <v>300000</v>
      </c>
      <c r="B14" s="3" t="s">
        <v>46</v>
      </c>
      <c r="C14" s="69"/>
      <c r="D14" s="78" t="n">
        <v>146</v>
      </c>
      <c r="E14" s="86" t="n">
        <v>99</v>
      </c>
      <c r="F14" s="86" t="n">
        <v>103</v>
      </c>
      <c r="G14" s="86" t="n">
        <v>122</v>
      </c>
      <c r="H14" s="72" t="n">
        <v>132</v>
      </c>
      <c r="I14" s="73"/>
      <c r="J14" s="87" t="n">
        <v>14</v>
      </c>
      <c r="K14" s="137" t="n">
        <v>6</v>
      </c>
      <c r="L14" s="73"/>
      <c r="M14" s="88" t="n">
        <v>5.4</v>
      </c>
      <c r="N14" s="73"/>
      <c r="O14" s="87" t="n">
        <v>13.5</v>
      </c>
      <c r="P14" s="137" t="n">
        <v>13.5</v>
      </c>
      <c r="Q14" s="73"/>
      <c r="R14" s="78" t="n">
        <f aca="false">SUM((A14*7)/1000*$R$4)</f>
        <v>105</v>
      </c>
      <c r="S14" s="79" t="n">
        <f aca="false">SUM(R14*0.5)</f>
        <v>52.5</v>
      </c>
      <c r="T14" s="72" t="n">
        <v>0.84</v>
      </c>
      <c r="U14" s="73"/>
      <c r="V14" s="73"/>
      <c r="W14" s="136" t="n">
        <f aca="false">SUM(A14/$W$4*'Dental &amp; Other Rates'!$B$42/12)</f>
        <v>235</v>
      </c>
      <c r="X14" s="73"/>
      <c r="Y14" s="83" t="n">
        <f aca="false">SUM(D14+J14+M14+O14+R14+W14)</f>
        <v>518.9</v>
      </c>
      <c r="Z14" s="84" t="n">
        <f aca="false">SUM(D14+J14+M14+P14+R14+S14+T14+W14)</f>
        <v>572.24</v>
      </c>
      <c r="AA14" s="84" t="n">
        <f aca="false">SUM(Z14*12)</f>
        <v>6866.88</v>
      </c>
      <c r="AB14" s="85" t="n">
        <f aca="false">SUM(Z14/(A14/12))</f>
        <v>0.0228896</v>
      </c>
    </row>
    <row r="15" customFormat="false" ht="14.25" hidden="false" customHeight="false" outlineLevel="0" collapsed="false">
      <c r="A15" s="1" t="n">
        <v>500000</v>
      </c>
      <c r="B15" s="3" t="s">
        <v>47</v>
      </c>
      <c r="C15" s="69"/>
      <c r="D15" s="113" t="n">
        <v>152</v>
      </c>
      <c r="E15" s="114" t="n">
        <v>104</v>
      </c>
      <c r="F15" s="114" t="n">
        <v>108</v>
      </c>
      <c r="G15" s="114" t="n">
        <v>128</v>
      </c>
      <c r="H15" s="115" t="n">
        <v>138</v>
      </c>
      <c r="I15" s="73"/>
      <c r="J15" s="87" t="n">
        <v>14</v>
      </c>
      <c r="K15" s="137" t="n">
        <v>6</v>
      </c>
      <c r="L15" s="73"/>
      <c r="M15" s="95" t="n">
        <v>5.4</v>
      </c>
      <c r="N15" s="73"/>
      <c r="O15" s="87" t="n">
        <v>13.5</v>
      </c>
      <c r="P15" s="137" t="n">
        <v>13.5</v>
      </c>
      <c r="Q15" s="73"/>
      <c r="R15" s="78" t="n">
        <f aca="false">SUM((A15*7)/1000*$R$4)</f>
        <v>175</v>
      </c>
      <c r="S15" s="79" t="n">
        <f aca="false">SUM(R15*0.5)</f>
        <v>87.5</v>
      </c>
      <c r="T15" s="72" t="n">
        <v>0.84</v>
      </c>
      <c r="U15" s="73"/>
      <c r="V15" s="73"/>
      <c r="W15" s="136" t="n">
        <f aca="false">SUM(A15/$W$4*'Dental &amp; Other Rates'!$B$42/12)</f>
        <v>391.666666666667</v>
      </c>
      <c r="X15" s="73"/>
      <c r="Y15" s="83" t="n">
        <f aca="false">SUM(D15+J15+M15+O15+R15+W15)</f>
        <v>751.566666666667</v>
      </c>
      <c r="Z15" s="84" t="n">
        <f aca="false">SUM(D15+J15+M15+P15+R15+S15+T15+W15)</f>
        <v>839.906666666667</v>
      </c>
      <c r="AA15" s="84" t="n">
        <f aca="false">SUM(Z15*12)</f>
        <v>10078.88</v>
      </c>
      <c r="AB15" s="85" t="n">
        <f aca="false">SUM(Z15/(A15/12))</f>
        <v>0.02015776</v>
      </c>
    </row>
    <row r="16" customFormat="false" ht="14.25" hidden="false" customHeight="true" outlineLevel="0" collapsed="false">
      <c r="B16" s="23" t="s">
        <v>48</v>
      </c>
      <c r="C16" s="99"/>
      <c r="D16" s="103" t="s">
        <v>49</v>
      </c>
      <c r="E16" s="103"/>
      <c r="F16" s="103"/>
      <c r="G16" s="103"/>
      <c r="H16" s="103"/>
      <c r="I16" s="101"/>
      <c r="J16" s="139" t="s">
        <v>48</v>
      </c>
      <c r="K16" s="139"/>
      <c r="L16" s="26"/>
      <c r="M16" s="103" t="s">
        <v>70</v>
      </c>
      <c r="N16" s="101"/>
      <c r="O16" s="104" t="s">
        <v>25</v>
      </c>
      <c r="P16" s="105" t="s">
        <v>27</v>
      </c>
      <c r="Q16" s="101"/>
      <c r="R16" s="106" t="s">
        <v>28</v>
      </c>
      <c r="S16" s="107" t="s">
        <v>29</v>
      </c>
      <c r="T16" s="108" t="s">
        <v>30</v>
      </c>
      <c r="U16" s="26"/>
      <c r="V16" s="101"/>
      <c r="W16" s="140" t="s">
        <v>68</v>
      </c>
      <c r="X16" s="101"/>
      <c r="Y16" s="34"/>
      <c r="Z16" s="34"/>
      <c r="AA16" s="34"/>
      <c r="AB16" s="34"/>
    </row>
    <row r="17" customFormat="false" ht="14.25" hidden="false" customHeight="false" outlineLevel="0" collapsed="false">
      <c r="A17" s="1" t="n">
        <v>24000</v>
      </c>
      <c r="B17" s="3" t="s">
        <v>38</v>
      </c>
      <c r="C17" s="69"/>
      <c r="D17" s="70" t="n">
        <v>74</v>
      </c>
      <c r="E17" s="71" t="n">
        <v>57</v>
      </c>
      <c r="F17" s="71" t="n">
        <v>45</v>
      </c>
      <c r="G17" s="71" t="n">
        <v>63</v>
      </c>
      <c r="H17" s="133" t="n">
        <v>67</v>
      </c>
      <c r="I17" s="73"/>
      <c r="J17" s="109" t="n">
        <v>30</v>
      </c>
      <c r="K17" s="137" t="n">
        <v>13</v>
      </c>
      <c r="L17" s="73"/>
      <c r="M17" s="110" t="n">
        <v>9.72</v>
      </c>
      <c r="N17" s="73"/>
      <c r="O17" s="109" t="n">
        <f aca="false">SUM((A17*10)/$O$4*'Dental &amp; Other Rates'!$B$27)</f>
        <v>2.16</v>
      </c>
      <c r="P17" s="137" t="n">
        <f aca="false">SUM((A17*10*0.6)/$O$4*'Dental &amp; Other Rates'!$B$28)</f>
        <v>2.16</v>
      </c>
      <c r="Q17" s="73"/>
      <c r="R17" s="78" t="n">
        <f aca="false">SUM((A17*7)/1000*$R$4)</f>
        <v>8.4</v>
      </c>
      <c r="S17" s="79" t="n">
        <f aca="false">SUM(R17*0.5)</f>
        <v>4.2</v>
      </c>
      <c r="T17" s="72" t="n">
        <v>0.84</v>
      </c>
      <c r="U17" s="73"/>
      <c r="V17" s="73"/>
      <c r="W17" s="136" t="n">
        <f aca="false">SUM(A17/$W$4*'Dental &amp; Other Rates'!$B$39/12)</f>
        <v>7.8</v>
      </c>
      <c r="X17" s="73"/>
      <c r="Y17" s="83" t="n">
        <f aca="false">SUM(D17+J17+M17+O17+R17+W17)</f>
        <v>132.08</v>
      </c>
      <c r="Z17" s="84" t="n">
        <f aca="false">SUM(D17+J17+M17+P17+R17+S17+T17+W17)</f>
        <v>137.12</v>
      </c>
      <c r="AA17" s="84" t="n">
        <f aca="false">SUM(Z17*12)</f>
        <v>1645.44</v>
      </c>
      <c r="AB17" s="85" t="n">
        <f aca="false">SUM(Z17/(A17/12))</f>
        <v>0.06856</v>
      </c>
    </row>
    <row r="18" customFormat="false" ht="14.25" hidden="false" customHeight="false" outlineLevel="0" collapsed="false">
      <c r="A18" s="1" t="n">
        <v>25000</v>
      </c>
      <c r="B18" s="3" t="s">
        <v>39</v>
      </c>
      <c r="C18" s="69"/>
      <c r="D18" s="78" t="n">
        <v>92</v>
      </c>
      <c r="E18" s="86" t="n">
        <v>70</v>
      </c>
      <c r="F18" s="86" t="n">
        <v>57</v>
      </c>
      <c r="G18" s="86" t="n">
        <v>74</v>
      </c>
      <c r="H18" s="72" t="n">
        <v>82</v>
      </c>
      <c r="I18" s="73"/>
      <c r="J18" s="109" t="n">
        <v>30</v>
      </c>
      <c r="K18" s="137" t="n">
        <v>13</v>
      </c>
      <c r="L18" s="73"/>
      <c r="M18" s="88" t="n">
        <v>9.72</v>
      </c>
      <c r="N18" s="73"/>
      <c r="O18" s="109" t="n">
        <f aca="false">SUM((A18*10)/$O$4*'Dental &amp; Other Rates'!$B$27)</f>
        <v>2.25</v>
      </c>
      <c r="P18" s="137" t="n">
        <f aca="false">SUM((A18*10*0.6)/$O$4*'Dental &amp; Other Rates'!$B$28)</f>
        <v>2.25</v>
      </c>
      <c r="Q18" s="73"/>
      <c r="R18" s="78" t="n">
        <f aca="false">SUM((A18*7)/1000*$R$4)</f>
        <v>8.75</v>
      </c>
      <c r="S18" s="79" t="n">
        <f aca="false">SUM(R18*0.5)</f>
        <v>4.375</v>
      </c>
      <c r="T18" s="72" t="n">
        <v>0.84</v>
      </c>
      <c r="U18" s="73"/>
      <c r="V18" s="73"/>
      <c r="W18" s="136" t="n">
        <f aca="false">SUM(A18/$W$4*'Dental &amp; Other Rates'!$B$39/12)</f>
        <v>8.125</v>
      </c>
      <c r="X18" s="73"/>
      <c r="Y18" s="83" t="n">
        <f aca="false">SUM(D18+J18+M18+O18+R18+W18)</f>
        <v>150.845</v>
      </c>
      <c r="Z18" s="84" t="n">
        <f aca="false">SUM(D18+J18+M18+P18+R18+S18+T18+W18)</f>
        <v>156.06</v>
      </c>
      <c r="AA18" s="84" t="n">
        <f aca="false">SUM(Z18*12)</f>
        <v>1872.72</v>
      </c>
      <c r="AB18" s="85" t="n">
        <f aca="false">SUM(Z18/(A18/12))</f>
        <v>0.0749088</v>
      </c>
    </row>
    <row r="19" customFormat="false" ht="14.25" hidden="false" customHeight="false" outlineLevel="0" collapsed="false">
      <c r="A19" s="1" t="n">
        <v>40000</v>
      </c>
      <c r="B19" s="3" t="s">
        <v>40</v>
      </c>
      <c r="C19" s="69"/>
      <c r="D19" s="78" t="n">
        <v>109</v>
      </c>
      <c r="E19" s="86" t="n">
        <v>86</v>
      </c>
      <c r="F19" s="86" t="n">
        <v>74</v>
      </c>
      <c r="G19" s="86" t="n">
        <v>93</v>
      </c>
      <c r="H19" s="72" t="n">
        <v>102</v>
      </c>
      <c r="I19" s="73"/>
      <c r="J19" s="109" t="n">
        <v>30</v>
      </c>
      <c r="K19" s="137" t="n">
        <v>13</v>
      </c>
      <c r="L19" s="73"/>
      <c r="M19" s="88" t="n">
        <v>9.72</v>
      </c>
      <c r="N19" s="73"/>
      <c r="O19" s="109" t="n">
        <f aca="false">SUM((A19*10)/$O$4*'Dental &amp; Other Rates'!$B$27)</f>
        <v>3.6</v>
      </c>
      <c r="P19" s="137" t="n">
        <f aca="false">SUM((A19*10*0.6)/$O$4*'Dental &amp; Other Rates'!$B$28)</f>
        <v>3.6</v>
      </c>
      <c r="Q19" s="73"/>
      <c r="R19" s="78" t="n">
        <f aca="false">SUM((A19*7)/1000*$R$4)</f>
        <v>14</v>
      </c>
      <c r="S19" s="79" t="n">
        <f aca="false">SUM(R19*0.5)</f>
        <v>7</v>
      </c>
      <c r="T19" s="72" t="n">
        <v>0.84</v>
      </c>
      <c r="U19" s="73"/>
      <c r="V19" s="73"/>
      <c r="W19" s="136" t="n">
        <f aca="false">SUM(A19/$W$4*'Dental &amp; Other Rates'!$B$39/12)</f>
        <v>13</v>
      </c>
      <c r="X19" s="73"/>
      <c r="Y19" s="83" t="n">
        <f aca="false">SUM(D19+J19+M19+O19+R19+W19)</f>
        <v>179.32</v>
      </c>
      <c r="Z19" s="84" t="n">
        <f aca="false">SUM(D19+J19+M19+P19+R19+S19+T19+W19)</f>
        <v>187.16</v>
      </c>
      <c r="AA19" s="84" t="n">
        <f aca="false">SUM(Z19*12)</f>
        <v>2245.92</v>
      </c>
      <c r="AB19" s="85" t="n">
        <f aca="false">SUM(Z19/(A19/12))</f>
        <v>0.056148</v>
      </c>
    </row>
    <row r="20" customFormat="false" ht="14.25" hidden="false" customHeight="false" outlineLevel="0" collapsed="false">
      <c r="A20" s="1" t="n">
        <v>60000</v>
      </c>
      <c r="B20" s="3" t="s">
        <v>41</v>
      </c>
      <c r="C20" s="69"/>
      <c r="D20" s="78" t="n">
        <v>138</v>
      </c>
      <c r="E20" s="86" t="n">
        <v>94</v>
      </c>
      <c r="F20" s="86" t="n">
        <v>94</v>
      </c>
      <c r="G20" s="86" t="n">
        <v>113</v>
      </c>
      <c r="H20" s="72" t="n">
        <v>124</v>
      </c>
      <c r="I20" s="73"/>
      <c r="J20" s="109" t="n">
        <v>30</v>
      </c>
      <c r="K20" s="137" t="n">
        <v>13</v>
      </c>
      <c r="L20" s="73"/>
      <c r="M20" s="88" t="n">
        <v>9.72</v>
      </c>
      <c r="N20" s="73"/>
      <c r="O20" s="109" t="n">
        <f aca="false">SUM((A20*10)/$O$4*'Dental &amp; Other Rates'!$B$27)</f>
        <v>5.4</v>
      </c>
      <c r="P20" s="137" t="n">
        <f aca="false">SUM((A20*10*0.6)/$O$4*'Dental &amp; Other Rates'!$B$28)</f>
        <v>5.4</v>
      </c>
      <c r="Q20" s="73"/>
      <c r="R20" s="78" t="n">
        <f aca="false">SUM((A20*7)/1000*$R$4)</f>
        <v>21</v>
      </c>
      <c r="S20" s="79" t="n">
        <f aca="false">SUM(R20*0.5)</f>
        <v>10.5</v>
      </c>
      <c r="T20" s="72" t="n">
        <v>0.84</v>
      </c>
      <c r="U20" s="73"/>
      <c r="V20" s="73"/>
      <c r="W20" s="136" t="n">
        <f aca="false">SUM(A20/$W$4*'Dental &amp; Other Rates'!$B$40/12)</f>
        <v>27</v>
      </c>
      <c r="X20" s="73"/>
      <c r="Y20" s="83" t="n">
        <f aca="false">SUM(D20+J20+M20+O20+R20+W20)</f>
        <v>231.12</v>
      </c>
      <c r="Z20" s="84" t="n">
        <f aca="false">SUM(D20+J20+M20+P20+R20+S20+T20+W20)</f>
        <v>242.46</v>
      </c>
      <c r="AA20" s="84" t="n">
        <f aca="false">SUM(Z20*12)</f>
        <v>2909.52</v>
      </c>
      <c r="AB20" s="85" t="n">
        <f aca="false">SUM(Z20/(A20/12))</f>
        <v>0.048492</v>
      </c>
    </row>
    <row r="21" customFormat="false" ht="14.25" hidden="false" customHeight="false" outlineLevel="0" collapsed="false">
      <c r="A21" s="1" t="n">
        <v>80000</v>
      </c>
      <c r="B21" s="3" t="s">
        <v>42</v>
      </c>
      <c r="C21" s="69"/>
      <c r="D21" s="78" t="n">
        <v>166</v>
      </c>
      <c r="E21" s="86" t="n">
        <v>115</v>
      </c>
      <c r="F21" s="86" t="n">
        <v>115</v>
      </c>
      <c r="G21" s="86" t="n">
        <v>137</v>
      </c>
      <c r="H21" s="72" t="n">
        <v>152</v>
      </c>
      <c r="I21" s="73"/>
      <c r="J21" s="109" t="n">
        <v>30</v>
      </c>
      <c r="K21" s="137" t="n">
        <v>13</v>
      </c>
      <c r="L21" s="73"/>
      <c r="M21" s="88" t="n">
        <v>9.72</v>
      </c>
      <c r="N21" s="73"/>
      <c r="O21" s="109" t="n">
        <f aca="false">SUM((A21*10)/$O$4*'Dental &amp; Other Rates'!$B$27)</f>
        <v>7.2</v>
      </c>
      <c r="P21" s="137" t="n">
        <f aca="false">SUM((A21*10*0.6)/$O$4*'Dental &amp; Other Rates'!$B$28)</f>
        <v>7.2</v>
      </c>
      <c r="Q21" s="73"/>
      <c r="R21" s="78" t="n">
        <f aca="false">SUM((A21*7)/1000*$R$4)</f>
        <v>28</v>
      </c>
      <c r="S21" s="79" t="n">
        <f aca="false">SUM(R21*0.5)</f>
        <v>14</v>
      </c>
      <c r="T21" s="72" t="n">
        <v>0.84</v>
      </c>
      <c r="U21" s="73"/>
      <c r="V21" s="73"/>
      <c r="W21" s="136" t="n">
        <f aca="false">SUM(A21/$W$4*'Dental &amp; Other Rates'!$B$40/12)</f>
        <v>36</v>
      </c>
      <c r="X21" s="73"/>
      <c r="Y21" s="83" t="n">
        <f aca="false">SUM(D21+J21+M21+O21+R21+W21)</f>
        <v>276.92</v>
      </c>
      <c r="Z21" s="84" t="n">
        <f aca="false">SUM(D21+J21+M21+P21+R21+S21+T21+W21)</f>
        <v>291.76</v>
      </c>
      <c r="AA21" s="84" t="n">
        <f aca="false">SUM(Z21*12)</f>
        <v>3501.12</v>
      </c>
      <c r="AB21" s="85" t="n">
        <f aca="false">SUM(Z21/(A21/12))</f>
        <v>0.043764</v>
      </c>
    </row>
    <row r="22" customFormat="false" ht="14.25" hidden="false" customHeight="false" outlineLevel="0" collapsed="false">
      <c r="A22" s="1" t="n">
        <v>100000</v>
      </c>
      <c r="B22" s="3" t="s">
        <v>43</v>
      </c>
      <c r="C22" s="69"/>
      <c r="D22" s="78" t="n">
        <v>196</v>
      </c>
      <c r="E22" s="86" t="n">
        <v>134</v>
      </c>
      <c r="F22" s="86" t="n">
        <v>140</v>
      </c>
      <c r="G22" s="86" t="n">
        <v>165</v>
      </c>
      <c r="H22" s="72" t="n">
        <v>179</v>
      </c>
      <c r="I22" s="73"/>
      <c r="J22" s="109" t="n">
        <v>30</v>
      </c>
      <c r="K22" s="137" t="n">
        <v>13</v>
      </c>
      <c r="L22" s="73"/>
      <c r="M22" s="88" t="n">
        <v>9.72</v>
      </c>
      <c r="N22" s="73"/>
      <c r="O22" s="109" t="n">
        <f aca="false">SUM((A22*10)/$O$4*'Dental &amp; Other Rates'!$B$27)</f>
        <v>9</v>
      </c>
      <c r="P22" s="137" t="n">
        <f aca="false">SUM((A22*10*0.6)/$O$4*'Dental &amp; Other Rates'!$B$28)</f>
        <v>9</v>
      </c>
      <c r="Q22" s="73"/>
      <c r="R22" s="78" t="n">
        <f aca="false">SUM((A22*7)/1000*$R$4)</f>
        <v>35</v>
      </c>
      <c r="S22" s="79" t="n">
        <f aca="false">SUM(R22*0.5)</f>
        <v>17.5</v>
      </c>
      <c r="T22" s="72" t="n">
        <v>0.84</v>
      </c>
      <c r="U22" s="73"/>
      <c r="V22" s="73"/>
      <c r="W22" s="136" t="n">
        <f aca="false">SUM(A22/$W$4*'Dental &amp; Other Rates'!$B$40/12)</f>
        <v>45</v>
      </c>
      <c r="X22" s="73"/>
      <c r="Y22" s="83" t="n">
        <f aca="false">SUM(D22+J22+M22+O22+R22+W22)</f>
        <v>324.72</v>
      </c>
      <c r="Z22" s="84" t="n">
        <f aca="false">SUM(D22+J22+M22+P22+R22+S22+T22+W22)</f>
        <v>343.06</v>
      </c>
      <c r="AA22" s="84" t="n">
        <f aca="false">SUM(Z22*12)</f>
        <v>4116.72</v>
      </c>
      <c r="AB22" s="85" t="n">
        <f aca="false">SUM(Z22/(A22/12))</f>
        <v>0.0411672</v>
      </c>
    </row>
    <row r="23" customFormat="false" ht="14.25" hidden="false" customHeight="false" outlineLevel="0" collapsed="false">
      <c r="A23" s="1" t="n">
        <v>150000</v>
      </c>
      <c r="B23" s="3" t="s">
        <v>44</v>
      </c>
      <c r="C23" s="69"/>
      <c r="D23" s="78" t="n">
        <v>248</v>
      </c>
      <c r="E23" s="86" t="n">
        <v>180</v>
      </c>
      <c r="F23" s="86" t="n">
        <v>187</v>
      </c>
      <c r="G23" s="86" t="n">
        <v>222</v>
      </c>
      <c r="H23" s="72" t="n">
        <v>234</v>
      </c>
      <c r="I23" s="73"/>
      <c r="J23" s="109" t="n">
        <v>30</v>
      </c>
      <c r="K23" s="137" t="n">
        <v>13</v>
      </c>
      <c r="L23" s="73"/>
      <c r="M23" s="88" t="n">
        <v>9.72</v>
      </c>
      <c r="N23" s="73"/>
      <c r="O23" s="109" t="n">
        <f aca="false">SUM((A23*10)/$O$4*'Dental &amp; Other Rates'!$B$27)</f>
        <v>13.5</v>
      </c>
      <c r="P23" s="137" t="n">
        <f aca="false">SUM((A23*10*0.6)/$O$4*'Dental &amp; Other Rates'!$B$28)</f>
        <v>13.5</v>
      </c>
      <c r="Q23" s="73"/>
      <c r="R23" s="78" t="n">
        <f aca="false">SUM((A23*7)/1000*$R$4)</f>
        <v>52.5</v>
      </c>
      <c r="S23" s="79" t="n">
        <f aca="false">SUM(R23*0.5)</f>
        <v>26.25</v>
      </c>
      <c r="T23" s="72" t="n">
        <v>0.84</v>
      </c>
      <c r="U23" s="73"/>
      <c r="V23" s="73"/>
      <c r="W23" s="136" t="n">
        <f aca="false">SUM(A23/$W$4*'Dental &amp; Other Rates'!$B$41/12)</f>
        <v>105</v>
      </c>
      <c r="X23" s="73"/>
      <c r="Y23" s="83" t="n">
        <f aca="false">SUM(D23+J23+M23+O23+R23+W23)</f>
        <v>458.72</v>
      </c>
      <c r="Z23" s="84" t="n">
        <f aca="false">SUM(D23+J23+M23+P23+R23+S23+T23+W23)</f>
        <v>485.81</v>
      </c>
      <c r="AA23" s="84" t="n">
        <f aca="false">SUM(Z23*12)</f>
        <v>5829.72</v>
      </c>
      <c r="AB23" s="85" t="n">
        <f aca="false">SUM(Z23/(A23/12))</f>
        <v>0.0388648</v>
      </c>
    </row>
    <row r="24" customFormat="false" ht="14.25" hidden="false" customHeight="false" outlineLevel="0" collapsed="false">
      <c r="A24" s="1" t="n">
        <v>200000</v>
      </c>
      <c r="B24" s="3" t="s">
        <v>45</v>
      </c>
      <c r="C24" s="69"/>
      <c r="D24" s="78" t="n">
        <v>286</v>
      </c>
      <c r="E24" s="86" t="n">
        <v>189</v>
      </c>
      <c r="F24" s="86" t="n">
        <v>196</v>
      </c>
      <c r="G24" s="86" t="n">
        <v>233</v>
      </c>
      <c r="H24" s="72" t="n">
        <v>246</v>
      </c>
      <c r="I24" s="73"/>
      <c r="J24" s="109" t="n">
        <v>30</v>
      </c>
      <c r="K24" s="137" t="n">
        <v>13</v>
      </c>
      <c r="L24" s="73"/>
      <c r="M24" s="88" t="n">
        <v>9.72</v>
      </c>
      <c r="N24" s="73"/>
      <c r="O24" s="109" t="n">
        <v>13.5</v>
      </c>
      <c r="P24" s="137" t="n">
        <v>13.5</v>
      </c>
      <c r="Q24" s="73"/>
      <c r="R24" s="78" t="n">
        <f aca="false">SUM((A24*7)/1000*$R$4)</f>
        <v>70</v>
      </c>
      <c r="S24" s="79" t="n">
        <f aca="false">SUM(R24*0.5)</f>
        <v>35</v>
      </c>
      <c r="T24" s="72" t="n">
        <v>0.84</v>
      </c>
      <c r="U24" s="73"/>
      <c r="V24" s="73"/>
      <c r="W24" s="136" t="n">
        <f aca="false">SUM(A24/$W$4*'Dental &amp; Other Rates'!$B$41/12)</f>
        <v>140</v>
      </c>
      <c r="X24" s="73"/>
      <c r="Y24" s="83" t="n">
        <f aca="false">SUM(D24+J24+M24+O24+R24+W24)</f>
        <v>549.22</v>
      </c>
      <c r="Z24" s="84" t="n">
        <f aca="false">SUM(D24+J24+M24+P24+R24+S24+T24+W24)</f>
        <v>585.06</v>
      </c>
      <c r="AA24" s="84" t="n">
        <f aca="false">SUM(Z24*12)</f>
        <v>7020.72</v>
      </c>
      <c r="AB24" s="85" t="n">
        <f aca="false">SUM(Z24/(A24/12))</f>
        <v>0.0351036</v>
      </c>
    </row>
    <row r="25" customFormat="false" ht="14.25" hidden="false" customHeight="false" outlineLevel="0" collapsed="false">
      <c r="A25" s="1" t="n">
        <v>300000</v>
      </c>
      <c r="B25" s="3" t="s">
        <v>46</v>
      </c>
      <c r="C25" s="69"/>
      <c r="D25" s="78" t="n">
        <v>280</v>
      </c>
      <c r="E25" s="86" t="n">
        <v>198</v>
      </c>
      <c r="F25" s="86" t="n">
        <v>206</v>
      </c>
      <c r="G25" s="86" t="n">
        <v>244</v>
      </c>
      <c r="H25" s="72" t="n">
        <v>257</v>
      </c>
      <c r="I25" s="73"/>
      <c r="J25" s="109" t="n">
        <v>30</v>
      </c>
      <c r="K25" s="137" t="n">
        <v>13</v>
      </c>
      <c r="L25" s="73"/>
      <c r="M25" s="88" t="n">
        <v>9.72</v>
      </c>
      <c r="N25" s="73"/>
      <c r="O25" s="109" t="n">
        <v>13.5</v>
      </c>
      <c r="P25" s="137" t="n">
        <v>13.5</v>
      </c>
      <c r="Q25" s="73"/>
      <c r="R25" s="78" t="n">
        <f aca="false">SUM((A25*7)/1000*$R$4)</f>
        <v>105</v>
      </c>
      <c r="S25" s="79" t="n">
        <f aca="false">SUM(R25*0.5)</f>
        <v>52.5</v>
      </c>
      <c r="T25" s="72" t="n">
        <v>0.84</v>
      </c>
      <c r="U25" s="73"/>
      <c r="V25" s="73"/>
      <c r="W25" s="136" t="n">
        <f aca="false">SUM(A25/$W$4*'Dental &amp; Other Rates'!$B$42/12)</f>
        <v>235</v>
      </c>
      <c r="X25" s="73"/>
      <c r="Y25" s="83" t="n">
        <f aca="false">SUM(D25+J25+M25+O25+R25+W25)</f>
        <v>673.22</v>
      </c>
      <c r="Z25" s="84" t="n">
        <f aca="false">SUM(D25+J25+M25+P25+R25+S25+T25+W25)</f>
        <v>726.56</v>
      </c>
      <c r="AA25" s="84" t="n">
        <f aca="false">SUM(Z25*12)</f>
        <v>8718.72</v>
      </c>
      <c r="AB25" s="85" t="n">
        <f aca="false">SUM(Z25/(A25/12))</f>
        <v>0.0290624</v>
      </c>
    </row>
    <row r="26" customFormat="false" ht="14.25" hidden="false" customHeight="false" outlineLevel="0" collapsed="false">
      <c r="A26" s="1" t="n">
        <v>500000</v>
      </c>
      <c r="B26" s="3" t="s">
        <v>47</v>
      </c>
      <c r="C26" s="69"/>
      <c r="D26" s="113" t="n">
        <v>293</v>
      </c>
      <c r="E26" s="114" t="n">
        <v>207</v>
      </c>
      <c r="F26" s="114" t="n">
        <v>215</v>
      </c>
      <c r="G26" s="114" t="n">
        <v>255</v>
      </c>
      <c r="H26" s="115" t="n">
        <v>269</v>
      </c>
      <c r="I26" s="73"/>
      <c r="J26" s="109" t="n">
        <v>30</v>
      </c>
      <c r="K26" s="137" t="n">
        <v>13</v>
      </c>
      <c r="L26" s="73"/>
      <c r="M26" s="95" t="n">
        <v>9.72</v>
      </c>
      <c r="N26" s="73"/>
      <c r="O26" s="109" t="n">
        <v>13.5</v>
      </c>
      <c r="P26" s="137" t="n">
        <v>13.5</v>
      </c>
      <c r="Q26" s="73"/>
      <c r="R26" s="78" t="n">
        <f aca="false">SUM((A26*7)/1000*$R$4)</f>
        <v>175</v>
      </c>
      <c r="S26" s="79" t="n">
        <f aca="false">SUM(R26*0.5)</f>
        <v>87.5</v>
      </c>
      <c r="T26" s="72" t="n">
        <v>0.84</v>
      </c>
      <c r="U26" s="73"/>
      <c r="V26" s="73"/>
      <c r="W26" s="136" t="n">
        <f aca="false">SUM(A26/$W$4*'Dental &amp; Other Rates'!$B$42/12)</f>
        <v>391.666666666667</v>
      </c>
      <c r="X26" s="73"/>
      <c r="Y26" s="83" t="n">
        <f aca="false">SUM(D26+J26+M26+O26+R26+W26)</f>
        <v>912.886666666667</v>
      </c>
      <c r="Z26" s="84" t="n">
        <f aca="false">SUM(D26+J26+M26+P26+R26+S26+T26+W26)</f>
        <v>1001.22666666667</v>
      </c>
      <c r="AA26" s="84" t="n">
        <f aca="false">SUM(Z26*12)</f>
        <v>12014.72</v>
      </c>
      <c r="AB26" s="85" t="n">
        <f aca="false">SUM(Z26/(A26/12))</f>
        <v>0.02402944</v>
      </c>
    </row>
    <row r="27" customFormat="false" ht="14.25" hidden="false" customHeight="true" outlineLevel="0" collapsed="false">
      <c r="B27" s="23" t="s">
        <v>50</v>
      </c>
      <c r="C27" s="99"/>
      <c r="D27" s="103" t="s">
        <v>51</v>
      </c>
      <c r="E27" s="103"/>
      <c r="F27" s="103"/>
      <c r="G27" s="103"/>
      <c r="H27" s="103"/>
      <c r="I27" s="101"/>
      <c r="J27" s="139" t="s">
        <v>50</v>
      </c>
      <c r="K27" s="139"/>
      <c r="L27" s="26"/>
      <c r="M27" s="103" t="s">
        <v>70</v>
      </c>
      <c r="N27" s="101"/>
      <c r="O27" s="104" t="s">
        <v>25</v>
      </c>
      <c r="P27" s="105" t="s">
        <v>27</v>
      </c>
      <c r="Q27" s="101"/>
      <c r="R27" s="106" t="s">
        <v>28</v>
      </c>
      <c r="S27" s="107" t="s">
        <v>29</v>
      </c>
      <c r="T27" s="108" t="s">
        <v>30</v>
      </c>
      <c r="U27" s="26"/>
      <c r="V27" s="101"/>
      <c r="W27" s="140" t="s">
        <v>68</v>
      </c>
      <c r="X27" s="101"/>
      <c r="Y27" s="34"/>
      <c r="Z27" s="34"/>
      <c r="AA27" s="34"/>
      <c r="AB27" s="34"/>
    </row>
    <row r="28" customFormat="false" ht="14.25" hidden="false" customHeight="false" outlineLevel="0" collapsed="false">
      <c r="A28" s="1" t="n">
        <v>24000</v>
      </c>
      <c r="B28" s="3" t="s">
        <v>38</v>
      </c>
      <c r="C28" s="69"/>
      <c r="D28" s="70" t="n">
        <v>70</v>
      </c>
      <c r="E28" s="71" t="n">
        <v>52</v>
      </c>
      <c r="F28" s="71" t="n">
        <v>40</v>
      </c>
      <c r="G28" s="71" t="n">
        <v>55</v>
      </c>
      <c r="H28" s="133" t="n">
        <v>61</v>
      </c>
      <c r="I28" s="73"/>
      <c r="J28" s="109" t="n">
        <v>26</v>
      </c>
      <c r="K28" s="137" t="n">
        <v>11</v>
      </c>
      <c r="L28" s="73"/>
      <c r="M28" s="110" t="n">
        <v>9.72</v>
      </c>
      <c r="N28" s="73"/>
      <c r="O28" s="109" t="n">
        <f aca="false">SUM((A28*10)/$O$4*'Dental &amp; Other Rates'!$B$27)</f>
        <v>2.16</v>
      </c>
      <c r="P28" s="137" t="n">
        <f aca="false">SUM((A28*10*0.6)/$O$4*'Dental &amp; Other Rates'!$B$28)</f>
        <v>2.16</v>
      </c>
      <c r="Q28" s="73"/>
      <c r="R28" s="78" t="n">
        <f aca="false">SUM((A28*7)/1000*$R$4)</f>
        <v>8.4</v>
      </c>
      <c r="S28" s="79" t="n">
        <f aca="false">SUM(R28*0.5)</f>
        <v>4.2</v>
      </c>
      <c r="T28" s="72" t="n">
        <v>0.84</v>
      </c>
      <c r="U28" s="73"/>
      <c r="V28" s="73"/>
      <c r="W28" s="136" t="n">
        <f aca="false">SUM(A28/$W$4*'Dental &amp; Other Rates'!$B$39/12)</f>
        <v>7.8</v>
      </c>
      <c r="X28" s="73"/>
      <c r="Y28" s="83" t="n">
        <f aca="false">SUM(D28+J28+M28+O28+R28+W28)</f>
        <v>124.08</v>
      </c>
      <c r="Z28" s="84" t="n">
        <f aca="false">SUM(D28+J28+M28+P28+R28+S28+T28+W28)</f>
        <v>129.12</v>
      </c>
      <c r="AA28" s="84" t="n">
        <f aca="false">SUM(Z28*12)</f>
        <v>1549.44</v>
      </c>
      <c r="AB28" s="85" t="n">
        <f aca="false">SUM(Z28/(A28/12))</f>
        <v>0.06456</v>
      </c>
    </row>
    <row r="29" customFormat="false" ht="14.25" hidden="false" customHeight="false" outlineLevel="0" collapsed="false">
      <c r="A29" s="1" t="n">
        <v>25000</v>
      </c>
      <c r="B29" s="3" t="s">
        <v>39</v>
      </c>
      <c r="C29" s="69"/>
      <c r="D29" s="78" t="n">
        <v>85</v>
      </c>
      <c r="E29" s="86" t="n">
        <v>65</v>
      </c>
      <c r="F29" s="86" t="n">
        <v>52</v>
      </c>
      <c r="G29" s="86" t="n">
        <v>68</v>
      </c>
      <c r="H29" s="72" t="n">
        <v>76</v>
      </c>
      <c r="I29" s="73"/>
      <c r="J29" s="109" t="n">
        <v>26</v>
      </c>
      <c r="K29" s="137" t="n">
        <v>11</v>
      </c>
      <c r="L29" s="73"/>
      <c r="M29" s="88" t="n">
        <v>9.72</v>
      </c>
      <c r="N29" s="73"/>
      <c r="O29" s="109" t="n">
        <f aca="false">SUM((A29*10)/$O$4*'Dental &amp; Other Rates'!$B$27)</f>
        <v>2.25</v>
      </c>
      <c r="P29" s="137" t="n">
        <f aca="false">SUM((A29*10*0.6)/$O$4*'Dental &amp; Other Rates'!$B$28)</f>
        <v>2.25</v>
      </c>
      <c r="Q29" s="73"/>
      <c r="R29" s="78" t="n">
        <f aca="false">SUM((A29*7)/1000*$R$4)</f>
        <v>8.75</v>
      </c>
      <c r="S29" s="79" t="n">
        <f aca="false">SUM(R29*0.5)</f>
        <v>4.375</v>
      </c>
      <c r="T29" s="72" t="n">
        <v>0.84</v>
      </c>
      <c r="U29" s="73"/>
      <c r="V29" s="73"/>
      <c r="W29" s="136" t="n">
        <f aca="false">SUM(A29/$W$4*'Dental &amp; Other Rates'!$B$39/12)</f>
        <v>8.125</v>
      </c>
      <c r="X29" s="73"/>
      <c r="Y29" s="83" t="n">
        <f aca="false">SUM(D29+J29+M29+O29+R29+W29)</f>
        <v>139.845</v>
      </c>
      <c r="Z29" s="84" t="n">
        <f aca="false">SUM(D29+J29+M29+P29+R29+S29+T29+W29)</f>
        <v>145.06</v>
      </c>
      <c r="AA29" s="84" t="n">
        <f aca="false">SUM(Z29*12)</f>
        <v>1740.72</v>
      </c>
      <c r="AB29" s="85" t="n">
        <f aca="false">SUM(Z29/(A29/12))</f>
        <v>0.0696288</v>
      </c>
    </row>
    <row r="30" customFormat="false" ht="14.25" hidden="false" customHeight="false" outlineLevel="0" collapsed="false">
      <c r="A30" s="1" t="n">
        <v>40000</v>
      </c>
      <c r="B30" s="3" t="s">
        <v>40</v>
      </c>
      <c r="C30" s="69"/>
      <c r="D30" s="78" t="n">
        <v>104</v>
      </c>
      <c r="E30" s="86" t="n">
        <v>77</v>
      </c>
      <c r="F30" s="86" t="n">
        <v>67</v>
      </c>
      <c r="G30" s="86" t="n">
        <v>83</v>
      </c>
      <c r="H30" s="72" t="n">
        <v>92</v>
      </c>
      <c r="I30" s="73"/>
      <c r="J30" s="109" t="n">
        <v>26</v>
      </c>
      <c r="K30" s="137" t="n">
        <v>11</v>
      </c>
      <c r="L30" s="73"/>
      <c r="M30" s="88" t="n">
        <v>9.72</v>
      </c>
      <c r="N30" s="73"/>
      <c r="O30" s="109" t="n">
        <f aca="false">SUM((A30*10)/$O$4*'Dental &amp; Other Rates'!$B$27)</f>
        <v>3.6</v>
      </c>
      <c r="P30" s="137" t="n">
        <f aca="false">SUM((A30*10*0.6)/$O$4*'Dental &amp; Other Rates'!$B$28)</f>
        <v>3.6</v>
      </c>
      <c r="Q30" s="73"/>
      <c r="R30" s="78" t="n">
        <f aca="false">SUM((A30*7)/1000*$R$4)</f>
        <v>14</v>
      </c>
      <c r="S30" s="79" t="n">
        <f aca="false">SUM(R30*0.5)</f>
        <v>7</v>
      </c>
      <c r="T30" s="72" t="n">
        <v>0.84</v>
      </c>
      <c r="U30" s="73"/>
      <c r="V30" s="73"/>
      <c r="W30" s="136" t="n">
        <f aca="false">SUM(A30/$W$4*'Dental &amp; Other Rates'!$B$39/12)</f>
        <v>13</v>
      </c>
      <c r="X30" s="73"/>
      <c r="Y30" s="83" t="n">
        <f aca="false">SUM(D30+J30+M30+O30+R30+W30)</f>
        <v>170.32</v>
      </c>
      <c r="Z30" s="84" t="n">
        <f aca="false">SUM(D30+J30+M30+P30+R30+S30+T30+W30)</f>
        <v>178.16</v>
      </c>
      <c r="AA30" s="84" t="n">
        <f aca="false">SUM(Z30*12)</f>
        <v>2137.92</v>
      </c>
      <c r="AB30" s="85" t="n">
        <f aca="false">SUM(Z30/(A30/12))</f>
        <v>0.053448</v>
      </c>
    </row>
    <row r="31" customFormat="false" ht="14.25" hidden="false" customHeight="false" outlineLevel="0" collapsed="false">
      <c r="A31" s="1" t="n">
        <v>60000</v>
      </c>
      <c r="B31" s="3" t="s">
        <v>41</v>
      </c>
      <c r="C31" s="69"/>
      <c r="D31" s="78" t="n">
        <v>126</v>
      </c>
      <c r="E31" s="86" t="n">
        <v>85</v>
      </c>
      <c r="F31" s="86" t="n">
        <v>85</v>
      </c>
      <c r="G31" s="86" t="n">
        <v>103</v>
      </c>
      <c r="H31" s="72" t="n">
        <v>113</v>
      </c>
      <c r="I31" s="73"/>
      <c r="J31" s="109" t="n">
        <v>26</v>
      </c>
      <c r="K31" s="137" t="n">
        <v>11</v>
      </c>
      <c r="L31" s="73"/>
      <c r="M31" s="88" t="n">
        <v>9.72</v>
      </c>
      <c r="N31" s="73"/>
      <c r="O31" s="109" t="n">
        <f aca="false">SUM((A31*10)/$O$4*'Dental &amp; Other Rates'!$B$27)</f>
        <v>5.4</v>
      </c>
      <c r="P31" s="137" t="n">
        <f aca="false">SUM((A31*10*0.6)/$O$4*'Dental &amp; Other Rates'!$B$28)</f>
        <v>5.4</v>
      </c>
      <c r="Q31" s="73"/>
      <c r="R31" s="78" t="n">
        <f aca="false">SUM((A31*7)/1000*$R$4)</f>
        <v>21</v>
      </c>
      <c r="S31" s="79" t="n">
        <f aca="false">SUM(R31*0.5)</f>
        <v>10.5</v>
      </c>
      <c r="T31" s="72" t="n">
        <v>0.84</v>
      </c>
      <c r="U31" s="73"/>
      <c r="V31" s="73"/>
      <c r="W31" s="136" t="n">
        <f aca="false">SUM(A31/$W$4*'Dental &amp; Other Rates'!$B$40/12)</f>
        <v>27</v>
      </c>
      <c r="X31" s="73"/>
      <c r="Y31" s="83" t="n">
        <f aca="false">SUM(D31+J31+M31+O31+R31+W31)</f>
        <v>215.12</v>
      </c>
      <c r="Z31" s="84" t="n">
        <f aca="false">SUM(D31+J31+M31+P31+R31+S31+T31+W31)</f>
        <v>226.46</v>
      </c>
      <c r="AA31" s="84" t="n">
        <f aca="false">SUM(Z31*12)</f>
        <v>2717.52</v>
      </c>
      <c r="AB31" s="85" t="n">
        <f aca="false">SUM(Z31/(A31/12))</f>
        <v>0.045292</v>
      </c>
    </row>
    <row r="32" customFormat="false" ht="14.25" hidden="false" customHeight="false" outlineLevel="0" collapsed="false">
      <c r="A32" s="1" t="n">
        <v>80000</v>
      </c>
      <c r="B32" s="3" t="s">
        <v>42</v>
      </c>
      <c r="C32" s="69"/>
      <c r="D32" s="78" t="n">
        <v>149</v>
      </c>
      <c r="E32" s="86" t="n">
        <v>104</v>
      </c>
      <c r="F32" s="86" t="n">
        <v>104</v>
      </c>
      <c r="G32" s="86" t="n">
        <v>124</v>
      </c>
      <c r="H32" s="72" t="n">
        <v>135</v>
      </c>
      <c r="I32" s="73"/>
      <c r="J32" s="109" t="n">
        <v>26</v>
      </c>
      <c r="K32" s="137" t="n">
        <v>11</v>
      </c>
      <c r="L32" s="73"/>
      <c r="M32" s="88" t="n">
        <v>9.72</v>
      </c>
      <c r="N32" s="73"/>
      <c r="O32" s="109" t="n">
        <f aca="false">SUM((A32*10)/$O$4*'Dental &amp; Other Rates'!$B$27)</f>
        <v>7.2</v>
      </c>
      <c r="P32" s="137" t="n">
        <f aca="false">SUM((A32*10*0.6)/$O$4*'Dental &amp; Other Rates'!$B$28)</f>
        <v>7.2</v>
      </c>
      <c r="Q32" s="73"/>
      <c r="R32" s="78" t="n">
        <f aca="false">SUM((A32*7)/1000*$R$4)</f>
        <v>28</v>
      </c>
      <c r="S32" s="79" t="n">
        <f aca="false">SUM(R32*0.5)</f>
        <v>14</v>
      </c>
      <c r="T32" s="72" t="n">
        <v>0.84</v>
      </c>
      <c r="U32" s="73"/>
      <c r="V32" s="73"/>
      <c r="W32" s="136" t="n">
        <f aca="false">SUM(A32/$W$4*'Dental &amp; Other Rates'!$B$40/12)</f>
        <v>36</v>
      </c>
      <c r="X32" s="73"/>
      <c r="Y32" s="83" t="n">
        <f aca="false">SUM(D32+J32+M32+O32+R32+W32)</f>
        <v>255.92</v>
      </c>
      <c r="Z32" s="84" t="n">
        <f aca="false">SUM(D32+J32+M32+P32+R32+S32+T32+W32)</f>
        <v>270.76</v>
      </c>
      <c r="AA32" s="84" t="n">
        <f aca="false">SUM(Z32*12)</f>
        <v>3249.12</v>
      </c>
      <c r="AB32" s="85" t="n">
        <f aca="false">SUM(Z32/(A32/12))</f>
        <v>0.040614</v>
      </c>
    </row>
    <row r="33" customFormat="false" ht="14.25" hidden="false" customHeight="false" outlineLevel="0" collapsed="false">
      <c r="A33" s="1" t="n">
        <v>100000</v>
      </c>
      <c r="B33" s="3" t="s">
        <v>43</v>
      </c>
      <c r="C33" s="69"/>
      <c r="D33" s="78" t="n">
        <v>178</v>
      </c>
      <c r="E33" s="86" t="n">
        <v>121</v>
      </c>
      <c r="F33" s="86" t="n">
        <v>126</v>
      </c>
      <c r="G33" s="86" t="n">
        <v>148</v>
      </c>
      <c r="H33" s="72" t="n">
        <v>162</v>
      </c>
      <c r="I33" s="73"/>
      <c r="J33" s="109" t="n">
        <v>26</v>
      </c>
      <c r="K33" s="137" t="n">
        <v>11</v>
      </c>
      <c r="L33" s="73"/>
      <c r="M33" s="88" t="n">
        <v>9.72</v>
      </c>
      <c r="N33" s="73"/>
      <c r="O33" s="109" t="n">
        <f aca="false">SUM((A33*10)/$O$4*'Dental &amp; Other Rates'!$B$27)</f>
        <v>9</v>
      </c>
      <c r="P33" s="137" t="n">
        <f aca="false">SUM((A33*10*0.6)/$O$4*'Dental &amp; Other Rates'!$B$28)</f>
        <v>9</v>
      </c>
      <c r="Q33" s="73"/>
      <c r="R33" s="78" t="n">
        <f aca="false">SUM((A33*7)/1000*$R$4)</f>
        <v>35</v>
      </c>
      <c r="S33" s="79" t="n">
        <f aca="false">SUM(R33*0.5)</f>
        <v>17.5</v>
      </c>
      <c r="T33" s="72" t="n">
        <v>0.84</v>
      </c>
      <c r="U33" s="73"/>
      <c r="V33" s="73"/>
      <c r="W33" s="136" t="n">
        <f aca="false">SUM(A33/$W$4*'Dental &amp; Other Rates'!$B$40/12)</f>
        <v>45</v>
      </c>
      <c r="X33" s="73"/>
      <c r="Y33" s="83" t="n">
        <f aca="false">SUM(D33+J33+M33+O33+R33+W33)</f>
        <v>302.72</v>
      </c>
      <c r="Z33" s="84" t="n">
        <f aca="false">SUM(D33+J33+M33+P33+R33+S33+T33+W33)</f>
        <v>321.06</v>
      </c>
      <c r="AA33" s="84" t="n">
        <f aca="false">SUM(Z33*12)</f>
        <v>3852.72</v>
      </c>
      <c r="AB33" s="85" t="n">
        <f aca="false">SUM(Z33/(A33/12))</f>
        <v>0.0385272</v>
      </c>
    </row>
    <row r="34" customFormat="false" ht="14.25" hidden="false" customHeight="false" outlineLevel="0" collapsed="false">
      <c r="A34" s="1" t="n">
        <v>150000</v>
      </c>
      <c r="B34" s="3" t="s">
        <v>44</v>
      </c>
      <c r="C34" s="69"/>
      <c r="D34" s="78" t="n">
        <v>232</v>
      </c>
      <c r="E34" s="86" t="n">
        <v>162</v>
      </c>
      <c r="F34" s="86" t="n">
        <v>169</v>
      </c>
      <c r="G34" s="86" t="n">
        <v>200</v>
      </c>
      <c r="H34" s="72" t="n">
        <v>216</v>
      </c>
      <c r="I34" s="73"/>
      <c r="J34" s="109" t="n">
        <v>26</v>
      </c>
      <c r="K34" s="137" t="n">
        <v>11</v>
      </c>
      <c r="L34" s="73"/>
      <c r="M34" s="88" t="n">
        <v>9.72</v>
      </c>
      <c r="N34" s="73"/>
      <c r="O34" s="109" t="n">
        <f aca="false">SUM((A34*10)/$O$4*'Dental &amp; Other Rates'!$B$27)</f>
        <v>13.5</v>
      </c>
      <c r="P34" s="137" t="n">
        <f aca="false">SUM((A34*10*0.6)/$O$4*'Dental &amp; Other Rates'!$B$28)</f>
        <v>13.5</v>
      </c>
      <c r="Q34" s="73"/>
      <c r="R34" s="78" t="n">
        <f aca="false">SUM((A34*7)/1000*$R$4)</f>
        <v>52.5</v>
      </c>
      <c r="S34" s="79" t="n">
        <f aca="false">SUM(R34*0.5)</f>
        <v>26.25</v>
      </c>
      <c r="T34" s="72" t="n">
        <v>0.84</v>
      </c>
      <c r="U34" s="73"/>
      <c r="V34" s="73"/>
      <c r="W34" s="136" t="n">
        <f aca="false">SUM(A34/$W$4*'Dental &amp; Other Rates'!$B$41/12)</f>
        <v>105</v>
      </c>
      <c r="X34" s="73"/>
      <c r="Y34" s="83" t="n">
        <f aca="false">SUM(D34+J34+M34+O34+R34+W34)</f>
        <v>438.72</v>
      </c>
      <c r="Z34" s="84" t="n">
        <f aca="false">SUM(D34+J34+M34+P34+R34+S34+T34+W34)</f>
        <v>465.81</v>
      </c>
      <c r="AA34" s="84" t="n">
        <f aca="false">SUM(Z34*12)</f>
        <v>5589.72</v>
      </c>
      <c r="AB34" s="85" t="n">
        <f aca="false">SUM(Z34/(A34/12))</f>
        <v>0.0372648</v>
      </c>
    </row>
    <row r="35" customFormat="false" ht="14.25" hidden="false" customHeight="false" outlineLevel="0" collapsed="false">
      <c r="A35" s="1" t="n">
        <v>200000</v>
      </c>
      <c r="B35" s="3" t="s">
        <v>45</v>
      </c>
      <c r="C35" s="69"/>
      <c r="D35" s="78" t="n">
        <v>250</v>
      </c>
      <c r="E35" s="86" t="n">
        <v>171</v>
      </c>
      <c r="F35" s="86" t="n">
        <v>178</v>
      </c>
      <c r="G35" s="86" t="n">
        <v>211</v>
      </c>
      <c r="H35" s="72" t="n">
        <v>227</v>
      </c>
      <c r="I35" s="73"/>
      <c r="J35" s="109" t="n">
        <v>26</v>
      </c>
      <c r="K35" s="137" t="n">
        <v>11</v>
      </c>
      <c r="L35" s="73"/>
      <c r="M35" s="88" t="n">
        <v>9.72</v>
      </c>
      <c r="N35" s="73"/>
      <c r="O35" s="109" t="n">
        <v>13.5</v>
      </c>
      <c r="P35" s="137" t="n">
        <v>13.5</v>
      </c>
      <c r="Q35" s="73"/>
      <c r="R35" s="78" t="n">
        <f aca="false">SUM((A35*7)/1000*$R$4)</f>
        <v>70</v>
      </c>
      <c r="S35" s="79" t="n">
        <f aca="false">SUM(R35*0.5)</f>
        <v>35</v>
      </c>
      <c r="T35" s="72" t="n">
        <v>0.84</v>
      </c>
      <c r="U35" s="73"/>
      <c r="V35" s="73"/>
      <c r="W35" s="136" t="n">
        <f aca="false">SUM(A35/$W$4*'Dental &amp; Other Rates'!$B$41/12)</f>
        <v>140</v>
      </c>
      <c r="X35" s="73"/>
      <c r="Y35" s="83" t="n">
        <f aca="false">SUM(D35+J35+M35+O35+R35+W35)</f>
        <v>509.22</v>
      </c>
      <c r="Z35" s="84" t="n">
        <f aca="false">SUM(D35+J35+M35+P35+R35+S35+T35+W35)</f>
        <v>545.06</v>
      </c>
      <c r="AA35" s="84" t="n">
        <f aca="false">SUM(Z35*12)</f>
        <v>6540.72</v>
      </c>
      <c r="AB35" s="85" t="n">
        <f aca="false">SUM(Z35/(A35/12))</f>
        <v>0.0327036</v>
      </c>
    </row>
    <row r="36" customFormat="false" ht="14.25" hidden="false" customHeight="false" outlineLevel="0" collapsed="false">
      <c r="A36" s="1" t="n">
        <v>300000</v>
      </c>
      <c r="B36" s="3" t="s">
        <v>46</v>
      </c>
      <c r="C36" s="69"/>
      <c r="D36" s="78" t="n">
        <v>263</v>
      </c>
      <c r="E36" s="86" t="n">
        <v>178</v>
      </c>
      <c r="F36" s="86" t="n">
        <v>185</v>
      </c>
      <c r="G36" s="86" t="n">
        <v>220</v>
      </c>
      <c r="H36" s="72" t="n">
        <v>238</v>
      </c>
      <c r="I36" s="73"/>
      <c r="J36" s="109" t="n">
        <v>26</v>
      </c>
      <c r="K36" s="137" t="n">
        <v>11</v>
      </c>
      <c r="L36" s="73"/>
      <c r="M36" s="88" t="n">
        <v>9.72</v>
      </c>
      <c r="N36" s="73"/>
      <c r="O36" s="109" t="n">
        <v>13.5</v>
      </c>
      <c r="P36" s="137" t="n">
        <v>13.5</v>
      </c>
      <c r="Q36" s="73"/>
      <c r="R36" s="78" t="n">
        <f aca="false">SUM((A36*7)/1000*$R$4)</f>
        <v>105</v>
      </c>
      <c r="S36" s="79" t="n">
        <f aca="false">SUM(R36*0.5)</f>
        <v>52.5</v>
      </c>
      <c r="T36" s="72" t="n">
        <v>0.84</v>
      </c>
      <c r="U36" s="73"/>
      <c r="V36" s="73"/>
      <c r="W36" s="136" t="n">
        <f aca="false">SUM(A36/$W$4*'Dental &amp; Other Rates'!$B$42/12)</f>
        <v>235</v>
      </c>
      <c r="X36" s="73"/>
      <c r="Y36" s="83" t="n">
        <f aca="false">SUM(D36+J36+M36+O36+R36+W36)</f>
        <v>652.22</v>
      </c>
      <c r="Z36" s="84" t="n">
        <f aca="false">SUM(D36+J36+M36+P36+R36+S36+T36+W36)</f>
        <v>705.56</v>
      </c>
      <c r="AA36" s="84" t="n">
        <f aca="false">SUM(Z36*12)</f>
        <v>8466.72</v>
      </c>
      <c r="AB36" s="85" t="n">
        <f aca="false">SUM(Z36/(A36/12))</f>
        <v>0.0282224</v>
      </c>
    </row>
    <row r="37" customFormat="false" ht="14.25" hidden="false" customHeight="false" outlineLevel="0" collapsed="false">
      <c r="A37" s="1" t="n">
        <v>500000</v>
      </c>
      <c r="B37" s="3" t="s">
        <v>47</v>
      </c>
      <c r="C37" s="69"/>
      <c r="D37" s="113" t="n">
        <v>274</v>
      </c>
      <c r="E37" s="114" t="n">
        <v>187</v>
      </c>
      <c r="F37" s="114" t="n">
        <v>194</v>
      </c>
      <c r="G37" s="114" t="n">
        <v>230</v>
      </c>
      <c r="H37" s="115" t="n">
        <v>248</v>
      </c>
      <c r="I37" s="73"/>
      <c r="J37" s="109" t="n">
        <v>26</v>
      </c>
      <c r="K37" s="137" t="n">
        <v>11</v>
      </c>
      <c r="L37" s="73"/>
      <c r="M37" s="95" t="n">
        <v>9.72</v>
      </c>
      <c r="N37" s="73"/>
      <c r="O37" s="109" t="n">
        <v>13.5</v>
      </c>
      <c r="P37" s="137" t="n">
        <v>13.5</v>
      </c>
      <c r="Q37" s="73"/>
      <c r="R37" s="78" t="n">
        <f aca="false">SUM((A37*7)/1000*$R$4)</f>
        <v>175</v>
      </c>
      <c r="S37" s="79" t="n">
        <f aca="false">SUM(R37*0.5)</f>
        <v>87.5</v>
      </c>
      <c r="T37" s="72" t="n">
        <v>0.84</v>
      </c>
      <c r="U37" s="73"/>
      <c r="V37" s="73"/>
      <c r="W37" s="136" t="n">
        <f aca="false">SUM(A37/$W$4*'Dental &amp; Other Rates'!$B$42/12)</f>
        <v>391.666666666667</v>
      </c>
      <c r="X37" s="73"/>
      <c r="Y37" s="83" t="n">
        <f aca="false">SUM(D37+J37+M37+O37+R37+W37)</f>
        <v>889.886666666667</v>
      </c>
      <c r="Z37" s="84" t="n">
        <f aca="false">SUM(D37+J37+M37+P37+R37+S37+T37+W37)</f>
        <v>978.226666666667</v>
      </c>
      <c r="AA37" s="84" t="n">
        <f aca="false">SUM(Z37*12)</f>
        <v>11738.72</v>
      </c>
      <c r="AB37" s="85" t="n">
        <f aca="false">SUM(Z37/(A37/12))</f>
        <v>0.02347744</v>
      </c>
    </row>
    <row r="38" customFormat="false" ht="14.25" hidden="false" customHeight="true" outlineLevel="0" collapsed="false">
      <c r="B38" s="23" t="s">
        <v>27</v>
      </c>
      <c r="C38" s="99"/>
      <c r="D38" s="103" t="s">
        <v>52</v>
      </c>
      <c r="E38" s="103"/>
      <c r="F38" s="103"/>
      <c r="G38" s="103"/>
      <c r="H38" s="103"/>
      <c r="I38" s="101"/>
      <c r="J38" s="139" t="s">
        <v>27</v>
      </c>
      <c r="K38" s="139"/>
      <c r="L38" s="26"/>
      <c r="M38" s="103" t="s">
        <v>53</v>
      </c>
      <c r="N38" s="101"/>
      <c r="O38" s="104" t="s">
        <v>25</v>
      </c>
      <c r="P38" s="105" t="s">
        <v>27</v>
      </c>
      <c r="Q38" s="101"/>
      <c r="R38" s="106" t="s">
        <v>28</v>
      </c>
      <c r="S38" s="107" t="s">
        <v>29</v>
      </c>
      <c r="T38" s="108" t="s">
        <v>30</v>
      </c>
      <c r="U38" s="26"/>
      <c r="V38" s="101"/>
      <c r="W38" s="140" t="s">
        <v>68</v>
      </c>
      <c r="X38" s="101"/>
      <c r="Y38" s="34"/>
      <c r="Z38" s="34"/>
      <c r="AA38" s="34"/>
      <c r="AB38" s="34"/>
    </row>
    <row r="39" customFormat="false" ht="14.25" hidden="false" customHeight="false" outlineLevel="0" collapsed="false">
      <c r="A39" s="1" t="n">
        <v>24000</v>
      </c>
      <c r="B39" s="3" t="s">
        <v>38</v>
      </c>
      <c r="C39" s="69"/>
      <c r="D39" s="70" t="n">
        <v>97</v>
      </c>
      <c r="E39" s="71" t="n">
        <v>77</v>
      </c>
      <c r="F39" s="71" t="n">
        <v>61</v>
      </c>
      <c r="G39" s="71" t="n">
        <v>84</v>
      </c>
      <c r="H39" s="133" t="n">
        <v>91</v>
      </c>
      <c r="I39" s="73"/>
      <c r="J39" s="109" t="n">
        <v>53</v>
      </c>
      <c r="K39" s="137" t="n">
        <v>18</v>
      </c>
      <c r="L39" s="73"/>
      <c r="M39" s="110" t="n">
        <v>14.6</v>
      </c>
      <c r="N39" s="73"/>
      <c r="O39" s="109" t="n">
        <f aca="false">SUM((A39*10)/$O$4*'Dental &amp; Other Rates'!$B$27)</f>
        <v>2.16</v>
      </c>
      <c r="P39" s="137" t="n">
        <f aca="false">SUM((A39*10*0.6)/$O$4*'Dental &amp; Other Rates'!$B$28)</f>
        <v>2.16</v>
      </c>
      <c r="Q39" s="73"/>
      <c r="R39" s="78" t="n">
        <f aca="false">SUM((A39*7)/1000*$R$4)</f>
        <v>8.4</v>
      </c>
      <c r="S39" s="79" t="n">
        <f aca="false">SUM(R39*0.5)</f>
        <v>4.2</v>
      </c>
      <c r="T39" s="72" t="n">
        <v>0.84</v>
      </c>
      <c r="U39" s="73"/>
      <c r="V39" s="73"/>
      <c r="W39" s="136" t="n">
        <f aca="false">SUM(A39/$W$4*'Dental &amp; Other Rates'!$B$39/12)</f>
        <v>7.8</v>
      </c>
      <c r="X39" s="73"/>
      <c r="Y39" s="83" t="n">
        <f aca="false">SUM(D39+J39+M39+O39+R39+W39)</f>
        <v>182.96</v>
      </c>
      <c r="Z39" s="84" t="n">
        <f aca="false">SUM(D39+J39+M39+P39+R39+S39+T39+W39)</f>
        <v>188</v>
      </c>
      <c r="AA39" s="84" t="n">
        <f aca="false">SUM(Z39*12)</f>
        <v>2256</v>
      </c>
      <c r="AB39" s="85" t="n">
        <f aca="false">SUM(Z39/(A39/12))</f>
        <v>0.094</v>
      </c>
    </row>
    <row r="40" customFormat="false" ht="14.25" hidden="false" customHeight="false" outlineLevel="0" collapsed="false">
      <c r="A40" s="1" t="n">
        <v>25000</v>
      </c>
      <c r="B40" s="3" t="s">
        <v>39</v>
      </c>
      <c r="C40" s="69"/>
      <c r="D40" s="78" t="n">
        <v>117</v>
      </c>
      <c r="E40" s="86" t="n">
        <v>93</v>
      </c>
      <c r="F40" s="86" t="n">
        <v>74</v>
      </c>
      <c r="G40" s="86" t="n">
        <v>101</v>
      </c>
      <c r="H40" s="72" t="n">
        <v>110</v>
      </c>
      <c r="I40" s="73"/>
      <c r="J40" s="109" t="n">
        <v>53</v>
      </c>
      <c r="K40" s="137" t="n">
        <v>18</v>
      </c>
      <c r="L40" s="73"/>
      <c r="M40" s="88" t="n">
        <v>14.6</v>
      </c>
      <c r="N40" s="73"/>
      <c r="O40" s="109" t="n">
        <f aca="false">SUM((A40*10)/$O$4*'Dental &amp; Other Rates'!$B$27)</f>
        <v>2.25</v>
      </c>
      <c r="P40" s="137" t="n">
        <f aca="false">SUM((A40*10*0.6)/$O$4*'Dental &amp; Other Rates'!$B$28)</f>
        <v>2.25</v>
      </c>
      <c r="Q40" s="73"/>
      <c r="R40" s="78" t="n">
        <f aca="false">SUM((A40*7)/1000*$R$4)</f>
        <v>8.75</v>
      </c>
      <c r="S40" s="79" t="n">
        <f aca="false">SUM(R40*0.5)</f>
        <v>4.375</v>
      </c>
      <c r="T40" s="72" t="n">
        <v>0.84</v>
      </c>
      <c r="U40" s="73"/>
      <c r="V40" s="73"/>
      <c r="W40" s="136" t="n">
        <f aca="false">SUM(A40/$W$4*'Dental &amp; Other Rates'!$B$39/12)</f>
        <v>8.125</v>
      </c>
      <c r="X40" s="73"/>
      <c r="Y40" s="83" t="n">
        <f aca="false">SUM(D40+J40+M40+O40+R40+W40)</f>
        <v>203.725</v>
      </c>
      <c r="Z40" s="84" t="n">
        <f aca="false">SUM(D40+J40+M40+P40+R40+S40+T40+W40)</f>
        <v>208.94</v>
      </c>
      <c r="AA40" s="84" t="n">
        <f aca="false">SUM(Z40*12)</f>
        <v>2507.28</v>
      </c>
      <c r="AB40" s="85" t="n">
        <f aca="false">SUM(Z40/(A40/12))</f>
        <v>0.1002912</v>
      </c>
    </row>
    <row r="41" customFormat="false" ht="14.25" hidden="false" customHeight="false" outlineLevel="0" collapsed="false">
      <c r="A41" s="1" t="n">
        <v>40000</v>
      </c>
      <c r="B41" s="3" t="s">
        <v>40</v>
      </c>
      <c r="C41" s="69"/>
      <c r="D41" s="78" t="n">
        <v>143</v>
      </c>
      <c r="E41" s="86" t="n">
        <v>112</v>
      </c>
      <c r="F41" s="86" t="n">
        <v>93</v>
      </c>
      <c r="G41" s="86" t="n">
        <v>123</v>
      </c>
      <c r="H41" s="72" t="n">
        <v>131</v>
      </c>
      <c r="I41" s="73"/>
      <c r="J41" s="109" t="n">
        <v>53</v>
      </c>
      <c r="K41" s="137" t="n">
        <v>18</v>
      </c>
      <c r="L41" s="73"/>
      <c r="M41" s="88" t="n">
        <v>14.6</v>
      </c>
      <c r="N41" s="73"/>
      <c r="O41" s="109" t="n">
        <f aca="false">SUM((A41*10)/$O$4*'Dental &amp; Other Rates'!$B$27)</f>
        <v>3.6</v>
      </c>
      <c r="P41" s="137" t="n">
        <f aca="false">SUM((A41*10*0.6)/$O$4*'Dental &amp; Other Rates'!$B$28)</f>
        <v>3.6</v>
      </c>
      <c r="Q41" s="73"/>
      <c r="R41" s="78" t="n">
        <f aca="false">SUM((A41*7)/1000*$R$4)</f>
        <v>14</v>
      </c>
      <c r="S41" s="79" t="n">
        <f aca="false">SUM(R41*0.5)</f>
        <v>7</v>
      </c>
      <c r="T41" s="72" t="n">
        <v>0.84</v>
      </c>
      <c r="U41" s="73"/>
      <c r="V41" s="73"/>
      <c r="W41" s="136" t="n">
        <f aca="false">SUM(A41/$W$4*'Dental &amp; Other Rates'!$B$39/12)</f>
        <v>13</v>
      </c>
      <c r="X41" s="73"/>
      <c r="Y41" s="83" t="n">
        <f aca="false">SUM(D41+J41+M41+O41+R41+W41)</f>
        <v>241.2</v>
      </c>
      <c r="Z41" s="84" t="n">
        <f aca="false">SUM(D41+J41+M41+P41+R41+S41+T41+W41)</f>
        <v>249.04</v>
      </c>
      <c r="AA41" s="84" t="n">
        <f aca="false">SUM(Z41*12)</f>
        <v>2988.48</v>
      </c>
      <c r="AB41" s="85" t="n">
        <f aca="false">SUM(Z41/(A41/12))</f>
        <v>0.074712</v>
      </c>
    </row>
    <row r="42" customFormat="false" ht="14.25" hidden="false" customHeight="false" outlineLevel="0" collapsed="false">
      <c r="A42" s="1" t="n">
        <v>60000</v>
      </c>
      <c r="B42" s="3" t="s">
        <v>41</v>
      </c>
      <c r="C42" s="69"/>
      <c r="D42" s="78" t="n">
        <v>179</v>
      </c>
      <c r="E42" s="86" t="n">
        <v>118</v>
      </c>
      <c r="F42" s="86" t="n">
        <v>118</v>
      </c>
      <c r="G42" s="86" t="n">
        <v>153</v>
      </c>
      <c r="H42" s="72" t="n">
        <v>166</v>
      </c>
      <c r="I42" s="73"/>
      <c r="J42" s="109" t="n">
        <v>53</v>
      </c>
      <c r="K42" s="137" t="n">
        <v>18</v>
      </c>
      <c r="L42" s="73"/>
      <c r="M42" s="88" t="n">
        <v>14.6</v>
      </c>
      <c r="N42" s="73"/>
      <c r="O42" s="109" t="n">
        <f aca="false">SUM((A42*10)/$O$4*'Dental &amp; Other Rates'!$B$27)</f>
        <v>5.4</v>
      </c>
      <c r="P42" s="137" t="n">
        <f aca="false">SUM((A42*10*0.6)/$O$4*'Dental &amp; Other Rates'!$B$28)</f>
        <v>5.4</v>
      </c>
      <c r="Q42" s="73"/>
      <c r="R42" s="78" t="n">
        <f aca="false">SUM((A42*7)/1000*$R$4)</f>
        <v>21</v>
      </c>
      <c r="S42" s="79" t="n">
        <f aca="false">SUM(R42*0.5)</f>
        <v>10.5</v>
      </c>
      <c r="T42" s="72" t="n">
        <v>0.84</v>
      </c>
      <c r="U42" s="73"/>
      <c r="V42" s="73"/>
      <c r="W42" s="136" t="n">
        <f aca="false">SUM(A42/$W$4*'Dental &amp; Other Rates'!$B$40/12)</f>
        <v>27</v>
      </c>
      <c r="X42" s="73"/>
      <c r="Y42" s="83" t="n">
        <f aca="false">SUM(D42+J42+M42+O42+R42+W42)</f>
        <v>300</v>
      </c>
      <c r="Z42" s="84" t="n">
        <f aca="false">SUM(D42+J42+M42+P42+R42+S42+T42+W42)</f>
        <v>311.34</v>
      </c>
      <c r="AA42" s="84" t="n">
        <f aca="false">SUM(Z42*12)</f>
        <v>3736.08</v>
      </c>
      <c r="AB42" s="85" t="n">
        <f aca="false">SUM(Z42/(A42/12))</f>
        <v>0.062268</v>
      </c>
    </row>
    <row r="43" customFormat="false" ht="14.25" hidden="false" customHeight="false" outlineLevel="0" collapsed="false">
      <c r="A43" s="1" t="n">
        <v>80000</v>
      </c>
      <c r="B43" s="3" t="s">
        <v>42</v>
      </c>
      <c r="C43" s="69"/>
      <c r="D43" s="78" t="n">
        <v>215</v>
      </c>
      <c r="E43" s="86" t="n">
        <v>142</v>
      </c>
      <c r="F43" s="86" t="n">
        <v>142</v>
      </c>
      <c r="G43" s="86" t="n">
        <v>186</v>
      </c>
      <c r="H43" s="72" t="n">
        <v>200</v>
      </c>
      <c r="I43" s="73"/>
      <c r="J43" s="109" t="n">
        <v>53</v>
      </c>
      <c r="K43" s="137" t="n">
        <v>18</v>
      </c>
      <c r="L43" s="73"/>
      <c r="M43" s="88" t="n">
        <v>14.6</v>
      </c>
      <c r="N43" s="73"/>
      <c r="O43" s="109" t="n">
        <f aca="false">SUM((A43*10)/$O$4*'Dental &amp; Other Rates'!$B$27)</f>
        <v>7.2</v>
      </c>
      <c r="P43" s="137" t="n">
        <f aca="false">SUM((A43*10*0.6)/$O$4*'Dental &amp; Other Rates'!$B$28)</f>
        <v>7.2</v>
      </c>
      <c r="Q43" s="73"/>
      <c r="R43" s="78" t="n">
        <f aca="false">SUM((A43*7)/1000*$R$4)</f>
        <v>28</v>
      </c>
      <c r="S43" s="79" t="n">
        <f aca="false">SUM(R43*0.5)</f>
        <v>14</v>
      </c>
      <c r="T43" s="72" t="n">
        <v>0.84</v>
      </c>
      <c r="U43" s="73"/>
      <c r="V43" s="73"/>
      <c r="W43" s="136" t="n">
        <f aca="false">SUM(A43/$W$4*'Dental &amp; Other Rates'!$B$40/12)</f>
        <v>36</v>
      </c>
      <c r="X43" s="73"/>
      <c r="Y43" s="83" t="n">
        <f aca="false">SUM(D43+J43+M43+O43+R43+W43)</f>
        <v>353.8</v>
      </c>
      <c r="Z43" s="84" t="n">
        <f aca="false">SUM(D43+J43+M43+P43+R43+S43+T43+W43)</f>
        <v>368.64</v>
      </c>
      <c r="AA43" s="84" t="n">
        <f aca="false">SUM(Z43*12)</f>
        <v>4423.68</v>
      </c>
      <c r="AB43" s="85" t="n">
        <f aca="false">SUM(Z43/(A43/12))</f>
        <v>0.055296</v>
      </c>
    </row>
    <row r="44" customFormat="false" ht="14.25" hidden="false" customHeight="false" outlineLevel="0" collapsed="false">
      <c r="A44" s="1" t="n">
        <v>100000</v>
      </c>
      <c r="B44" s="3" t="s">
        <v>43</v>
      </c>
      <c r="C44" s="69"/>
      <c r="D44" s="78" t="n">
        <v>252</v>
      </c>
      <c r="E44" s="86" t="n">
        <v>167</v>
      </c>
      <c r="F44" s="86" t="n">
        <v>172</v>
      </c>
      <c r="G44" s="86" t="n">
        <v>216</v>
      </c>
      <c r="H44" s="72" t="n">
        <v>234</v>
      </c>
      <c r="I44" s="73"/>
      <c r="J44" s="109" t="n">
        <v>53</v>
      </c>
      <c r="K44" s="137" t="n">
        <v>18</v>
      </c>
      <c r="L44" s="73"/>
      <c r="M44" s="88" t="n">
        <v>14.6</v>
      </c>
      <c r="N44" s="73"/>
      <c r="O44" s="109" t="n">
        <f aca="false">SUM((A44*10)/$O$4*'Dental &amp; Other Rates'!$B$27)</f>
        <v>9</v>
      </c>
      <c r="P44" s="137" t="n">
        <f aca="false">SUM((A44*10*0.6)/$O$4*'Dental &amp; Other Rates'!$B$28)</f>
        <v>9</v>
      </c>
      <c r="Q44" s="73"/>
      <c r="R44" s="78" t="n">
        <f aca="false">SUM((A44*7)/1000*$R$4)</f>
        <v>35</v>
      </c>
      <c r="S44" s="79" t="n">
        <f aca="false">SUM(R44*0.5)</f>
        <v>17.5</v>
      </c>
      <c r="T44" s="72" t="n">
        <v>0.84</v>
      </c>
      <c r="U44" s="73"/>
      <c r="V44" s="73"/>
      <c r="W44" s="136" t="n">
        <f aca="false">SUM(A44/$W$4*'Dental &amp; Other Rates'!$B$40/12)</f>
        <v>45</v>
      </c>
      <c r="X44" s="73"/>
      <c r="Y44" s="83" t="n">
        <f aca="false">SUM(D44+J44+M44+O44+R44+W44)</f>
        <v>408.6</v>
      </c>
      <c r="Z44" s="84" t="n">
        <f aca="false">SUM(D44+J44+M44+P44+R44+S44+T44+W44)</f>
        <v>426.94</v>
      </c>
      <c r="AA44" s="84" t="n">
        <f aca="false">SUM(Z44*12)</f>
        <v>5123.28</v>
      </c>
      <c r="AB44" s="85" t="n">
        <f aca="false">SUM(Z44/(A44/12))</f>
        <v>0.0512328</v>
      </c>
    </row>
    <row r="45" customFormat="false" ht="14.25" hidden="false" customHeight="false" outlineLevel="0" collapsed="false">
      <c r="A45" s="1" t="n">
        <v>150000</v>
      </c>
      <c r="B45" s="3" t="s">
        <v>44</v>
      </c>
      <c r="C45" s="69"/>
      <c r="D45" s="78" t="n">
        <v>320</v>
      </c>
      <c r="E45" s="86" t="n">
        <v>230</v>
      </c>
      <c r="F45" s="86" t="n">
        <v>235</v>
      </c>
      <c r="G45" s="86" t="n">
        <v>291</v>
      </c>
      <c r="H45" s="72" t="n">
        <v>312</v>
      </c>
      <c r="I45" s="73"/>
      <c r="J45" s="109" t="n">
        <v>53</v>
      </c>
      <c r="K45" s="137" t="n">
        <v>18</v>
      </c>
      <c r="L45" s="73"/>
      <c r="M45" s="88" t="n">
        <v>14.6</v>
      </c>
      <c r="N45" s="73"/>
      <c r="O45" s="109" t="n">
        <f aca="false">SUM((A45*10)/$O$4*'Dental &amp; Other Rates'!$B$27)</f>
        <v>13.5</v>
      </c>
      <c r="P45" s="137" t="n">
        <f aca="false">SUM((A45*10*0.6)/$O$4*'Dental &amp; Other Rates'!$B$28)</f>
        <v>13.5</v>
      </c>
      <c r="Q45" s="73"/>
      <c r="R45" s="78" t="n">
        <f aca="false">SUM((A45*7)/1000*$R$4)</f>
        <v>52.5</v>
      </c>
      <c r="S45" s="79" t="n">
        <f aca="false">SUM(R45*0.5)</f>
        <v>26.25</v>
      </c>
      <c r="T45" s="72" t="n">
        <v>0.84</v>
      </c>
      <c r="U45" s="73"/>
      <c r="V45" s="73"/>
      <c r="W45" s="136" t="n">
        <f aca="false">SUM(A45/$W$4*'Dental &amp; Other Rates'!$B$41/12)</f>
        <v>105</v>
      </c>
      <c r="X45" s="73"/>
      <c r="Y45" s="83" t="n">
        <f aca="false">SUM(D45+J45+M45+O45+R45+W45)</f>
        <v>558.6</v>
      </c>
      <c r="Z45" s="84" t="n">
        <f aca="false">SUM(D45+J45+M45+P45+R45+S45+T45+W45)</f>
        <v>585.69</v>
      </c>
      <c r="AA45" s="84" t="n">
        <f aca="false">SUM(Z45*12)</f>
        <v>7028.28</v>
      </c>
      <c r="AB45" s="85" t="n">
        <f aca="false">SUM(Z45/(A45/12))</f>
        <v>0.0468552</v>
      </c>
    </row>
    <row r="46" customFormat="false" ht="14.25" hidden="false" customHeight="false" outlineLevel="0" collapsed="false">
      <c r="A46" s="1" t="n">
        <v>200000</v>
      </c>
      <c r="B46" s="3" t="s">
        <v>45</v>
      </c>
      <c r="C46" s="69"/>
      <c r="D46" s="78" t="n">
        <v>346</v>
      </c>
      <c r="E46" s="86" t="n">
        <v>242</v>
      </c>
      <c r="F46" s="86" t="n">
        <v>247</v>
      </c>
      <c r="G46" s="86" t="n">
        <v>306</v>
      </c>
      <c r="H46" s="72" t="n">
        <v>328</v>
      </c>
      <c r="I46" s="73"/>
      <c r="J46" s="109" t="n">
        <v>53</v>
      </c>
      <c r="K46" s="137" t="n">
        <v>18</v>
      </c>
      <c r="L46" s="73"/>
      <c r="M46" s="88" t="n">
        <v>14.6</v>
      </c>
      <c r="N46" s="73"/>
      <c r="O46" s="109" t="n">
        <v>13.5</v>
      </c>
      <c r="P46" s="137" t="n">
        <v>13.5</v>
      </c>
      <c r="Q46" s="73"/>
      <c r="R46" s="78" t="n">
        <f aca="false">SUM((A46*7)/1000*$R$4)</f>
        <v>70</v>
      </c>
      <c r="S46" s="79" t="n">
        <f aca="false">SUM(R46*0.5)</f>
        <v>35</v>
      </c>
      <c r="T46" s="72" t="n">
        <v>0.84</v>
      </c>
      <c r="U46" s="73"/>
      <c r="V46" s="73"/>
      <c r="W46" s="136" t="n">
        <f aca="false">SUM(A46/$W$4*'Dental &amp; Other Rates'!$B$41/12)</f>
        <v>140</v>
      </c>
      <c r="X46" s="73"/>
      <c r="Y46" s="83" t="n">
        <f aca="false">SUM(D46+J46+M46+O46+R46+W46)</f>
        <v>637.1</v>
      </c>
      <c r="Z46" s="84" t="n">
        <f aca="false">SUM(D46+J46+M46+P46+R46+S46+T46+W46)</f>
        <v>672.94</v>
      </c>
      <c r="AA46" s="84" t="n">
        <f aca="false">SUM(Z46*12)</f>
        <v>8075.28</v>
      </c>
      <c r="AB46" s="85" t="n">
        <f aca="false">SUM(Z46/(A46/12))</f>
        <v>0.0403764</v>
      </c>
    </row>
    <row r="47" customFormat="false" ht="14.25" hidden="false" customHeight="false" outlineLevel="0" collapsed="false">
      <c r="A47" s="1" t="n">
        <v>300000</v>
      </c>
      <c r="B47" s="3" t="s">
        <v>46</v>
      </c>
      <c r="C47" s="69"/>
      <c r="D47" s="78" t="n">
        <v>362</v>
      </c>
      <c r="E47" s="86" t="n">
        <v>253</v>
      </c>
      <c r="F47" s="86" t="n">
        <v>259</v>
      </c>
      <c r="G47" s="86" t="n">
        <v>320</v>
      </c>
      <c r="H47" s="72" t="n">
        <v>343</v>
      </c>
      <c r="I47" s="73"/>
      <c r="J47" s="109" t="n">
        <v>53</v>
      </c>
      <c r="K47" s="137" t="n">
        <v>18</v>
      </c>
      <c r="L47" s="73"/>
      <c r="M47" s="88" t="n">
        <v>14.6</v>
      </c>
      <c r="N47" s="73"/>
      <c r="O47" s="109" t="n">
        <v>13.5</v>
      </c>
      <c r="P47" s="137" t="n">
        <v>13.5</v>
      </c>
      <c r="Q47" s="73"/>
      <c r="R47" s="78" t="n">
        <f aca="false">SUM((A47*7)/1000*$R$4)</f>
        <v>105</v>
      </c>
      <c r="S47" s="79" t="n">
        <f aca="false">SUM(R47*0.5)</f>
        <v>52.5</v>
      </c>
      <c r="T47" s="72" t="n">
        <v>0.84</v>
      </c>
      <c r="U47" s="73"/>
      <c r="V47" s="73"/>
      <c r="W47" s="136" t="n">
        <f aca="false">SUM(A47/$W$4*'Dental &amp; Other Rates'!$B$42/12)</f>
        <v>235</v>
      </c>
      <c r="X47" s="73"/>
      <c r="Y47" s="83" t="n">
        <f aca="false">SUM(D47+J47+M47+O47+R47+W47)</f>
        <v>783.1</v>
      </c>
      <c r="Z47" s="84" t="n">
        <f aca="false">SUM(D47+J47+M47+P47+R47+S47+T47+W47)</f>
        <v>836.44</v>
      </c>
      <c r="AA47" s="84" t="n">
        <f aca="false">SUM(Z47*12)</f>
        <v>10037.28</v>
      </c>
      <c r="AB47" s="85" t="n">
        <f aca="false">SUM(Z47/(A47/12))</f>
        <v>0.0334576</v>
      </c>
    </row>
    <row r="48" customFormat="false" ht="14.25" hidden="false" customHeight="false" outlineLevel="0" collapsed="false">
      <c r="A48" s="1" t="n">
        <v>500000</v>
      </c>
      <c r="B48" s="3" t="s">
        <v>47</v>
      </c>
      <c r="C48" s="69"/>
      <c r="D48" s="113" t="n">
        <v>378</v>
      </c>
      <c r="E48" s="114" t="n">
        <v>265</v>
      </c>
      <c r="F48" s="114" t="n">
        <v>270</v>
      </c>
      <c r="G48" s="114" t="n">
        <v>335</v>
      </c>
      <c r="H48" s="115" t="n">
        <v>359</v>
      </c>
      <c r="I48" s="73"/>
      <c r="J48" s="116" t="n">
        <v>53</v>
      </c>
      <c r="K48" s="141" t="n">
        <v>18</v>
      </c>
      <c r="L48" s="73"/>
      <c r="M48" s="95" t="n">
        <v>14.6</v>
      </c>
      <c r="N48" s="73"/>
      <c r="O48" s="116" t="n">
        <v>13.5</v>
      </c>
      <c r="P48" s="141" t="n">
        <v>13.5</v>
      </c>
      <c r="Q48" s="73"/>
      <c r="R48" s="144" t="n">
        <f aca="false">SUM((A48*7)/1000*$R$4)</f>
        <v>175</v>
      </c>
      <c r="S48" s="117" t="n">
        <f aca="false">SUM(R48*0.5)</f>
        <v>87.5</v>
      </c>
      <c r="T48" s="115" t="n">
        <v>0.84</v>
      </c>
      <c r="U48" s="73"/>
      <c r="V48" s="73"/>
      <c r="W48" s="143" t="n">
        <f aca="false">SUM(A48/$W$4*'Dental &amp; Other Rates'!$B$42/12)</f>
        <v>391.666666666667</v>
      </c>
      <c r="X48" s="73"/>
      <c r="Y48" s="96" t="n">
        <f aca="false">SUM(D48+J48+M48+O48+R48+W48)</f>
        <v>1025.76666666667</v>
      </c>
      <c r="Z48" s="97" t="n">
        <f aca="false">SUM(D48+J48+M48+P48+R48+S48+T48+W48)</f>
        <v>1114.10666666667</v>
      </c>
      <c r="AA48" s="97" t="n">
        <f aca="false">SUM(Z48*12)</f>
        <v>13369.28</v>
      </c>
      <c r="AB48" s="98" t="n">
        <f aca="false">SUM(Z48/(A48/12))</f>
        <v>0.02673856</v>
      </c>
    </row>
    <row r="49" customFormat="false" ht="13.5" hidden="false" customHeight="false" outlineLevel="0" collapsed="false">
      <c r="AA49" s="121" t="s">
        <v>54</v>
      </c>
      <c r="AB49" s="122" t="n">
        <f aca="false">AVERAGE(AB6:AB48)</f>
        <v>0.04451968</v>
      </c>
    </row>
  </sheetData>
  <mergeCells count="13">
    <mergeCell ref="D1:H1"/>
    <mergeCell ref="J1:K1"/>
    <mergeCell ref="O1:P1"/>
    <mergeCell ref="R1:T1"/>
    <mergeCell ref="Y1:AB1"/>
    <mergeCell ref="D3:H3"/>
    <mergeCell ref="J3:K3"/>
    <mergeCell ref="D16:H16"/>
    <mergeCell ref="J16:K16"/>
    <mergeCell ref="D27:H27"/>
    <mergeCell ref="J27:K27"/>
    <mergeCell ref="D38:H38"/>
    <mergeCell ref="J38:K38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&amp;C&amp;"Arial,Bold"&amp;16SSMB CITIGROUP MEDICAL RATES FOR 2001
MAXED OUT LIFE AD&amp;&amp;D COVERAGES</oddHeader>
    <oddFooter>&amp;L&amp;F
&amp;D, &amp;T&amp;RPage 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2" activeCellId="0" sqref="H42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3.99"/>
  </cols>
  <sheetData>
    <row r="1" customFormat="false" ht="53.25" hidden="false" customHeight="true" outlineLevel="0" collapsed="false">
      <c r="A1" s="145" t="s">
        <v>72</v>
      </c>
      <c r="B1" s="145" t="s">
        <v>55</v>
      </c>
      <c r="C1" s="145" t="s">
        <v>56</v>
      </c>
      <c r="D1" s="145" t="s">
        <v>57</v>
      </c>
      <c r="E1" s="145" t="s">
        <v>58</v>
      </c>
      <c r="F1" s="145" t="s">
        <v>59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12.75" hidden="false" customHeight="true" outlineLevel="0" collapsed="false">
      <c r="A2" s="146" t="s">
        <v>73</v>
      </c>
      <c r="B2" s="146"/>
      <c r="C2" s="146"/>
      <c r="D2" s="146"/>
      <c r="E2" s="146"/>
      <c r="F2" s="146"/>
    </row>
    <row r="3" customFormat="false" ht="12.75" hidden="false" customHeight="false" outlineLevel="0" collapsed="false">
      <c r="A3" s="147" t="s">
        <v>38</v>
      </c>
      <c r="B3" s="148" t="n">
        <v>40</v>
      </c>
      <c r="C3" s="148" t="n">
        <v>30</v>
      </c>
      <c r="D3" s="148" t="n">
        <v>23</v>
      </c>
      <c r="E3" s="148" t="n">
        <v>32</v>
      </c>
      <c r="F3" s="148" t="n">
        <v>35</v>
      </c>
    </row>
    <row r="4" customFormat="false" ht="12.75" hidden="false" customHeight="false" outlineLevel="0" collapsed="false">
      <c r="A4" s="147" t="s">
        <v>39</v>
      </c>
      <c r="B4" s="148" t="n">
        <v>47</v>
      </c>
      <c r="C4" s="148" t="n">
        <v>36</v>
      </c>
      <c r="D4" s="148" t="n">
        <v>29</v>
      </c>
      <c r="E4" s="148" t="n">
        <v>38</v>
      </c>
      <c r="F4" s="148" t="n">
        <v>42</v>
      </c>
    </row>
    <row r="5" customFormat="false" ht="12.75" hidden="false" customHeight="false" outlineLevel="0" collapsed="false">
      <c r="A5" s="147" t="s">
        <v>40</v>
      </c>
      <c r="B5" s="148" t="n">
        <v>58</v>
      </c>
      <c r="C5" s="148" t="n">
        <v>43</v>
      </c>
      <c r="D5" s="148" t="n">
        <v>37</v>
      </c>
      <c r="E5" s="148" t="n">
        <v>46</v>
      </c>
      <c r="F5" s="148" t="n">
        <v>51</v>
      </c>
    </row>
    <row r="6" customFormat="false" ht="12.75" hidden="false" customHeight="false" outlineLevel="0" collapsed="false">
      <c r="A6" s="147" t="s">
        <v>41</v>
      </c>
      <c r="B6" s="148" t="n">
        <v>70</v>
      </c>
      <c r="C6" s="148" t="n">
        <v>47</v>
      </c>
      <c r="D6" s="148" t="n">
        <v>47</v>
      </c>
      <c r="E6" s="148" t="n">
        <v>57</v>
      </c>
      <c r="F6" s="148" t="n">
        <v>63</v>
      </c>
    </row>
    <row r="7" customFormat="false" ht="12.75" hidden="false" customHeight="false" outlineLevel="0" collapsed="false">
      <c r="A7" s="147" t="s">
        <v>42</v>
      </c>
      <c r="B7" s="148" t="n">
        <v>83</v>
      </c>
      <c r="C7" s="148" t="n">
        <v>58</v>
      </c>
      <c r="D7" s="148" t="n">
        <v>58</v>
      </c>
      <c r="E7" s="148" t="n">
        <v>69</v>
      </c>
      <c r="F7" s="148" t="n">
        <v>75</v>
      </c>
    </row>
    <row r="8" customFormat="false" ht="12.75" hidden="false" customHeight="false" outlineLevel="0" collapsed="false">
      <c r="A8" s="147" t="s">
        <v>43</v>
      </c>
      <c r="B8" s="148" t="n">
        <v>99</v>
      </c>
      <c r="C8" s="148" t="n">
        <v>67</v>
      </c>
      <c r="D8" s="148" t="n">
        <v>70</v>
      </c>
      <c r="E8" s="148" t="n">
        <v>82</v>
      </c>
      <c r="F8" s="148" t="n">
        <v>90</v>
      </c>
    </row>
    <row r="9" customFormat="false" ht="12.75" hidden="false" customHeight="false" outlineLevel="0" collapsed="false">
      <c r="A9" s="147" t="s">
        <v>44</v>
      </c>
      <c r="B9" s="148" t="n">
        <v>129</v>
      </c>
      <c r="C9" s="148" t="n">
        <v>90</v>
      </c>
      <c r="D9" s="148" t="n">
        <v>94</v>
      </c>
      <c r="E9" s="148" t="n">
        <v>111</v>
      </c>
      <c r="F9" s="148" t="n">
        <v>120</v>
      </c>
    </row>
    <row r="10" customFormat="false" ht="12.75" hidden="false" customHeight="false" outlineLevel="0" collapsed="false">
      <c r="A10" s="147" t="s">
        <v>45</v>
      </c>
      <c r="B10" s="148" t="n">
        <v>139</v>
      </c>
      <c r="C10" s="148" t="n">
        <v>95</v>
      </c>
      <c r="D10" s="148" t="n">
        <v>99</v>
      </c>
      <c r="E10" s="148" t="n">
        <v>117</v>
      </c>
      <c r="F10" s="148" t="n">
        <v>126</v>
      </c>
    </row>
    <row r="11" customFormat="false" ht="12.75" hidden="false" customHeight="false" outlineLevel="0" collapsed="false">
      <c r="A11" s="147" t="s">
        <v>46</v>
      </c>
      <c r="B11" s="148" t="n">
        <v>146</v>
      </c>
      <c r="C11" s="148" t="n">
        <v>99</v>
      </c>
      <c r="D11" s="148" t="n">
        <v>103</v>
      </c>
      <c r="E11" s="148" t="n">
        <v>122</v>
      </c>
      <c r="F11" s="148" t="n">
        <v>132</v>
      </c>
    </row>
    <row r="12" customFormat="false" ht="12.75" hidden="false" customHeight="false" outlineLevel="0" collapsed="false">
      <c r="A12" s="147" t="s">
        <v>47</v>
      </c>
      <c r="B12" s="148" t="n">
        <v>152</v>
      </c>
      <c r="C12" s="148" t="n">
        <v>104</v>
      </c>
      <c r="D12" s="148" t="n">
        <v>108</v>
      </c>
      <c r="E12" s="148" t="n">
        <v>128</v>
      </c>
      <c r="F12" s="148" t="n">
        <v>138</v>
      </c>
    </row>
    <row r="13" customFormat="false" ht="12.75" hidden="false" customHeight="false" outlineLevel="0" collapsed="false">
      <c r="A13" s="146" t="s">
        <v>74</v>
      </c>
      <c r="B13" s="146"/>
      <c r="C13" s="146"/>
      <c r="D13" s="146"/>
      <c r="E13" s="146"/>
      <c r="F13" s="146"/>
    </row>
    <row r="14" customFormat="false" ht="12.75" hidden="false" customHeight="false" outlineLevel="0" collapsed="false">
      <c r="A14" s="147" t="s">
        <v>38</v>
      </c>
      <c r="B14" s="148" t="n">
        <v>74</v>
      </c>
      <c r="C14" s="148" t="n">
        <v>57</v>
      </c>
      <c r="D14" s="148" t="n">
        <v>45</v>
      </c>
      <c r="E14" s="148" t="n">
        <v>63</v>
      </c>
      <c r="F14" s="148" t="n">
        <v>67</v>
      </c>
    </row>
    <row r="15" customFormat="false" ht="12.75" hidden="false" customHeight="false" outlineLevel="0" collapsed="false">
      <c r="A15" s="147" t="s">
        <v>39</v>
      </c>
      <c r="B15" s="148" t="n">
        <v>92</v>
      </c>
      <c r="C15" s="148" t="n">
        <v>70</v>
      </c>
      <c r="D15" s="148" t="n">
        <v>57</v>
      </c>
      <c r="E15" s="148" t="n">
        <v>74</v>
      </c>
      <c r="F15" s="148" t="n">
        <v>82</v>
      </c>
    </row>
    <row r="16" customFormat="false" ht="12.75" hidden="false" customHeight="false" outlineLevel="0" collapsed="false">
      <c r="A16" s="147" t="s">
        <v>40</v>
      </c>
      <c r="B16" s="148" t="n">
        <v>109</v>
      </c>
      <c r="C16" s="148" t="n">
        <v>86</v>
      </c>
      <c r="D16" s="148" t="n">
        <v>74</v>
      </c>
      <c r="E16" s="148" t="n">
        <v>93</v>
      </c>
      <c r="F16" s="148" t="n">
        <v>102</v>
      </c>
    </row>
    <row r="17" customFormat="false" ht="12.75" hidden="false" customHeight="false" outlineLevel="0" collapsed="false">
      <c r="A17" s="147" t="s">
        <v>41</v>
      </c>
      <c r="B17" s="148" t="n">
        <v>138</v>
      </c>
      <c r="C17" s="148" t="n">
        <v>94</v>
      </c>
      <c r="D17" s="148" t="n">
        <v>94</v>
      </c>
      <c r="E17" s="148" t="n">
        <v>113</v>
      </c>
      <c r="F17" s="148" t="n">
        <v>124</v>
      </c>
    </row>
    <row r="18" customFormat="false" ht="12.75" hidden="false" customHeight="false" outlineLevel="0" collapsed="false">
      <c r="A18" s="147" t="s">
        <v>42</v>
      </c>
      <c r="B18" s="148" t="n">
        <v>166</v>
      </c>
      <c r="C18" s="148" t="n">
        <v>115</v>
      </c>
      <c r="D18" s="148" t="n">
        <v>115</v>
      </c>
      <c r="E18" s="148" t="n">
        <v>137</v>
      </c>
      <c r="F18" s="148" t="n">
        <v>152</v>
      </c>
    </row>
    <row r="19" customFormat="false" ht="12.75" hidden="false" customHeight="false" outlineLevel="0" collapsed="false">
      <c r="A19" s="147" t="s">
        <v>43</v>
      </c>
      <c r="B19" s="148" t="n">
        <v>196</v>
      </c>
      <c r="C19" s="148" t="n">
        <v>134</v>
      </c>
      <c r="D19" s="148" t="n">
        <v>140</v>
      </c>
      <c r="E19" s="148" t="n">
        <v>165</v>
      </c>
      <c r="F19" s="148" t="n">
        <v>179</v>
      </c>
    </row>
    <row r="20" customFormat="false" ht="12.75" hidden="false" customHeight="false" outlineLevel="0" collapsed="false">
      <c r="A20" s="147" t="s">
        <v>44</v>
      </c>
      <c r="B20" s="148" t="n">
        <v>248</v>
      </c>
      <c r="C20" s="148" t="n">
        <v>180</v>
      </c>
      <c r="D20" s="148" t="n">
        <v>187</v>
      </c>
      <c r="E20" s="148" t="n">
        <v>222</v>
      </c>
      <c r="F20" s="148" t="n">
        <v>234</v>
      </c>
    </row>
    <row r="21" customFormat="false" ht="12.75" hidden="false" customHeight="false" outlineLevel="0" collapsed="false">
      <c r="A21" s="147" t="s">
        <v>45</v>
      </c>
      <c r="B21" s="148" t="n">
        <v>286</v>
      </c>
      <c r="C21" s="148" t="n">
        <v>189</v>
      </c>
      <c r="D21" s="148" t="n">
        <v>196</v>
      </c>
      <c r="E21" s="148" t="n">
        <v>233</v>
      </c>
      <c r="F21" s="148" t="n">
        <v>246</v>
      </c>
    </row>
    <row r="22" customFormat="false" ht="12.75" hidden="false" customHeight="false" outlineLevel="0" collapsed="false">
      <c r="A22" s="147" t="s">
        <v>46</v>
      </c>
      <c r="B22" s="148" t="n">
        <v>280</v>
      </c>
      <c r="C22" s="148" t="n">
        <v>198</v>
      </c>
      <c r="D22" s="148" t="n">
        <v>206</v>
      </c>
      <c r="E22" s="148" t="n">
        <v>244</v>
      </c>
      <c r="F22" s="148" t="n">
        <v>257</v>
      </c>
    </row>
    <row r="23" customFormat="false" ht="12.75" hidden="false" customHeight="false" outlineLevel="0" collapsed="false">
      <c r="A23" s="147" t="s">
        <v>47</v>
      </c>
      <c r="B23" s="148" t="n">
        <v>293</v>
      </c>
      <c r="C23" s="148" t="n">
        <v>207</v>
      </c>
      <c r="D23" s="148" t="n">
        <v>215</v>
      </c>
      <c r="E23" s="148" t="n">
        <v>255</v>
      </c>
      <c r="F23" s="148" t="n">
        <v>269</v>
      </c>
    </row>
    <row r="24" customFormat="false" ht="12.75" hidden="false" customHeight="false" outlineLevel="0" collapsed="false">
      <c r="A24" s="146" t="s">
        <v>75</v>
      </c>
      <c r="B24" s="146"/>
      <c r="C24" s="146"/>
      <c r="D24" s="146"/>
      <c r="E24" s="146"/>
      <c r="F24" s="146"/>
    </row>
    <row r="25" customFormat="false" ht="12.75" hidden="false" customHeight="false" outlineLevel="0" collapsed="false">
      <c r="A25" s="147" t="s">
        <v>38</v>
      </c>
      <c r="B25" s="148" t="n">
        <v>70</v>
      </c>
      <c r="C25" s="148" t="n">
        <v>52</v>
      </c>
      <c r="D25" s="148" t="n">
        <v>40</v>
      </c>
      <c r="E25" s="148" t="n">
        <v>55</v>
      </c>
      <c r="F25" s="148" t="n">
        <v>61</v>
      </c>
    </row>
    <row r="26" customFormat="false" ht="12.75" hidden="false" customHeight="false" outlineLevel="0" collapsed="false">
      <c r="A26" s="147" t="s">
        <v>39</v>
      </c>
      <c r="B26" s="148" t="n">
        <v>85</v>
      </c>
      <c r="C26" s="148" t="n">
        <v>65</v>
      </c>
      <c r="D26" s="148" t="n">
        <v>52</v>
      </c>
      <c r="E26" s="148" t="n">
        <v>68</v>
      </c>
      <c r="F26" s="148" t="n">
        <v>76</v>
      </c>
    </row>
    <row r="27" customFormat="false" ht="12.75" hidden="false" customHeight="false" outlineLevel="0" collapsed="false">
      <c r="A27" s="147" t="s">
        <v>40</v>
      </c>
      <c r="B27" s="148" t="n">
        <v>104</v>
      </c>
      <c r="C27" s="148" t="n">
        <v>77</v>
      </c>
      <c r="D27" s="148" t="n">
        <v>67</v>
      </c>
      <c r="E27" s="148" t="n">
        <v>83</v>
      </c>
      <c r="F27" s="148" t="n">
        <v>92</v>
      </c>
    </row>
    <row r="28" customFormat="false" ht="12.75" hidden="false" customHeight="false" outlineLevel="0" collapsed="false">
      <c r="A28" s="147" t="s">
        <v>41</v>
      </c>
      <c r="B28" s="148" t="n">
        <v>126</v>
      </c>
      <c r="C28" s="148" t="n">
        <v>85</v>
      </c>
      <c r="D28" s="148" t="n">
        <v>85</v>
      </c>
      <c r="E28" s="148" t="n">
        <v>103</v>
      </c>
      <c r="F28" s="148" t="n">
        <v>113</v>
      </c>
    </row>
    <row r="29" customFormat="false" ht="12.75" hidden="false" customHeight="false" outlineLevel="0" collapsed="false">
      <c r="A29" s="147" t="s">
        <v>42</v>
      </c>
      <c r="B29" s="148" t="n">
        <v>149</v>
      </c>
      <c r="C29" s="148" t="n">
        <v>104</v>
      </c>
      <c r="D29" s="148" t="n">
        <v>104</v>
      </c>
      <c r="E29" s="148" t="n">
        <v>124</v>
      </c>
      <c r="F29" s="148" t="n">
        <v>135</v>
      </c>
    </row>
    <row r="30" customFormat="false" ht="12.75" hidden="false" customHeight="false" outlineLevel="0" collapsed="false">
      <c r="A30" s="147" t="s">
        <v>43</v>
      </c>
      <c r="B30" s="148" t="n">
        <v>178</v>
      </c>
      <c r="C30" s="148" t="n">
        <v>121</v>
      </c>
      <c r="D30" s="148" t="n">
        <v>126</v>
      </c>
      <c r="E30" s="148" t="n">
        <v>148</v>
      </c>
      <c r="F30" s="148" t="n">
        <v>162</v>
      </c>
    </row>
    <row r="31" customFormat="false" ht="12.75" hidden="false" customHeight="false" outlineLevel="0" collapsed="false">
      <c r="A31" s="147" t="s">
        <v>44</v>
      </c>
      <c r="B31" s="148" t="n">
        <v>232</v>
      </c>
      <c r="C31" s="148" t="n">
        <v>162</v>
      </c>
      <c r="D31" s="148" t="n">
        <v>169</v>
      </c>
      <c r="E31" s="148" t="n">
        <v>200</v>
      </c>
      <c r="F31" s="148" t="n">
        <v>216</v>
      </c>
    </row>
    <row r="32" customFormat="false" ht="12.75" hidden="false" customHeight="false" outlineLevel="0" collapsed="false">
      <c r="A32" s="147" t="s">
        <v>45</v>
      </c>
      <c r="B32" s="148" t="n">
        <v>250</v>
      </c>
      <c r="C32" s="148" t="n">
        <v>171</v>
      </c>
      <c r="D32" s="148" t="n">
        <v>178</v>
      </c>
      <c r="E32" s="148" t="n">
        <v>211</v>
      </c>
      <c r="F32" s="148" t="n">
        <v>227</v>
      </c>
    </row>
    <row r="33" customFormat="false" ht="12.75" hidden="false" customHeight="false" outlineLevel="0" collapsed="false">
      <c r="A33" s="147" t="s">
        <v>46</v>
      </c>
      <c r="B33" s="148" t="n">
        <v>263</v>
      </c>
      <c r="C33" s="148" t="n">
        <v>178</v>
      </c>
      <c r="D33" s="148" t="n">
        <v>185</v>
      </c>
      <c r="E33" s="148" t="n">
        <v>220</v>
      </c>
      <c r="F33" s="148" t="n">
        <v>238</v>
      </c>
    </row>
    <row r="34" customFormat="false" ht="12.75" hidden="false" customHeight="false" outlineLevel="0" collapsed="false">
      <c r="A34" s="147" t="s">
        <v>47</v>
      </c>
      <c r="B34" s="148" t="n">
        <v>274</v>
      </c>
      <c r="C34" s="148" t="n">
        <v>187</v>
      </c>
      <c r="D34" s="148" t="n">
        <v>194</v>
      </c>
      <c r="E34" s="148" t="n">
        <v>230</v>
      </c>
      <c r="F34" s="148" t="n">
        <v>248</v>
      </c>
    </row>
    <row r="35" customFormat="false" ht="12.75" hidden="false" customHeight="false" outlineLevel="0" collapsed="false">
      <c r="A35" s="146" t="s">
        <v>76</v>
      </c>
      <c r="B35" s="146"/>
      <c r="C35" s="146"/>
      <c r="D35" s="146"/>
      <c r="E35" s="146"/>
      <c r="F35" s="146"/>
    </row>
    <row r="36" customFormat="false" ht="12.75" hidden="false" customHeight="false" outlineLevel="0" collapsed="false">
      <c r="A36" s="147" t="s">
        <v>38</v>
      </c>
      <c r="B36" s="148" t="n">
        <v>97</v>
      </c>
      <c r="C36" s="148" t="n">
        <v>77</v>
      </c>
      <c r="D36" s="148" t="n">
        <v>61</v>
      </c>
      <c r="E36" s="148" t="n">
        <v>84</v>
      </c>
      <c r="F36" s="148" t="n">
        <v>91</v>
      </c>
    </row>
    <row r="37" customFormat="false" ht="12.75" hidden="false" customHeight="false" outlineLevel="0" collapsed="false">
      <c r="A37" s="147" t="s">
        <v>39</v>
      </c>
      <c r="B37" s="148" t="n">
        <v>117</v>
      </c>
      <c r="C37" s="148" t="n">
        <v>93</v>
      </c>
      <c r="D37" s="148" t="n">
        <v>74</v>
      </c>
      <c r="E37" s="148" t="n">
        <v>101</v>
      </c>
      <c r="F37" s="148" t="n">
        <v>110</v>
      </c>
    </row>
    <row r="38" customFormat="false" ht="12.75" hidden="false" customHeight="false" outlineLevel="0" collapsed="false">
      <c r="A38" s="147" t="s">
        <v>40</v>
      </c>
      <c r="B38" s="148" t="n">
        <v>143</v>
      </c>
      <c r="C38" s="148" t="n">
        <v>112</v>
      </c>
      <c r="D38" s="148" t="n">
        <v>93</v>
      </c>
      <c r="E38" s="148" t="n">
        <v>123</v>
      </c>
      <c r="F38" s="148" t="n">
        <v>131</v>
      </c>
    </row>
    <row r="39" customFormat="false" ht="12.75" hidden="false" customHeight="false" outlineLevel="0" collapsed="false">
      <c r="A39" s="147" t="s">
        <v>41</v>
      </c>
      <c r="B39" s="148" t="n">
        <v>179</v>
      </c>
      <c r="C39" s="148" t="n">
        <v>118</v>
      </c>
      <c r="D39" s="148" t="n">
        <v>118</v>
      </c>
      <c r="E39" s="148" t="n">
        <v>153</v>
      </c>
      <c r="F39" s="148" t="n">
        <v>166</v>
      </c>
    </row>
    <row r="40" customFormat="false" ht="12.75" hidden="false" customHeight="false" outlineLevel="0" collapsed="false">
      <c r="A40" s="147" t="s">
        <v>42</v>
      </c>
      <c r="B40" s="148" t="n">
        <v>215</v>
      </c>
      <c r="C40" s="148" t="n">
        <v>142</v>
      </c>
      <c r="D40" s="148" t="n">
        <v>142</v>
      </c>
      <c r="E40" s="148" t="n">
        <v>186</v>
      </c>
      <c r="F40" s="148" t="n">
        <v>200</v>
      </c>
    </row>
    <row r="41" customFormat="false" ht="12.75" hidden="false" customHeight="false" outlineLevel="0" collapsed="false">
      <c r="A41" s="147" t="s">
        <v>43</v>
      </c>
      <c r="B41" s="148" t="n">
        <v>252</v>
      </c>
      <c r="C41" s="148" t="n">
        <v>167</v>
      </c>
      <c r="D41" s="148" t="n">
        <v>172</v>
      </c>
      <c r="E41" s="148" t="n">
        <v>216</v>
      </c>
      <c r="F41" s="148" t="n">
        <v>234</v>
      </c>
    </row>
    <row r="42" customFormat="false" ht="12.75" hidden="false" customHeight="false" outlineLevel="0" collapsed="false">
      <c r="A42" s="147" t="s">
        <v>44</v>
      </c>
      <c r="B42" s="148" t="n">
        <v>320</v>
      </c>
      <c r="C42" s="148" t="n">
        <v>230</v>
      </c>
      <c r="D42" s="148" t="n">
        <v>235</v>
      </c>
      <c r="E42" s="148" t="n">
        <v>291</v>
      </c>
      <c r="F42" s="148" t="n">
        <v>312</v>
      </c>
    </row>
    <row r="43" customFormat="false" ht="12.75" hidden="false" customHeight="false" outlineLevel="0" collapsed="false">
      <c r="A43" s="147" t="s">
        <v>45</v>
      </c>
      <c r="B43" s="148" t="n">
        <v>346</v>
      </c>
      <c r="C43" s="148" t="n">
        <v>242</v>
      </c>
      <c r="D43" s="148" t="n">
        <v>247</v>
      </c>
      <c r="E43" s="148" t="n">
        <v>306</v>
      </c>
      <c r="F43" s="148" t="n">
        <v>328</v>
      </c>
    </row>
    <row r="44" customFormat="false" ht="12.75" hidden="false" customHeight="false" outlineLevel="0" collapsed="false">
      <c r="A44" s="147" t="s">
        <v>46</v>
      </c>
      <c r="B44" s="148" t="n">
        <v>362</v>
      </c>
      <c r="C44" s="148" t="n">
        <v>253</v>
      </c>
      <c r="D44" s="148" t="n">
        <v>259</v>
      </c>
      <c r="E44" s="148" t="n">
        <v>320</v>
      </c>
      <c r="F44" s="148" t="n">
        <v>343</v>
      </c>
    </row>
    <row r="45" customFormat="false" ht="12.75" hidden="false" customHeight="false" outlineLevel="0" collapsed="false">
      <c r="A45" s="147" t="s">
        <v>47</v>
      </c>
      <c r="B45" s="148" t="n">
        <v>378</v>
      </c>
      <c r="C45" s="148" t="n">
        <v>265</v>
      </c>
      <c r="D45" s="148" t="n">
        <v>270</v>
      </c>
      <c r="E45" s="148" t="n">
        <v>335</v>
      </c>
      <c r="F45" s="148" t="n">
        <v>359</v>
      </c>
    </row>
  </sheetData>
  <mergeCells count="4">
    <mergeCell ref="A2:F2"/>
    <mergeCell ref="A13:F13"/>
    <mergeCell ref="A24:F24"/>
    <mergeCell ref="A35:F35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&amp;C&amp;"Arial,Bold"&amp;16SSMB CITIGROUP MEDICAL RATES FOR 2001</oddHeader>
    <oddFooter>&amp;L&amp;F
&amp;D,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6.84"/>
    <col collapsed="false" customWidth="true" hidden="false" outlineLevel="0" max="3" min="3" style="0" width="9.28"/>
    <col collapsed="false" customWidth="true" hidden="false" outlineLevel="0" max="4" min="4" style="0" width="11.28"/>
  </cols>
  <sheetData>
    <row r="1" customFormat="false" ht="64.5" hidden="false" customHeight="false" outlineLevel="0" collapsed="false">
      <c r="A1" s="12"/>
      <c r="B1" s="149" t="s">
        <v>7</v>
      </c>
      <c r="C1" s="150" t="str">
        <f aca="false">'Citigroup Rate Chart'!W2</f>
        <v>LTD Monthly Premium Per $1000</v>
      </c>
      <c r="D1" s="150" t="s">
        <v>77</v>
      </c>
      <c r="E1" s="150" t="s">
        <v>78</v>
      </c>
    </row>
    <row r="2" customFormat="false" ht="12.75" hidden="false" customHeight="false" outlineLevel="0" collapsed="false">
      <c r="A2" s="12"/>
      <c r="B2" s="151"/>
      <c r="C2" s="152"/>
      <c r="D2" s="152"/>
      <c r="E2" s="152"/>
    </row>
    <row r="3" customFormat="false" ht="12.75" hidden="false" customHeight="false" outlineLevel="0" collapsed="false">
      <c r="A3" s="1"/>
      <c r="B3" s="153"/>
      <c r="C3" s="154" t="n">
        <f aca="false">'Citigroup Rate Chart'!W4</f>
        <v>1000</v>
      </c>
      <c r="D3" s="154"/>
      <c r="E3" s="154"/>
    </row>
    <row r="4" customFormat="false" ht="12.75" hidden="false" customHeight="false" outlineLevel="0" collapsed="false">
      <c r="A4" s="1" t="n">
        <v>24000</v>
      </c>
      <c r="B4" s="155" t="s">
        <v>38</v>
      </c>
      <c r="C4" s="136" t="n">
        <f aca="false">'Citigroup Rate Chart'!W6</f>
        <v>7.8</v>
      </c>
      <c r="D4" s="136" t="n">
        <f aca="false">SUM(A4/12*$E$13)</f>
        <v>1200</v>
      </c>
      <c r="E4" s="136"/>
    </row>
    <row r="5" customFormat="false" ht="12.75" hidden="false" customHeight="false" outlineLevel="0" collapsed="false">
      <c r="A5" s="1" t="n">
        <v>25000</v>
      </c>
      <c r="B5" s="155" t="s">
        <v>39</v>
      </c>
      <c r="C5" s="136" t="n">
        <f aca="false">'Citigroup Rate Chart'!W7</f>
        <v>8.125</v>
      </c>
      <c r="D5" s="136" t="n">
        <f aca="false">SUM(A5/12*$E$13)</f>
        <v>1250</v>
      </c>
      <c r="E5" s="136"/>
    </row>
    <row r="6" customFormat="false" ht="12.75" hidden="false" customHeight="false" outlineLevel="0" collapsed="false">
      <c r="A6" s="1" t="n">
        <v>40000</v>
      </c>
      <c r="B6" s="155" t="s">
        <v>40</v>
      </c>
      <c r="C6" s="136" t="n">
        <f aca="false">'Citigroup Rate Chart'!W8</f>
        <v>13</v>
      </c>
      <c r="D6" s="136" t="n">
        <f aca="false">SUM(A6/12*$E$13)</f>
        <v>2000</v>
      </c>
      <c r="E6" s="136"/>
    </row>
    <row r="7" customFormat="false" ht="12.75" hidden="false" customHeight="false" outlineLevel="0" collapsed="false">
      <c r="A7" s="1" t="n">
        <v>60000</v>
      </c>
      <c r="B7" s="155" t="s">
        <v>41</v>
      </c>
      <c r="C7" s="136" t="n">
        <f aca="false">'Citigroup Rate Chart'!W9</f>
        <v>27</v>
      </c>
      <c r="D7" s="136" t="n">
        <f aca="false">SUM(A7/12*$E$13)</f>
        <v>3000</v>
      </c>
      <c r="E7" s="136"/>
    </row>
    <row r="8" customFormat="false" ht="12.75" hidden="false" customHeight="false" outlineLevel="0" collapsed="false">
      <c r="A8" s="1" t="n">
        <v>80000</v>
      </c>
      <c r="B8" s="155" t="s">
        <v>42</v>
      </c>
      <c r="C8" s="136" t="n">
        <f aca="false">'Citigroup Rate Chart'!W10</f>
        <v>36</v>
      </c>
      <c r="D8" s="136" t="n">
        <f aca="false">SUM(A8/12*$E$13)</f>
        <v>4000</v>
      </c>
      <c r="E8" s="136"/>
    </row>
    <row r="9" customFormat="false" ht="12.75" hidden="false" customHeight="false" outlineLevel="0" collapsed="false">
      <c r="A9" s="1" t="n">
        <v>100000</v>
      </c>
      <c r="B9" s="155" t="s">
        <v>43</v>
      </c>
      <c r="C9" s="136" t="n">
        <f aca="false">'Citigroup Rate Chart'!W11</f>
        <v>45</v>
      </c>
      <c r="D9" s="136" t="n">
        <f aca="false">SUM(A9/12*$E$13)</f>
        <v>5000</v>
      </c>
      <c r="E9" s="136"/>
    </row>
    <row r="10" customFormat="false" ht="12.75" hidden="false" customHeight="false" outlineLevel="0" collapsed="false">
      <c r="A10" s="1" t="n">
        <v>150000</v>
      </c>
      <c r="B10" s="155" t="s">
        <v>44</v>
      </c>
      <c r="C10" s="136" t="n">
        <f aca="false">'Citigroup Rate Chart'!W12</f>
        <v>105</v>
      </c>
      <c r="D10" s="136" t="n">
        <f aca="false">SUM(A10/12*$E$13)</f>
        <v>7500</v>
      </c>
      <c r="E10" s="136"/>
    </row>
    <row r="11" customFormat="false" ht="12.75" hidden="false" customHeight="false" outlineLevel="0" collapsed="false">
      <c r="A11" s="1" t="n">
        <v>200000</v>
      </c>
      <c r="B11" s="155" t="s">
        <v>45</v>
      </c>
      <c r="C11" s="136" t="n">
        <f aca="false">'Citigroup Rate Chart'!W13</f>
        <v>140</v>
      </c>
      <c r="D11" s="136" t="n">
        <f aca="false">SUM(A11/12*$E$13)</f>
        <v>10000</v>
      </c>
      <c r="E11" s="136"/>
    </row>
    <row r="12" customFormat="false" ht="12.75" hidden="false" customHeight="false" outlineLevel="0" collapsed="false">
      <c r="A12" s="1" t="n">
        <v>300000</v>
      </c>
      <c r="B12" s="155" t="s">
        <v>46</v>
      </c>
      <c r="C12" s="136" t="n">
        <f aca="false">'Citigroup Rate Chart'!W14</f>
        <v>235</v>
      </c>
      <c r="D12" s="136" t="n">
        <f aca="false">SUM(A12/12*$E$13)</f>
        <v>15000</v>
      </c>
      <c r="E12" s="136"/>
    </row>
    <row r="13" customFormat="false" ht="13.5" hidden="false" customHeight="false" outlineLevel="0" collapsed="false">
      <c r="A13" s="1" t="n">
        <v>500000</v>
      </c>
      <c r="B13" s="155" t="s">
        <v>47</v>
      </c>
      <c r="C13" s="143" t="n">
        <f aca="false">'Citigroup Rate Chart'!W15</f>
        <v>391.666666666667</v>
      </c>
      <c r="D13" s="143" t="n">
        <f aca="false">SUM(A13/12*E13)</f>
        <v>25000</v>
      </c>
      <c r="E13" s="143" t="n">
        <v>0.6</v>
      </c>
    </row>
    <row r="14" customFormat="false" ht="13.5" hidden="false" customHeight="false" outlineLevel="0" collapsed="false"/>
    <row r="15" customFormat="false" ht="12.75" hidden="false" customHeight="false" outlineLevel="0" collapsed="false">
      <c r="A15" s="156" t="s">
        <v>79</v>
      </c>
      <c r="B15" s="156"/>
      <c r="C15" s="156"/>
      <c r="D15" s="156"/>
    </row>
  </sheetData>
  <mergeCells count="1">
    <mergeCell ref="A15:D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2" min="2" style="0" width="10.13"/>
    <col collapsed="false" customWidth="true" hidden="false" outlineLevel="0" max="3" min="3" style="0" width="7.56"/>
  </cols>
  <sheetData>
    <row r="1" customFormat="false" ht="12.75" hidden="false" customHeight="false" outlineLevel="0" collapsed="false">
      <c r="A1" s="157" t="s">
        <v>80</v>
      </c>
    </row>
    <row r="2" customFormat="false" ht="45" hidden="false" customHeight="false" outlineLevel="0" collapsed="false">
      <c r="A2" s="158" t="s">
        <v>81</v>
      </c>
      <c r="B2" s="159" t="s">
        <v>82</v>
      </c>
    </row>
    <row r="3" customFormat="false" ht="12.75" hidden="false" customHeight="false" outlineLevel="0" collapsed="false">
      <c r="A3" s="160" t="s">
        <v>83</v>
      </c>
      <c r="B3" s="161" t="n">
        <v>0.04</v>
      </c>
    </row>
    <row r="4" customFormat="false" ht="12.75" hidden="false" customHeight="false" outlineLevel="0" collapsed="false">
      <c r="A4" s="160" t="s">
        <v>84</v>
      </c>
      <c r="B4" s="161" t="n">
        <v>0.07</v>
      </c>
    </row>
    <row r="5" customFormat="false" ht="12.75" hidden="false" customHeight="false" outlineLevel="0" collapsed="false">
      <c r="A5" s="160" t="s">
        <v>85</v>
      </c>
      <c r="B5" s="161" t="n">
        <v>0.08</v>
      </c>
    </row>
    <row r="6" customFormat="false" ht="12.75" hidden="false" customHeight="false" outlineLevel="0" collapsed="false">
      <c r="A6" s="160" t="s">
        <v>86</v>
      </c>
      <c r="B6" s="161" t="n">
        <v>0.1</v>
      </c>
    </row>
    <row r="7" customFormat="false" ht="12.75" hidden="false" customHeight="false" outlineLevel="0" collapsed="false">
      <c r="A7" s="160" t="s">
        <v>87</v>
      </c>
      <c r="B7" s="161" t="n">
        <v>0.14</v>
      </c>
    </row>
    <row r="8" customFormat="false" ht="12.75" hidden="false" customHeight="false" outlineLevel="0" collapsed="false">
      <c r="A8" s="160" t="s">
        <v>88</v>
      </c>
      <c r="B8" s="161" t="n">
        <v>0.22</v>
      </c>
    </row>
    <row r="9" customFormat="false" ht="12.75" hidden="false" customHeight="false" outlineLevel="0" collapsed="false">
      <c r="A9" s="160" t="s">
        <v>89</v>
      </c>
      <c r="B9" s="161" t="n">
        <v>0.38</v>
      </c>
    </row>
    <row r="10" customFormat="false" ht="12.75" hidden="false" customHeight="false" outlineLevel="0" collapsed="false">
      <c r="A10" s="160" t="s">
        <v>90</v>
      </c>
      <c r="B10" s="161" t="n">
        <v>0.65</v>
      </c>
    </row>
    <row r="11" customFormat="false" ht="12.75" hidden="false" customHeight="false" outlineLevel="0" collapsed="false">
      <c r="A11" s="160" t="s">
        <v>91</v>
      </c>
      <c r="B11" s="161" t="n">
        <v>1.27</v>
      </c>
    </row>
    <row r="12" customFormat="false" ht="12.75" hidden="false" customHeight="false" outlineLevel="0" collapsed="false">
      <c r="A12" s="160" t="s">
        <v>92</v>
      </c>
      <c r="B12" s="161" t="n">
        <v>2.06</v>
      </c>
    </row>
    <row r="14" customFormat="false" ht="12.75" hidden="false" customHeight="false" outlineLevel="0" collapsed="false">
      <c r="A14" s="162" t="s">
        <v>93</v>
      </c>
    </row>
    <row r="15" customFormat="false" ht="24" hidden="false" customHeight="false" outlineLevel="0" collapsed="false">
      <c r="A15" s="163" t="s">
        <v>72</v>
      </c>
      <c r="B15" s="164" t="s">
        <v>94</v>
      </c>
    </row>
    <row r="16" customFormat="false" ht="12.75" hidden="false" customHeight="false" outlineLevel="0" collapsed="false">
      <c r="A16" s="165" t="s">
        <v>73</v>
      </c>
      <c r="B16" s="166" t="n">
        <v>0.014</v>
      </c>
    </row>
    <row r="17" customFormat="false" ht="12.75" hidden="false" customHeight="false" outlineLevel="0" collapsed="false">
      <c r="A17" s="165" t="s">
        <v>53</v>
      </c>
      <c r="B17" s="166" t="n">
        <v>0.026</v>
      </c>
    </row>
    <row r="18" customFormat="false" ht="12.75" hidden="false" customHeight="false" outlineLevel="0" collapsed="false">
      <c r="A18" s="162"/>
    </row>
    <row r="19" customFormat="false" ht="12.75" hidden="false" customHeight="false" outlineLevel="0" collapsed="false">
      <c r="A19" s="162" t="s">
        <v>95</v>
      </c>
    </row>
    <row r="20" customFormat="false" ht="12.75" hidden="false" customHeight="false" outlineLevel="0" collapsed="false">
      <c r="A20" s="162" t="s">
        <v>96</v>
      </c>
    </row>
    <row r="21" customFormat="false" ht="12.75" hidden="false" customHeight="false" outlineLevel="0" collapsed="false">
      <c r="A21" s="162" t="s">
        <v>97</v>
      </c>
    </row>
    <row r="22" customFormat="false" ht="12.75" hidden="false" customHeight="false" outlineLevel="0" collapsed="false">
      <c r="A22" s="162"/>
    </row>
    <row r="23" customFormat="false" ht="12.75" hidden="false" customHeight="false" outlineLevel="0" collapsed="false">
      <c r="A23" s="162" t="s">
        <v>98</v>
      </c>
    </row>
    <row r="24" customFormat="false" ht="12.75" hidden="false" customHeight="false" outlineLevel="0" collapsed="false">
      <c r="A24" s="162" t="s">
        <v>99</v>
      </c>
    </row>
    <row r="26" customFormat="false" ht="12.75" hidden="false" customHeight="false" outlineLevel="0" collapsed="false">
      <c r="A26" s="162" t="s">
        <v>100</v>
      </c>
      <c r="B26" s="0" t="s">
        <v>101</v>
      </c>
      <c r="C26" s="0" t="s">
        <v>37</v>
      </c>
    </row>
    <row r="27" customFormat="false" ht="12.75" hidden="false" customHeight="false" outlineLevel="0" collapsed="false">
      <c r="A27" s="162" t="s">
        <v>102</v>
      </c>
      <c r="B27" s="0" t="n">
        <v>3.91</v>
      </c>
      <c r="C27" s="0" t="n">
        <f aca="false">SUM(B27*2)</f>
        <v>7.82</v>
      </c>
    </row>
    <row r="28" customFormat="false" ht="12.75" hidden="false" customHeight="false" outlineLevel="0" collapsed="false">
      <c r="A28" s="162" t="s">
        <v>103</v>
      </c>
      <c r="B28" s="0" t="n">
        <v>6.78</v>
      </c>
      <c r="C28" s="0" t="n">
        <f aca="false">SUM(B28*2)</f>
        <v>13.56</v>
      </c>
    </row>
    <row r="29" customFormat="false" ht="12.75" hidden="false" customHeight="false" outlineLevel="0" collapsed="false">
      <c r="A29" s="162" t="s">
        <v>104</v>
      </c>
      <c r="B29" s="0" t="n">
        <v>13.81</v>
      </c>
      <c r="C29" s="0" t="n">
        <f aca="false">SUM(B29*2)</f>
        <v>27.62</v>
      </c>
    </row>
    <row r="30" customFormat="false" ht="12.75" hidden="false" customHeight="false" outlineLevel="0" collapsed="false">
      <c r="A30" s="162" t="s">
        <v>105</v>
      </c>
      <c r="B30" s="0" t="n">
        <v>18.51</v>
      </c>
      <c r="C30" s="0" t="n">
        <f aca="false">SUM(B30*2)</f>
        <v>37.02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4" activeCellId="0" sqref="J54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0" width="24.56"/>
    <col collapsed="false" customWidth="true" hidden="false" outlineLevel="0" max="5" min="2" style="0" width="6.56"/>
  </cols>
  <sheetData>
    <row r="1" customFormat="false" ht="12.75" hidden="false" customHeight="false" outlineLevel="0" collapsed="false">
      <c r="A1" s="157" t="s">
        <v>106</v>
      </c>
    </row>
    <row r="2" customFormat="false" ht="12.75" hidden="false" customHeight="false" outlineLevel="0" collapsed="false">
      <c r="A2" s="158" t="s">
        <v>107</v>
      </c>
      <c r="B2" s="167" t="s">
        <v>25</v>
      </c>
      <c r="C2" s="167" t="s">
        <v>48</v>
      </c>
      <c r="D2" s="167" t="s">
        <v>50</v>
      </c>
      <c r="E2" s="167" t="s">
        <v>27</v>
      </c>
    </row>
    <row r="3" customFormat="false" ht="14.25" hidden="false" customHeight="true" outlineLevel="0" collapsed="false">
      <c r="A3" s="168" t="s">
        <v>108</v>
      </c>
      <c r="B3" s="169" t="n">
        <v>14</v>
      </c>
      <c r="C3" s="169" t="n">
        <v>30</v>
      </c>
      <c r="D3" s="169" t="n">
        <v>26</v>
      </c>
      <c r="E3" s="169" t="n">
        <v>53</v>
      </c>
    </row>
    <row r="4" customFormat="false" ht="12.75" hidden="false" customHeight="false" outlineLevel="0" collapsed="false">
      <c r="A4" s="168" t="s">
        <v>61</v>
      </c>
      <c r="B4" s="169" t="n">
        <v>6</v>
      </c>
      <c r="C4" s="169" t="n">
        <v>13</v>
      </c>
      <c r="D4" s="169" t="n">
        <v>11</v>
      </c>
      <c r="E4" s="169" t="n">
        <v>18</v>
      </c>
    </row>
    <row r="6" customFormat="false" ht="12.75" hidden="false" customHeight="false" outlineLevel="0" collapsed="false">
      <c r="A6" s="157" t="s">
        <v>106</v>
      </c>
    </row>
    <row r="7" customFormat="false" ht="13.5" hidden="false" customHeight="true" outlineLevel="0" collapsed="false">
      <c r="A7" s="158" t="s">
        <v>109</v>
      </c>
      <c r="B7" s="159" t="s">
        <v>67</v>
      </c>
      <c r="C7" s="159" t="s">
        <v>70</v>
      </c>
      <c r="D7" s="159" t="s">
        <v>53</v>
      </c>
    </row>
    <row r="8" customFormat="false" ht="12.75" hidden="false" customHeight="false" outlineLevel="0" collapsed="false">
      <c r="A8" s="168" t="s">
        <v>110</v>
      </c>
      <c r="B8" s="169" t="n">
        <v>5.4</v>
      </c>
      <c r="C8" s="169" t="n">
        <v>9.72</v>
      </c>
      <c r="D8" s="169" t="n">
        <v>14.6</v>
      </c>
    </row>
    <row r="10" customFormat="false" ht="12.75" hidden="false" customHeight="false" outlineLevel="0" collapsed="false">
      <c r="A10" s="157" t="s">
        <v>106</v>
      </c>
    </row>
    <row r="11" customFormat="false" ht="22.5" hidden="false" customHeight="true" outlineLevel="0" collapsed="false">
      <c r="A11" s="170" t="s">
        <v>111</v>
      </c>
      <c r="B11" s="170"/>
      <c r="C11" s="170"/>
    </row>
    <row r="12" customFormat="false" ht="22.5" hidden="false" customHeight="false" outlineLevel="0" collapsed="false">
      <c r="A12" s="168" t="s">
        <v>81</v>
      </c>
      <c r="B12" s="161" t="s">
        <v>112</v>
      </c>
      <c r="C12" s="161" t="s">
        <v>113</v>
      </c>
    </row>
    <row r="13" customFormat="false" ht="12.75" hidden="false" customHeight="false" outlineLevel="0" collapsed="false">
      <c r="A13" s="160" t="s">
        <v>83</v>
      </c>
      <c r="B13" s="161" t="n">
        <v>0.04</v>
      </c>
      <c r="C13" s="161" t="n">
        <v>0.05</v>
      </c>
    </row>
    <row r="14" customFormat="false" ht="12.75" hidden="false" customHeight="false" outlineLevel="0" collapsed="false">
      <c r="A14" s="160" t="s">
        <v>84</v>
      </c>
      <c r="B14" s="161" t="n">
        <v>0.05</v>
      </c>
      <c r="C14" s="161" t="n">
        <v>0.06</v>
      </c>
    </row>
    <row r="15" customFormat="false" ht="12.75" hidden="false" customHeight="false" outlineLevel="0" collapsed="false">
      <c r="A15" s="160" t="s">
        <v>85</v>
      </c>
      <c r="B15" s="161" t="n">
        <v>0.05</v>
      </c>
      <c r="C15" s="161" t="n">
        <v>0.07</v>
      </c>
    </row>
    <row r="16" customFormat="false" ht="12.75" hidden="false" customHeight="false" outlineLevel="0" collapsed="false">
      <c r="A16" s="160" t="s">
        <v>86</v>
      </c>
      <c r="B16" s="161" t="n">
        <v>0.07</v>
      </c>
      <c r="C16" s="161" t="n">
        <v>0.08</v>
      </c>
    </row>
    <row r="17" customFormat="false" ht="12.75" hidden="false" customHeight="false" outlineLevel="0" collapsed="false">
      <c r="A17" s="160" t="s">
        <v>87</v>
      </c>
      <c r="B17" s="161" t="n">
        <v>0.11</v>
      </c>
      <c r="C17" s="161" t="n">
        <v>0.13</v>
      </c>
    </row>
    <row r="18" customFormat="false" ht="12.75" hidden="false" customHeight="false" outlineLevel="0" collapsed="false">
      <c r="A18" s="160" t="s">
        <v>88</v>
      </c>
      <c r="B18" s="161" t="n">
        <v>0.18</v>
      </c>
      <c r="C18" s="161" t="n">
        <v>0.22</v>
      </c>
    </row>
    <row r="19" customFormat="false" ht="12.75" hidden="false" customHeight="false" outlineLevel="0" collapsed="false">
      <c r="A19" s="160" t="s">
        <v>89</v>
      </c>
      <c r="B19" s="161" t="n">
        <v>0.3</v>
      </c>
      <c r="C19" s="161" t="n">
        <v>0.36</v>
      </c>
    </row>
    <row r="20" customFormat="false" ht="12.75" hidden="false" customHeight="false" outlineLevel="0" collapsed="false">
      <c r="A20" s="160" t="s">
        <v>90</v>
      </c>
      <c r="B20" s="161" t="n">
        <v>0.51</v>
      </c>
      <c r="C20" s="161" t="n">
        <v>0.62</v>
      </c>
    </row>
    <row r="21" customFormat="false" ht="12.75" hidden="false" customHeight="false" outlineLevel="0" collapsed="false">
      <c r="A21" s="160" t="s">
        <v>91</v>
      </c>
      <c r="B21" s="161" t="n">
        <v>0.78</v>
      </c>
      <c r="C21" s="161" t="n">
        <v>0.94</v>
      </c>
    </row>
    <row r="22" customFormat="false" ht="12.75" hidden="false" customHeight="false" outlineLevel="0" collapsed="false">
      <c r="A22" s="160" t="s">
        <v>114</v>
      </c>
      <c r="B22" s="161" t="n">
        <v>1.16</v>
      </c>
      <c r="C22" s="161" t="n">
        <v>1.41</v>
      </c>
    </row>
    <row r="23" customFormat="false" ht="12.75" hidden="false" customHeight="false" outlineLevel="0" collapsed="false">
      <c r="A23" s="160" t="s">
        <v>115</v>
      </c>
      <c r="B23" s="161" t="n">
        <v>1.52</v>
      </c>
      <c r="C23" s="161" t="n">
        <v>1.76</v>
      </c>
    </row>
    <row r="25" customFormat="false" ht="12.75" hidden="false" customHeight="false" outlineLevel="0" collapsed="false">
      <c r="A25" s="162" t="s">
        <v>116</v>
      </c>
    </row>
    <row r="26" customFormat="false" ht="24" hidden="false" customHeight="false" outlineLevel="0" collapsed="false">
      <c r="A26" s="163" t="s">
        <v>117</v>
      </c>
      <c r="B26" s="164"/>
    </row>
    <row r="27" customFormat="false" ht="12.75" hidden="false" customHeight="false" outlineLevel="0" collapsed="false">
      <c r="A27" s="165" t="s">
        <v>73</v>
      </c>
      <c r="B27" s="169" t="n">
        <v>0.09</v>
      </c>
    </row>
    <row r="28" customFormat="false" ht="12.75" hidden="false" customHeight="false" outlineLevel="0" collapsed="false">
      <c r="A28" s="165" t="s">
        <v>53</v>
      </c>
      <c r="B28" s="169" t="n">
        <v>0.15</v>
      </c>
    </row>
    <row r="29" customFormat="false" ht="12.75" hidden="false" customHeight="false" outlineLevel="0" collapsed="false">
      <c r="A29" s="162"/>
    </row>
    <row r="30" customFormat="false" ht="12.75" hidden="false" customHeight="false" outlineLevel="0" collapsed="false">
      <c r="A30" s="162" t="s">
        <v>95</v>
      </c>
    </row>
    <row r="31" customFormat="false" ht="12.75" hidden="false" customHeight="false" outlineLevel="0" collapsed="false">
      <c r="A31" s="162" t="s">
        <v>96</v>
      </c>
    </row>
    <row r="32" customFormat="false" ht="12.75" hidden="false" customHeight="false" outlineLevel="0" collapsed="false">
      <c r="A32" s="162" t="s">
        <v>118</v>
      </c>
    </row>
    <row r="33" customFormat="false" ht="12.75" hidden="false" customHeight="false" outlineLevel="0" collapsed="false">
      <c r="A33" s="162"/>
    </row>
    <row r="34" customFormat="false" ht="12.75" hidden="false" customHeight="false" outlineLevel="0" collapsed="false">
      <c r="A34" s="162" t="s">
        <v>98</v>
      </c>
    </row>
    <row r="35" customFormat="false" ht="12.75" hidden="false" customHeight="false" outlineLevel="0" collapsed="false">
      <c r="A35" s="162" t="s">
        <v>119</v>
      </c>
    </row>
    <row r="37" customFormat="false" ht="12.75" hidden="false" customHeight="false" outlineLevel="0" collapsed="false">
      <c r="A37" s="162" t="s">
        <v>120</v>
      </c>
    </row>
    <row r="38" customFormat="false" ht="12.75" hidden="false" customHeight="false" outlineLevel="0" collapsed="false">
      <c r="A38" s="162" t="s">
        <v>121</v>
      </c>
      <c r="B38" s="162" t="s">
        <v>122</v>
      </c>
    </row>
    <row r="39" customFormat="false" ht="12.75" hidden="false" customHeight="false" outlineLevel="0" collapsed="false">
      <c r="A39" s="171" t="s">
        <v>123</v>
      </c>
      <c r="B39" s="172" t="n">
        <v>3.9</v>
      </c>
    </row>
    <row r="40" customFormat="false" ht="12.75" hidden="false" customHeight="false" outlineLevel="0" collapsed="false">
      <c r="A40" s="171" t="s">
        <v>124</v>
      </c>
      <c r="B40" s="172" t="n">
        <v>5.4</v>
      </c>
    </row>
    <row r="41" customFormat="false" ht="12.75" hidden="false" customHeight="false" outlineLevel="0" collapsed="false">
      <c r="A41" s="171" t="s">
        <v>125</v>
      </c>
      <c r="B41" s="172" t="n">
        <v>8.4</v>
      </c>
    </row>
    <row r="42" customFormat="false" ht="12.75" hidden="false" customHeight="false" outlineLevel="0" collapsed="false">
      <c r="A42" s="171" t="s">
        <v>126</v>
      </c>
      <c r="B42" s="172" t="n">
        <v>9.4</v>
      </c>
    </row>
    <row r="44" customFormat="false" ht="12.75" hidden="false" customHeight="false" outlineLevel="0" collapsed="false">
      <c r="A44" s="173" t="s">
        <v>127</v>
      </c>
    </row>
    <row r="45" customFormat="false" ht="12.75" hidden="false" customHeight="false" outlineLevel="0" collapsed="false">
      <c r="A45" s="173" t="s">
        <v>128</v>
      </c>
    </row>
    <row r="46" customFormat="false" ht="12.75" hidden="false" customHeight="false" outlineLevel="0" collapsed="false">
      <c r="A46" s="173" t="s">
        <v>129</v>
      </c>
    </row>
    <row r="47" customFormat="false" ht="12.75" hidden="false" customHeight="false" outlineLevel="0" collapsed="false">
      <c r="A47" s="173" t="s">
        <v>130</v>
      </c>
    </row>
    <row r="48" customFormat="false" ht="12.75" hidden="false" customHeight="false" outlineLevel="0" collapsed="false">
      <c r="A48" s="173" t="s">
        <v>131</v>
      </c>
    </row>
  </sheetData>
  <mergeCells count="1">
    <mergeCell ref="A11:C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2002-01-02T20:36:39Z</dcterms:created>
  <dc:creator>ajarret2</dc:creator>
  <dc:description/>
  <dc:language>en-US</dc:language>
  <cp:lastModifiedBy>ajarret2</cp:lastModifiedBy>
  <cp:lastPrinted>2002-01-07T11:41:07Z</cp:lastPrinted>
  <dcterms:modified xsi:type="dcterms:W3CDTF">2002-01-07T11:41:48Z</dcterms:modified>
  <cp:revision>0</cp:revision>
  <dc:subject/>
  <dc:title/>
</cp:coreProperties>
</file>