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ing" sheetId="1" state="visible" r:id="rId3"/>
  </sheets>
  <definedNames>
    <definedName function="false" hidden="false" localSheetId="0" name="_xlnm.Print_Area" vbProcedure="false">Scheduling!$A$1:$AA$41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<sst xmlns="http://schemas.openxmlformats.org/spreadsheetml/2006/main" count="74" uniqueCount="49">
  <si>
    <t xml:space="preserve">HANSON PERMANENTE CEMENT</t>
  </si>
  <si>
    <t xml:space="preserve"> </t>
  </si>
  <si>
    <t xml:space="preserve">Power Usage Forecast</t>
  </si>
  <si>
    <t xml:space="preserve">CALIFORNIA SCHEDULING COORDINATION AND</t>
  </si>
  <si>
    <t xml:space="preserve">ENERGY PURCHASES AND SALES AGREEMENT</t>
  </si>
  <si>
    <t xml:space="preserve">Monday: Tuesday Scheduling</t>
  </si>
  <si>
    <t xml:space="preserve">Day of Scheduling</t>
  </si>
  <si>
    <t xml:space="preserve">Tuesday: Wednesday Scheduling</t>
  </si>
  <si>
    <t xml:space="preserve">Wednesday: Thursday Scheduling</t>
  </si>
  <si>
    <t xml:space="preserve">Thursday: Friday &amp; Saturday Scheduling</t>
  </si>
  <si>
    <t xml:space="preserve">HE</t>
  </si>
  <si>
    <t xml:space="preserve">Total</t>
  </si>
  <si>
    <t xml:space="preserve">Friday: Sunday and Monday LLH Scheduling</t>
  </si>
  <si>
    <t xml:space="preserve">Friday: Monday HLH</t>
  </si>
  <si>
    <t xml:space="preserve">Holiday</t>
  </si>
  <si>
    <t xml:space="preserve">Day Ahead Incremental Quantity (Hanson needs to purchase)</t>
  </si>
  <si>
    <t xml:space="preserve">Day Ahead Decremental Quantity (Hanson needs to sell)</t>
  </si>
  <si>
    <t xml:space="preserve">Contact Persons</t>
  </si>
  <si>
    <t xml:space="preserve">EPMI</t>
  </si>
  <si>
    <t xml:space="preserve">Telephone</t>
  </si>
  <si>
    <t xml:space="preserve">E-Mail</t>
  </si>
  <si>
    <t xml:space="preserve">Stan Cocke</t>
  </si>
  <si>
    <t xml:space="preserve">503/464-3829</t>
  </si>
  <si>
    <t xml:space="preserve">scocke@enron.com</t>
  </si>
  <si>
    <t xml:space="preserve">Lisa Gang</t>
  </si>
  <si>
    <t xml:space="preserve">503/464-5053</t>
  </si>
  <si>
    <t xml:space="preserve">lgang@enron.com</t>
  </si>
  <si>
    <t xml:space="preserve">Chris Foster</t>
  </si>
  <si>
    <t xml:space="preserve">503/464-3822</t>
  </si>
  <si>
    <t xml:space="preserve">chris.h.foster@enron.com</t>
  </si>
  <si>
    <t xml:space="preserve">Les Rawson</t>
  </si>
  <si>
    <t xml:space="preserve">503/464-3824</t>
  </si>
  <si>
    <t xml:space="preserve">lrawson@enron.com</t>
  </si>
  <si>
    <t xml:space="preserve">Serena Bishop</t>
  </si>
  <si>
    <t xml:space="preserve">503 464 3911</t>
  </si>
  <si>
    <t xml:space="preserve">serena.bishop@enron.com</t>
  </si>
  <si>
    <t xml:space="preserve">Hanson</t>
  </si>
  <si>
    <t xml:space="preserve">Peter Russo - Production Manager</t>
  </si>
  <si>
    <t xml:space="preserve">408 996 4235</t>
  </si>
  <si>
    <t xml:space="preserve">peter.russo@hansonamerica.com</t>
  </si>
  <si>
    <t xml:space="preserve">Alan Strong - Electrical Engineer</t>
  </si>
  <si>
    <t xml:space="preserve">408 996 4267</t>
  </si>
  <si>
    <t xml:space="preserve">alan.strong@hansonamerica.com</t>
  </si>
  <si>
    <t xml:space="preserve">Stewart Smith  - VP Operations</t>
  </si>
  <si>
    <t xml:space="preserve">408 996 4271</t>
  </si>
  <si>
    <t xml:space="preserve">stewart.smith@hansonamerica.com</t>
  </si>
  <si>
    <t xml:space="preserve">Craig Adams - Accounts</t>
  </si>
  <si>
    <t xml:space="preserve">408 996 4240</t>
  </si>
  <si>
    <t xml:space="preserve">craig.adams@hansonamerica.com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</si>
</sst>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0.000"/>
    <numFmt numFmtId="167" formatCode="0"/>
    <numFmt numFmtId="168" formatCode="0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2"/>
      <color rgb="FF0000FF"/>
      <name val="Arial"/>
      <family val="2"/>
    </font>
    <font>
      <sz val="12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7</xdr:row>
          <xdr:rowOff>9720</xdr:rowOff>
        </xdr:from>
        <xdr:to>
          <xdr:col>2</xdr:col>
          <xdr:colOff>10800</xdr:colOff>
          <xdr:row>8</xdr:row>
          <xdr:rowOff>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cocke@enron.com" TargetMode="External"/><Relationship Id="rId2" Type="http://schemas.openxmlformats.org/officeDocument/2006/relationships/hyperlink" Target="mailto:lgang@eneron.com" TargetMode="External"/><Relationship Id="rId3" Type="http://schemas.openxmlformats.org/officeDocument/2006/relationships/hyperlink" Target="mailto:chris.h.foster@enron.com" TargetMode="External"/><Relationship Id="rId4" Type="http://schemas.openxmlformats.org/officeDocument/2006/relationships/hyperlink" Target="mailto:lrawson@enron.com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75.14"/>
    <col collapsed="false" customWidth="true" hidden="false" outlineLevel="0" max="26" min="3" style="0" width="8.7"/>
    <col collapsed="false" customWidth="true" hidden="false" outlineLevel="0" max="27" min="27" style="0" width="11.13"/>
    <col collapsed="false" customWidth="true" hidden="false" outlineLevel="0" max="36" min="36" style="0" width="35.28"/>
  </cols>
  <sheetData>
    <row r="1" customFormat="false" ht="12.75" hidden="false" customHeight="false" outlineLevel="0" collapsed="false">
      <c r="C1" s="1"/>
      <c r="D1" s="1"/>
    </row>
    <row r="2" customFormat="false" ht="18.6" hidden="false" customHeight="true" outlineLevel="0" collapsed="false">
      <c r="B2" s="2"/>
      <c r="C2" s="3"/>
      <c r="D2" s="4"/>
      <c r="E2" s="5"/>
      <c r="F2" s="6" t="s"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/>
    </row>
    <row r="3" customFormat="false" ht="12.75" hidden="false" customHeight="false" outlineLevel="0" collapsed="false">
      <c r="B3" s="8" t="s">
        <v>1</v>
      </c>
      <c r="C3" s="9"/>
      <c r="D3" s="9"/>
      <c r="E3" s="9"/>
      <c r="F3" s="9"/>
      <c r="G3" s="9" t="s">
        <v>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customFormat="false" ht="12.75" hidden="false" customHeight="false" outlineLevel="0" collapsed="false">
      <c r="B4" s="11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customFormat="false" ht="12.75" hidden="false" customHeight="false" outlineLevel="0" collapsed="false">
      <c r="B5" s="11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J5" s="0" t="n">
        <v>5</v>
      </c>
    </row>
    <row r="6" customFormat="false" ht="13.5" hidden="false" customHeight="false" outlineLevel="0" collapsed="false"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J6" s="0" t="s">
        <v>5</v>
      </c>
    </row>
    <row r="7" customFormat="false" ht="13.5" hidden="false" customHeight="false" outlineLevel="0" collapsed="false">
      <c r="B7" s="12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J7" s="0" t="s">
        <v>7</v>
      </c>
    </row>
    <row r="8" customFormat="false" ht="16.5" hidden="false" customHeight="true" outlineLevel="0" collapsed="false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  <c r="AJ8" s="0" t="s">
        <v>8</v>
      </c>
    </row>
    <row r="9" customFormat="false" ht="13.5" hidden="false" customHeight="false" outlineLevel="0" collapsed="false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J9" s="0" t="s">
        <v>9</v>
      </c>
    </row>
    <row r="10" customFormat="false" ht="16.5" hidden="false" customHeight="false" outlineLevel="0" collapsed="false">
      <c r="B10" s="13" t="n">
        <v>37367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4" t="s">
        <v>10</v>
      </c>
      <c r="I10" s="14" t="s">
        <v>10</v>
      </c>
      <c r="J10" s="14" t="s">
        <v>10</v>
      </c>
      <c r="K10" s="14" t="s">
        <v>10</v>
      </c>
      <c r="L10" s="14" t="s">
        <v>10</v>
      </c>
      <c r="M10" s="14" t="s">
        <v>10</v>
      </c>
      <c r="N10" s="14" t="s">
        <v>10</v>
      </c>
      <c r="O10" s="14" t="s">
        <v>10</v>
      </c>
      <c r="P10" s="14" t="s">
        <v>10</v>
      </c>
      <c r="Q10" s="14" t="s">
        <v>10</v>
      </c>
      <c r="R10" s="14" t="s">
        <v>10</v>
      </c>
      <c r="S10" s="14" t="s">
        <v>10</v>
      </c>
      <c r="T10" s="14" t="s">
        <v>10</v>
      </c>
      <c r="U10" s="14" t="s">
        <v>10</v>
      </c>
      <c r="V10" s="14" t="s">
        <v>10</v>
      </c>
      <c r="W10" s="14" t="s">
        <v>10</v>
      </c>
      <c r="X10" s="14" t="s">
        <v>10</v>
      </c>
      <c r="Y10" s="14" t="s">
        <v>10</v>
      </c>
      <c r="Z10" s="15" t="s">
        <v>10</v>
      </c>
      <c r="AA10" s="16" t="s">
        <v>11</v>
      </c>
      <c r="AJ10" s="0" t="s">
        <v>12</v>
      </c>
    </row>
    <row r="11" customFormat="false" ht="16.15" hidden="false" customHeight="true" outlineLevel="0" collapsed="false">
      <c r="B11" s="13" t="n">
        <v>37368</v>
      </c>
      <c r="C11" s="17" t="n">
        <v>1</v>
      </c>
      <c r="D11" s="17" t="n">
        <v>2</v>
      </c>
      <c r="E11" s="17" t="n">
        <v>3</v>
      </c>
      <c r="F11" s="17" t="n">
        <v>4</v>
      </c>
      <c r="G11" s="17" t="n">
        <v>5</v>
      </c>
      <c r="H11" s="17" t="n">
        <v>6</v>
      </c>
      <c r="I11" s="17" t="n">
        <v>7</v>
      </c>
      <c r="J11" s="17" t="n">
        <v>8</v>
      </c>
      <c r="K11" s="17" t="n">
        <v>9</v>
      </c>
      <c r="L11" s="17" t="n">
        <v>10</v>
      </c>
      <c r="M11" s="17" t="n">
        <v>11</v>
      </c>
      <c r="N11" s="17" t="n">
        <v>12</v>
      </c>
      <c r="O11" s="17" t="n">
        <v>13</v>
      </c>
      <c r="P11" s="17" t="n">
        <v>14</v>
      </c>
      <c r="Q11" s="17" t="n">
        <v>15</v>
      </c>
      <c r="R11" s="17" t="n">
        <v>16</v>
      </c>
      <c r="S11" s="17" t="n">
        <v>17</v>
      </c>
      <c r="T11" s="17" t="n">
        <v>18</v>
      </c>
      <c r="U11" s="17" t="n">
        <v>19</v>
      </c>
      <c r="V11" s="17" t="n">
        <v>20</v>
      </c>
      <c r="W11" s="17" t="n">
        <v>21</v>
      </c>
      <c r="X11" s="17" t="n">
        <v>22</v>
      </c>
      <c r="Y11" s="17" t="n">
        <v>23</v>
      </c>
      <c r="Z11" s="18" t="n">
        <v>24</v>
      </c>
      <c r="AA11" s="19"/>
      <c r="AB11" s="20"/>
      <c r="AC11" s="20"/>
      <c r="AD11" s="20"/>
      <c r="AE11" s="20"/>
      <c r="AF11" s="20"/>
      <c r="AJ11" s="0" t="s">
        <v>13</v>
      </c>
    </row>
    <row r="12" customFormat="false" ht="19.15" hidden="false" customHeight="true" outlineLevel="0" collapsed="false">
      <c r="B12" s="21" t="str">
        <f aca="false">IF(AJ5=1,"Long Term Purchase Quantity for Tuesday",IF(AJ5=2,"Long Term Purchase Quantity for Wednesday",IF(AJ5=3,"Long Term Purchase Quantity for Thursday",IF(AJ5=4,"Long Term Purchase Quantity for Friday",IF(AJ5=5,"Long Term Purchase Quantity for Sunday",IF(AJ5=7,"Long Term Purchase Quantity for a Holiday",IF(AJ5=6,"","")))))))</f>
        <v>Long Term Purchase Quantity for Sunday</v>
      </c>
      <c r="C12" s="22" t="n">
        <v>27.948</v>
      </c>
      <c r="D12" s="22" t="n">
        <v>27.948</v>
      </c>
      <c r="E12" s="22" t="n">
        <v>27.504</v>
      </c>
      <c r="F12" s="22" t="n">
        <v>28.992</v>
      </c>
      <c r="G12" s="22" t="n">
        <v>29.112</v>
      </c>
      <c r="H12" s="22" t="n">
        <v>27.18</v>
      </c>
      <c r="I12" s="22" t="n">
        <v>27</v>
      </c>
      <c r="J12" s="22" t="n">
        <v>26.916</v>
      </c>
      <c r="K12" s="22" t="n">
        <v>26.88</v>
      </c>
      <c r="L12" s="22" t="n">
        <v>22.944</v>
      </c>
      <c r="M12" s="22" t="n">
        <v>28.404</v>
      </c>
      <c r="N12" s="22" t="n">
        <v>28.848</v>
      </c>
      <c r="O12" s="22" t="n">
        <v>28.68</v>
      </c>
      <c r="P12" s="22" t="n">
        <v>28.8</v>
      </c>
      <c r="Q12" s="22" t="n">
        <v>28.092</v>
      </c>
      <c r="R12" s="22" t="n">
        <v>26.784</v>
      </c>
      <c r="S12" s="22" t="n">
        <v>26.7</v>
      </c>
      <c r="T12" s="22" t="n">
        <v>26.58</v>
      </c>
      <c r="U12" s="22" t="n">
        <v>19.284</v>
      </c>
      <c r="V12" s="22" t="n">
        <v>17.364</v>
      </c>
      <c r="W12" s="22" t="n">
        <v>17.784</v>
      </c>
      <c r="X12" s="22" t="n">
        <v>19.2</v>
      </c>
      <c r="Y12" s="22" t="n">
        <v>19.068</v>
      </c>
      <c r="Z12" s="22" t="n">
        <v>20.688</v>
      </c>
      <c r="AA12" s="23" t="n">
        <f aca="false">SUM(C12:Z12)</f>
        <v>608.7</v>
      </c>
      <c r="AJ12" s="0" t="s">
        <v>14</v>
      </c>
    </row>
    <row r="13" customFormat="false" ht="19.15" hidden="false" customHeight="true" outlineLevel="0" collapsed="false">
      <c r="B13" s="21" t="str">
        <f aca="false">IF(AJ5=4,"Long Term Purchase Quantity for Saturday",IF(AJ5=5,"Long Term Purchase Quantity for Monday LLH",IF(AJ5=6,"Long Term Purchase Quantity for Monday HLH","")))</f>
        <v>Long Term Purchase Quantity for Monday LLH</v>
      </c>
      <c r="C13" s="22" t="n">
        <v>20.88</v>
      </c>
      <c r="D13" s="22" t="n">
        <v>20.832</v>
      </c>
      <c r="E13" s="22" t="n">
        <v>19.824</v>
      </c>
      <c r="F13" s="22" t="n">
        <v>18.948</v>
      </c>
      <c r="G13" s="22" t="n">
        <v>19.092</v>
      </c>
      <c r="H13" s="22" t="n">
        <v>20.148</v>
      </c>
      <c r="I13" s="22" t="n">
        <v>24.408</v>
      </c>
      <c r="J13" s="22" t="n">
        <v>24.936</v>
      </c>
      <c r="K13" s="22" t="n">
        <v>24.684</v>
      </c>
      <c r="L13" s="22" t="n">
        <v>24.156</v>
      </c>
      <c r="M13" s="22" t="n">
        <v>24.504</v>
      </c>
      <c r="N13" s="22" t="n">
        <v>24.228</v>
      </c>
      <c r="O13" s="22" t="n">
        <v>24.768</v>
      </c>
      <c r="P13" s="22" t="n">
        <v>26.256</v>
      </c>
      <c r="Q13" s="22" t="n">
        <v>25.56</v>
      </c>
      <c r="R13" s="22" t="n">
        <v>23.832</v>
      </c>
      <c r="S13" s="22" t="n">
        <v>22.992</v>
      </c>
      <c r="T13" s="22" t="n">
        <v>22.728</v>
      </c>
      <c r="U13" s="22" t="n">
        <v>22.344</v>
      </c>
      <c r="V13" s="22" t="n">
        <v>22.392</v>
      </c>
      <c r="W13" s="22" t="n">
        <v>16.5</v>
      </c>
      <c r="X13" s="22" t="n">
        <v>13.068</v>
      </c>
      <c r="Y13" s="22" t="n">
        <v>14.328</v>
      </c>
      <c r="Z13" s="22" t="n">
        <v>15.384</v>
      </c>
      <c r="AA13" s="23"/>
    </row>
    <row r="14" customFormat="false" ht="16.5" hidden="false" customHeight="false" outlineLevel="0" collapsed="false">
      <c r="B14" s="24" t="str">
        <f aca="false">IF(AJ5=1,"Expected Usage for Tuesday",IF(AJ5=2,"Expected Usage for Wednesday",IF(AJ5=3,"Expected Usage for Thursday",IF(AJ5=4,"Expected Usage for Friday",IF(AJ5=5,"Expected Usage for Sunday",IF(AJ5=7,"Expected Usage for a Holiday",IF(AJ5=6,"","")))))))</f>
        <v>Expected Usage for Sunday</v>
      </c>
      <c r="C14" s="25" t="n">
        <v>28.8552359066926</v>
      </c>
      <c r="D14" s="25" t="n">
        <v>28.8552359066926</v>
      </c>
      <c r="E14" s="25" t="n">
        <v>28.8552359066926</v>
      </c>
      <c r="F14" s="25" t="n">
        <v>28.8552359066926</v>
      </c>
      <c r="G14" s="25" t="n">
        <v>28.8552359066926</v>
      </c>
      <c r="H14" s="25" t="n">
        <v>28.8552359066926</v>
      </c>
      <c r="I14" s="25" t="n">
        <v>29.0552359066926</v>
      </c>
      <c r="J14" s="25" t="n">
        <v>29.0552359066926</v>
      </c>
      <c r="K14" s="25" t="n">
        <v>29.0552359066926</v>
      </c>
      <c r="L14" s="25" t="n">
        <v>29.0552359066926</v>
      </c>
      <c r="M14" s="25" t="n">
        <v>29.0552359066926</v>
      </c>
      <c r="N14" s="25" t="n">
        <v>29.0552359066926</v>
      </c>
      <c r="O14" s="25" t="n">
        <v>29.0552359066926</v>
      </c>
      <c r="P14" s="25" t="n">
        <v>29.0552359066926</v>
      </c>
      <c r="Q14" s="25" t="n">
        <v>29.0552359066926</v>
      </c>
      <c r="R14" s="25" t="n">
        <v>29.0552359066926</v>
      </c>
      <c r="S14" s="25" t="n">
        <v>29.0552359066926</v>
      </c>
      <c r="T14" s="25" t="n">
        <v>29.0552359066926</v>
      </c>
      <c r="U14" s="25" t="n">
        <v>29.6302359066926</v>
      </c>
      <c r="V14" s="25" t="n">
        <v>29.6302359066926</v>
      </c>
      <c r="W14" s="25" t="n">
        <v>29.6302359066926</v>
      </c>
      <c r="X14" s="25" t="n">
        <v>29.6302359066926</v>
      </c>
      <c r="Y14" s="25" t="n">
        <v>30.5102359066926</v>
      </c>
      <c r="Z14" s="25" t="n">
        <v>30.5102359066926</v>
      </c>
      <c r="AA14" s="26" t="n">
        <f aca="false">SUM(C14:Z14)</f>
        <v>701.335661760622</v>
      </c>
    </row>
    <row r="15" customFormat="false" ht="16.5" hidden="false" customHeight="true" outlineLevel="0" collapsed="false">
      <c r="B15" s="24" t="str">
        <f aca="false">IF(AJ5=4,"Expected Usage for Saturday",IF(AJ5=5,"Expected Usage for Monday LLH",IF(AJ5=6,"Expected Usage for Monday HLH","")))</f>
        <v>Expected Usage for Monday LLH</v>
      </c>
      <c r="C15" s="25" t="n">
        <v>31.6102359066926</v>
      </c>
      <c r="D15" s="25" t="n">
        <v>31.6102359066926</v>
      </c>
      <c r="E15" s="25" t="n">
        <v>31.6102359066926</v>
      </c>
      <c r="F15" s="25" t="n">
        <v>31.6102359066926</v>
      </c>
      <c r="G15" s="25" t="n">
        <v>32.3602359066926</v>
      </c>
      <c r="H15" s="25" t="n">
        <v>32.3602359066926</v>
      </c>
      <c r="I15" s="25" t="n">
        <v>32.5602359066926</v>
      </c>
      <c r="J15" s="25" t="n">
        <v>32.5602359066926</v>
      </c>
      <c r="K15" s="25" t="n">
        <v>32.5602359066926</v>
      </c>
      <c r="L15" s="25" t="n">
        <v>32.5602359066926</v>
      </c>
      <c r="M15" s="25" t="n">
        <v>32.5602359066926</v>
      </c>
      <c r="N15" s="25" t="n">
        <v>32.5602359066926</v>
      </c>
      <c r="O15" s="25" t="n">
        <v>31.0352359066926</v>
      </c>
      <c r="P15" s="25" t="n">
        <v>31.0352359066926</v>
      </c>
      <c r="Q15" s="25" t="n">
        <v>31.7852359066926</v>
      </c>
      <c r="R15" s="25" t="n">
        <v>30.9052359066926</v>
      </c>
      <c r="S15" s="25" t="n">
        <v>30.9052359066926</v>
      </c>
      <c r="T15" s="25" t="n">
        <v>30.9052359066926</v>
      </c>
      <c r="U15" s="25" t="n">
        <v>31.4802359066926</v>
      </c>
      <c r="V15" s="25" t="n">
        <v>31.4802359066926</v>
      </c>
      <c r="W15" s="25" t="n">
        <v>32.3602359066926</v>
      </c>
      <c r="X15" s="25" t="n">
        <v>32.3602359066926</v>
      </c>
      <c r="Y15" s="25" t="n">
        <v>31.6102359066926</v>
      </c>
      <c r="Z15" s="25" t="n">
        <v>31.6102359066926</v>
      </c>
      <c r="AA15" s="26"/>
    </row>
    <row r="16" customFormat="false" ht="18.75" hidden="false" customHeight="true" outlineLevel="0" collapsed="false">
      <c r="B16" s="27" t="str">
        <f aca="false">IF(AJ5=1,"Preschedule Quantity for Tuesday",IF(AJ5=2,"Preschedule Quantity for Wednesday",IF(AJ5=3,"Preschedule Quantity for Thursday",IF(AJ5=4,"Preschedule Quantity for Friday",IF(AJ5=5,"Preschedule Quantity for Sunday",IF(AJ5=7,"Preschedule Quantity for a Holiday",IF(AJ5=6,"","")))))))</f>
        <v>Preschedule Quantity for Sunday</v>
      </c>
      <c r="C16" s="28" t="n">
        <f aca="false">IF($AJ$5=6,"",C12+C18+C20)</f>
        <v>28.948</v>
      </c>
      <c r="D16" s="28" t="n">
        <f aca="false">IF($AJ$5=6,"",D12+D18+D20)</f>
        <v>28.948</v>
      </c>
      <c r="E16" s="28" t="n">
        <f aca="false">IF($AJ$5=6,"",E12+E18+E20)</f>
        <v>28.504</v>
      </c>
      <c r="F16" s="28" t="n">
        <f aca="false">IF($AJ$5=6,"",F12+F18+F20)</f>
        <v>28.992</v>
      </c>
      <c r="G16" s="28" t="n">
        <f aca="false">IF($AJ$5=6,"",G12+G18+G20)</f>
        <v>29.112</v>
      </c>
      <c r="H16" s="28" t="n">
        <f aca="false">IF($AJ$5=6,"",H12+H18+H20)</f>
        <v>29.18</v>
      </c>
      <c r="I16" s="28" t="n">
        <f aca="false">IF($AJ$5=6,"",I12+I18+I20)</f>
        <v>29</v>
      </c>
      <c r="J16" s="28" t="n">
        <f aca="false">IF($AJ$5=6,"",J12+J18+J20)</f>
        <v>28.916</v>
      </c>
      <c r="K16" s="28" t="n">
        <f aca="false">IF($AJ$5=6,"",K12+K18+K20)</f>
        <v>28.88</v>
      </c>
      <c r="L16" s="28" t="n">
        <f aca="false">IF($AJ$5=6,"",L12+L18+L20)</f>
        <v>28.944</v>
      </c>
      <c r="M16" s="28" t="n">
        <f aca="false">IF($AJ$5=6,"",M12+M18+M20)</f>
        <v>29.404</v>
      </c>
      <c r="N16" s="28" t="n">
        <f aca="false">IF($AJ$5=6,"",N12+N18+N20)</f>
        <v>28.848</v>
      </c>
      <c r="O16" s="28" t="n">
        <f aca="false">IF($AJ$5=6,"",O12+O18+O20)</f>
        <v>28.68</v>
      </c>
      <c r="P16" s="28" t="n">
        <f aca="false">IF($AJ$5=6,"",P12+P18+P20)</f>
        <v>28.8</v>
      </c>
      <c r="Q16" s="28" t="n">
        <f aca="false">IF($AJ$5=6,"",Q12+Q18+Q20)</f>
        <v>29.092</v>
      </c>
      <c r="R16" s="28" t="n">
        <f aca="false">IF($AJ$5=6,"",R12+R18+R20)</f>
        <v>28.784</v>
      </c>
      <c r="S16" s="28" t="n">
        <f aca="false">IF($AJ$5=6,"",S12+S18+S20)</f>
        <v>28.7</v>
      </c>
      <c r="T16" s="28" t="n">
        <f aca="false">IF($AJ$5=6,"",T12+T18+T20)</f>
        <v>28.58</v>
      </c>
      <c r="U16" s="28" t="n">
        <f aca="false">IF($AJ$5=6,"",U12+U18+U20)</f>
        <v>29.284</v>
      </c>
      <c r="V16" s="28" t="n">
        <f aca="false">IF($AJ$5=6,"",V12+V18+V20)</f>
        <v>29.364</v>
      </c>
      <c r="W16" s="28" t="n">
        <f aca="false">IF($AJ$5=6,"",W12+W18+W20)</f>
        <v>29.784</v>
      </c>
      <c r="X16" s="28" t="n">
        <f aca="false">IF($AJ$5=6,"",X12+X18+X20)</f>
        <v>29.2</v>
      </c>
      <c r="Y16" s="28" t="n">
        <f aca="false">IF($AJ$5=6,"",Y12+Y18+Y20)</f>
        <v>30.068</v>
      </c>
      <c r="Z16" s="28" t="n">
        <f aca="false">IF($AJ$5=6,"",Z12+Z18+Z20)</f>
        <v>30.688</v>
      </c>
      <c r="AA16" s="29" t="n">
        <f aca="false">SUM(C16:Z16)</f>
        <v>698.7</v>
      </c>
    </row>
    <row r="17" customFormat="false" ht="18.75" hidden="false" customHeight="true" outlineLevel="0" collapsed="false">
      <c r="B17" s="27" t="str">
        <f aca="false">IF(AJ5=4,"Preschedule Quantity for Saturday",IF(AJ5=5,"Preschedule Quantity for Monday LLH",IF(AJ5=6,"Preschedule Quantity for Monday HLH","")))</f>
        <v>Preschedule Quantity for Monday LLH</v>
      </c>
      <c r="C17" s="30" t="n">
        <f aca="false">IF($AJ$5=6,"",IF(AND($AJ$5&gt;3,$AJ$5&lt;7),C13+C19+C21,""))</f>
        <v>31.88</v>
      </c>
      <c r="D17" s="30" t="n">
        <f aca="false">IF($AJ$5=6,"",IF(AND($AJ$5&gt;3,$AJ$5&lt;7),D13+D19+D21,""))</f>
        <v>31.832</v>
      </c>
      <c r="E17" s="30" t="n">
        <f aca="false">IF($AJ$5=6,"",IF(AND($AJ$5&gt;3,$AJ$5&lt;7),E13+E19+E21,""))</f>
        <v>31.824</v>
      </c>
      <c r="F17" s="30" t="n">
        <f aca="false">IF($AJ$5=6,"",IF(AND($AJ$5&gt;3,$AJ$5&lt;7),F13+F19+F21,""))</f>
        <v>31.948</v>
      </c>
      <c r="G17" s="30" t="n">
        <f aca="false">IF($AJ$5=6,"",IF(AND($AJ$5&gt;3,$AJ$5&lt;7),G13+G19+G21,""))</f>
        <v>32.092</v>
      </c>
      <c r="H17" s="30" t="n">
        <f aca="false">IF($AJ$5=6,"",IF(AND($AJ$5&gt;3,$AJ$5&lt;7),H13+H19+H21,""))</f>
        <v>32.148</v>
      </c>
      <c r="I17" s="30" t="str">
        <f aca="false">IF($AJ$5=5,"",IF(AND($AJ$5&gt;3,$AJ$5&lt;7),I13+I19+I21,""))</f>
        <v/>
      </c>
      <c r="J17" s="30" t="str">
        <f aca="false">IF($AJ$5=5,"",IF(AND($AJ$5&gt;3,$AJ$5&lt;7),J13+J19+J21,""))</f>
        <v/>
      </c>
      <c r="K17" s="30" t="str">
        <f aca="false">IF($AJ$5=5,"",IF(AND($AJ$5&gt;3,$AJ$5&lt;7),K13+K19+K21,""))</f>
        <v/>
      </c>
      <c r="L17" s="30" t="str">
        <f aca="false">IF($AJ$5=5,"",IF(AND($AJ$5&gt;3,$AJ$5&lt;7),L13+L19+L21,""))</f>
        <v/>
      </c>
      <c r="M17" s="30" t="str">
        <f aca="false">IF($AJ$5=5,"",IF(AND($AJ$5&gt;3,$AJ$5&lt;7),M13+M19+M21,""))</f>
        <v/>
      </c>
      <c r="N17" s="30" t="str">
        <f aca="false">IF($AJ$5=5,"",IF(AND($AJ$5&gt;3,$AJ$5&lt;7),N13+N19+N21,""))</f>
        <v/>
      </c>
      <c r="O17" s="30" t="str">
        <f aca="false">IF($AJ$5=5,"",IF(AND($AJ$5&gt;3,$AJ$5&lt;7),O13+O19+O21,""))</f>
        <v/>
      </c>
      <c r="P17" s="30" t="str">
        <f aca="false">IF($AJ$5=5,"",IF(AND($AJ$5&gt;3,$AJ$5&lt;7),P13+P19+P21,""))</f>
        <v/>
      </c>
      <c r="Q17" s="30" t="str">
        <f aca="false">IF($AJ$5=5,"",IF(AND($AJ$5&gt;3,$AJ$5&lt;7),Q13+Q19+Q21,""))</f>
        <v/>
      </c>
      <c r="R17" s="30" t="str">
        <f aca="false">IF($AJ$5=5,"",IF(AND($AJ$5&gt;3,$AJ$5&lt;7),R13+R19+R21,""))</f>
        <v/>
      </c>
      <c r="S17" s="30" t="str">
        <f aca="false">IF($AJ$5=5,"",IF(AND($AJ$5&gt;3,$AJ$5&lt;7),S13+S19+S21,""))</f>
        <v/>
      </c>
      <c r="T17" s="30" t="str">
        <f aca="false">IF($AJ$5=5,"",IF(AND($AJ$5&gt;3,$AJ$5&lt;7),T13+T19+T21,""))</f>
        <v/>
      </c>
      <c r="U17" s="30" t="str">
        <f aca="false">IF($AJ$5=5,"",IF(AND($AJ$5&gt;3,$AJ$5&lt;7),U13+U19+U21,""))</f>
        <v/>
      </c>
      <c r="V17" s="30" t="str">
        <f aca="false">IF($AJ$5=5,"",IF(AND($AJ$5&gt;3,$AJ$5&lt;7),V13+V19+V21,""))</f>
        <v/>
      </c>
      <c r="W17" s="30" t="str">
        <f aca="false">IF($AJ$5=5,"",IF(AND($AJ$5&gt;3,$AJ$5&lt;7),W13+W19+W21,""))</f>
        <v/>
      </c>
      <c r="X17" s="30" t="str">
        <f aca="false">IF($AJ$5=5,"",IF(AND($AJ$5&gt;3,$AJ$5&lt;7),X13+X19+X21,""))</f>
        <v/>
      </c>
      <c r="Y17" s="30" t="n">
        <f aca="false">IF($AJ$5=6,"",IF(AND($AJ$5&gt;3,$AJ$5&lt;7),Y13+Y19+Y21,""))</f>
        <v>31.328</v>
      </c>
      <c r="Z17" s="30" t="n">
        <f aca="false">IF($AJ$5=6,"",IF(AND($AJ$5&gt;3,$AJ$5&lt;7),Z13+Z19+Z21,""))</f>
        <v>31.384</v>
      </c>
      <c r="AA17" s="29"/>
    </row>
    <row r="18" customFormat="false" ht="12.75" hidden="false" customHeight="true" outlineLevel="0" collapsed="false">
      <c r="B18" s="31" t="str">
        <f aca="false">IF(AJ5=1,"Total Incremental Quantity (Hanson needs to purchase) for Tuesday",IF(AJ5=2,"Total Incremental Quantity (Hanson needs to purchase) for Wednesday",IF(AJ5=3,"Total Incremental Quantity (Hanson needs to purchase) for Thursday",IF(AJ5=4,"Total Incremental Quantity (Hanson needs to purchase) for Friday",IF(AJ5=5,"Total Incremental Quantity (Hanson needs to purchase) for Sunday",IF(AJ5=7,"Total Incremental Quantity (Hanson needs to purchase) for a Holiday",IF(AJ5=6,"","")))))))</f>
        <v>Total Incremental Quantity (Hanson needs to purchase) for Sunday</v>
      </c>
      <c r="C18" s="32" t="n">
        <f aca="false">IF($AJ$5=6,"",ROUND((IF(C14&gt;C12,C14-C12,0)),0))</f>
        <v>1</v>
      </c>
      <c r="D18" s="33" t="n">
        <f aca="false">IF($AJ$5=6,"",ROUND((IF(D14&gt;D12,D14-D12,0)),0))</f>
        <v>1</v>
      </c>
      <c r="E18" s="33" t="n">
        <f aca="false">IF($AJ$5=6,"",ROUND((IF(E14&gt;E12,E14-E12,0)),0))</f>
        <v>1</v>
      </c>
      <c r="F18" s="33" t="n">
        <f aca="false">IF($AJ$5=6,"",ROUND((IF(F14&gt;F12,F14-F12,0)),0))</f>
        <v>0</v>
      </c>
      <c r="G18" s="33" t="n">
        <f aca="false">IF($AJ$5=6,"",ROUND((IF(G14&gt;G12,G14-G12,0)),0))</f>
        <v>0</v>
      </c>
      <c r="H18" s="33" t="n">
        <f aca="false">IF($AJ$5=6,"",ROUND((IF(H14&gt;H12,H14-H12,0)),0))</f>
        <v>2</v>
      </c>
      <c r="I18" s="33" t="n">
        <f aca="false">IF($AJ$5=6,"",ROUND((IF(I14&gt;I12,I14-I12,0)),0))</f>
        <v>2</v>
      </c>
      <c r="J18" s="33" t="n">
        <f aca="false">IF($AJ$5=6,"",ROUND((IF(J14&gt;J12,J14-J12,0)),0))</f>
        <v>2</v>
      </c>
      <c r="K18" s="33" t="n">
        <f aca="false">IF($AJ$5=6,"",ROUND((IF(K14&gt;K12,K14-K12,0)),0))</f>
        <v>2</v>
      </c>
      <c r="L18" s="33" t="n">
        <f aca="false">IF($AJ$5=6,"",ROUND((IF(L14&gt;L12,L14-L12,0)),0))</f>
        <v>6</v>
      </c>
      <c r="M18" s="33" t="n">
        <f aca="false">IF($AJ$5=6,"",ROUND((IF(M14&gt;M12,M14-M12,0)),0))</f>
        <v>1</v>
      </c>
      <c r="N18" s="33" t="n">
        <f aca="false">IF($AJ$5=6,"",ROUND((IF(N14&gt;N12,N14-N12,0)),0))</f>
        <v>0</v>
      </c>
      <c r="O18" s="33" t="n">
        <f aca="false">IF($AJ$5=6,"",ROUND((IF(O14&gt;O12,O14-O12,0)),0))</f>
        <v>0</v>
      </c>
      <c r="P18" s="33" t="n">
        <f aca="false">IF($AJ$5=6,"",ROUND((IF(P14&gt;P12,P14-P12,0)),0))</f>
        <v>0</v>
      </c>
      <c r="Q18" s="33" t="n">
        <f aca="false">IF($AJ$5=6,"",ROUND((IF(Q14&gt;Q12,Q14-Q12,0)),0))</f>
        <v>1</v>
      </c>
      <c r="R18" s="33" t="n">
        <f aca="false">IF($AJ$5=6,"",ROUND((IF(R14&gt;R12,R14-R12,0)),0))</f>
        <v>2</v>
      </c>
      <c r="S18" s="33" t="n">
        <f aca="false">IF($AJ$5=6,"",ROUND((IF(S14&gt;S12,S14-S12,0)),0))</f>
        <v>2</v>
      </c>
      <c r="T18" s="33" t="n">
        <f aca="false">IF($AJ$5=6,"",ROUND((IF(T14&gt;T12,T14-T12,0)),0))</f>
        <v>2</v>
      </c>
      <c r="U18" s="33" t="n">
        <f aca="false">IF($AJ$5=6,"",ROUND((IF(U14&gt;U12,U14-U12,0)),0))</f>
        <v>10</v>
      </c>
      <c r="V18" s="33" t="n">
        <f aca="false">IF($AJ$5=6,"",ROUND((IF(V14&gt;V12,V14-V12,0)),0))</f>
        <v>12</v>
      </c>
      <c r="W18" s="33" t="n">
        <f aca="false">IF($AJ$5=6,"",ROUND((IF(W14&gt;W12,W14-W12,0)),0))</f>
        <v>12</v>
      </c>
      <c r="X18" s="33" t="n">
        <f aca="false">IF($AJ$5=6,"",ROUND((IF(X14&gt;X12,X14-X12,0)),0))</f>
        <v>10</v>
      </c>
      <c r="Y18" s="33" t="n">
        <f aca="false">IF($AJ$5=6,"",ROUND((IF(Y14&gt;Y12,Y14-Y12,0)),0))</f>
        <v>11</v>
      </c>
      <c r="Z18" s="34" t="n">
        <f aca="false">IF($AJ$5=6,"",ROUND((IF(Z14&gt;Z12,Z14-Z12,0)),0))</f>
        <v>10</v>
      </c>
    </row>
    <row r="19" customFormat="false" ht="12.75" hidden="false" customHeight="true" outlineLevel="0" collapsed="false">
      <c r="B19" s="35" t="str">
        <f aca="false">IF(AJ5=4,"Total Incremental Quantity (Hanson needs to purchase) for Saturday",IF(AJ5=5,"Total Incremental Quantity (Hanson needs to purchase) for Monday LLH",IF(AJ5=6,"Total Incremental Quantity (Hanson needs to purchase) for Monday HLH","")))</f>
        <v>Total Incremental Quantity (Hanson needs to purchase) for Monday LLH</v>
      </c>
      <c r="C19" s="36" t="n">
        <f aca="false">IF($AJ$5=6,"",IF(AND($AJ$5&gt;3,$AJ$5&lt;7),ROUND((IF(C15&gt;C13,C15-C13,0)),0),""))</f>
        <v>11</v>
      </c>
      <c r="D19" s="37" t="n">
        <f aca="false">IF($AJ$5=6,"",IF(AND($AJ$5&gt;3,$AJ$5&lt;7),ROUND((IF(D15&gt;D13,D15-D13,0)),0),""))</f>
        <v>11</v>
      </c>
      <c r="E19" s="37" t="n">
        <f aca="false">IF($AJ$5=6,"",IF(AND($AJ$5&gt;3,$AJ$5&lt;7),ROUND((IF(E15&gt;E13,E15-E13,0)),0),""))</f>
        <v>12</v>
      </c>
      <c r="F19" s="37" t="n">
        <f aca="false">IF($AJ$5=6,"",IF(AND($AJ$5&gt;3,$AJ$5&lt;7),ROUND((IF(F15&gt;F13,F15-F13,0)),0),""))</f>
        <v>13</v>
      </c>
      <c r="G19" s="37" t="n">
        <f aca="false">IF($AJ$5=6,"",IF(AND($AJ$5&gt;3,$AJ$5&lt;7),ROUND((IF(G15&gt;G13,G15-G13,0)),0),""))</f>
        <v>13</v>
      </c>
      <c r="H19" s="37" t="n">
        <f aca="false">IF($AJ$5=6,"",IF(AND($AJ$5&gt;3,$AJ$5&lt;7),ROUND((IF(H15&gt;H13,H15-H13,0)),0),""))</f>
        <v>12</v>
      </c>
      <c r="I19" s="37" t="str">
        <f aca="false">IF($AJ$5=5,"",IF(AND($AJ$5&gt;3,$AJ$5&lt;7),ROUND((IF(I15&gt;I13,I15-I13,0)),0),""))</f>
        <v/>
      </c>
      <c r="J19" s="37" t="str">
        <f aca="false">IF($AJ$5=5,"",IF(AND($AJ$5&gt;3,$AJ$5&lt;7),ROUND((IF(J15&gt;J13,J15-J13,0)),0),""))</f>
        <v/>
      </c>
      <c r="K19" s="37" t="str">
        <f aca="false">IF($AJ$5=5,"",IF(AND($AJ$5&gt;3,$AJ$5&lt;7),ROUND((IF(K15&gt;K13,K15-K13,0)),0),""))</f>
        <v/>
      </c>
      <c r="L19" s="37" t="str">
        <f aca="false">IF($AJ$5=5,"",IF(AND($AJ$5&gt;3,$AJ$5&lt;7),ROUND((IF(L15&gt;L13,L15-L13,0)),0),""))</f>
        <v/>
      </c>
      <c r="M19" s="37" t="str">
        <f aca="false">IF($AJ$5=5,"",IF(AND($AJ$5&gt;3,$AJ$5&lt;7),ROUND((IF(M15&gt;M13,M15-M13,0)),0),""))</f>
        <v/>
      </c>
      <c r="N19" s="37" t="str">
        <f aca="false">IF($AJ$5=5,"",IF(AND($AJ$5&gt;3,$AJ$5&lt;7),ROUND((IF(N15&gt;N13,N15-N13,0)),0),""))</f>
        <v/>
      </c>
      <c r="O19" s="37" t="str">
        <f aca="false">IF($AJ$5=5,"",IF(AND($AJ$5&gt;3,$AJ$5&lt;7),ROUND((IF(O15&gt;O13,O15-O13,0)),0),""))</f>
        <v/>
      </c>
      <c r="P19" s="37" t="str">
        <f aca="false">IF($AJ$5=5,"",IF(AND($AJ$5&gt;3,$AJ$5&lt;7),ROUND((IF(P15&gt;P13,P15-P13,0)),0),""))</f>
        <v/>
      </c>
      <c r="Q19" s="37" t="str">
        <f aca="false">IF($AJ$5=5,"",IF(AND($AJ$5&gt;3,$AJ$5&lt;7),ROUND((IF(Q15&gt;Q13,Q15-Q13,0)),0),""))</f>
        <v/>
      </c>
      <c r="R19" s="37" t="str">
        <f aca="false">IF($AJ$5=5,"",IF(AND($AJ$5&gt;3,$AJ$5&lt;7),ROUND((IF(R15&gt;R13,R15-R13,0)),0),""))</f>
        <v/>
      </c>
      <c r="S19" s="37" t="str">
        <f aca="false">IF($AJ$5=5,"",IF(AND($AJ$5&gt;3,$AJ$5&lt;7),ROUND((IF(S15&gt;S13,S15-S13,0)),0),""))</f>
        <v/>
      </c>
      <c r="T19" s="37" t="str">
        <f aca="false">IF($AJ$5=5,"",IF(AND($AJ$5&gt;3,$AJ$5&lt;7),ROUND((IF(T15&gt;T13,T15-T13,0)),0),""))</f>
        <v/>
      </c>
      <c r="U19" s="37" t="str">
        <f aca="false">IF($AJ$5=5,"",IF(AND($AJ$5&gt;3,$AJ$5&lt;7),ROUND((IF(U15&gt;U13,U15-U13,0)),0),""))</f>
        <v/>
      </c>
      <c r="V19" s="37" t="str">
        <f aca="false">IF($AJ$5=5,"",IF(AND($AJ$5&gt;3,$AJ$5&lt;7),ROUND((IF(V15&gt;V13,V15-V13,0)),0),""))</f>
        <v/>
      </c>
      <c r="W19" s="37" t="str">
        <f aca="false">IF($AJ$5=5,"",IF(AND($AJ$5&gt;3,$AJ$5&lt;7),ROUND((IF(W15&gt;W13,W15-W13,0)),0),""))</f>
        <v/>
      </c>
      <c r="X19" s="37" t="str">
        <f aca="false">IF($AJ$5=5,"",IF(AND($AJ$5&gt;3,$AJ$5&lt;7),ROUND((IF(X15&gt;X13,X15-X13,0)),0),""))</f>
        <v/>
      </c>
      <c r="Y19" s="37" t="n">
        <f aca="false">IF($AJ$5=6,"",IF(AND($AJ$5&gt;3,$AJ$5&lt;7),ROUND((IF(Y15&gt;Y13,Y15-Y13,0)),0),""))</f>
        <v>17</v>
      </c>
      <c r="Z19" s="38" t="n">
        <f aca="false">IF($AJ$5=6,"",IF(AND($AJ$5&gt;3,$AJ$5&lt;7),ROUND((IF(Z15&gt;Z13,Z15-Z13,0)),0),""))</f>
        <v>16</v>
      </c>
    </row>
    <row r="20" customFormat="false" ht="12.75" hidden="false" customHeight="true" outlineLevel="0" collapsed="false">
      <c r="B20" s="39" t="str">
        <f aca="false">IF(AJ5=1,"Total Decremental Quantity (Hanson needs to sell) for Tuesday",IF(AJ5=2,"Total Decremental Quantity (Hanson needs to sell) for Wednesday",IF(AJ5=3,"Total Decremental Quantity (Hanson needs to sell) for Thursday",IF(AJ5=4,"Total Decremental Quantity (Hanson needs to sell) for Friday",IF(AJ5=5,"Total Decremental Quantity (Hanson needs to sell) for Sunday",IF(AJ5=7,"Total Decremental Quantity (Hanson needs to sell) for a Holiday",IF(AJ5=6,"","")))))))</f>
        <v>Total Decremental Quantity (Hanson needs to sell) for Sunday</v>
      </c>
      <c r="C20" s="40" t="n">
        <f aca="false">IF($AJ$5=6,"",ROUND(IF(C14&gt;C12,0,C14-C12),0))</f>
        <v>0</v>
      </c>
      <c r="D20" s="41" t="n">
        <f aca="false">IF($AJ$5=6,"",ROUND(IF(D14&gt;D12,0,D14-D12),0))</f>
        <v>0</v>
      </c>
      <c r="E20" s="41" t="n">
        <f aca="false">IF($AJ$5=6,"",ROUND(IF(E14&gt;E12,0,E14-E12),0))</f>
        <v>0</v>
      </c>
      <c r="F20" s="41" t="n">
        <f aca="false">IF($AJ$5=6,"",ROUND(IF(F14&gt;F12,0,F14-F12),0))</f>
        <v>-0</v>
      </c>
      <c r="G20" s="41" t="n">
        <f aca="false">IF($AJ$5=6,"",ROUND(IF(G14&gt;G12,0,G14-G12),0))</f>
        <v>-0</v>
      </c>
      <c r="H20" s="41" t="n">
        <f aca="false">IF($AJ$5=6,"",ROUND(IF(H14&gt;H12,0,H14-H12),0))</f>
        <v>0</v>
      </c>
      <c r="I20" s="41" t="n">
        <f aca="false">IF($AJ$5=6,"",ROUND(IF(I14&gt;I12,0,I14-I12),0))</f>
        <v>0</v>
      </c>
      <c r="J20" s="41" t="n">
        <f aca="false">IF($AJ$5=6,"",ROUND(IF(J14&gt;J12,0,J14-J12),0))</f>
        <v>0</v>
      </c>
      <c r="K20" s="41" t="n">
        <f aca="false">IF($AJ$5=6,"",ROUND(IF(K14&gt;K12,0,K14-K12),0))</f>
        <v>0</v>
      </c>
      <c r="L20" s="41" t="n">
        <f aca="false">IF($AJ$5=6,"",ROUND(IF(L14&gt;L12,0,L14-L12),0))</f>
        <v>0</v>
      </c>
      <c r="M20" s="41" t="n">
        <f aca="false">IF($AJ$5=6,"",ROUND(IF(M14&gt;M12,0,M14-M12),0))</f>
        <v>0</v>
      </c>
      <c r="N20" s="41" t="n">
        <f aca="false">IF($AJ$5=6,"",ROUND(IF(N14&gt;N12,0,N14-N12),0))</f>
        <v>0</v>
      </c>
      <c r="O20" s="41" t="n">
        <f aca="false">IF($AJ$5=6,"",ROUND(IF(O14&gt;O12,0,O14-O12),0))</f>
        <v>0</v>
      </c>
      <c r="P20" s="41" t="n">
        <f aca="false">IF($AJ$5=6,"",ROUND(IF(P14&gt;P12,0,P14-P12),0))</f>
        <v>0</v>
      </c>
      <c r="Q20" s="41" t="n">
        <f aca="false">IF($AJ$5=6,"",ROUND(IF(Q14&gt;Q12,0,Q14-Q12),0))</f>
        <v>0</v>
      </c>
      <c r="R20" s="41" t="n">
        <f aca="false">IF($AJ$5=6,"",ROUND(IF(R14&gt;R12,0,R14-R12),0))</f>
        <v>0</v>
      </c>
      <c r="S20" s="41" t="n">
        <f aca="false">IF($AJ$5=6,"",ROUND(IF(S14&gt;S12,0,S14-S12),0))</f>
        <v>0</v>
      </c>
      <c r="T20" s="41" t="n">
        <f aca="false">IF($AJ$5=6,"",ROUND(IF(T14&gt;T12,0,T14-T12),0))</f>
        <v>0</v>
      </c>
      <c r="U20" s="41" t="n">
        <f aca="false">IF($AJ$5=6,"",ROUND(IF(U14&gt;U12,0,U14-U12),0))</f>
        <v>0</v>
      </c>
      <c r="V20" s="41" t="n">
        <f aca="false">IF($AJ$5=6,"",ROUND(IF(V14&gt;V12,0,V14-V12),0))</f>
        <v>0</v>
      </c>
      <c r="W20" s="41" t="n">
        <f aca="false">IF($AJ$5=6,"",ROUND(IF(W14&gt;W12,0,W14-W12),0))</f>
        <v>0</v>
      </c>
      <c r="X20" s="41" t="n">
        <f aca="false">IF($AJ$5=6,"",ROUND(IF(X14&gt;X12,0,X14-X12),0))</f>
        <v>0</v>
      </c>
      <c r="Y20" s="41" t="n">
        <f aca="false">IF($AJ$5=6,"",ROUND(IF(Y14&gt;Y12,0,Y14-Y12),0))</f>
        <v>0</v>
      </c>
      <c r="Z20" s="42" t="n">
        <f aca="false">IF($AJ$5=6,"",ROUND(IF(Z14&gt;Z12,0,Z14-Z12),0))</f>
        <v>0</v>
      </c>
    </row>
    <row r="21" customFormat="false" ht="12.75" hidden="false" customHeight="true" outlineLevel="0" collapsed="false">
      <c r="B21" s="43" t="str">
        <f aca="false">IF(AJ5=4,"Total Decremental Quantity (Hanson needs to sell) for Saturday",IF(AJ5=5,"Total Decremental Quantity (Hanson needs to sell) for Monday LLH",IF(AJ5=6,"Total Decremental Quantity (Hanson needs to sell) for Monday HLH","")))</f>
        <v>Total Decremental Quantity (Hanson needs to sell) for Monday LLH</v>
      </c>
      <c r="C21" s="40" t="n">
        <f aca="false">IF($AJ$5=6,"",IF(AND($AJ$5&gt;3,$AJ$5&lt;7),ROUND(IF(C15&gt;C13,0,C15-C13),0),""))</f>
        <v>0</v>
      </c>
      <c r="D21" s="41" t="n">
        <f aca="false">IF($AJ$5=6,"",IF(AND($AJ$5&gt;3,$AJ$5&lt;7),ROUND(IF(D15&gt;D13,0,D15-D13),0),""))</f>
        <v>0</v>
      </c>
      <c r="E21" s="41" t="n">
        <f aca="false">IF($AJ$5=6,"",IF(AND($AJ$5&gt;3,$AJ$5&lt;7),ROUND(IF(E15&gt;E13,0,E15-E13),0),""))</f>
        <v>0</v>
      </c>
      <c r="F21" s="41" t="n">
        <f aca="false">IF($AJ$5=6,"",IF(AND($AJ$5&gt;3,$AJ$5&lt;7),ROUND(IF(F15&gt;F13,0,F15-F13),0),""))</f>
        <v>0</v>
      </c>
      <c r="G21" s="41" t="n">
        <f aca="false">IF($AJ$5=6,"",IF(AND($AJ$5&gt;3,$AJ$5&lt;7),ROUND(IF(G15&gt;G13,0,G15-G13),0),""))</f>
        <v>0</v>
      </c>
      <c r="H21" s="41" t="n">
        <f aca="false">IF($AJ$5=6,"",IF(AND($AJ$5&gt;3,$AJ$5&lt;7),ROUND(IF(H15&gt;H13,0,H15-H13),0),""))</f>
        <v>0</v>
      </c>
      <c r="I21" s="41" t="str">
        <f aca="false">IF($AJ$5=5,"",IF(AND($AJ$5&gt;3,$AJ$5&lt;7),ROUND(IF(I15&gt;I13,0,I15-I13),0),""))</f>
        <v/>
      </c>
      <c r="J21" s="41" t="str">
        <f aca="false">IF($AJ$5=5,"",IF(AND($AJ$5&gt;3,$AJ$5&lt;7),ROUND(IF(J15&gt;J13,0,J15-J13),0),""))</f>
        <v/>
      </c>
      <c r="K21" s="41" t="str">
        <f aca="false">IF($AJ$5=5,"",IF(AND($AJ$5&gt;3,$AJ$5&lt;7),ROUND(IF(K15&gt;K13,0,K15-K13),0),""))</f>
        <v/>
      </c>
      <c r="L21" s="41" t="str">
        <f aca="false">IF($AJ$5=5,"",IF(AND($AJ$5&gt;3,$AJ$5&lt;7),ROUND(IF(L15&gt;L13,0,L15-L13),0),""))</f>
        <v/>
      </c>
      <c r="M21" s="41" t="str">
        <f aca="false">IF($AJ$5=5,"",IF(AND($AJ$5&gt;3,$AJ$5&lt;7),ROUND(IF(M15&gt;M13,0,M15-M13),0),""))</f>
        <v/>
      </c>
      <c r="N21" s="41" t="str">
        <f aca="false">IF($AJ$5=5,"",IF(AND($AJ$5&gt;3,$AJ$5&lt;7),ROUND(IF(N15&gt;N13,0,N15-N13),0),""))</f>
        <v/>
      </c>
      <c r="O21" s="41" t="str">
        <f aca="false">IF($AJ$5=5,"",IF(AND($AJ$5&gt;3,$AJ$5&lt;7),ROUND(IF(O15&gt;O13,0,O15-O13),0),""))</f>
        <v/>
      </c>
      <c r="P21" s="41" t="str">
        <f aca="false">IF($AJ$5=5,"",IF(AND($AJ$5&gt;3,$AJ$5&lt;7),ROUND(IF(P15&gt;P13,0,P15-P13),0),""))</f>
        <v/>
      </c>
      <c r="Q21" s="41" t="str">
        <f aca="false">IF($AJ$5=5,"",IF(AND($AJ$5&gt;3,$AJ$5&lt;7),ROUND(IF(Q15&gt;Q13,0,Q15-Q13),0),""))</f>
        <v/>
      </c>
      <c r="R21" s="41" t="str">
        <f aca="false">IF($AJ$5=5,"",IF(AND($AJ$5&gt;3,$AJ$5&lt;7),ROUND(IF(R15&gt;R13,0,R15-R13),0),""))</f>
        <v/>
      </c>
      <c r="S21" s="41" t="str">
        <f aca="false">IF($AJ$5=5,"",IF(AND($AJ$5&gt;3,$AJ$5&lt;7),ROUND(IF(S15&gt;S13,0,S15-S13),0),""))</f>
        <v/>
      </c>
      <c r="T21" s="41" t="str">
        <f aca="false">IF($AJ$5=5,"",IF(AND($AJ$5&gt;3,$AJ$5&lt;7),ROUND(IF(T15&gt;T13,0,T15-T13),0),""))</f>
        <v/>
      </c>
      <c r="U21" s="41" t="str">
        <f aca="false">IF($AJ$5=5,"",IF(AND($AJ$5&gt;3,$AJ$5&lt;7),ROUND(IF(U15&gt;U13,0,U15-U13),0),""))</f>
        <v/>
      </c>
      <c r="V21" s="41" t="str">
        <f aca="false">IF($AJ$5=5,"",IF(AND($AJ$5&gt;3,$AJ$5&lt;7),ROUND(IF(V15&gt;V13,0,V15-V13),0),""))</f>
        <v/>
      </c>
      <c r="W21" s="41" t="str">
        <f aca="false">IF($AJ$5=5,"",IF(AND($AJ$5&gt;3,$AJ$5&lt;7),ROUND(IF(W15&gt;W13,0,W15-W13),0),""))</f>
        <v/>
      </c>
      <c r="X21" s="41" t="str">
        <f aca="false">IF($AJ$5=5,"",IF(AND($AJ$5&gt;3,$AJ$5&lt;7),ROUND(IF(X15&gt;X13,0,X15-X13),0),""))</f>
        <v/>
      </c>
      <c r="Y21" s="41" t="n">
        <f aca="false">IF($AJ$5=6,"",IF(AND($AJ$5&gt;3,$AJ$5&lt;7),ROUND(IF(Y15&gt;Y13,0,Y15-Y13),0),""))</f>
        <v>0</v>
      </c>
      <c r="Z21" s="42" t="n">
        <f aca="false">IF($AJ$5=6,"",IF(AND($AJ$5&gt;3,$AJ$5&lt;7),ROUND(IF(Z15&gt;Z13,0,Z15-Z13),0),""))</f>
        <v>0</v>
      </c>
    </row>
    <row r="22" customFormat="false" ht="12.75" hidden="false" customHeight="true" outlineLevel="0" collapsed="false">
      <c r="B22" s="35" t="s">
        <v>15</v>
      </c>
      <c r="C22" s="32" t="n">
        <f aca="false">IF($AJ$5=6,IF(OR(C$11&lt;7,C$11&gt;22),0,MIN($I$19:$X$19)),IF($AJ$5=7,MIN($C$18:$Z$18),IF($AJ$5&lt;4,IF(OR(C$11&lt;7,C$11&gt;22),MIN($C18:$H18,$Y18:$Z18),MIN($I18:$X18)),IF($AJ$5=4,IF(OR(C$11&lt;7,C$11&gt;22),MIN($C18:$H19,$X18:$Y19),MIN($I18:$X19)),IF($AJ$5=5,MIN($C18:$Z18,$Y19:$Z19,$C19:$H19),0)))))</f>
        <v>0</v>
      </c>
      <c r="D22" s="33" t="n">
        <f aca="false">IF($AJ$5=6,IF(OR(D$11&lt;7,D$11&gt;22),0,MIN($I$19:$X$19)),IF($AJ$5=7,MIN($C$18:$Z$18),IF($AJ$5&lt;4,IF(OR(D$11&lt;7,D$11&gt;22),MIN($C18:$H18,$Y18:$Z18),MIN($I18:$X18)),IF($AJ$5=4,IF(OR(D$11&lt;7,D$11&gt;22),MIN($C18:$H19,$X18:$Y19),MIN($I18:$X19)),IF($AJ$5=5,MIN($C18:$Z18,$Y19:$Z19,$C19:$H19),0)))))</f>
        <v>0</v>
      </c>
      <c r="E22" s="33" t="n">
        <f aca="false">IF($AJ$5=6,IF(OR(E$11&lt;7,E$11&gt;22),0,MIN($I$19:$X$19)),IF($AJ$5=7,MIN($C$18:$Z$18),IF($AJ$5&lt;4,IF(OR(E$11&lt;7,E$11&gt;22),MIN($C18:$H18,$Y18:$Z18),MIN($I18:$X18)),IF($AJ$5=4,IF(OR(E$11&lt;7,E$11&gt;22),MIN($C18:$H19,$X18:$Y19),MIN($I18:$X19)),IF($AJ$5=5,MIN($C18:$Z18,$Y19:$Z19,$C19:$H19),0)))))</f>
        <v>0</v>
      </c>
      <c r="F22" s="33" t="n">
        <f aca="false">IF($AJ$5=6,IF(OR(F$11&lt;7,F$11&gt;22),0,MIN($I$19:$X$19)),IF($AJ$5=7,MIN($C$18:$Z$18),IF($AJ$5&lt;4,IF(OR(F$11&lt;7,F$11&gt;22),MIN($C18:$H18,$Y18:$Z18),MIN($I18:$X18)),IF($AJ$5=4,IF(OR(F$11&lt;7,F$11&gt;22),MIN($C18:$H19,$X18:$Y19),MIN($I18:$X19)),IF($AJ$5=5,MIN($C18:$Z18,$Y19:$Z19,$C19:$H19),0)))))</f>
        <v>0</v>
      </c>
      <c r="G22" s="33" t="n">
        <f aca="false">IF($AJ$5=6,IF(OR(G$11&lt;7,G$11&gt;22),0,MIN($I$19:$X$19)),IF($AJ$5=7,MIN($C$18:$Z$18),IF($AJ$5&lt;4,IF(OR(G$11&lt;7,G$11&gt;22),MIN($C18:$H18,$Y18:$Z18),MIN($I18:$X18)),IF($AJ$5=4,IF(OR(G$11&lt;7,G$11&gt;22),MIN($C18:$H19,$X18:$Y19),MIN($I18:$X19)),IF($AJ$5=5,MIN($C18:$Z18,$Y19:$Z19,$C19:$H19),0)))))</f>
        <v>0</v>
      </c>
      <c r="H22" s="33" t="n">
        <f aca="false">IF($AJ$5=6,IF(OR(H$11&lt;7,H$11&gt;22),0,MIN($I$19:$X$19)),IF($AJ$5=7,MIN($C$18:$Z$18),IF($AJ$5&lt;4,IF(OR(H$11&lt;7,H$11&gt;22),MIN($C18:$H18,$Y18:$Z18),MIN($I18:$X18)),IF($AJ$5=4,IF(OR(H$11&lt;7,H$11&gt;22),MIN($C18:$H19,$X18:$Y19),MIN($I18:$X19)),IF($AJ$5=5,MIN($C18:$Z18,$Y19:$Z19,$C19:$H19),0)))))</f>
        <v>0</v>
      </c>
      <c r="I22" s="33" t="n">
        <f aca="false">IF($AJ$5=6,IF(OR(I$11&lt;7,I$11&gt;22),0,MIN($I$19:$X$19)),IF($AJ$5=7,MIN($C$18:$Z$18),IF($AJ$5&lt;4,IF(OR(I$11&lt;7,I$11&gt;22),MIN($C18:$H18,$Y18:$Z18),MIN($I18:$X18)),IF($AJ$5=4,IF(OR(I$11&lt;7,I$11&gt;22),MIN($C18:$H19,$X18:$Y19),MIN($I18:$X19)),IF($AJ$5=5,MIN($C18:$Z18,$Y19:$Z19,$C19:$H19),0)))))</f>
        <v>0</v>
      </c>
      <c r="J22" s="33" t="n">
        <f aca="false">IF($AJ$5=6,IF(OR(J$11&lt;7,J$11&gt;22),0,MIN($I$19:$X$19)),IF($AJ$5=7,MIN($C$18:$Z$18),IF($AJ$5&lt;4,IF(OR(J$11&lt;7,J$11&gt;22),MIN($C18:$H18,$Y18:$Z18),MIN($I18:$X18)),IF($AJ$5=4,IF(OR(J$11&lt;7,J$11&gt;22),MIN($C18:$H19,$X18:$Y19),MIN($I18:$X19)),IF($AJ$5=5,MIN($C18:$Z18,$Y19:$Z19,$C19:$H19),0)))))</f>
        <v>0</v>
      </c>
      <c r="K22" s="33" t="n">
        <f aca="false">IF($AJ$5=6,IF(OR(K$11&lt;7,K$11&gt;22),0,MIN($I$19:$X$19)),IF($AJ$5=7,MIN($C$18:$Z$18),IF($AJ$5&lt;4,IF(OR(K$11&lt;7,K$11&gt;22),MIN($C18:$H18,$Y18:$Z18),MIN($I18:$X18)),IF($AJ$5=4,IF(OR(K$11&lt;7,K$11&gt;22),MIN($C18:$H19,$X18:$Y19),MIN($I18:$X19)),IF($AJ$5=5,MIN($C18:$Z18,$Y19:$Z19,$C19:$H19),0)))))</f>
        <v>0</v>
      </c>
      <c r="L22" s="33" t="n">
        <f aca="false">IF($AJ$5=6,IF(OR(L$11&lt;7,L$11&gt;22),0,MIN($I$19:$X$19)),IF($AJ$5=7,MIN($C$18:$Z$18),IF($AJ$5&lt;4,IF(OR(L$11&lt;7,L$11&gt;22),MIN($C18:$H18,$Y18:$Z18),MIN($I18:$X18)),IF($AJ$5=4,IF(OR(L$11&lt;7,L$11&gt;22),MIN($C18:$H19,$X18:$Y19),MIN($I18:$X19)),IF($AJ$5=5,MIN($C18:$Z18,$Y19:$Z19,$C19:$H19),0)))))</f>
        <v>0</v>
      </c>
      <c r="M22" s="33" t="n">
        <f aca="false">IF($AJ$5=6,IF(OR(M$11&lt;7,M$11&gt;22),0,MIN($I$19:$X$19)),IF($AJ$5=7,MIN($C$18:$Z$18),IF($AJ$5&lt;4,IF(OR(M$11&lt;7,M$11&gt;22),MIN($C18:$H18,$Y18:$Z18),MIN($I18:$X18)),IF($AJ$5=4,IF(OR(M$11&lt;7,M$11&gt;22),MIN($C18:$H19,$X18:$Y19),MIN($I18:$X19)),IF($AJ$5=5,MIN($C18:$Z18,$Y19:$Z19,$C19:$H19),0)))))</f>
        <v>0</v>
      </c>
      <c r="N22" s="33" t="n">
        <f aca="false">IF($AJ$5=6,IF(OR(N$11&lt;7,N$11&gt;22),0,MIN($I$19:$X$19)),IF($AJ$5=7,MIN($C$18:$Z$18),IF($AJ$5&lt;4,IF(OR(N$11&lt;7,N$11&gt;22),MIN($C18:$H18,$Y18:$Z18),MIN($I18:$X18)),IF($AJ$5=4,IF(OR(N$11&lt;7,N$11&gt;22),MIN($C18:$H19,$X18:$Y19),MIN($I18:$X19)),IF($AJ$5=5,MIN($C18:$Z18,$Y19:$Z19,$C19:$H19),0)))))</f>
        <v>0</v>
      </c>
      <c r="O22" s="33" t="n">
        <f aca="false">IF($AJ$5=6,IF(OR(O$11&lt;7,O$11&gt;22),0,MIN($I$19:$X$19)),IF($AJ$5=7,MIN($C$18:$Z$18),IF($AJ$5&lt;4,IF(OR(O$11&lt;7,O$11&gt;22),MIN($C18:$H18,$Y18:$Z18),MIN($I18:$X18)),IF($AJ$5=4,IF(OR(O$11&lt;7,O$11&gt;22),MIN($C18:$H19,$X18:$Y19),MIN($I18:$X19)),IF($AJ$5=5,MIN($C18:$Z18,$Y19:$Z19,$C19:$H19),0)))))</f>
        <v>0</v>
      </c>
      <c r="P22" s="33" t="n">
        <f aca="false">IF($AJ$5=6,IF(OR(P$11&lt;7,P$11&gt;22),0,MIN($I$19:$X$19)),IF($AJ$5=7,MIN($C$18:$Z$18),IF($AJ$5&lt;4,IF(OR(P$11&lt;7,P$11&gt;22),MIN($C18:$H18,$Y18:$Z18),MIN($I18:$X18)),IF($AJ$5=4,IF(OR(P$11&lt;7,P$11&gt;22),MIN($C18:$H19,$X18:$Y19),MIN($I18:$X19)),IF($AJ$5=5,MIN($C18:$Z18,$Y19:$Z19,$C19:$H19),0)))))</f>
        <v>0</v>
      </c>
      <c r="Q22" s="33" t="n">
        <f aca="false">IF($AJ$5=6,IF(OR(Q$11&lt;7,Q$11&gt;22),0,MIN($I$19:$X$19)),IF($AJ$5=7,MIN($C$18:$Z$18),IF($AJ$5&lt;4,IF(OR(Q$11&lt;7,Q$11&gt;22),MIN($C18:$H18,$Y18:$Z18),MIN($I18:$X18)),IF($AJ$5=4,IF(OR(Q$11&lt;7,Q$11&gt;22),MIN($C18:$H19,$X18:$Y19),MIN($I18:$X19)),IF($AJ$5=5,MIN($C18:$Z18,$Y19:$Z19,$C19:$H19),0)))))</f>
        <v>0</v>
      </c>
      <c r="R22" s="33" t="n">
        <f aca="false">IF($AJ$5=6,IF(OR(R$11&lt;7,R$11&gt;22),0,MIN($I$19:$X$19)),IF($AJ$5=7,MIN($C$18:$Z$18),IF($AJ$5&lt;4,IF(OR(R$11&lt;7,R$11&gt;22),MIN($C18:$H18,$Y18:$Z18),MIN($I18:$X18)),IF($AJ$5=4,IF(OR(R$11&lt;7,R$11&gt;22),MIN($C18:$H19,$X18:$Y19),MIN($I18:$X19)),IF($AJ$5=5,MIN($C18:$Z18,$Y19:$Z19,$C19:$H19),0)))))</f>
        <v>0</v>
      </c>
      <c r="S22" s="33" t="n">
        <f aca="false">IF($AJ$5=6,IF(OR(S$11&lt;7,S$11&gt;22),0,MIN($I$19:$X$19)),IF($AJ$5=7,MIN($C$18:$Z$18),IF($AJ$5&lt;4,IF(OR(S$11&lt;7,S$11&gt;22),MIN($C18:$H18,$Y18:$Z18),MIN($I18:$X18)),IF($AJ$5=4,IF(OR(S$11&lt;7,S$11&gt;22),MIN($C18:$H19,$X18:$Y19),MIN($I18:$X19)),IF($AJ$5=5,MIN($C18:$Z18,$Y19:$Z19,$C19:$H19),0)))))</f>
        <v>0</v>
      </c>
      <c r="T22" s="33" t="n">
        <f aca="false">IF($AJ$5=6,IF(OR(T$11&lt;7,T$11&gt;22),0,MIN($I$19:$X$19)),IF($AJ$5=7,MIN($C$18:$Z$18),IF($AJ$5&lt;4,IF(OR(T$11&lt;7,T$11&gt;22),MIN($C18:$H18,$Y18:$Z18),MIN($I18:$X18)),IF($AJ$5=4,IF(OR(T$11&lt;7,T$11&gt;22),MIN($C18:$H19,$X18:$Y19),MIN($I18:$X19)),IF($AJ$5=5,MIN($C18:$Z18,$Y19:$Z19,$C19:$H19),0)))))</f>
        <v>0</v>
      </c>
      <c r="U22" s="33" t="n">
        <f aca="false">IF($AJ$5=6,IF(OR(U$11&lt;7,U$11&gt;22),0,MIN($I$19:$X$19)),IF($AJ$5=7,MIN($C$18:$Z$18),IF($AJ$5&lt;4,IF(OR(U$11&lt;7,U$11&gt;22),MIN($C18:$H18,$Y18:$Z18),MIN($I18:$X18)),IF($AJ$5=4,IF(OR(U$11&lt;7,U$11&gt;22),MIN($C18:$H19,$X18:$Y19),MIN($I18:$X19)),IF($AJ$5=5,MIN($C18:$Z18,$Y19:$Z19,$C19:$H19),0)))))</f>
        <v>0</v>
      </c>
      <c r="V22" s="33" t="n">
        <f aca="false">IF($AJ$5=6,IF(OR(V$11&lt;7,V$11&gt;22),0,MIN($I$19:$X$19)),IF($AJ$5=7,MIN($C$18:$Z$18),IF($AJ$5&lt;4,IF(OR(V$11&lt;7,V$11&gt;22),MIN($C18:$H18,$Y18:$Z18),MIN($I18:$X18)),IF($AJ$5=4,IF(OR(V$11&lt;7,V$11&gt;22),MIN($C18:$H19,$X18:$Y19),MIN($I18:$X19)),IF($AJ$5=5,MIN($C18:$Z18,$Y19:$Z19,$C19:$H19),0)))))</f>
        <v>0</v>
      </c>
      <c r="W22" s="33" t="n">
        <f aca="false">IF($AJ$5=6,IF(OR(W$11&lt;7,W$11&gt;22),0,MIN($I$19:$X$19)),IF($AJ$5=7,MIN($C$18:$Z$18),IF($AJ$5&lt;4,IF(OR(W$11&lt;7,W$11&gt;22),MIN($C18:$H18,$Y18:$Z18),MIN($I18:$X18)),IF($AJ$5=4,IF(OR(W$11&lt;7,W$11&gt;22),MIN($C18:$H19,$X18:$Y19),MIN($I18:$X19)),IF($AJ$5=5,MIN($C18:$Z18,$Y19:$Z19,$C19:$H19),0)))))</f>
        <v>0</v>
      </c>
      <c r="X22" s="33" t="n">
        <f aca="false">IF($AJ$5=6,IF(OR(X$11&lt;7,X$11&gt;22),0,MIN($I$19:$X$19)),IF($AJ$5=7,MIN($C$18:$Z$18),IF($AJ$5&lt;4,IF(OR(X$11&lt;7,X$11&gt;22),MIN($C18:$H18,$Y18:$Z18),MIN($I18:$X18)),IF($AJ$5=4,IF(OR(X$11&lt;7,X$11&gt;22),MIN($C18:$H19,$X18:$Y19),MIN($I18:$X19)),IF($AJ$5=5,MIN($C18:$Z18,$Y19:$Z19,$C19:$H19),0)))))</f>
        <v>0</v>
      </c>
      <c r="Y22" s="33" t="n">
        <f aca="false">IF($AJ$5=6,IF(OR(Y$11&lt;7,Y$11&gt;22),0,MIN($I$19:$X$19)),IF($AJ$5=7,MIN($C$18:$Z$18),IF($AJ$5&lt;4,IF(OR(Y$11&lt;7,Y$11&gt;22),MIN($C18:$H18,$Y18:$Z18),MIN($I18:$X18)),IF($AJ$5=4,IF(OR(Y$11&lt;7,Y$11&gt;22),MIN($C18:$H19,$X18:$Y19),MIN($I18:$X19)),IF($AJ$5=5,MIN($C18:$Z18,$Y19:$Z19,$C19:$H19),0)))))</f>
        <v>0</v>
      </c>
      <c r="Z22" s="34" t="n">
        <f aca="false">IF($AJ$5=6,IF(OR(Z$11&lt;7,Z$11&gt;22),0,MIN($I$19:$X$19)),IF($AJ$5=7,MIN($C$18:$Z$18),IF($AJ$5&lt;4,IF(OR(Z$11&lt;7,Z$11&gt;22),MIN($C18:$H18,$Y18:$Z18),MIN($I18:$X18)),IF($AJ$5=4,IF(OR(Z$11&lt;7,Z$11&gt;22),MIN($C18:$H19,$X18:$Y19),MIN($I18:$X19)),IF($AJ$5=5,MIN($C18:$Z18,$Y19:$Z19,$C19:$H19),0)))))</f>
        <v>0</v>
      </c>
      <c r="AA22" s="44"/>
    </row>
    <row r="23" customFormat="false" ht="12.75" hidden="false" customHeight="true" outlineLevel="0" collapsed="false">
      <c r="B23" s="39" t="s">
        <v>16</v>
      </c>
      <c r="C23" s="40" t="n">
        <f aca="false">IF($AJ$5=6,IF(OR(C11&lt;7,C$11&gt;22),0,MAX($I$21:$X$21)),IF($AJ$5&lt;4,IF(OR(C$11&lt;7,C$11&gt;22),MAX($C$20:$H$20,$Y$20:$Z$20),MAX($I$20:$X$20)),IF($AJ$5=4,IF(OR(C$11&lt;7,C$11&gt;22),MAX($C$20:$H$21,$Y$20:$Z$21),MAX($I$20:$X$21)),IF($AJ$5=5,MAX($C$20:$Z$20,$Y$21:$Z$21,$C$21:$H$21),IF($AJ$5=7,MAX($C$20:$Z$20),0)))))</f>
        <v>0</v>
      </c>
      <c r="D23" s="41" t="n">
        <f aca="false">IF($AJ$5=6,IF(OR(D11&lt;7,D$11&gt;22),0,MAX($I$21:$X$21)),IF($AJ$5&lt;4,IF(OR(D$11&lt;7,D$11&gt;22),MAX($C$20:$H$20,$Y$20:$Z$20),MAX($I$20:$X$20)),IF($AJ$5=4,IF(OR(D$11&lt;7,D$11&gt;22),MAX($C$20:$H$21,$Y$20:$Z$21),MAX($I$20:$X$21)),IF($AJ$5=5,MAX($C$20:$Z$20,$Y$21:$Z$21,$C$21:$H$21),IF($AJ$5=7,MAX($C$20:$Z$20),0)))))</f>
        <v>0</v>
      </c>
      <c r="E23" s="41" t="n">
        <f aca="false">IF($AJ$5=6,IF(OR(E11&lt;7,E$11&gt;22),0,MAX($I$21:$X$21)),IF($AJ$5&lt;4,IF(OR(E$11&lt;7,E$11&gt;22),MAX($C$20:$H$20,$Y$20:$Z$20),MAX($I$20:$X$20)),IF($AJ$5=4,IF(OR(E$11&lt;7,E$11&gt;22),MAX($C$20:$H$21,$Y$20:$Z$21),MAX($I$20:$X$21)),IF($AJ$5=5,MAX($C$20:$Z$20,$Y$21:$Z$21,$C$21:$H$21),IF($AJ$5=7,MAX($C$20:$Z$20),0)))))</f>
        <v>0</v>
      </c>
      <c r="F23" s="41" t="n">
        <f aca="false">IF($AJ$5=6,IF(OR(F11&lt;7,F$11&gt;22),0,MAX($I$21:$X$21)),IF($AJ$5&lt;4,IF(OR(F$11&lt;7,F$11&gt;22),MAX($C$20:$H$20,$Y$20:$Z$20),MAX($I$20:$X$20)),IF($AJ$5=4,IF(OR(F$11&lt;7,F$11&gt;22),MAX($C$20:$H$21,$Y$20:$Z$21),MAX($I$20:$X$21)),IF($AJ$5=5,MAX($C$20:$Z$20,$Y$21:$Z$21,$C$21:$H$21),IF($AJ$5=7,MAX($C$20:$Z$20),0)))))</f>
        <v>0</v>
      </c>
      <c r="G23" s="41" t="n">
        <f aca="false">IF($AJ$5=6,IF(OR(G11&lt;7,G$11&gt;22),0,MAX($I$21:$X$21)),IF($AJ$5&lt;4,IF(OR(G$11&lt;7,G$11&gt;22),MAX($C$20:$H$20,$Y$20:$Z$20),MAX($I$20:$X$20)),IF($AJ$5=4,IF(OR(G$11&lt;7,G$11&gt;22),MAX($C$20:$H$21,$Y$20:$Z$21),MAX($I$20:$X$21)),IF($AJ$5=5,MAX($C$20:$Z$20,$Y$21:$Z$21,$C$21:$H$21),IF($AJ$5=7,MAX($C$20:$Z$20),0)))))</f>
        <v>0</v>
      </c>
      <c r="H23" s="41" t="n">
        <f aca="false">IF($AJ$5=6,IF(OR(H11&lt;7,H$11&gt;22),0,MAX($I$21:$X$21)),IF($AJ$5&lt;4,IF(OR(H$11&lt;7,H$11&gt;22),MAX($C$20:$H$20,$Y$20:$Z$20),MAX($I$20:$X$20)),IF($AJ$5=4,IF(OR(H$11&lt;7,H$11&gt;22),MAX($C$20:$H$21,$Y$20:$Z$21),MAX($I$20:$X$21)),IF($AJ$5=5,MAX($C$20:$Z$20,$Y$21:$Z$21,$C$21:$H$21),IF($AJ$5=7,MAX($C$20:$Z$20),0)))))</f>
        <v>0</v>
      </c>
      <c r="I23" s="41" t="n">
        <f aca="false">IF($AJ$5=6,IF(OR(I11&lt;7,I$11&gt;22),0,MAX($I$21:$X$21)),IF($AJ$5&lt;4,IF(OR(I$11&lt;7,I$11&gt;22),MAX($C$20:$H$20,$Y$20:$Z$20),MAX($I$20:$X$20)),IF($AJ$5=4,IF(OR(I$11&lt;7,I$11&gt;22),MAX($C$20:$H$21,$Y$20:$Z$21),MAX($I$20:$X$21)),IF($AJ$5=5,MAX($C$20:$Z$20,$Y$21:$Z$21,$C$21:$H$21),IF($AJ$5=7,MAX($C$20:$Z$20),0)))))</f>
        <v>0</v>
      </c>
      <c r="J23" s="41" t="n">
        <f aca="false">IF($AJ$5=6,IF(OR(J11&lt;7,J$11&gt;22),0,MAX($I$21:$X$21)),IF($AJ$5&lt;4,IF(OR(J$11&lt;7,J$11&gt;22),MAX($C$20:$H$20,$Y$20:$Z$20),MAX($I$20:$X$20)),IF($AJ$5=4,IF(OR(J$11&lt;7,J$11&gt;22),MAX($C$20:$H$21,$Y$20:$Z$21),MAX($I$20:$X$21)),IF($AJ$5=5,MAX($C$20:$Z$20,$Y$21:$Z$21,$C$21:$H$21),IF($AJ$5=7,MAX($C$20:$Z$20),0)))))</f>
        <v>0</v>
      </c>
      <c r="K23" s="41" t="n">
        <f aca="false">IF($AJ$5=6,IF(OR(K11&lt;7,K$11&gt;22),0,MAX($I$21:$X$21)),IF($AJ$5&lt;4,IF(OR(K$11&lt;7,K$11&gt;22),MAX($C$20:$H$20,$Y$20:$Z$20),MAX($I$20:$X$20)),IF($AJ$5=4,IF(OR(K$11&lt;7,K$11&gt;22),MAX($C$20:$H$21,$Y$20:$Z$21),MAX($I$20:$X$21)),IF($AJ$5=5,MAX($C$20:$Z$20,$Y$21:$Z$21,$C$21:$H$21),IF($AJ$5=7,MAX($C$20:$Z$20),0)))))</f>
        <v>0</v>
      </c>
      <c r="L23" s="41" t="n">
        <f aca="false">IF($AJ$5=6,IF(OR(L11&lt;7,L$11&gt;22),0,MAX($I$21:$X$21)),IF($AJ$5&lt;4,IF(OR(L$11&lt;7,L$11&gt;22),MAX($C$20:$H$20,$Y$20:$Z$20),MAX($I$20:$X$20)),IF($AJ$5=4,IF(OR(L$11&lt;7,L$11&gt;22),MAX($C$20:$H$21,$Y$20:$Z$21),MAX($I$20:$X$21)),IF($AJ$5=5,MAX($C$20:$Z$20,$Y$21:$Z$21,$C$21:$H$21),IF($AJ$5=7,MAX($C$20:$Z$20),0)))))</f>
        <v>0</v>
      </c>
      <c r="M23" s="41" t="n">
        <f aca="false">IF($AJ$5=6,IF(OR(M11&lt;7,M$11&gt;22),0,MAX($I$21:$X$21)),IF($AJ$5&lt;4,IF(OR(M$11&lt;7,M$11&gt;22),MAX($C$20:$H$20,$Y$20:$Z$20),MAX($I$20:$X$20)),IF($AJ$5=4,IF(OR(M$11&lt;7,M$11&gt;22),MAX($C$20:$H$21,$Y$20:$Z$21),MAX($I$20:$X$21)),IF($AJ$5=5,MAX($C$20:$Z$20,$Y$21:$Z$21,$C$21:$H$21),IF($AJ$5=7,MAX($C$20:$Z$20),0)))))</f>
        <v>0</v>
      </c>
      <c r="N23" s="41" t="n">
        <f aca="false">IF($AJ$5=6,IF(OR(N11&lt;7,N$11&gt;22),0,MAX($I$21:$X$21)),IF($AJ$5&lt;4,IF(OR(N$11&lt;7,N$11&gt;22),MAX($C$20:$H$20,$Y$20:$Z$20),MAX($I$20:$X$20)),IF($AJ$5=4,IF(OR(N$11&lt;7,N$11&gt;22),MAX($C$20:$H$21,$Y$20:$Z$21),MAX($I$20:$X$21)),IF($AJ$5=5,MAX($C$20:$Z$20,$Y$21:$Z$21,$C$21:$H$21),IF($AJ$5=7,MAX($C$20:$Z$20),0)))))</f>
        <v>0</v>
      </c>
      <c r="O23" s="41" t="n">
        <f aca="false">IF($AJ$5=6,IF(OR(O11&lt;7,O$11&gt;22),0,MAX($I$21:$X$21)),IF($AJ$5&lt;4,IF(OR(O$11&lt;7,O$11&gt;22),MAX($C$20:$H$20,$Y$20:$Z$20),MAX($I$20:$X$20)),IF($AJ$5=4,IF(OR(O$11&lt;7,O$11&gt;22),MAX($C$20:$H$21,$Y$20:$Z$21),MAX($I$20:$X$21)),IF($AJ$5=5,MAX($C$20:$Z$20,$Y$21:$Z$21,$C$21:$H$21),IF($AJ$5=7,MAX($C$20:$Z$20),0)))))</f>
        <v>0</v>
      </c>
      <c r="P23" s="41" t="n">
        <f aca="false">IF($AJ$5=6,IF(OR(P11&lt;7,P$11&gt;22),0,MAX($I$21:$X$21)),IF($AJ$5&lt;4,IF(OR(P$11&lt;7,P$11&gt;22),MAX($C$20:$H$20,$Y$20:$Z$20),MAX($I$20:$X$20)),IF($AJ$5=4,IF(OR(P$11&lt;7,P$11&gt;22),MAX($C$20:$H$21,$Y$20:$Z$21),MAX($I$20:$X$21)),IF($AJ$5=5,MAX($C$20:$Z$20,$Y$21:$Z$21,$C$21:$H$21),IF($AJ$5=7,MAX($C$20:$Z$20),0)))))</f>
        <v>0</v>
      </c>
      <c r="Q23" s="41" t="n">
        <f aca="false">IF($AJ$5=6,IF(OR(Q11&lt;7,Q$11&gt;22),0,MAX($I$21:$X$21)),IF($AJ$5&lt;4,IF(OR(Q$11&lt;7,Q$11&gt;22),MAX($C$20:$H$20,$Y$20:$Z$20),MAX($I$20:$X$20)),IF($AJ$5=4,IF(OR(Q$11&lt;7,Q$11&gt;22),MAX($C$20:$H$21,$Y$20:$Z$21),MAX($I$20:$X$21)),IF($AJ$5=5,MAX($C$20:$Z$20,$Y$21:$Z$21,$C$21:$H$21),IF($AJ$5=7,MAX($C$20:$Z$20),0)))))</f>
        <v>0</v>
      </c>
      <c r="R23" s="41" t="n">
        <f aca="false">IF($AJ$5=6,IF(OR(R11&lt;7,R$11&gt;22),0,MAX($I$21:$X$21)),IF($AJ$5&lt;4,IF(OR(R$11&lt;7,R$11&gt;22),MAX($C$20:$H$20,$Y$20:$Z$20),MAX($I$20:$X$20)),IF($AJ$5=4,IF(OR(R$11&lt;7,R$11&gt;22),MAX($C$20:$H$21,$Y$20:$Z$21),MAX($I$20:$X$21)),IF($AJ$5=5,MAX($C$20:$Z$20,$Y$21:$Z$21,$C$21:$H$21),IF($AJ$5=7,MAX($C$20:$Z$20),0)))))</f>
        <v>0</v>
      </c>
      <c r="S23" s="41" t="n">
        <f aca="false">IF($AJ$5=6,IF(OR(S11&lt;7,S$11&gt;22),0,MAX($I$21:$X$21)),IF($AJ$5&lt;4,IF(OR(S$11&lt;7,S$11&gt;22),MAX($C$20:$H$20,$Y$20:$Z$20),MAX($I$20:$X$20)),IF($AJ$5=4,IF(OR(S$11&lt;7,S$11&gt;22),MAX($C$20:$H$21,$Y$20:$Z$21),MAX($I$20:$X$21)),IF($AJ$5=5,MAX($C$20:$Z$20,$Y$21:$Z$21,$C$21:$H$21),IF($AJ$5=7,MAX($C$20:$Z$20),0)))))</f>
        <v>0</v>
      </c>
      <c r="T23" s="41" t="n">
        <f aca="false">IF($AJ$5=6,IF(OR(T11&lt;7,T$11&gt;22),0,MAX($I$21:$X$21)),IF($AJ$5&lt;4,IF(OR(T$11&lt;7,T$11&gt;22),MAX($C$20:$H$20,$Y$20:$Z$20),MAX($I$20:$X$20)),IF($AJ$5=4,IF(OR(T$11&lt;7,T$11&gt;22),MAX($C$20:$H$21,$Y$20:$Z$21),MAX($I$20:$X$21)),IF($AJ$5=5,MAX($C$20:$Z$20,$Y$21:$Z$21,$C$21:$H$21),IF($AJ$5=7,MAX($C$20:$Z$20),0)))))</f>
        <v>0</v>
      </c>
      <c r="U23" s="41" t="n">
        <f aca="false">IF($AJ$5=6,IF(OR(U11&lt;7,U$11&gt;22),0,MAX($I$21:$X$21)),IF($AJ$5&lt;4,IF(OR(U$11&lt;7,U$11&gt;22),MAX($C$20:$H$20,$Y$20:$Z$20),MAX($I$20:$X$20)),IF($AJ$5=4,IF(OR(U$11&lt;7,U$11&gt;22),MAX($C$20:$H$21,$Y$20:$Z$21),MAX($I$20:$X$21)),IF($AJ$5=5,MAX($C$20:$Z$20,$Y$21:$Z$21,$C$21:$H$21),IF($AJ$5=7,MAX($C$20:$Z$20),0)))))</f>
        <v>0</v>
      </c>
      <c r="V23" s="41" t="n">
        <f aca="false">IF($AJ$5=6,IF(OR(V11&lt;7,V$11&gt;22),0,MAX($I$21:$X$21)),IF($AJ$5&lt;4,IF(OR(V$11&lt;7,V$11&gt;22),MAX($C$20:$H$20,$Y$20:$Z$20),MAX($I$20:$X$20)),IF($AJ$5=4,IF(OR(V$11&lt;7,V$11&gt;22),MAX($C$20:$H$21,$Y$20:$Z$21),MAX($I$20:$X$21)),IF($AJ$5=5,MAX($C$20:$Z$20,$Y$21:$Z$21,$C$21:$H$21),IF($AJ$5=7,MAX($C$20:$Z$20),0)))))</f>
        <v>0</v>
      </c>
      <c r="W23" s="41" t="n">
        <f aca="false">IF($AJ$5=6,IF(OR(W11&lt;7,W$11&gt;22),0,MAX($I$21:$X$21)),IF($AJ$5&lt;4,IF(OR(W$11&lt;7,W$11&gt;22),MAX($C$20:$H$20,$Y$20:$Z$20),MAX($I$20:$X$20)),IF($AJ$5=4,IF(OR(W$11&lt;7,W$11&gt;22),MAX($C$20:$H$21,$Y$20:$Z$21),MAX($I$20:$X$21)),IF($AJ$5=5,MAX($C$20:$Z$20,$Y$21:$Z$21,$C$21:$H$21),IF($AJ$5=7,MAX($C$20:$Z$20),0)))))</f>
        <v>0</v>
      </c>
      <c r="X23" s="41" t="n">
        <f aca="false">IF($AJ$5=6,IF(OR(X11&lt;7,X$11&gt;22),0,MAX($I$21:$X$21)),IF($AJ$5&lt;4,IF(OR(X$11&lt;7,X$11&gt;22),MAX($C$20:$H$20,$Y$20:$Z$20),MAX($I$20:$X$20)),IF($AJ$5=4,IF(OR(X$11&lt;7,X$11&gt;22),MAX($C$20:$H$21,$Y$20:$Z$21),MAX($I$20:$X$21)),IF($AJ$5=5,MAX($C$20:$Z$20,$Y$21:$Z$21,$C$21:$H$21),IF($AJ$5=7,MAX($C$20:$Z$20),0)))))</f>
        <v>0</v>
      </c>
      <c r="Y23" s="41" t="n">
        <f aca="false">IF($AJ$5=6,IF(OR(Y11&lt;7,Y$11&gt;22),0,MAX($I$21:$X$21)),IF($AJ$5&lt;4,IF(OR(Y$11&lt;7,Y$11&gt;22),MAX($C$20:$H$20,$Y$20:$Z$20),MAX($I$20:$X$20)),IF($AJ$5=4,IF(OR(Y$11&lt;7,Y$11&gt;22),MAX($C$20:$H$21,$Y$20:$Z$21),MAX($I$20:$X$21)),IF($AJ$5=5,MAX($C$20:$Z$20,$Y$21:$Z$21,$C$21:$H$21),IF($AJ$5=7,MAX($C$20:$Z$20),0)))))</f>
        <v>0</v>
      </c>
      <c r="Z23" s="42" t="n">
        <f aca="false">IF($AJ$5=6,IF(OR(Z11&lt;7,Z$11&gt;22),0,MAX($I$21:$X$21)),IF($AJ$5&lt;4,IF(OR(Z$11&lt;7,Z$11&gt;22),MAX($C$20:$H$20,$Y$20:$Z$20),MAX($I$20:$X$20)),IF($AJ$5=4,IF(OR(Z$11&lt;7,Z$11&gt;22),MAX($C$20:$H$21,$Y$20:$Z$21),MAX($I$20:$X$21)),IF($AJ$5=5,MAX($C$20:$Z$20,$Y$21:$Z$21,$C$21:$H$21),IF($AJ$5=7,MAX($C$20:$Z$20),0)))))</f>
        <v>0</v>
      </c>
    </row>
    <row r="24" customFormat="false" ht="12.75" hidden="false" customHeight="false" outlineLevel="0" collapsed="false">
      <c r="B24" s="31" t="str">
        <f aca="false">IF(AJ5=1,"Real Time Incremental Quantity (Hanson needs to purchase) for Tuesday",IF(AJ5=2,"Real Time Incremental Quantity (Hanson needs to purchase) for Wednesday",IF(AJ5=3,"Real Time Incremental Quantity (Hanson needs to purchase) for Thursday",IF(AJ5=4,"Real Time Incremental Quantity (Hanson needs to purchase) for Friday",IF(AJ5=5,"Real Time Incremental Quantity (Hanson needs to purchase) for Sunday",IF(AJ5=7,"Real Time Incremental Quantity (Hanson needs to purchase) for a Holiday",IF(AJ5=6,"","")))))))</f>
        <v>Real Time Incremental Quantity (Hanson needs to purchase) for Sunday</v>
      </c>
      <c r="C24" s="32" t="n">
        <f aca="false">IF($AJ$5=6,"",(C18-C22))</f>
        <v>1</v>
      </c>
      <c r="D24" s="33" t="n">
        <f aca="false">IF($AJ$5=6,"",(D18-D22))</f>
        <v>1</v>
      </c>
      <c r="E24" s="33" t="n">
        <f aca="false">IF($AJ$5=6,"",(E18-E22))</f>
        <v>1</v>
      </c>
      <c r="F24" s="33" t="n">
        <f aca="false">IF($AJ$5=6,"",(F18-F22))</f>
        <v>0</v>
      </c>
      <c r="G24" s="33" t="n">
        <f aca="false">IF($AJ$5=6,"",(G18-G22))</f>
        <v>0</v>
      </c>
      <c r="H24" s="33" t="n">
        <f aca="false">IF($AJ$5=6,"",(H18-H22))</f>
        <v>2</v>
      </c>
      <c r="I24" s="33" t="n">
        <f aca="false">IF($AJ$5=6,"",(I18-I22))</f>
        <v>2</v>
      </c>
      <c r="J24" s="33" t="n">
        <f aca="false">IF($AJ$5=6,"",(J18-J22))</f>
        <v>2</v>
      </c>
      <c r="K24" s="33" t="n">
        <f aca="false">IF($AJ$5=6,"",(K18-K22))</f>
        <v>2</v>
      </c>
      <c r="L24" s="33" t="n">
        <f aca="false">IF($AJ$5=6,"",(L18-L22))</f>
        <v>6</v>
      </c>
      <c r="M24" s="33" t="n">
        <f aca="false">IF($AJ$5=6,"",(M18-M22))</f>
        <v>1</v>
      </c>
      <c r="N24" s="33" t="n">
        <f aca="false">IF($AJ$5=6,"",(N18-N22))</f>
        <v>0</v>
      </c>
      <c r="O24" s="33" t="n">
        <f aca="false">IF($AJ$5=6,"",(O18-O22))</f>
        <v>0</v>
      </c>
      <c r="P24" s="33" t="n">
        <f aca="false">IF($AJ$5=6,"",(P18-P22))</f>
        <v>0</v>
      </c>
      <c r="Q24" s="33" t="n">
        <f aca="false">IF($AJ$5=6,"",(Q18-Q22))</f>
        <v>1</v>
      </c>
      <c r="R24" s="33" t="n">
        <f aca="false">IF($AJ$5=6,"",(R18-R22))</f>
        <v>2</v>
      </c>
      <c r="S24" s="33" t="n">
        <f aca="false">IF($AJ$5=6,"",(S18-S22))</f>
        <v>2</v>
      </c>
      <c r="T24" s="33" t="n">
        <f aca="false">IF($AJ$5=6,"",(T18-T22))</f>
        <v>2</v>
      </c>
      <c r="U24" s="33" t="n">
        <f aca="false">IF($AJ$5=6,"",(U18-U22))</f>
        <v>10</v>
      </c>
      <c r="V24" s="33" t="n">
        <f aca="false">IF($AJ$5=6,"",(V18-V22))</f>
        <v>12</v>
      </c>
      <c r="W24" s="33" t="n">
        <f aca="false">IF($AJ$5=6,"",(W18-W22))</f>
        <v>12</v>
      </c>
      <c r="X24" s="33" t="n">
        <f aca="false">IF($AJ$5=6,"",(X18-X22))</f>
        <v>10</v>
      </c>
      <c r="Y24" s="33" t="n">
        <f aca="false">IF($AJ$5=6,"",(Y18-Y22))</f>
        <v>11</v>
      </c>
      <c r="Z24" s="34" t="n">
        <f aca="false">IF($AJ$5=6,"",(Z18-Z22))</f>
        <v>10</v>
      </c>
      <c r="AA24" s="45"/>
    </row>
    <row r="25" customFormat="false" ht="12.75" hidden="false" customHeight="false" outlineLevel="0" collapsed="false">
      <c r="B25" s="35" t="str">
        <f aca="false">IF(AJ5=4,"Real Time Incremental Quantity (Hanson needs to purchase) for Saturday",IF(AJ5=5,"Real Time Incremental Quantity (Hanson needs to purchase) for Monday LLH",IF(AJ5=6,"Real Time Incremental Quantity (Hanson needs to purchase) for Monday HLH","")))</f>
        <v>Real Time Incremental Quantity (Hanson needs to purchase) for Monday LLH</v>
      </c>
      <c r="C25" s="36" t="n">
        <f aca="false">IF($AJ$5=6,"",IF(OR($AJ$5&lt;4,$AJ$5=7),"",C19-C22))</f>
        <v>11</v>
      </c>
      <c r="D25" s="37" t="n">
        <f aca="false">IF($AJ$5=6,"",IF(OR($AJ$5&lt;4,$AJ$5=7),"",D19-D22))</f>
        <v>11</v>
      </c>
      <c r="E25" s="37" t="n">
        <f aca="false">IF($AJ$5=6,"",IF(OR($AJ$5&lt;4,$AJ$5=7),"",E19-E22))</f>
        <v>12</v>
      </c>
      <c r="F25" s="37" t="n">
        <f aca="false">IF($AJ$5=6,"",IF(OR($AJ$5&lt;4,$AJ$5=7),"",F19-F22))</f>
        <v>13</v>
      </c>
      <c r="G25" s="37" t="n">
        <f aca="false">IF($AJ$5=6,"",IF(OR($AJ$5&lt;4,$AJ$5=7),"",G19-G22))</f>
        <v>13</v>
      </c>
      <c r="H25" s="37" t="n">
        <f aca="false">IF($AJ$5=6,"",IF(OR($AJ$5&lt;4,$AJ$5=7),"",H19-H22))</f>
        <v>12</v>
      </c>
      <c r="I25" s="37" t="str">
        <f aca="false">IF($AJ$5=5,"",IF(OR($AJ$5&lt;4,$AJ$5=7),"",I19-I22))</f>
        <v/>
      </c>
      <c r="J25" s="37" t="str">
        <f aca="false">IF($AJ$5=5,"",IF(OR($AJ$5&lt;4,$AJ$5=7),"",J19-J22))</f>
        <v/>
      </c>
      <c r="K25" s="37" t="str">
        <f aca="false">IF($AJ$5=5,"",IF(OR($AJ$5&lt;4,$AJ$5=7),"",K19-K22))</f>
        <v/>
      </c>
      <c r="L25" s="37" t="str">
        <f aca="false">IF($AJ$5=5,"",IF(OR($AJ$5&lt;4,$AJ$5=7),"",L19-L22))</f>
        <v/>
      </c>
      <c r="M25" s="37" t="str">
        <f aca="false">IF($AJ$5=5,"",IF(OR($AJ$5&lt;4,$AJ$5=7),"",M19-M22))</f>
        <v/>
      </c>
      <c r="N25" s="37" t="str">
        <f aca="false">IF($AJ$5=5,"",IF(OR($AJ$5&lt;4,$AJ$5=7),"",N19-N22))</f>
        <v/>
      </c>
      <c r="O25" s="37" t="str">
        <f aca="false">IF($AJ$5=5,"",IF(OR($AJ$5&lt;4,$AJ$5=7),"",O19-O22))</f>
        <v/>
      </c>
      <c r="P25" s="37" t="str">
        <f aca="false">IF($AJ$5=5,"",IF(OR($AJ$5&lt;4,$AJ$5=7),"",P19-P22))</f>
        <v/>
      </c>
      <c r="Q25" s="37" t="str">
        <f aca="false">IF($AJ$5=5,"",IF(OR($AJ$5&lt;4,$AJ$5=7),"",Q19-Q22))</f>
        <v/>
      </c>
      <c r="R25" s="37" t="str">
        <f aca="false">IF($AJ$5=5,"",IF(OR($AJ$5&lt;4,$AJ$5=7),"",R19-R22))</f>
        <v/>
      </c>
      <c r="S25" s="37" t="str">
        <f aca="false">IF($AJ$5=5,"",IF(OR($AJ$5&lt;4,$AJ$5=7),"",S19-S22))</f>
        <v/>
      </c>
      <c r="T25" s="37" t="str">
        <f aca="false">IF($AJ$5=5,"",IF(OR($AJ$5&lt;4,$AJ$5=7),"",T19-T22))</f>
        <v/>
      </c>
      <c r="U25" s="37" t="str">
        <f aca="false">IF($AJ$5=5,"",IF(OR($AJ$5&lt;4,$AJ$5=7),"",U19-U22))</f>
        <v/>
      </c>
      <c r="V25" s="37" t="str">
        <f aca="false">IF($AJ$5=5,"",IF(OR($AJ$5&lt;4,$AJ$5=7),"",V19-V22))</f>
        <v/>
      </c>
      <c r="W25" s="37" t="str">
        <f aca="false">IF($AJ$5=5,"",IF(OR($AJ$5&lt;4,$AJ$5=7),"",W19-W22))</f>
        <v/>
      </c>
      <c r="X25" s="37" t="str">
        <f aca="false">IF($AJ$5=5,"",IF(OR($AJ$5&lt;4,$AJ$5=7),"",X19-X22))</f>
        <v/>
      </c>
      <c r="Y25" s="37" t="n">
        <f aca="false">IF($AJ$5=6,"",IF(OR($AJ$5&lt;4,$AJ$5=7),"",Y19-Y22))</f>
        <v>17</v>
      </c>
      <c r="Z25" s="38" t="n">
        <f aca="false">IF($AJ$5=6,"",IF(OR($AJ$5&lt;4,$AJ$5=7),"",Z19-Z22))</f>
        <v>16</v>
      </c>
      <c r="AA25" s="45"/>
    </row>
    <row r="26" customFormat="false" ht="12.75" hidden="false" customHeight="false" outlineLevel="0" collapsed="false">
      <c r="B26" s="39" t="str">
        <f aca="false">IF(AJ5=1,"Real Time Decremental Quantity (Hanson needs to sell) for Tuesday",IF(AJ5=2,"Real Time Decremental Quantity (Hanson needs to sell) for Wednesday",IF(AJ5=3,"Real Time Decremental Quantity (Hanson needs to sell) for Thursday",IF(AJ5=4,"Real Time Decremental Quantity (Hanson needs to sell) for Friday",IF(AJ5=5,"Real Time Decremental Quantity (Hanson needs to sell) for Sunday",IF(AJ5=7,"Real Time Decremental Quantity (Hanson needs to sell) for a Holiday",IF(AJ5=6,"","")))))))</f>
        <v>Real Time Decremental Quantity (Hanson needs to sell) for Sunday</v>
      </c>
      <c r="C26" s="40" t="n">
        <f aca="false">IF($AJ$5=6,"",(C20-C23))</f>
        <v>0</v>
      </c>
      <c r="D26" s="41" t="n">
        <f aca="false">IF($AJ$5=6,"",(D20-D23))</f>
        <v>0</v>
      </c>
      <c r="E26" s="41" t="n">
        <f aca="false">IF($AJ$5=6,"",(E20-E23))</f>
        <v>0</v>
      </c>
      <c r="F26" s="41" t="n">
        <f aca="false">IF($AJ$5=6,"",(F20-F23))</f>
        <v>-0</v>
      </c>
      <c r="G26" s="41" t="n">
        <f aca="false">IF($AJ$5=6,"",(G20-G23))</f>
        <v>-0</v>
      </c>
      <c r="H26" s="41" t="n">
        <f aca="false">IF($AJ$5=6,"",(H20-H23))</f>
        <v>0</v>
      </c>
      <c r="I26" s="41" t="n">
        <f aca="false">IF($AJ$5=6,"",(I20-I23))</f>
        <v>0</v>
      </c>
      <c r="J26" s="41" t="n">
        <f aca="false">IF($AJ$5=6,"",(J20-J23))</f>
        <v>0</v>
      </c>
      <c r="K26" s="41" t="n">
        <f aca="false">IF($AJ$5=6,"",(K20-K23))</f>
        <v>0</v>
      </c>
      <c r="L26" s="41" t="n">
        <f aca="false">IF($AJ$5=6,"",(L20-L23))</f>
        <v>0</v>
      </c>
      <c r="M26" s="41" t="n">
        <f aca="false">IF($AJ$5=6,"",(M20-M23))</f>
        <v>0</v>
      </c>
      <c r="N26" s="41" t="n">
        <f aca="false">IF($AJ$5=6,"",(N20-N23))</f>
        <v>0</v>
      </c>
      <c r="O26" s="41" t="n">
        <f aca="false">IF($AJ$5=6,"",(O20-O23))</f>
        <v>0</v>
      </c>
      <c r="P26" s="41" t="n">
        <f aca="false">IF($AJ$5=6,"",(P20-P23))</f>
        <v>0</v>
      </c>
      <c r="Q26" s="41" t="n">
        <f aca="false">IF($AJ$5=6,"",(Q20-Q23))</f>
        <v>0</v>
      </c>
      <c r="R26" s="41" t="n">
        <f aca="false">IF($AJ$5=6,"",(R20-R23))</f>
        <v>0</v>
      </c>
      <c r="S26" s="41" t="n">
        <f aca="false">IF($AJ$5=6,"",(S20-S23))</f>
        <v>0</v>
      </c>
      <c r="T26" s="41" t="n">
        <f aca="false">IF($AJ$5=6,"",(T20-T23))</f>
        <v>0</v>
      </c>
      <c r="U26" s="41" t="n">
        <f aca="false">IF($AJ$5=6,"",(U20-U23))</f>
        <v>0</v>
      </c>
      <c r="V26" s="41" t="n">
        <f aca="false">IF($AJ$5=6,"",(V20-V23))</f>
        <v>0</v>
      </c>
      <c r="W26" s="41" t="n">
        <f aca="false">IF($AJ$5=6,"",(W20-W23))</f>
        <v>0</v>
      </c>
      <c r="X26" s="41" t="n">
        <f aca="false">IF($AJ$5=6,"",(X20-X23))</f>
        <v>0</v>
      </c>
      <c r="Y26" s="41" t="n">
        <f aca="false">IF($AJ$5=6,"",(Y20-Y23))</f>
        <v>0</v>
      </c>
      <c r="Z26" s="42" t="n">
        <f aca="false">IF($AJ$5=6,"",(Z20-Z23))</f>
        <v>0</v>
      </c>
      <c r="AA26" s="45"/>
    </row>
    <row r="27" customFormat="false" ht="13.5" hidden="false" customHeight="false" outlineLevel="0" collapsed="false">
      <c r="B27" s="43" t="str">
        <f aca="false">IF(AJ5=4,"Real Time Decremental Quantity (Hanson needs to sell) for Saturday",IF(AJ5=5,"Real Time Decremental Quantity (Hanson needs to sell) for Monday LLH",IF(AJ5=6,"Real Time Decremental Quantity (Hanson needs to sell) for Monday HLH","")))</f>
        <v>Real Time Decremental Quantity (Hanson needs to sell) for Monday LLH</v>
      </c>
      <c r="C27" s="46" t="n">
        <f aca="false">IF($AJ$5=6,"",IF(OR($AJ$5&lt;4,$AJ$5=7,),"",C21-C23))</f>
        <v>0</v>
      </c>
      <c r="D27" s="47" t="n">
        <f aca="false">IF($AJ$5=6,"",IF(OR($AJ$5&lt;4,$AJ$5=7,),"",D21-D23))</f>
        <v>0</v>
      </c>
      <c r="E27" s="47" t="n">
        <f aca="false">IF($AJ$5=6,"",IF(OR($AJ$5&lt;4,$AJ$5=7,),"",E21-E23))</f>
        <v>0</v>
      </c>
      <c r="F27" s="47" t="n">
        <f aca="false">IF($AJ$5=6,"",IF(OR($AJ$5&lt;4,$AJ$5=7,),"",F21-F23))</f>
        <v>0</v>
      </c>
      <c r="G27" s="47" t="n">
        <f aca="false">IF($AJ$5=6,"",IF(OR($AJ$5&lt;4,$AJ$5=7,),"",G21-G23))</f>
        <v>0</v>
      </c>
      <c r="H27" s="47" t="n">
        <f aca="false">IF($AJ$5=6,"",IF(OR($AJ$5&lt;4,$AJ$5=7,),"",H21-H23))</f>
        <v>0</v>
      </c>
      <c r="I27" s="47" t="str">
        <f aca="false">IF($AJ$5=5,"",IF(OR($AJ$5&lt;4,$AJ$5=7,),"",I21-I23))</f>
        <v/>
      </c>
      <c r="J27" s="47" t="str">
        <f aca="false">IF($AJ$5=5,"",IF(OR($AJ$5&lt;4,$AJ$5=7,),"",J21-J23))</f>
        <v/>
      </c>
      <c r="K27" s="47" t="str">
        <f aca="false">IF($AJ$5=5,"",IF(OR($AJ$5&lt;4,$AJ$5=7,),"",K21-K23))</f>
        <v/>
      </c>
      <c r="L27" s="47" t="str">
        <f aca="false">IF($AJ$5=5,"",IF(OR($AJ$5&lt;4,$AJ$5=7,),"",L21-L23))</f>
        <v/>
      </c>
      <c r="M27" s="47" t="str">
        <f aca="false">IF($AJ$5=5,"",IF(OR($AJ$5&lt;4,$AJ$5=7,),"",M21-M23))</f>
        <v/>
      </c>
      <c r="N27" s="47" t="str">
        <f aca="false">IF($AJ$5=5,"",IF(OR($AJ$5&lt;4,$AJ$5=7,),"",N21-N23))</f>
        <v/>
      </c>
      <c r="O27" s="47" t="str">
        <f aca="false">IF($AJ$5=5,"",IF(OR($AJ$5&lt;4,$AJ$5=7,),"",O21-O23))</f>
        <v/>
      </c>
      <c r="P27" s="47" t="str">
        <f aca="false">IF($AJ$5=5,"",IF(OR($AJ$5&lt;4,$AJ$5=7,),"",P21-P23))</f>
        <v/>
      </c>
      <c r="Q27" s="47" t="str">
        <f aca="false">IF($AJ$5=5,"",IF(OR($AJ$5&lt;4,$AJ$5=7,),"",Q21-Q23))</f>
        <v/>
      </c>
      <c r="R27" s="47" t="str">
        <f aca="false">IF($AJ$5=5,"",IF(OR($AJ$5&lt;4,$AJ$5=7,),"",R21-R23))</f>
        <v/>
      </c>
      <c r="S27" s="47" t="str">
        <f aca="false">IF($AJ$5=5,"",IF(OR($AJ$5&lt;4,$AJ$5=7,),"",S21-S23))</f>
        <v/>
      </c>
      <c r="T27" s="47" t="str">
        <f aca="false">IF($AJ$5=5,"",IF(OR($AJ$5&lt;4,$AJ$5=7,),"",T21-T23))</f>
        <v/>
      </c>
      <c r="U27" s="47" t="str">
        <f aca="false">IF($AJ$5=5,"",IF(OR($AJ$5&lt;4,$AJ$5=7,),"",U21-U23))</f>
        <v/>
      </c>
      <c r="V27" s="47" t="str">
        <f aca="false">IF($AJ$5=5,"",IF(OR($AJ$5&lt;4,$AJ$5=7,),"",V21-V23))</f>
        <v/>
      </c>
      <c r="W27" s="47" t="str">
        <f aca="false">IF($AJ$5=5,"",IF(OR($AJ$5&lt;4,$AJ$5=7,),"",W21-W23))</f>
        <v/>
      </c>
      <c r="X27" s="47" t="str">
        <f aca="false">IF($AJ$5=5,"",IF(OR($AJ$5&lt;4,$AJ$5=7,),"",X21-X23))</f>
        <v/>
      </c>
      <c r="Y27" s="47" t="n">
        <f aca="false">IF($AJ$5=6,"",IF(OR($AJ$5&lt;4,$AJ$5=7,),"",Y21-Y23))</f>
        <v>0</v>
      </c>
      <c r="Z27" s="48" t="n">
        <f aca="false">IF($AJ$5=6,"",IF(OR($AJ$5&lt;4,$AJ$5=7,),"",Z21-Z23))</f>
        <v>0</v>
      </c>
      <c r="AA27" s="45"/>
    </row>
    <row r="28" customFormat="false" ht="12.75" hidden="false" customHeight="false" outlineLevel="0" collapsed="false">
      <c r="B28" s="49"/>
      <c r="C28" s="41" t="str">
        <f aca="false">IF($AF$5=6,IF(OR(C11&gt;6,C11&lt;23),MIN($I18:$X18),""),"")</f>
        <v/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50"/>
    </row>
    <row r="29" customFormat="false" ht="12.75" hidden="false" customHeight="false" outlineLevel="0" collapsed="false">
      <c r="B29" s="51" t="s">
        <v>17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0"/>
    </row>
    <row r="30" customFormat="false" ht="12.75" hidden="false" customHeight="false" outlineLevel="0" collapsed="false">
      <c r="B30" s="51" t="s">
        <v>18</v>
      </c>
      <c r="C30" s="52" t="s">
        <v>19</v>
      </c>
      <c r="D30" s="52"/>
      <c r="E30" s="52"/>
      <c r="F30" s="52" t="s">
        <v>20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customFormat="false" ht="12.75" hidden="false" customHeight="false" outlineLevel="0" collapsed="false">
      <c r="B31" s="8" t="s">
        <v>21</v>
      </c>
      <c r="C31" s="53" t="s">
        <v>22</v>
      </c>
      <c r="D31" s="53"/>
      <c r="E31" s="53"/>
      <c r="F31" s="54" t="s">
        <v>23</v>
      </c>
      <c r="G31" s="54"/>
      <c r="H31" s="54"/>
      <c r="I31" s="54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</row>
    <row r="32" customFormat="false" ht="12.75" hidden="false" customHeight="false" outlineLevel="0" collapsed="false">
      <c r="B32" s="8" t="s">
        <v>24</v>
      </c>
      <c r="C32" s="53" t="s">
        <v>25</v>
      </c>
      <c r="D32" s="53"/>
      <c r="E32" s="53"/>
      <c r="F32" s="54" t="s">
        <v>26</v>
      </c>
      <c r="G32" s="54"/>
      <c r="H32" s="54"/>
      <c r="I32" s="54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customFormat="false" ht="12.75" hidden="false" customHeight="false" outlineLevel="0" collapsed="false">
      <c r="B33" s="8" t="s">
        <v>27</v>
      </c>
      <c r="C33" s="53" t="s">
        <v>28</v>
      </c>
      <c r="D33" s="53"/>
      <c r="E33" s="53"/>
      <c r="F33" s="54" t="s">
        <v>29</v>
      </c>
      <c r="G33" s="54"/>
      <c r="H33" s="54"/>
      <c r="I33" s="54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customFormat="false" ht="12.75" hidden="false" customHeight="false" outlineLevel="0" collapsed="false">
      <c r="B34" s="8" t="s">
        <v>30</v>
      </c>
      <c r="C34" s="53" t="s">
        <v>31</v>
      </c>
      <c r="D34" s="53"/>
      <c r="E34" s="53"/>
      <c r="F34" s="54" t="s">
        <v>32</v>
      </c>
      <c r="G34" s="54"/>
      <c r="H34" s="54"/>
      <c r="I34" s="54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customFormat="false" ht="12.75" hidden="false" customHeight="false" outlineLevel="0" collapsed="false">
      <c r="B35" s="8" t="s">
        <v>33</v>
      </c>
      <c r="C35" s="53" t="s">
        <v>34</v>
      </c>
      <c r="D35" s="53"/>
      <c r="E35" s="53"/>
      <c r="F35" s="54" t="s">
        <v>35</v>
      </c>
      <c r="G35" s="53"/>
      <c r="H35" s="53"/>
      <c r="I35" s="53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customFormat="false" ht="12.75" hidden="false" customHeight="false" outlineLevel="0" collapsed="false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customFormat="false" ht="12.75" hidden="false" customHeight="false" outlineLevel="0" collapsed="false">
      <c r="B37" s="51" t="s">
        <v>36</v>
      </c>
      <c r="C37" s="55" t="s">
        <v>19</v>
      </c>
      <c r="D37" s="55"/>
      <c r="E37" s="55"/>
      <c r="F37" s="55" t="s">
        <v>20</v>
      </c>
      <c r="G37" s="55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customFormat="false" ht="12.75" hidden="false" customHeight="false" outlineLevel="0" collapsed="false">
      <c r="B38" s="8" t="s">
        <v>37</v>
      </c>
      <c r="C38" s="9" t="s">
        <v>38</v>
      </c>
      <c r="D38" s="9"/>
      <c r="E38" s="9"/>
      <c r="F38" s="9" t="s">
        <v>39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0"/>
    </row>
    <row r="39" customFormat="false" ht="12.75" hidden="false" customHeight="false" outlineLevel="0" collapsed="false">
      <c r="B39" s="8" t="s">
        <v>40</v>
      </c>
      <c r="C39" s="9" t="s">
        <v>41</v>
      </c>
      <c r="D39" s="9"/>
      <c r="E39" s="9"/>
      <c r="F39" s="9" t="s">
        <v>42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0"/>
    </row>
    <row r="40" customFormat="false" ht="12.75" hidden="false" customHeight="false" outlineLevel="0" collapsed="false">
      <c r="B40" s="8" t="s">
        <v>43</v>
      </c>
      <c r="C40" s="9" t="s">
        <v>44</v>
      </c>
      <c r="D40" s="9"/>
      <c r="E40" s="9"/>
      <c r="F40" s="9" t="s">
        <v>45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0"/>
    </row>
    <row r="41" customFormat="false" ht="12.75" hidden="false" customHeight="false" outlineLevel="0" collapsed="false">
      <c r="B41" s="8" t="s">
        <v>46</v>
      </c>
      <c r="C41" s="9" t="s">
        <v>47</v>
      </c>
      <c r="D41" s="9"/>
      <c r="E41" s="9"/>
      <c r="F41" s="9" t="s">
        <v>48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0"/>
    </row>
    <row r="42" customFormat="false" ht="12.75" hidden="false" customHeight="false" outlineLevel="0" collapsed="false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0"/>
    </row>
    <row r="43" customFormat="false" ht="12.75" hidden="false" customHeight="false" outlineLevel="0" collapsed="false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0"/>
    </row>
    <row r="44" customFormat="false" ht="12.75" hidden="false" customHeight="false" outlineLevel="0" collapsed="false">
      <c r="B44" s="56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7"/>
    </row>
  </sheetData>
  <mergeCells count="10">
    <mergeCell ref="C31:E31"/>
    <mergeCell ref="F31:I31"/>
    <mergeCell ref="C32:E32"/>
    <mergeCell ref="F32:I32"/>
    <mergeCell ref="C33:E33"/>
    <mergeCell ref="F33:I33"/>
    <mergeCell ref="C34:E34"/>
    <mergeCell ref="F34:I34"/>
    <mergeCell ref="C37:E37"/>
    <mergeCell ref="F37:G37"/>
  </mergeCells>
  <hyperlinks>
    <hyperlink ref="F31" r:id="rId1" display="scocke@enron.com"/>
    <hyperlink ref="F32" r:id="rId2" display="lgang@enron.com"/>
    <hyperlink ref="F33" r:id="rId3" display="chris.h.foster@enron.com"/>
    <hyperlink ref="F34" r:id="rId4" display="lrawson@enron.com"/>
  </hyperlinks>
  <printOptions headings="false" gridLines="false" gridLinesSet="true" horizontalCentered="false" verticalCentered="false"/>
  <pageMargins left="0.25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2001-10-08T13:07:30Z</dcterms:created>
  <dc:creator>cmumm</dc:creator>
  <dc:description/>
  <dc:language>en-US</dc:language>
  <cp:lastModifiedBy>Dean Urbanik</cp:lastModifiedBy>
  <cp:lastPrinted>2001-11-09T21:18:35Z</cp:lastPrinted>
  <dcterms:modified xsi:type="dcterms:W3CDTF">2001-11-26T14:16:42Z</dcterms:modified>
  <cp:revision>0</cp:revision>
  <dc:subject/>
  <dc:title/>
</cp:coreProperties>
</file>