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<sst xmlns="http://schemas.openxmlformats.org/spreadsheetml/2006/main" count="2763" uniqueCount="392">
  <si>
    <t xml:space="preserve">Data Center Project</t>
  </si>
  <si>
    <t xml:space="preserve">Latest Update:</t>
  </si>
  <si>
    <r>
      <rPr>
        <b val="true"/>
        <sz val="18"/>
        <rFont val="Arial"/>
        <family val="2"/>
      </rPr>
      <t xml:space="preserve">Analysis of Baseline and Alternatives: </t>
    </r>
    <r>
      <rPr>
        <b val="true"/>
        <i val="true"/>
        <sz val="28"/>
        <rFont val="Arial"/>
        <family val="2"/>
      </rPr>
      <t xml:space="preserve">20 Years</t>
    </r>
  </si>
  <si>
    <t xml:space="preserve">Facility Parameters: Nominal</t>
  </si>
  <si>
    <t xml:space="preserve">Size:</t>
  </si>
  <si>
    <t xml:space="preserve"> </t>
  </si>
  <si>
    <t xml:space="preserve">sq. ft.</t>
  </si>
  <si>
    <t xml:space="preserve">Cooling:</t>
  </si>
  <si>
    <t xml:space="preserve">tons</t>
  </si>
  <si>
    <t xml:space="preserve">Data Processing:</t>
  </si>
  <si>
    <t xml:space="preserve">kW</t>
  </si>
  <si>
    <t xml:space="preserve">Air Moving</t>
  </si>
  <si>
    <t xml:space="preserve">Condensing:</t>
  </si>
  <si>
    <t xml:space="preserve">Total Power:</t>
  </si>
  <si>
    <t xml:space="preserve">Assumptions: Most Probable</t>
  </si>
  <si>
    <t xml:space="preserve">24 x 7 operation</t>
  </si>
  <si>
    <t xml:space="preserve">N+2 design for air-conditioning and stand-by generators</t>
  </si>
  <si>
    <t xml:space="preserve">Data processing elec. demand is constant</t>
  </si>
  <si>
    <t xml:space="preserve">No air-side economizers</t>
  </si>
  <si>
    <t xml:space="preserve">Negligible heat gains from building envelope and lighting</t>
  </si>
  <si>
    <t xml:space="preserve">CO2 fire protection system in data center for all alternatives</t>
  </si>
  <si>
    <t xml:space="preserve">70oF inlet, 110oF outlet from data processing equipment</t>
  </si>
  <si>
    <t xml:space="preserve">Data processing equipment has internal cooling fans</t>
  </si>
  <si>
    <t xml:space="preserve">15 interruptions of 12 hour duration in the summer under interruptable rate</t>
  </si>
  <si>
    <t xml:space="preserve">Utility elec. service at 13.8 kV</t>
  </si>
  <si>
    <t xml:space="preserve">N+1 design for 13.8 kV/480kV transformers and switchgear</t>
  </si>
  <si>
    <t xml:space="preserve">Ambient outdoor air provides ventilation and 90% of cooling for fuel cells</t>
  </si>
  <si>
    <t xml:space="preserve">0.3 inches water column external static pressure for air-handling units</t>
  </si>
  <si>
    <t xml:space="preserve">0.8 power factor for utility electric power</t>
  </si>
  <si>
    <t xml:space="preserve">SCADA/remote monitoring costs are equal for baseline and all alternatives</t>
  </si>
  <si>
    <t xml:space="preserve">20 year economic life</t>
  </si>
  <si>
    <t xml:space="preserve">$0 residual value at end of economic life</t>
  </si>
  <si>
    <t xml:space="preserve">34% federal corporate income tax rate</t>
  </si>
  <si>
    <t xml:space="preserve">No state corporate income tax</t>
  </si>
  <si>
    <t xml:space="preserve">10% cost of capital</t>
  </si>
  <si>
    <t xml:space="preserve">200% declining balance depreciation</t>
  </si>
  <si>
    <t xml:space="preserve">10 year useful life for air-cooled refrigerant condensing and water chilling equipment</t>
  </si>
  <si>
    <t xml:space="preserve">20 year useful life for water-cooled water chilling equipment</t>
  </si>
  <si>
    <t xml:space="preserve">Unit Prices:  Most Probable</t>
  </si>
  <si>
    <t xml:space="preserve">Elec. Usage (Firm):</t>
  </si>
  <si>
    <t xml:space="preserve">$/kWh</t>
  </si>
  <si>
    <t xml:space="preserve">Elec. Demand (Firm):</t>
  </si>
  <si>
    <t xml:space="preserve">$/kW/month</t>
  </si>
  <si>
    <t xml:space="preserve">Elec. Usage (Inter.):</t>
  </si>
  <si>
    <t xml:space="preserve">Elec. Demand (Inter.):</t>
  </si>
  <si>
    <t xml:space="preserve">Nat. Gas Usage:</t>
  </si>
  <si>
    <t xml:space="preserve">$/therm</t>
  </si>
  <si>
    <t xml:space="preserve">Diesel Fuel:</t>
  </si>
  <si>
    <t xml:space="preserve">$/gal</t>
  </si>
  <si>
    <t xml:space="preserve">Fuel Cell</t>
  </si>
  <si>
    <t xml:space="preserve">Installed Cost:</t>
  </si>
  <si>
    <t xml:space="preserve">$/kW</t>
  </si>
  <si>
    <t xml:space="preserve">Outdoor Condensing </t>
  </si>
  <si>
    <t xml:space="preserve">Unit Installed Cost:</t>
  </si>
  <si>
    <t xml:space="preserve">Cost:</t>
  </si>
  <si>
    <t xml:space="preserve">$/ton</t>
  </si>
  <si>
    <t xml:space="preserve">DX Evaporator Unit</t>
  </si>
  <si>
    <t xml:space="preserve">$/cfm</t>
  </si>
  <si>
    <t xml:space="preserve">13.8kV/480V Transformers</t>
  </si>
  <si>
    <t xml:space="preserve">and Switchgear</t>
  </si>
  <si>
    <t xml:space="preserve">Emer. Genset</t>
  </si>
  <si>
    <t xml:space="preserve">UPS Installed Cost:</t>
  </si>
  <si>
    <t xml:space="preserve">Absorbtion Chiller</t>
  </si>
  <si>
    <t xml:space="preserve">Installed Cost</t>
  </si>
  <si>
    <t xml:space="preserve">Centrifugal Chiller</t>
  </si>
  <si>
    <t xml:space="preserve">Cooling Tower</t>
  </si>
  <si>
    <t xml:space="preserve">Condensing System</t>
  </si>
  <si>
    <t xml:space="preserve">Elec. Demand at</t>
  </si>
  <si>
    <t xml:space="preserve">EER</t>
  </si>
  <si>
    <t xml:space="preserve">Design:</t>
  </si>
  <si>
    <t xml:space="preserve">kW/ton</t>
  </si>
  <si>
    <t xml:space="preserve">Air Handling Elec.</t>
  </si>
  <si>
    <t xml:space="preserve">Demand</t>
  </si>
  <si>
    <t xml:space="preserve">Fuel Cell Efficiency:</t>
  </si>
  <si>
    <t xml:space="preserve">Fuel Cell/UPS Loading:</t>
  </si>
  <si>
    <t xml:space="preserve">Reformer Efficiency:</t>
  </si>
  <si>
    <t xml:space="preserve">Fuel Cell Vent Rate:</t>
  </si>
  <si>
    <t xml:space="preserve">cfm/kW</t>
  </si>
  <si>
    <t xml:space="preserve">Direct-Fired Absorbtion Chiller (Double-Effect)</t>
  </si>
  <si>
    <t xml:space="preserve">C.O.P. at Design:</t>
  </si>
  <si>
    <t xml:space="preserve">Efficiency at Design</t>
  </si>
  <si>
    <t xml:space="preserve">Emer. Generator</t>
  </si>
  <si>
    <t xml:space="preserve">gal/kWh</t>
  </si>
  <si>
    <t xml:space="preserve">Transformer Impedence</t>
  </si>
  <si>
    <t xml:space="preserve">Loss</t>
  </si>
  <si>
    <t xml:space="preserve">Fuel Cell Maint. Cost</t>
  </si>
  <si>
    <t xml:space="preserve">$/kW-yr</t>
  </si>
  <si>
    <t xml:space="preserve">DX Condensing Unit</t>
  </si>
  <si>
    <t xml:space="preserve">Maint. Cost</t>
  </si>
  <si>
    <t xml:space="preserve">$/unit-yr</t>
  </si>
  <si>
    <t xml:space="preserve">13.8kV/480V Transformer</t>
  </si>
  <si>
    <t xml:space="preserve">and Switchgear Maint</t>
  </si>
  <si>
    <t xml:space="preserve">Emer. Generator Maint.</t>
  </si>
  <si>
    <t xml:space="preserve">Cost</t>
  </si>
  <si>
    <t xml:space="preserve">UPS Maint. Cost</t>
  </si>
  <si>
    <t xml:space="preserve">Absorbtion Chiller Maint.</t>
  </si>
  <si>
    <t xml:space="preserve">Centrifugal Chiller Maint.</t>
  </si>
  <si>
    <t xml:space="preserve">Fan-Coil Unit Maint. Cost</t>
  </si>
  <si>
    <t xml:space="preserve">Cooling Tower Maint. Cost</t>
  </si>
  <si>
    <t xml:space="preserve">$/unit/yr</t>
  </si>
  <si>
    <t xml:space="preserve">Pump Maint Cost</t>
  </si>
  <si>
    <t xml:space="preserve">Air-Cooled Screw Chiller</t>
  </si>
  <si>
    <t xml:space="preserve">Maint Cost</t>
  </si>
  <si>
    <t xml:space="preserve">Analysis of Baseline:</t>
  </si>
  <si>
    <t xml:space="preserve">Elec. DX air-conditioning with outdoor condensing units; utility elec. power;</t>
  </si>
  <si>
    <t xml:space="preserve">UPS for data processing equip.; emergency generators for data processing</t>
  </si>
  <si>
    <t xml:space="preserve">equipment and air-conditioning equipment</t>
  </si>
  <si>
    <t xml:space="preserve">Size air-conditioning units:</t>
  </si>
  <si>
    <t xml:space="preserve">cfm</t>
  </si>
  <si>
    <t xml:space="preserve">No. air-conditioning units:</t>
  </si>
  <si>
    <t xml:space="preserve">units</t>
  </si>
  <si>
    <t xml:space="preserve">Capital for condensing units</t>
  </si>
  <si>
    <t xml:space="preserve">$</t>
  </si>
  <si>
    <t xml:space="preserve">Capital for evaporating units</t>
  </si>
  <si>
    <t xml:space="preserve">Size emergency generators:</t>
  </si>
  <si>
    <t xml:space="preserve">No. emergency generators:</t>
  </si>
  <si>
    <t xml:space="preserve">Capital for emergency </t>
  </si>
  <si>
    <t xml:space="preserve">generators:</t>
  </si>
  <si>
    <t xml:space="preserve">Capital for UPS:</t>
  </si>
  <si>
    <t xml:space="preserve">Capital for 13.8/480 kV transformers</t>
  </si>
  <si>
    <t xml:space="preserve">and switchgear</t>
  </si>
  <si>
    <t xml:space="preserve">Capital for Air-Conditioning and</t>
  </si>
  <si>
    <t xml:space="preserve">Power:</t>
  </si>
  <si>
    <t xml:space="preserve">Elec Usage and Demand:</t>
  </si>
  <si>
    <t xml:space="preserve">Block 1:</t>
  </si>
  <si>
    <t xml:space="preserve">hr/yr</t>
  </si>
  <si>
    <t xml:space="preserve">month/yr</t>
  </si>
  <si>
    <t xml:space="preserve">Summer</t>
  </si>
  <si>
    <t xml:space="preserve">Condensing Usage:</t>
  </si>
  <si>
    <t xml:space="preserve">kWh</t>
  </si>
  <si>
    <t xml:space="preserve">Condensing Demand</t>
  </si>
  <si>
    <t xml:space="preserve">Block 2:</t>
  </si>
  <si>
    <t xml:space="preserve">Spring</t>
  </si>
  <si>
    <t xml:space="preserve">Condensing Demand:</t>
  </si>
  <si>
    <t xml:space="preserve">Block 3:</t>
  </si>
  <si>
    <t xml:space="preserve">Fall</t>
  </si>
  <si>
    <t xml:space="preserve">Block 4:</t>
  </si>
  <si>
    <t xml:space="preserve">Winter</t>
  </si>
  <si>
    <t xml:space="preserve">Annual Condensing Usage:</t>
  </si>
  <si>
    <t xml:space="preserve">kWh/yr</t>
  </si>
  <si>
    <t xml:space="preserve">Annual Air Moving Usage:</t>
  </si>
  <si>
    <t xml:space="preserve">Annual Data Procssing Usage:</t>
  </si>
  <si>
    <t xml:space="preserve">Annual Elec. Usage:</t>
  </si>
  <si>
    <t xml:space="preserve">Annual Elec. Usage Cost:</t>
  </si>
  <si>
    <t xml:space="preserve">$/yr</t>
  </si>
  <si>
    <t xml:space="preserve">Demand Cost:</t>
  </si>
  <si>
    <t xml:space="preserve">Condensing Block 1:</t>
  </si>
  <si>
    <t xml:space="preserve">Condensing Block 2:</t>
  </si>
  <si>
    <t xml:space="preserve">Condensing Block 3:</t>
  </si>
  <si>
    <t xml:space="preserve">Condensing Block 4:</t>
  </si>
  <si>
    <t xml:space="preserve">Air-Moving:</t>
  </si>
  <si>
    <t xml:space="preserve">Annual Elec. Demand Cost:</t>
  </si>
  <si>
    <t xml:space="preserve">Annual Elec. Cost:</t>
  </si>
  <si>
    <t xml:space="preserve">Air-Cooled Condensing Units</t>
  </si>
  <si>
    <t xml:space="preserve">DX Evaporating Units</t>
  </si>
  <si>
    <t xml:space="preserve">Air-Conditioning Sub-total</t>
  </si>
  <si>
    <t xml:space="preserve">Emer. Generators</t>
  </si>
  <si>
    <t xml:space="preserve">UPS</t>
  </si>
  <si>
    <t xml:space="preserve">13.8kV/480V transformers and switches</t>
  </si>
  <si>
    <t xml:space="preserve">Power Conversion Sub-total</t>
  </si>
  <si>
    <t xml:space="preserve">Annual Maint. Cost</t>
  </si>
  <si>
    <t xml:space="preserve">Analysis of Alternative 1:</t>
  </si>
  <si>
    <t xml:space="preserve">Elec. DX air-conditioning with outdoor condensing units; power from</t>
  </si>
  <si>
    <t xml:space="preserve">fuel cells installed inside data processing space for data-processing</t>
  </si>
  <si>
    <t xml:space="preserve">and air-conditioning equipment; waste heat from fuel cells vented</t>
  </si>
  <si>
    <t xml:space="preserve">to atmosphere</t>
  </si>
  <si>
    <t xml:space="preserve">Cooling for data processing</t>
  </si>
  <si>
    <t xml:space="preserve">and air-moving:</t>
  </si>
  <si>
    <t xml:space="preserve">Cooling for fuel cell heat losses</t>
  </si>
  <si>
    <t xml:space="preserve">to data processing space</t>
  </si>
  <si>
    <t xml:space="preserve">Total cooling load:</t>
  </si>
  <si>
    <t xml:space="preserve">Size condensing units:</t>
  </si>
  <si>
    <t xml:space="preserve">Demand for condensing:</t>
  </si>
  <si>
    <t xml:space="preserve">Demand for air moving</t>
  </si>
  <si>
    <t xml:space="preserve">Demand for data processing:</t>
  </si>
  <si>
    <t xml:space="preserve">Total demand (fuel cells):</t>
  </si>
  <si>
    <t xml:space="preserve">Capital for fuel cells:</t>
  </si>
  <si>
    <t xml:space="preserve">Capital for air-conditioning</t>
  </si>
  <si>
    <t xml:space="preserve">and power:</t>
  </si>
  <si>
    <t xml:space="preserve">Annual Data Processing Usage:</t>
  </si>
  <si>
    <t xml:space="preserve">Annual Natural Gas Usage:</t>
  </si>
  <si>
    <t xml:space="preserve">therm/yr</t>
  </si>
  <si>
    <t xml:space="preserve">Annual Natural Gas Cost:</t>
  </si>
  <si>
    <t xml:space="preserve">Fuel Cells</t>
  </si>
  <si>
    <t xml:space="preserve">Analysis of Alternative 2:</t>
  </si>
  <si>
    <t xml:space="preserve">equipment; waste heat from fuel cells vented to atmosphere;</t>
  </si>
  <si>
    <t xml:space="preserve">utility elec. power and emergency generators for air-conditioning</t>
  </si>
  <si>
    <t xml:space="preserve">equipment</t>
  </si>
  <si>
    <t xml:space="preserve">and air moving:</t>
  </si>
  <si>
    <t xml:space="preserve">Total demand (emer. generators)</t>
  </si>
  <si>
    <t xml:space="preserve">No. emer. generators:</t>
  </si>
  <si>
    <t xml:space="preserve">Capital for emer. generators </t>
  </si>
  <si>
    <t xml:space="preserve">Capital for 13.8kV/480V transformers</t>
  </si>
  <si>
    <t xml:space="preserve">Elec Usage and Demand (Utility):</t>
  </si>
  <si>
    <t xml:space="preserve">Annual Air-Conditioning Usage:</t>
  </si>
  <si>
    <t xml:space="preserve">Annual Elec. Usage Cost (Utility):</t>
  </si>
  <si>
    <t xml:space="preserve">Annual Elec. Demand Cost (Utility):</t>
  </si>
  <si>
    <t xml:space="preserve">Annual Elec. Cost (Utility):</t>
  </si>
  <si>
    <t xml:space="preserve">Annual Data-Processing Usage:</t>
  </si>
  <si>
    <t xml:space="preserve">Annual Elec. Usage (Fuel Cell):</t>
  </si>
  <si>
    <t xml:space="preserve">Annual Energy Cost:</t>
  </si>
  <si>
    <t xml:space="preserve">Analysis of Alternative 3:</t>
  </si>
  <si>
    <t xml:space="preserve">Elec. air-conditioning with water-cooled centrifugal chillers; power from</t>
  </si>
  <si>
    <t xml:space="preserve">and air moving</t>
  </si>
  <si>
    <t xml:space="preserve">Size fan-coil units:</t>
  </si>
  <si>
    <t xml:space="preserve">Capital for fan-coil units</t>
  </si>
  <si>
    <t xml:space="preserve">Size centrifugal chillers</t>
  </si>
  <si>
    <t xml:space="preserve">No. centrifugal chillers</t>
  </si>
  <si>
    <t xml:space="preserve">Capital for centrifugal chillers</t>
  </si>
  <si>
    <t xml:space="preserve">Capital for cooling towers</t>
  </si>
  <si>
    <t xml:space="preserve">Demand for air-conditioning:</t>
  </si>
  <si>
    <t xml:space="preserve">Cent. Chillers</t>
  </si>
  <si>
    <t xml:space="preserve">Evap. Pumps</t>
  </si>
  <si>
    <t xml:space="preserve">Cond. Pumps</t>
  </si>
  <si>
    <t xml:space="preserve">Clg. Twr. Fans</t>
  </si>
  <si>
    <t xml:space="preserve">Fan-Coil Units</t>
  </si>
  <si>
    <t xml:space="preserve">Sub-total</t>
  </si>
  <si>
    <t xml:space="preserve">Water Chilling Usage:</t>
  </si>
  <si>
    <t xml:space="preserve">Water Chilling Demand:</t>
  </si>
  <si>
    <t xml:space="preserve">Water Chilling Usage</t>
  </si>
  <si>
    <t xml:space="preserve">Water Chilling Demand</t>
  </si>
  <si>
    <t xml:space="preserve">Annual Water Chilling Usage:</t>
  </si>
  <si>
    <t xml:space="preserve">Water Chilling Block 1:</t>
  </si>
  <si>
    <t xml:space="preserve">Water Chilling Block 2:</t>
  </si>
  <si>
    <t xml:space="preserve">Water Chilling Block 3:</t>
  </si>
  <si>
    <t xml:space="preserve">Water Chilling Block 4:</t>
  </si>
  <si>
    <t xml:space="preserve">Evap. Pumps:</t>
  </si>
  <si>
    <t xml:space="preserve">Cond. Pumps:</t>
  </si>
  <si>
    <t xml:space="preserve">Clg. Twr. Pumps:</t>
  </si>
  <si>
    <t xml:space="preserve">Centrifugal Chillers</t>
  </si>
  <si>
    <t xml:space="preserve">Cooling Towers</t>
  </si>
  <si>
    <t xml:space="preserve">Pumps</t>
  </si>
  <si>
    <t xml:space="preserve">Analysis of Alternative 4:</t>
  </si>
  <si>
    <t xml:space="preserve">Same as Alternative 3 except add one absorbtion chiller and cooling</t>
  </si>
  <si>
    <t xml:space="preserve">tower to utilize the nat. gas not converted by the hydrogen reformers;</t>
  </si>
  <si>
    <t xml:space="preserve">delete one centrifugal chiller and one emer. generator</t>
  </si>
  <si>
    <t xml:space="preserve">Nat. Gas not converted to hydrogen:</t>
  </si>
  <si>
    <t xml:space="preserve">Heat available for water chilling:</t>
  </si>
  <si>
    <t xml:space="preserve">btu/hr</t>
  </si>
  <si>
    <t xml:space="preserve">Water chilling by abs. chiller:</t>
  </si>
  <si>
    <t xml:space="preserve">Size absorbtion chillers:</t>
  </si>
  <si>
    <t xml:space="preserve">No. absorbtion chillers:</t>
  </si>
  <si>
    <t xml:space="preserve">Additional capital for abs. chiller:</t>
  </si>
  <si>
    <t xml:space="preserve">Additional capital for cooling tower:</t>
  </si>
  <si>
    <t xml:space="preserve">Additional capital (total):</t>
  </si>
  <si>
    <t xml:space="preserve">Capital reduction for cent. chiller</t>
  </si>
  <si>
    <t xml:space="preserve">Capital reduction for emer. generator</t>
  </si>
  <si>
    <t xml:space="preserve">Capital reduction for 13.8kV/480V</t>
  </si>
  <si>
    <t xml:space="preserve">transformer and switchgear</t>
  </si>
  <si>
    <t xml:space="preserve">Capital reduction (total):</t>
  </si>
  <si>
    <t xml:space="preserve">Capital reduction (net):</t>
  </si>
  <si>
    <t xml:space="preserve">Reduced Water Chilling Usage:</t>
  </si>
  <si>
    <t xml:space="preserve">Additional Clg. Twr. Fan Usage</t>
  </si>
  <si>
    <t xml:space="preserve">Reduced Air-Cond. Usage (Net)</t>
  </si>
  <si>
    <t xml:space="preserve">Reduced Water Chilling Demand</t>
  </si>
  <si>
    <t xml:space="preserve">Addl. Clg. Twr. Fan Demand</t>
  </si>
  <si>
    <t xml:space="preserve">Reduced Air-Cond. Demand (Net):</t>
  </si>
  <si>
    <t xml:space="preserve">Absorbtion chillers</t>
  </si>
  <si>
    <t xml:space="preserve">Analysis of Alternative 5:</t>
  </si>
  <si>
    <t xml:space="preserve">Same as Alternative 4 except utility elec. power for air-conditioning</t>
  </si>
  <si>
    <t xml:space="preserve">will be at interruptable (reduced) rate; operate emer. generators during </t>
  </si>
  <si>
    <t xml:space="preserve">interruptions</t>
  </si>
  <si>
    <t xml:space="preserve">Summer Elec. Demand (Utility):</t>
  </si>
  <si>
    <t xml:space="preserve">Annual Diesel Usage:</t>
  </si>
  <si>
    <t xml:space="preserve">gal/yr</t>
  </si>
  <si>
    <t xml:space="preserve">Annual Diesel Cost:</t>
  </si>
  <si>
    <t xml:space="preserve">Annual Maint Cost:</t>
  </si>
  <si>
    <t xml:space="preserve">Analysis of Alternative 6:</t>
  </si>
  <si>
    <t xml:space="preserve">Same as Alternative 2 except utility elec. power for air-conditioning</t>
  </si>
  <si>
    <t xml:space="preserve">Ammual Maint Cost:</t>
  </si>
  <si>
    <t xml:space="preserve">Analysis of Alternative 7:</t>
  </si>
  <si>
    <t xml:space="preserve">Same as Alternative 3 except utility elec. power for air-conditioning</t>
  </si>
  <si>
    <t xml:space="preserve">Analysis of Alternative 8:</t>
  </si>
  <si>
    <t xml:space="preserve">Elec. air-conditioning with air-cooled screw chillers; power from</t>
  </si>
  <si>
    <t xml:space="preserve">Size air-cooled screw chillers</t>
  </si>
  <si>
    <t xml:space="preserve">No. air-cooled screw chillers</t>
  </si>
  <si>
    <t xml:space="preserve">Capital for screw chillers</t>
  </si>
  <si>
    <t xml:space="preserve">Demand for water chilling:</t>
  </si>
  <si>
    <t xml:space="preserve">Demand for water pumping:</t>
  </si>
  <si>
    <t xml:space="preserve">Annual Water Pumping Usage:</t>
  </si>
  <si>
    <t xml:space="preserve">Water Pumping</t>
  </si>
  <si>
    <t xml:space="preserve">Air-Cooled Screw Chillers</t>
  </si>
  <si>
    <t xml:space="preserve">Analysis of Alternative 9:</t>
  </si>
  <si>
    <t xml:space="preserve">Same as Alternative 8 except add two absorbtion chillers and cooling</t>
  </si>
  <si>
    <t xml:space="preserve">towers to utilize the nat. gas not converted by the hydrogen reformers;</t>
  </si>
  <si>
    <t xml:space="preserve">reduce air-cooled screw chillers and emer. generators</t>
  </si>
  <si>
    <t xml:space="preserve">Capital reduction for screw chillers</t>
  </si>
  <si>
    <t xml:space="preserve">transformers and switchgear</t>
  </si>
  <si>
    <t xml:space="preserve">Additional Cond. Wtr. Pump Usage</t>
  </si>
  <si>
    <t xml:space="preserve">Addl. Cond. Wtr. Pump Demand</t>
  </si>
  <si>
    <t xml:space="preserve">Analysis of Alternative 10:</t>
  </si>
  <si>
    <t xml:space="preserve">Same as Alternative 9 except utility elec. power for air-conditioning</t>
  </si>
  <si>
    <t xml:space="preserve">Analysis of Alternative 11:</t>
  </si>
  <si>
    <t xml:space="preserve">Data Processing</t>
  </si>
  <si>
    <t xml:space="preserve">Total demand (fuel cells)</t>
  </si>
  <si>
    <t xml:space="preserve">Analysis of Alternative 12:</t>
  </si>
  <si>
    <t xml:space="preserve">Same as Alternative 11 except add one absorbtion chiller and cooling</t>
  </si>
  <si>
    <t xml:space="preserve">delete one centrifugal chiller</t>
  </si>
  <si>
    <t xml:space="preserve">Capital reduction for fuel cells</t>
  </si>
  <si>
    <t xml:space="preserve">Summary of Results</t>
  </si>
  <si>
    <t xml:space="preserve">Savings</t>
  </si>
  <si>
    <t xml:space="preserve">Baseline</t>
  </si>
  <si>
    <t xml:space="preserve">Alt. 1</t>
  </si>
  <si>
    <t xml:space="preserve">v/Baseline</t>
  </si>
  <si>
    <t xml:space="preserve">Alt. 2</t>
  </si>
  <si>
    <t xml:space="preserve">Alt.3</t>
  </si>
  <si>
    <t xml:space="preserve">Alt. 4</t>
  </si>
  <si>
    <t xml:space="preserve">Alt. 5</t>
  </si>
  <si>
    <t xml:space="preserve">Alt. 6</t>
  </si>
  <si>
    <t xml:space="preserve">Alt. 7</t>
  </si>
  <si>
    <t xml:space="preserve">Alt. 8</t>
  </si>
  <si>
    <t xml:space="preserve">Alt. 9</t>
  </si>
  <si>
    <t xml:space="preserve">Alt. 10</t>
  </si>
  <si>
    <t xml:space="preserve">Alt. 11</t>
  </si>
  <si>
    <t xml:space="preserve">Alt. 12</t>
  </si>
  <si>
    <t xml:space="preserve">Capital</t>
  </si>
  <si>
    <t xml:space="preserve">Expenditure</t>
  </si>
  <si>
    <t xml:space="preserve">Year 0</t>
  </si>
  <si>
    <t xml:space="preserve">Year 10</t>
  </si>
  <si>
    <t xml:space="preserve">Annual</t>
  </si>
  <si>
    <t xml:space="preserve">Energy Cost</t>
  </si>
  <si>
    <t xml:space="preserve">Opns &amp; Maint Cost</t>
  </si>
  <si>
    <t xml:space="preserve">NPV of After-Tax Savings</t>
  </si>
  <si>
    <t xml:space="preserve">at 10% Discount Rate</t>
  </si>
  <si>
    <t xml:space="preserve">at 20% Discount Rate</t>
  </si>
  <si>
    <t xml:space="preserve">at 35% Discount Rate</t>
  </si>
  <si>
    <t xml:space="preserve">After-Tax IRR</t>
  </si>
  <si>
    <t xml:space="preserve">Positive</t>
  </si>
  <si>
    <t xml:space="preserve">&gt;150%</t>
  </si>
  <si>
    <t xml:space="preserve">Cash Flow</t>
  </si>
  <si>
    <t xml:space="preserve">Elec. Rate that Drives</t>
  </si>
  <si>
    <t xml:space="preserve">After-Tax NPV Negative</t>
  </si>
  <si>
    <t xml:space="preserve">and $0.65/Therm Nat. Gas Rate</t>
  </si>
  <si>
    <t xml:space="preserve">Energy</t>
  </si>
  <si>
    <t xml:space="preserve">$0.04/kWh</t>
  </si>
  <si>
    <t xml:space="preserve">$0.03/kWh</t>
  </si>
  <si>
    <t xml:space="preserve">$9.00/kW/month</t>
  </si>
  <si>
    <t xml:space="preserve">$6/kW/month</t>
  </si>
  <si>
    <t xml:space="preserve">Blended</t>
  </si>
  <si>
    <t xml:space="preserve">$0.525/kWh</t>
  </si>
  <si>
    <t xml:space="preserve">$0.05/kWh</t>
  </si>
  <si>
    <t xml:space="preserve">$12/kW/month</t>
  </si>
  <si>
    <t xml:space="preserve">$9/kW/month</t>
  </si>
  <si>
    <t xml:space="preserve">$0.667/kWh</t>
  </si>
  <si>
    <t xml:space="preserve">Alternate 1 Total Cost of Ownership</t>
  </si>
  <si>
    <t xml:space="preserve">NPV</t>
  </si>
  <si>
    <t xml:space="preserve">IRR</t>
  </si>
  <si>
    <t xml:space="preserve">Addl.</t>
  </si>
  <si>
    <t xml:space="preserve">Energy&amp;Maint</t>
  </si>
  <si>
    <t xml:space="preserve">200% DB</t>
  </si>
  <si>
    <t xml:space="preserve">Before-Tax</t>
  </si>
  <si>
    <t xml:space="preserve">After-Tax</t>
  </si>
  <si>
    <t xml:space="preserve">Tax</t>
  </si>
  <si>
    <t xml:space="preserve">Nominal</t>
  </si>
  <si>
    <t xml:space="preserve">Discount</t>
  </si>
  <si>
    <t xml:space="preserve">at 10%</t>
  </si>
  <si>
    <t xml:space="preserve">at 35%</t>
  </si>
  <si>
    <t xml:space="preserve">Discount </t>
  </si>
  <si>
    <t xml:space="preserve">at 50%</t>
  </si>
  <si>
    <t xml:space="preserve">at 75%</t>
  </si>
  <si>
    <t xml:space="preserve">10-35%</t>
  </si>
  <si>
    <t xml:space="preserve">35-50%</t>
  </si>
  <si>
    <t xml:space="preserve">50-75%</t>
  </si>
  <si>
    <t xml:space="preserve">at 20%</t>
  </si>
  <si>
    <t xml:space="preserve">at 100%</t>
  </si>
  <si>
    <t xml:space="preserve">at 125%</t>
  </si>
  <si>
    <t xml:space="preserve">at 150%</t>
  </si>
  <si>
    <t xml:space="preserve">75-100%</t>
  </si>
  <si>
    <t xml:space="preserve">100-125%</t>
  </si>
  <si>
    <t xml:space="preserve">125-150%</t>
  </si>
  <si>
    <t xml:space="preserve">at 175%</t>
  </si>
  <si>
    <t xml:space="preserve">150-175%</t>
  </si>
  <si>
    <t xml:space="preserve">Year</t>
  </si>
  <si>
    <t xml:space="preserve">Balance</t>
  </si>
  <si>
    <t xml:space="preserve">Depr.</t>
  </si>
  <si>
    <t xml:space="preserve">Factor</t>
  </si>
  <si>
    <t xml:space="preserve">Invest</t>
  </si>
  <si>
    <t xml:space="preserve">Bal</t>
  </si>
  <si>
    <t xml:space="preserve">Depr</t>
  </si>
  <si>
    <t xml:space="preserve">Rate</t>
  </si>
  <si>
    <t xml:space="preserve">Alternative 2 Total Cost of Ownership</t>
  </si>
  <si>
    <t xml:space="preserve">NPV </t>
  </si>
  <si>
    <t xml:space="preserve">Alternative 3 Total Cost of Ownership</t>
  </si>
  <si>
    <t xml:space="preserve">Alternative 4 Total Cost of Ownership</t>
  </si>
  <si>
    <t xml:space="preserve">Alternative 5 Total Cost of Ownership</t>
  </si>
  <si>
    <t xml:space="preserve">Alternative 6 Total Cost of Ownership</t>
  </si>
  <si>
    <t xml:space="preserve">Alternative 7 Total Cost of Ownership</t>
  </si>
  <si>
    <t xml:space="preserve">Alternative 8 Total Cost of Ownership</t>
  </si>
  <si>
    <t xml:space="preserve">Alternative 9 Total Cost of Ownership</t>
  </si>
  <si>
    <t xml:space="preserve">Alternative 10 Total Cost of Ownership</t>
  </si>
  <si>
    <t xml:space="preserve">Alternative 11 Total Cost of Ownership</t>
  </si>
  <si>
    <t xml:space="preserve">Alternative 12 Total Cost of Ownership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</si>
</sst>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#,##0"/>
    <numFmt numFmtId="167" formatCode="[$-409]#,##0.00_);[RED]\(#,##0.00\)"/>
    <numFmt numFmtId="168" formatCode="\$#,##0.00_);[RED]&quot;($&quot;#,##0.00\)"/>
    <numFmt numFmtId="169" formatCode="\$#,##0_);[RED]&quot;($&quot;#,##0\)"/>
    <numFmt numFmtId="170" formatCode="\$#,##0"/>
    <numFmt numFmtId="171" formatCode="0.0%"/>
    <numFmt numFmtId="172" formatCode="0.0"/>
    <numFmt numFmtId="173" formatCode="_(\$* #,##0_);_(\$* \(#,##0\);_(\$* \-_);_(@_)"/>
    <numFmt numFmtId="174" formatCode="\$#,##0.000_);[RED]&quot;($&quot;#,##0.000\)"/>
    <numFmt numFmtId="175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6"/>
      <name val="Arial"/>
      <family val="2"/>
    </font>
    <font>
      <b val="true"/>
      <sz val="18"/>
      <name val="Arial"/>
      <family val="2"/>
    </font>
    <font>
      <b val="true"/>
      <i val="true"/>
      <sz val="2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1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14"/>
    <col collapsed="false" customWidth="true" hidden="false" outlineLevel="0" max="3" min="3" style="0" width="11.13"/>
    <col collapsed="false" customWidth="true" hidden="false" outlineLevel="0" max="4" min="4" style="0" width="12.28"/>
    <col collapsed="false" customWidth="true" hidden="false" outlineLevel="0" max="7" min="5" style="0" width="11.13"/>
    <col collapsed="false" customWidth="true" hidden="false" outlineLevel="0" max="8" min="8" style="0" width="11.7"/>
    <col collapsed="false" customWidth="true" hidden="false" outlineLevel="0" max="11" min="9" style="0" width="11.13"/>
    <col collapsed="false" customWidth="true" hidden="false" outlineLevel="0" max="12" min="12" style="0" width="11.7"/>
    <col collapsed="false" customWidth="true" hidden="false" outlineLevel="0" max="16" min="13" style="0" width="11.13"/>
    <col collapsed="false" customWidth="true" hidden="false" outlineLevel="0" max="17" min="17" style="0" width="11.7"/>
    <col collapsed="false" customWidth="true" hidden="false" outlineLevel="0" max="18" min="18" style="0" width="11.13"/>
    <col collapsed="false" customWidth="true" hidden="false" outlineLevel="0" max="19" min="19" style="0" width="11.7"/>
    <col collapsed="false" customWidth="true" hidden="false" outlineLevel="0" max="20" min="20" style="0" width="11.13"/>
    <col collapsed="false" customWidth="true" hidden="false" outlineLevel="0" max="21" min="21" style="0" width="11.7"/>
    <col collapsed="false" customWidth="true" hidden="false" outlineLevel="0" max="22" min="22" style="0" width="12.56"/>
    <col collapsed="false" customWidth="true" hidden="false" outlineLevel="0" max="23" min="23" style="0" width="11.7"/>
    <col collapsed="false" customWidth="true" hidden="false" outlineLevel="0" max="24" min="24" style="0" width="12.99"/>
    <col collapsed="false" customWidth="true" hidden="false" outlineLevel="0" max="25" min="25" style="0" width="11.7"/>
    <col collapsed="false" customWidth="true" hidden="false" outlineLevel="0" max="26" min="26" style="0" width="11.13"/>
    <col collapsed="false" customWidth="true" hidden="false" outlineLevel="0" max="29" min="29" style="0" width="10.13"/>
    <col collapsed="false" customWidth="true" hidden="false" outlineLevel="0" max="33" min="32" style="0" width="10.71"/>
    <col collapsed="false" customWidth="true" hidden="false" outlineLevel="0" max="39" min="39" style="0" width="9.99"/>
    <col collapsed="false" customWidth="true" hidden="false" outlineLevel="0" max="41" min="41" style="0" width="10.99"/>
    <col collapsed="false" customWidth="true" hidden="false" outlineLevel="0" max="43" min="43" style="0" width="10.99"/>
    <col collapsed="false" customWidth="true" hidden="false" outlineLevel="0" max="48" min="48" style="0" width="10.99"/>
  </cols>
  <sheetData>
    <row r="1" customFormat="false" ht="4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  <c r="C2" s="2" t="n">
        <v>36903</v>
      </c>
    </row>
    <row r="3" customFormat="false" ht="34.5" hidden="false" customHeight="false" outlineLevel="0" collapsed="false">
      <c r="A3" s="3" t="s">
        <v>2</v>
      </c>
    </row>
    <row r="5" customFormat="false" ht="23.25" hidden="false" customHeight="false" outlineLevel="0" collapsed="false">
      <c r="A5" s="3" t="s">
        <v>3</v>
      </c>
    </row>
    <row r="7" customFormat="false" ht="12.75" hidden="false" customHeight="false" outlineLevel="0" collapsed="false">
      <c r="A7" s="0" t="s">
        <v>4</v>
      </c>
      <c r="B7" s="4" t="s">
        <v>5</v>
      </c>
      <c r="C7" s="4" t="n">
        <v>100000</v>
      </c>
      <c r="D7" s="0" t="s">
        <v>6</v>
      </c>
    </row>
    <row r="8" customFormat="false" ht="12.75" hidden="false" customHeight="false" outlineLevel="0" collapsed="false">
      <c r="A8" s="0" t="s">
        <v>7</v>
      </c>
      <c r="B8" s="4"/>
      <c r="C8" s="4" t="n">
        <v>3250</v>
      </c>
      <c r="D8" s="0" t="s">
        <v>8</v>
      </c>
    </row>
    <row r="9" customFormat="false" ht="12.75" hidden="false" customHeight="false" outlineLevel="0" collapsed="false">
      <c r="A9" s="0" t="s">
        <v>9</v>
      </c>
      <c r="C9" s="4" t="n">
        <v>10600</v>
      </c>
      <c r="D9" s="0" t="s">
        <v>10</v>
      </c>
    </row>
    <row r="10" customFormat="false" ht="12.75" hidden="false" customHeight="false" outlineLevel="0" collapsed="false">
      <c r="A10" s="0" t="s">
        <v>11</v>
      </c>
      <c r="C10" s="4" t="n">
        <v>825</v>
      </c>
      <c r="D10" s="0" t="s">
        <v>10</v>
      </c>
    </row>
    <row r="11" customFormat="false" ht="12.75" hidden="false" customHeight="false" outlineLevel="0" collapsed="false">
      <c r="A11" s="0" t="s">
        <v>12</v>
      </c>
      <c r="C11" s="4" t="n">
        <v>3575</v>
      </c>
      <c r="D11" s="0" t="s">
        <v>10</v>
      </c>
    </row>
    <row r="12" customFormat="false" ht="12.75" hidden="false" customHeight="false" outlineLevel="0" collapsed="false">
      <c r="A12" s="0" t="s">
        <v>13</v>
      </c>
      <c r="C12" s="4" t="n">
        <f aca="false">C9+C10+C11</f>
        <v>15000</v>
      </c>
      <c r="D12" s="0" t="s">
        <v>10</v>
      </c>
    </row>
    <row r="14" customFormat="false" ht="23.25" hidden="false" customHeight="false" outlineLevel="0" collapsed="false">
      <c r="A14" s="3" t="s">
        <v>14</v>
      </c>
    </row>
    <row r="16" customFormat="false" ht="12.75" hidden="false" customHeight="false" outlineLevel="0" collapsed="false">
      <c r="A16" s="0" t="s">
        <v>15</v>
      </c>
    </row>
    <row r="17" customFormat="false" ht="12.75" hidden="false" customHeight="false" outlineLevel="0" collapsed="false">
      <c r="A17" s="0" t="s">
        <v>16</v>
      </c>
      <c r="H17" s="2"/>
    </row>
    <row r="18" customFormat="false" ht="12.75" hidden="false" customHeight="false" outlineLevel="0" collapsed="false">
      <c r="A18" s="0" t="s">
        <v>17</v>
      </c>
      <c r="H18" s="2"/>
    </row>
    <row r="19" customFormat="false" ht="12.75" hidden="false" customHeight="false" outlineLevel="0" collapsed="false">
      <c r="A19" s="0" t="s">
        <v>18</v>
      </c>
      <c r="H19" s="2"/>
    </row>
    <row r="20" customFormat="false" ht="12.75" hidden="false" customHeight="false" outlineLevel="0" collapsed="false">
      <c r="A20" s="0" t="s">
        <v>19</v>
      </c>
      <c r="H20" s="2"/>
    </row>
    <row r="21" customFormat="false" ht="12.75" hidden="false" customHeight="false" outlineLevel="0" collapsed="false">
      <c r="A21" s="0" t="s">
        <v>20</v>
      </c>
      <c r="H21" s="2"/>
    </row>
    <row r="22" customFormat="false" ht="12.75" hidden="false" customHeight="false" outlineLevel="0" collapsed="false">
      <c r="A22" s="0" t="s">
        <v>21</v>
      </c>
      <c r="H22" s="2"/>
    </row>
    <row r="23" customFormat="false" ht="12.75" hidden="false" customHeight="false" outlineLevel="0" collapsed="false">
      <c r="A23" s="0" t="s">
        <v>22</v>
      </c>
      <c r="H23" s="2"/>
    </row>
    <row r="24" customFormat="false" ht="12.75" hidden="false" customHeight="false" outlineLevel="0" collapsed="false">
      <c r="A24" s="0" t="s">
        <v>23</v>
      </c>
      <c r="H24" s="2"/>
    </row>
    <row r="25" customFormat="false" ht="12.75" hidden="false" customHeight="false" outlineLevel="0" collapsed="false">
      <c r="A25" s="0" t="s">
        <v>24</v>
      </c>
      <c r="H25" s="2"/>
    </row>
    <row r="26" customFormat="false" ht="12.75" hidden="false" customHeight="false" outlineLevel="0" collapsed="false">
      <c r="A26" s="0" t="s">
        <v>25</v>
      </c>
      <c r="H26" s="2"/>
    </row>
    <row r="27" customFormat="false" ht="12.75" hidden="false" customHeight="false" outlineLevel="0" collapsed="false">
      <c r="A27" s="0" t="s">
        <v>26</v>
      </c>
      <c r="H27" s="2"/>
    </row>
    <row r="28" customFormat="false" ht="12.75" hidden="false" customHeight="false" outlineLevel="0" collapsed="false">
      <c r="A28" s="0" t="s">
        <v>27</v>
      </c>
      <c r="H28" s="2"/>
    </row>
    <row r="29" customFormat="false" ht="12.75" hidden="false" customHeight="false" outlineLevel="0" collapsed="false">
      <c r="A29" s="0" t="s">
        <v>28</v>
      </c>
    </row>
    <row r="30" customFormat="false" ht="12.75" hidden="false" customHeight="false" outlineLevel="0" collapsed="false">
      <c r="A30" s="0" t="s">
        <v>29</v>
      </c>
    </row>
    <row r="31" customFormat="false" ht="12.75" hidden="false" customHeight="false" outlineLevel="0" collapsed="false">
      <c r="A31" s="0" t="s">
        <v>30</v>
      </c>
    </row>
    <row r="32" customFormat="false" ht="12.75" hidden="false" customHeight="false" outlineLevel="0" collapsed="false">
      <c r="A32" s="0" t="s">
        <v>31</v>
      </c>
    </row>
    <row r="33" customFormat="false" ht="12.75" hidden="false" customHeight="false" outlineLevel="0" collapsed="false">
      <c r="A33" s="0" t="s">
        <v>32</v>
      </c>
    </row>
    <row r="34" customFormat="false" ht="12.75" hidden="false" customHeight="false" outlineLevel="0" collapsed="false">
      <c r="A34" s="0" t="s">
        <v>33</v>
      </c>
    </row>
    <row r="35" customFormat="false" ht="12.75" hidden="false" customHeight="false" outlineLevel="0" collapsed="false">
      <c r="A35" s="0" t="s">
        <v>34</v>
      </c>
    </row>
    <row r="36" customFormat="false" ht="12.75" hidden="false" customHeight="false" outlineLevel="0" collapsed="false">
      <c r="A36" s="0" t="s">
        <v>35</v>
      </c>
    </row>
    <row r="37" customFormat="false" ht="12.75" hidden="false" customHeight="false" outlineLevel="0" collapsed="false">
      <c r="A37" s="0" t="s">
        <v>36</v>
      </c>
    </row>
    <row r="38" customFormat="false" ht="12.75" hidden="false" customHeight="false" outlineLevel="0" collapsed="false">
      <c r="A38" s="0" t="s">
        <v>37</v>
      </c>
    </row>
    <row r="41" customFormat="false" ht="23.25" hidden="false" customHeight="false" outlineLevel="0" collapsed="false">
      <c r="A41" s="3" t="s">
        <v>38</v>
      </c>
    </row>
    <row r="43" customFormat="false" ht="12.75" hidden="false" customHeight="false" outlineLevel="0" collapsed="false">
      <c r="A43" s="0" t="s">
        <v>39</v>
      </c>
      <c r="C43" s="5" t="n">
        <v>0.06</v>
      </c>
      <c r="D43" s="0" t="s">
        <v>40</v>
      </c>
    </row>
    <row r="44" customFormat="false" ht="12.75" hidden="false" customHeight="false" outlineLevel="0" collapsed="false">
      <c r="A44" s="0" t="s">
        <v>41</v>
      </c>
      <c r="C44" s="0" t="n">
        <v>15</v>
      </c>
      <c r="D44" s="0" t="s">
        <v>42</v>
      </c>
    </row>
    <row r="46" customFormat="false" ht="12.75" hidden="false" customHeight="false" outlineLevel="0" collapsed="false">
      <c r="A46" s="0" t="s">
        <v>43</v>
      </c>
      <c r="C46" s="0" t="n">
        <v>0.05</v>
      </c>
      <c r="D46" s="0" t="s">
        <v>40</v>
      </c>
    </row>
    <row r="47" customFormat="false" ht="12.75" hidden="false" customHeight="false" outlineLevel="0" collapsed="false">
      <c r="A47" s="0" t="s">
        <v>44</v>
      </c>
      <c r="C47" s="6" t="n">
        <v>3.75</v>
      </c>
      <c r="D47" s="0" t="s">
        <v>42</v>
      </c>
    </row>
    <row r="49" customFormat="false" ht="12.75" hidden="false" customHeight="false" outlineLevel="0" collapsed="false">
      <c r="A49" s="0" t="s">
        <v>45</v>
      </c>
      <c r="C49" s="0" t="n">
        <v>0.65</v>
      </c>
      <c r="D49" s="0" t="s">
        <v>46</v>
      </c>
    </row>
    <row r="51" customFormat="false" ht="12.75" hidden="false" customHeight="false" outlineLevel="0" collapsed="false">
      <c r="A51" s="0" t="s">
        <v>47</v>
      </c>
      <c r="C51" s="0" t="n">
        <v>1.4</v>
      </c>
      <c r="D51" s="0" t="s">
        <v>48</v>
      </c>
    </row>
    <row r="53" customFormat="false" ht="12.75" hidden="false" customHeight="false" outlineLevel="0" collapsed="false">
      <c r="A53" s="0" t="s">
        <v>49</v>
      </c>
    </row>
    <row r="54" customFormat="false" ht="12.75" hidden="false" customHeight="false" outlineLevel="0" collapsed="false">
      <c r="A54" s="0" t="s">
        <v>50</v>
      </c>
      <c r="C54" s="4" t="n">
        <v>1900</v>
      </c>
      <c r="D54" s="0" t="s">
        <v>51</v>
      </c>
    </row>
    <row r="56" customFormat="false" ht="12.75" hidden="false" customHeight="false" outlineLevel="0" collapsed="false">
      <c r="A56" s="0" t="s">
        <v>52</v>
      </c>
    </row>
    <row r="57" customFormat="false" ht="12.75" hidden="false" customHeight="false" outlineLevel="0" collapsed="false">
      <c r="A57" s="0" t="s">
        <v>53</v>
      </c>
    </row>
    <row r="58" customFormat="false" ht="12.75" hidden="false" customHeight="false" outlineLevel="0" collapsed="false">
      <c r="A58" s="0" t="s">
        <v>54</v>
      </c>
      <c r="C58" s="0" t="n">
        <v>450</v>
      </c>
      <c r="D58" s="0" t="s">
        <v>55</v>
      </c>
    </row>
    <row r="60" customFormat="false" ht="12.75" hidden="false" customHeight="false" outlineLevel="0" collapsed="false">
      <c r="A60" s="0" t="s">
        <v>56</v>
      </c>
    </row>
    <row r="61" customFormat="false" ht="12.75" hidden="false" customHeight="false" outlineLevel="0" collapsed="false">
      <c r="A61" s="0" t="s">
        <v>50</v>
      </c>
      <c r="C61" s="0" t="n">
        <v>1.5</v>
      </c>
      <c r="D61" s="0" t="s">
        <v>57</v>
      </c>
    </row>
    <row r="63" customFormat="false" ht="12.75" hidden="false" customHeight="false" outlineLevel="0" collapsed="false">
      <c r="A63" s="0" t="s">
        <v>58</v>
      </c>
    </row>
    <row r="64" customFormat="false" ht="12.75" hidden="false" customHeight="false" outlineLevel="0" collapsed="false">
      <c r="A64" s="0" t="s">
        <v>59</v>
      </c>
      <c r="C64" s="0" t="n">
        <v>95</v>
      </c>
      <c r="D64" s="0" t="s">
        <v>51</v>
      </c>
    </row>
    <row r="66" customFormat="false" ht="12.75" hidden="false" customHeight="false" outlineLevel="0" collapsed="false">
      <c r="A66" s="0" t="s">
        <v>60</v>
      </c>
    </row>
    <row r="67" customFormat="false" ht="12.75" hidden="false" customHeight="false" outlineLevel="0" collapsed="false">
      <c r="A67" s="0" t="s">
        <v>50</v>
      </c>
      <c r="C67" s="0" t="n">
        <v>500</v>
      </c>
      <c r="D67" s="0" t="s">
        <v>51</v>
      </c>
    </row>
    <row r="69" customFormat="false" ht="12.75" hidden="false" customHeight="false" outlineLevel="0" collapsed="false">
      <c r="A69" s="0" t="s">
        <v>61</v>
      </c>
      <c r="C69" s="4" t="n">
        <v>1000</v>
      </c>
      <c r="D69" s="0" t="s">
        <v>51</v>
      </c>
    </row>
    <row r="70" customFormat="false" ht="12.75" hidden="false" customHeight="false" outlineLevel="0" collapsed="false">
      <c r="C70" s="4"/>
    </row>
    <row r="71" customFormat="false" ht="12.75" hidden="false" customHeight="false" outlineLevel="0" collapsed="false">
      <c r="A71" s="0" t="s">
        <v>62</v>
      </c>
      <c r="C71" s="4"/>
    </row>
    <row r="72" customFormat="false" ht="12.75" hidden="false" customHeight="false" outlineLevel="0" collapsed="false">
      <c r="A72" s="0" t="s">
        <v>63</v>
      </c>
      <c r="C72" s="4" t="n">
        <v>650</v>
      </c>
      <c r="D72" s="0" t="s">
        <v>55</v>
      </c>
    </row>
    <row r="73" customFormat="false" ht="12.75" hidden="false" customHeight="false" outlineLevel="0" collapsed="false">
      <c r="C73" s="4"/>
    </row>
    <row r="74" customFormat="false" ht="12.75" hidden="false" customHeight="false" outlineLevel="0" collapsed="false">
      <c r="A74" s="0" t="s">
        <v>64</v>
      </c>
      <c r="C74" s="4"/>
    </row>
    <row r="75" customFormat="false" ht="12.75" hidden="false" customHeight="false" outlineLevel="0" collapsed="false">
      <c r="A75" s="0" t="s">
        <v>63</v>
      </c>
      <c r="C75" s="4" t="n">
        <v>450</v>
      </c>
      <c r="D75" s="0" t="s">
        <v>55</v>
      </c>
    </row>
    <row r="76" customFormat="false" ht="12.75" hidden="false" customHeight="false" outlineLevel="0" collapsed="false">
      <c r="C76" s="4"/>
    </row>
    <row r="77" customFormat="false" ht="12.75" hidden="false" customHeight="false" outlineLevel="0" collapsed="false">
      <c r="A77" s="0" t="s">
        <v>65</v>
      </c>
      <c r="C77" s="4"/>
    </row>
    <row r="78" customFormat="false" ht="12.75" hidden="false" customHeight="false" outlineLevel="0" collapsed="false">
      <c r="A78" s="0" t="s">
        <v>63</v>
      </c>
      <c r="C78" s="0" t="n">
        <v>200</v>
      </c>
      <c r="D78" s="0" t="s">
        <v>55</v>
      </c>
    </row>
    <row r="80" customFormat="false" ht="12.75" hidden="false" customHeight="false" outlineLevel="0" collapsed="false">
      <c r="A80" s="0" t="s">
        <v>66</v>
      </c>
    </row>
    <row r="81" customFormat="false" ht="12.75" hidden="false" customHeight="false" outlineLevel="0" collapsed="false">
      <c r="A81" s="0" t="s">
        <v>67</v>
      </c>
      <c r="C81" s="0" t="n">
        <v>11</v>
      </c>
      <c r="D81" s="0" t="s">
        <v>68</v>
      </c>
    </row>
    <row r="82" customFormat="false" ht="12.75" hidden="false" customHeight="false" outlineLevel="0" collapsed="false">
      <c r="A82" s="0" t="s">
        <v>69</v>
      </c>
      <c r="C82" s="0" t="n">
        <v>1.1</v>
      </c>
      <c r="D82" s="0" t="s">
        <v>70</v>
      </c>
    </row>
    <row r="84" customFormat="false" ht="12.75" hidden="false" customHeight="false" outlineLevel="0" collapsed="false">
      <c r="A84" s="0" t="s">
        <v>71</v>
      </c>
    </row>
    <row r="85" customFormat="false" ht="12.75" hidden="false" customHeight="false" outlineLevel="0" collapsed="false">
      <c r="A85" s="0" t="s">
        <v>72</v>
      </c>
      <c r="C85" s="0" t="n">
        <v>0.25</v>
      </c>
      <c r="D85" s="0" t="s">
        <v>70</v>
      </c>
    </row>
    <row r="87" customFormat="false" ht="12.75" hidden="false" customHeight="false" outlineLevel="0" collapsed="false">
      <c r="A87" s="0" t="s">
        <v>73</v>
      </c>
      <c r="C87" s="0" t="n">
        <v>0.5</v>
      </c>
    </row>
    <row r="89" customFormat="false" ht="12.75" hidden="false" customHeight="false" outlineLevel="0" collapsed="false">
      <c r="A89" s="0" t="s">
        <v>74</v>
      </c>
      <c r="C89" s="0" t="n">
        <v>0.85</v>
      </c>
    </row>
    <row r="91" customFormat="false" ht="12.75" hidden="false" customHeight="false" outlineLevel="0" collapsed="false">
      <c r="A91" s="0" t="s">
        <v>75</v>
      </c>
      <c r="C91" s="0" t="n">
        <v>0.8</v>
      </c>
    </row>
    <row r="93" customFormat="false" ht="12.75" hidden="false" customHeight="false" outlineLevel="0" collapsed="false">
      <c r="A93" s="0" t="s">
        <v>76</v>
      </c>
      <c r="C93" s="0" t="n">
        <v>3.5</v>
      </c>
      <c r="D93" s="0" t="s">
        <v>77</v>
      </c>
    </row>
    <row r="95" customFormat="false" ht="12.75" hidden="false" customHeight="false" outlineLevel="0" collapsed="false">
      <c r="A95" s="0" t="s">
        <v>78</v>
      </c>
    </row>
    <row r="96" customFormat="false" ht="12.75" hidden="false" customHeight="false" outlineLevel="0" collapsed="false">
      <c r="A96" s="0" t="s">
        <v>79</v>
      </c>
      <c r="C96" s="0" t="n">
        <v>1</v>
      </c>
    </row>
    <row r="98" customFormat="false" ht="12.75" hidden="false" customHeight="false" outlineLevel="0" collapsed="false">
      <c r="A98" s="0" t="s">
        <v>64</v>
      </c>
    </row>
    <row r="99" customFormat="false" ht="12.75" hidden="false" customHeight="false" outlineLevel="0" collapsed="false">
      <c r="A99" s="0" t="s">
        <v>80</v>
      </c>
      <c r="C99" s="0" t="n">
        <v>0.55</v>
      </c>
      <c r="D99" s="0" t="s">
        <v>70</v>
      </c>
    </row>
    <row r="101" customFormat="false" ht="12.75" hidden="false" customHeight="false" outlineLevel="0" collapsed="false">
      <c r="A101" s="0" t="s">
        <v>81</v>
      </c>
    </row>
    <row r="102" customFormat="false" ht="12.75" hidden="false" customHeight="false" outlineLevel="0" collapsed="false">
      <c r="A102" s="0" t="s">
        <v>80</v>
      </c>
      <c r="C102" s="0" t="n">
        <v>0.0713</v>
      </c>
      <c r="D102" s="0" t="s">
        <v>82</v>
      </c>
    </row>
    <row r="104" customFormat="false" ht="12.75" hidden="false" customHeight="false" outlineLevel="0" collapsed="false">
      <c r="A104" s="0" t="s">
        <v>83</v>
      </c>
    </row>
    <row r="105" customFormat="false" ht="12.75" hidden="false" customHeight="false" outlineLevel="0" collapsed="false">
      <c r="A105" s="0" t="s">
        <v>84</v>
      </c>
      <c r="C105" s="0" t="n">
        <v>0.025</v>
      </c>
    </row>
    <row r="107" customFormat="false" ht="12.75" hidden="false" customHeight="false" outlineLevel="0" collapsed="false">
      <c r="A107" s="0" t="s">
        <v>85</v>
      </c>
      <c r="C107" s="6" t="n">
        <v>6.5</v>
      </c>
      <c r="D107" s="0" t="s">
        <v>86</v>
      </c>
    </row>
    <row r="109" customFormat="false" ht="12.75" hidden="false" customHeight="false" outlineLevel="0" collapsed="false">
      <c r="A109" s="0" t="s">
        <v>87</v>
      </c>
    </row>
    <row r="110" customFormat="false" ht="12.75" hidden="false" customHeight="false" outlineLevel="0" collapsed="false">
      <c r="A110" s="0" t="s">
        <v>88</v>
      </c>
      <c r="C110" s="6" t="n">
        <v>2500</v>
      </c>
      <c r="D110" s="0" t="s">
        <v>89</v>
      </c>
    </row>
    <row r="112" customFormat="false" ht="12.75" hidden="false" customHeight="false" outlineLevel="0" collapsed="false">
      <c r="A112" s="0" t="s">
        <v>90</v>
      </c>
    </row>
    <row r="113" customFormat="false" ht="12.75" hidden="false" customHeight="false" outlineLevel="0" collapsed="false">
      <c r="A113" s="0" t="s">
        <v>91</v>
      </c>
      <c r="C113" s="6" t="n">
        <v>2.5</v>
      </c>
      <c r="D113" s="0" t="s">
        <v>86</v>
      </c>
    </row>
    <row r="114" customFormat="false" ht="12.75" hidden="false" customHeight="false" outlineLevel="0" collapsed="false">
      <c r="C114" s="7"/>
    </row>
    <row r="115" customFormat="false" ht="12.75" hidden="false" customHeight="false" outlineLevel="0" collapsed="false">
      <c r="A115" s="0" t="s">
        <v>92</v>
      </c>
      <c r="C115" s="7"/>
    </row>
    <row r="116" customFormat="false" ht="12.75" hidden="false" customHeight="false" outlineLevel="0" collapsed="false">
      <c r="A116" s="0" t="s">
        <v>93</v>
      </c>
      <c r="C116" s="6" t="n">
        <v>3.5</v>
      </c>
      <c r="D116" s="0" t="s">
        <v>86</v>
      </c>
    </row>
    <row r="117" customFormat="false" ht="12.75" hidden="false" customHeight="false" outlineLevel="0" collapsed="false">
      <c r="C117" s="7"/>
    </row>
    <row r="118" customFormat="false" ht="12.75" hidden="false" customHeight="false" outlineLevel="0" collapsed="false">
      <c r="A118" s="0" t="s">
        <v>94</v>
      </c>
      <c r="C118" s="6" t="n">
        <v>17.5</v>
      </c>
      <c r="D118" s="0" t="s">
        <v>86</v>
      </c>
    </row>
    <row r="119" customFormat="false" ht="12.75" hidden="false" customHeight="false" outlineLevel="0" collapsed="false">
      <c r="C119" s="7"/>
    </row>
    <row r="120" customFormat="false" ht="12.75" hidden="false" customHeight="false" outlineLevel="0" collapsed="false">
      <c r="A120" s="0" t="s">
        <v>95</v>
      </c>
      <c r="C120" s="7"/>
    </row>
    <row r="121" customFormat="false" ht="12.75" hidden="false" customHeight="false" outlineLevel="0" collapsed="false">
      <c r="A121" s="0" t="s">
        <v>93</v>
      </c>
      <c r="C121" s="6" t="n">
        <v>7500</v>
      </c>
      <c r="D121" s="0" t="s">
        <v>89</v>
      </c>
    </row>
    <row r="122" customFormat="false" ht="12.75" hidden="false" customHeight="false" outlineLevel="0" collapsed="false">
      <c r="C122" s="7"/>
    </row>
    <row r="123" customFormat="false" ht="12.75" hidden="false" customHeight="false" outlineLevel="0" collapsed="false">
      <c r="A123" s="0" t="s">
        <v>96</v>
      </c>
      <c r="C123" s="7"/>
    </row>
    <row r="124" customFormat="false" ht="12.75" hidden="false" customHeight="false" outlineLevel="0" collapsed="false">
      <c r="A124" s="0" t="s">
        <v>93</v>
      </c>
      <c r="C124" s="6" t="n">
        <v>7500</v>
      </c>
      <c r="D124" s="0" t="s">
        <v>89</v>
      </c>
    </row>
    <row r="125" customFormat="false" ht="12.75" hidden="false" customHeight="false" outlineLevel="0" collapsed="false">
      <c r="C125" s="7"/>
    </row>
    <row r="126" customFormat="false" ht="12.75" hidden="false" customHeight="false" outlineLevel="0" collapsed="false">
      <c r="A126" s="0" t="s">
        <v>97</v>
      </c>
      <c r="C126" s="6" t="n">
        <v>500</v>
      </c>
      <c r="D126" s="0" t="s">
        <v>89</v>
      </c>
    </row>
    <row r="127" customFormat="false" ht="12.75" hidden="false" customHeight="false" outlineLevel="0" collapsed="false">
      <c r="C127" s="7"/>
    </row>
    <row r="128" customFormat="false" ht="12.75" hidden="false" customHeight="false" outlineLevel="0" collapsed="false">
      <c r="A128" s="0" t="s">
        <v>98</v>
      </c>
      <c r="C128" s="6" t="n">
        <v>5000</v>
      </c>
      <c r="D128" s="0" t="s">
        <v>99</v>
      </c>
    </row>
    <row r="129" customFormat="false" ht="12.75" hidden="false" customHeight="false" outlineLevel="0" collapsed="false">
      <c r="C129" s="6"/>
    </row>
    <row r="130" customFormat="false" ht="12.75" hidden="false" customHeight="false" outlineLevel="0" collapsed="false">
      <c r="A130" s="0" t="s">
        <v>100</v>
      </c>
      <c r="C130" s="6" t="n">
        <v>500</v>
      </c>
      <c r="D130" s="0" t="s">
        <v>99</v>
      </c>
    </row>
    <row r="131" customFormat="false" ht="12.75" hidden="false" customHeight="false" outlineLevel="0" collapsed="false">
      <c r="C131" s="6"/>
    </row>
    <row r="132" customFormat="false" ht="12.75" hidden="false" customHeight="false" outlineLevel="0" collapsed="false">
      <c r="A132" s="0" t="s">
        <v>101</v>
      </c>
      <c r="C132" s="6"/>
    </row>
    <row r="133" customFormat="false" ht="12.75" hidden="false" customHeight="false" outlineLevel="0" collapsed="false">
      <c r="A133" s="0" t="s">
        <v>102</v>
      </c>
      <c r="C133" s="6" t="n">
        <v>12500</v>
      </c>
      <c r="D133" s="0" t="s">
        <v>99</v>
      </c>
    </row>
    <row r="135" customFormat="false" ht="23.25" hidden="false" customHeight="false" outlineLevel="0" collapsed="false">
      <c r="A135" s="3" t="s">
        <v>103</v>
      </c>
    </row>
    <row r="137" customFormat="false" ht="12.75" hidden="false" customHeight="false" outlineLevel="0" collapsed="false">
      <c r="A137" s="8" t="s">
        <v>104</v>
      </c>
    </row>
    <row r="138" customFormat="false" ht="12.75" hidden="false" customHeight="false" outlineLevel="0" collapsed="false">
      <c r="A138" s="8" t="s">
        <v>105</v>
      </c>
    </row>
    <row r="139" customFormat="false" ht="12.75" hidden="false" customHeight="false" outlineLevel="0" collapsed="false">
      <c r="A139" s="8" t="s">
        <v>106</v>
      </c>
    </row>
    <row r="141" customFormat="false" ht="12.75" hidden="false" customHeight="false" outlineLevel="0" collapsed="false">
      <c r="A141" s="0" t="s">
        <v>107</v>
      </c>
      <c r="D141" s="0" t="n">
        <v>32.5</v>
      </c>
      <c r="E141" s="0" t="s">
        <v>8</v>
      </c>
    </row>
    <row r="142" customFormat="false" ht="12.75" hidden="false" customHeight="false" outlineLevel="0" collapsed="false">
      <c r="D142" s="0" t="n">
        <f aca="false">(D141*12000)/(1.08*(75-55))</f>
        <v>18055.5555555556</v>
      </c>
      <c r="E142" s="0" t="s">
        <v>108</v>
      </c>
    </row>
    <row r="144" customFormat="false" ht="12.75" hidden="false" customHeight="false" outlineLevel="0" collapsed="false">
      <c r="A144" s="0" t="s">
        <v>109</v>
      </c>
      <c r="D144" s="0" t="n">
        <f aca="false">(C8/D141)+2</f>
        <v>102</v>
      </c>
      <c r="E144" s="0" t="s">
        <v>110</v>
      </c>
    </row>
    <row r="146" customFormat="false" ht="12.75" hidden="false" customHeight="false" outlineLevel="0" collapsed="false">
      <c r="A146" s="0" t="s">
        <v>111</v>
      </c>
      <c r="D146" s="0" t="n">
        <f aca="false">D144*D141*C58</f>
        <v>1491750</v>
      </c>
      <c r="E146" s="0" t="s">
        <v>112</v>
      </c>
    </row>
    <row r="148" customFormat="false" ht="12.75" hidden="false" customHeight="false" outlineLevel="0" collapsed="false">
      <c r="A148" s="0" t="s">
        <v>113</v>
      </c>
      <c r="D148" s="0" t="n">
        <f aca="false">D142*D144*C61</f>
        <v>2762500</v>
      </c>
      <c r="E148" s="0" t="s">
        <v>112</v>
      </c>
    </row>
    <row r="150" customFormat="false" ht="12.75" hidden="false" customHeight="false" outlineLevel="0" collapsed="false">
      <c r="A150" s="0" t="s">
        <v>114</v>
      </c>
      <c r="D150" s="0" t="n">
        <v>1500</v>
      </c>
      <c r="E150" s="0" t="s">
        <v>10</v>
      </c>
    </row>
    <row r="152" customFormat="false" ht="12.75" hidden="false" customHeight="false" outlineLevel="0" collapsed="false">
      <c r="A152" s="0" t="s">
        <v>115</v>
      </c>
      <c r="D152" s="0" t="n">
        <f aca="false">(C12/D150)+2</f>
        <v>12</v>
      </c>
      <c r="E152" s="0" t="s">
        <v>110</v>
      </c>
    </row>
    <row r="154" customFormat="false" ht="12.75" hidden="false" customHeight="false" outlineLevel="0" collapsed="false">
      <c r="A154" s="0" t="s">
        <v>116</v>
      </c>
      <c r="D154" s="0" t="n">
        <f aca="false">D150*D152*C67</f>
        <v>9000000</v>
      </c>
      <c r="E154" s="0" t="s">
        <v>112</v>
      </c>
    </row>
    <row r="155" customFormat="false" ht="12.75" hidden="false" customHeight="false" outlineLevel="0" collapsed="false">
      <c r="A155" s="0" t="s">
        <v>117</v>
      </c>
    </row>
    <row r="157" customFormat="false" ht="12.75" hidden="false" customHeight="false" outlineLevel="0" collapsed="false">
      <c r="A157" s="0" t="s">
        <v>118</v>
      </c>
      <c r="D157" s="0" t="n">
        <f aca="false">C9*C69/C89</f>
        <v>12470588.2352941</v>
      </c>
      <c r="E157" s="0" t="s">
        <v>112</v>
      </c>
    </row>
    <row r="159" customFormat="false" ht="12.75" hidden="false" customHeight="false" outlineLevel="0" collapsed="false">
      <c r="A159" s="0" t="s">
        <v>119</v>
      </c>
    </row>
    <row r="160" customFormat="false" ht="12.75" hidden="false" customHeight="false" outlineLevel="0" collapsed="false">
      <c r="A160" s="0" t="s">
        <v>120</v>
      </c>
      <c r="D160" s="0" t="n">
        <f aca="false">2*C12*C64</f>
        <v>2850000</v>
      </c>
      <c r="E160" s="0" t="s">
        <v>112</v>
      </c>
    </row>
    <row r="162" customFormat="false" ht="12.75" hidden="false" customHeight="false" outlineLevel="0" collapsed="false">
      <c r="A162" s="8" t="s">
        <v>121</v>
      </c>
    </row>
    <row r="163" customFormat="false" ht="12.75" hidden="false" customHeight="false" outlineLevel="0" collapsed="false">
      <c r="A163" s="8" t="s">
        <v>122</v>
      </c>
      <c r="D163" s="8" t="n">
        <f aca="false">D146+D148+D154+D157+D160</f>
        <v>28574838.2352941</v>
      </c>
      <c r="E163" s="0" t="s">
        <v>112</v>
      </c>
    </row>
    <row r="165" customFormat="false" ht="12.75" hidden="false" customHeight="false" outlineLevel="0" collapsed="false">
      <c r="A165" s="0" t="s">
        <v>123</v>
      </c>
    </row>
    <row r="167" customFormat="false" ht="12.75" hidden="false" customHeight="false" outlineLevel="0" collapsed="false">
      <c r="A167" s="0" t="s">
        <v>124</v>
      </c>
      <c r="D167" s="0" t="n">
        <v>2190</v>
      </c>
      <c r="E167" s="0" t="s">
        <v>125</v>
      </c>
      <c r="F167" s="0" t="n">
        <v>3</v>
      </c>
      <c r="G167" s="0" t="s">
        <v>126</v>
      </c>
    </row>
    <row r="168" customFormat="false" ht="12.75" hidden="false" customHeight="false" outlineLevel="0" collapsed="false">
      <c r="A168" s="0" t="s">
        <v>127</v>
      </c>
      <c r="D168" s="0" t="n">
        <f aca="false">C82</f>
        <v>1.1</v>
      </c>
      <c r="E168" s="0" t="s">
        <v>10</v>
      </c>
      <c r="F168" s="4" t="n">
        <f aca="false">C8</f>
        <v>3250</v>
      </c>
      <c r="G168" s="0" t="s">
        <v>8</v>
      </c>
    </row>
    <row r="170" customFormat="false" ht="12.75" hidden="false" customHeight="false" outlineLevel="0" collapsed="false">
      <c r="A170" s="0" t="s">
        <v>128</v>
      </c>
      <c r="D170" s="6" t="n">
        <f aca="false">F168*D167*D168</f>
        <v>7829250</v>
      </c>
      <c r="E170" s="0" t="s">
        <v>129</v>
      </c>
    </row>
    <row r="171" customFormat="false" ht="12.75" hidden="false" customHeight="false" outlineLevel="0" collapsed="false">
      <c r="A171" s="0" t="s">
        <v>130</v>
      </c>
      <c r="D171" s="0" t="n">
        <f aca="false">F168*D168</f>
        <v>3575</v>
      </c>
      <c r="E171" s="0" t="s">
        <v>10</v>
      </c>
    </row>
    <row r="173" customFormat="false" ht="12.75" hidden="false" customHeight="false" outlineLevel="0" collapsed="false">
      <c r="A173" s="0" t="s">
        <v>131</v>
      </c>
      <c r="D173" s="0" t="n">
        <v>2190</v>
      </c>
      <c r="E173" s="0" t="s">
        <v>125</v>
      </c>
      <c r="F173" s="0" t="n">
        <v>3</v>
      </c>
      <c r="G173" s="0" t="s">
        <v>126</v>
      </c>
    </row>
    <row r="174" customFormat="false" ht="12.75" hidden="false" customHeight="false" outlineLevel="0" collapsed="false">
      <c r="A174" s="0" t="s">
        <v>132</v>
      </c>
      <c r="D174" s="0" t="n">
        <f aca="false">C82-0.1</f>
        <v>1</v>
      </c>
      <c r="E174" s="0" t="s">
        <v>10</v>
      </c>
      <c r="F174" s="4" t="n">
        <f aca="false">C8</f>
        <v>3250</v>
      </c>
      <c r="G174" s="0" t="s">
        <v>8</v>
      </c>
    </row>
    <row r="176" customFormat="false" ht="12.75" hidden="false" customHeight="false" outlineLevel="0" collapsed="false">
      <c r="A176" s="0" t="s">
        <v>128</v>
      </c>
      <c r="D176" s="6" t="n">
        <f aca="false">F174*D173*D174</f>
        <v>7117500</v>
      </c>
      <c r="E176" s="0" t="s">
        <v>129</v>
      </c>
    </row>
    <row r="177" customFormat="false" ht="12.75" hidden="false" customHeight="false" outlineLevel="0" collapsed="false">
      <c r="A177" s="0" t="s">
        <v>133</v>
      </c>
      <c r="D177" s="0" t="n">
        <f aca="false">F174*D174</f>
        <v>3250</v>
      </c>
      <c r="E177" s="0" t="s">
        <v>10</v>
      </c>
    </row>
    <row r="179" customFormat="false" ht="12.75" hidden="false" customHeight="false" outlineLevel="0" collapsed="false">
      <c r="A179" s="0" t="s">
        <v>134</v>
      </c>
      <c r="D179" s="0" t="n">
        <v>2190</v>
      </c>
      <c r="E179" s="0" t="s">
        <v>125</v>
      </c>
      <c r="F179" s="0" t="n">
        <v>3</v>
      </c>
      <c r="G179" s="0" t="s">
        <v>126</v>
      </c>
    </row>
    <row r="180" customFormat="false" ht="12.75" hidden="false" customHeight="false" outlineLevel="0" collapsed="false">
      <c r="A180" s="0" t="s">
        <v>135</v>
      </c>
      <c r="D180" s="0" t="n">
        <f aca="false">C82-0.2</f>
        <v>0.9</v>
      </c>
      <c r="E180" s="0" t="s">
        <v>10</v>
      </c>
      <c r="F180" s="4" t="n">
        <f aca="false">C8</f>
        <v>3250</v>
      </c>
      <c r="G180" s="0" t="s">
        <v>8</v>
      </c>
    </row>
    <row r="182" customFormat="false" ht="12.75" hidden="false" customHeight="false" outlineLevel="0" collapsed="false">
      <c r="A182" s="0" t="s">
        <v>128</v>
      </c>
      <c r="D182" s="6" t="n">
        <f aca="false">F180*D179*D180</f>
        <v>6405750</v>
      </c>
      <c r="E182" s="0" t="s">
        <v>129</v>
      </c>
    </row>
    <row r="183" customFormat="false" ht="12.75" hidden="false" customHeight="false" outlineLevel="0" collapsed="false">
      <c r="A183" s="0" t="s">
        <v>133</v>
      </c>
      <c r="D183" s="0" t="n">
        <f aca="false">F180*D180</f>
        <v>2925</v>
      </c>
      <c r="E183" s="0" t="s">
        <v>10</v>
      </c>
    </row>
    <row r="185" customFormat="false" ht="12.75" hidden="false" customHeight="false" outlineLevel="0" collapsed="false">
      <c r="A185" s="0" t="s">
        <v>136</v>
      </c>
      <c r="D185" s="0" t="n">
        <v>2190</v>
      </c>
      <c r="E185" s="0" t="s">
        <v>125</v>
      </c>
      <c r="F185" s="0" t="n">
        <v>3</v>
      </c>
      <c r="G185" s="0" t="s">
        <v>126</v>
      </c>
    </row>
    <row r="186" customFormat="false" ht="12.75" hidden="false" customHeight="false" outlineLevel="0" collapsed="false">
      <c r="A186" s="0" t="s">
        <v>137</v>
      </c>
      <c r="D186" s="0" t="n">
        <f aca="false">C82-0.3</f>
        <v>0.8</v>
      </c>
      <c r="E186" s="0" t="s">
        <v>10</v>
      </c>
      <c r="F186" s="4" t="n">
        <f aca="false">C8</f>
        <v>3250</v>
      </c>
      <c r="G186" s="0" t="s">
        <v>8</v>
      </c>
    </row>
    <row r="188" customFormat="false" ht="12.75" hidden="false" customHeight="false" outlineLevel="0" collapsed="false">
      <c r="A188" s="0" t="s">
        <v>128</v>
      </c>
      <c r="D188" s="6" t="n">
        <f aca="false">F186*D185*D186</f>
        <v>5694000</v>
      </c>
      <c r="E188" s="0" t="s">
        <v>129</v>
      </c>
    </row>
    <row r="189" customFormat="false" ht="12.75" hidden="false" customHeight="false" outlineLevel="0" collapsed="false">
      <c r="A189" s="0" t="s">
        <v>133</v>
      </c>
      <c r="D189" s="0" t="n">
        <f aca="false">F186*D186</f>
        <v>2600</v>
      </c>
      <c r="E189" s="0" t="s">
        <v>10</v>
      </c>
    </row>
    <row r="191" customFormat="false" ht="12.75" hidden="false" customHeight="false" outlineLevel="0" collapsed="false">
      <c r="A191" s="0" t="s">
        <v>138</v>
      </c>
      <c r="D191" s="6" t="n">
        <f aca="false">D170+D176+D182+D188</f>
        <v>27046500</v>
      </c>
      <c r="E191" s="0" t="s">
        <v>139</v>
      </c>
    </row>
    <row r="192" customFormat="false" ht="12.75" hidden="false" customHeight="false" outlineLevel="0" collapsed="false">
      <c r="A192" s="0" t="s">
        <v>140</v>
      </c>
      <c r="D192" s="6" t="n">
        <f aca="false">C8*C85*8760</f>
        <v>7117500</v>
      </c>
      <c r="E192" s="0" t="s">
        <v>139</v>
      </c>
    </row>
    <row r="193" customFormat="false" ht="12.75" hidden="false" customHeight="false" outlineLevel="0" collapsed="false">
      <c r="A193" s="0" t="s">
        <v>141</v>
      </c>
      <c r="D193" s="6" t="n">
        <f aca="false">C9*8760</f>
        <v>92856000</v>
      </c>
      <c r="E193" s="0" t="s">
        <v>139</v>
      </c>
    </row>
    <row r="195" customFormat="false" ht="12.75" hidden="false" customHeight="false" outlineLevel="0" collapsed="false">
      <c r="A195" s="0" t="s">
        <v>142</v>
      </c>
      <c r="D195" s="6" t="n">
        <f aca="false">(D191+D192+D193)/(1-C105)</f>
        <v>130276923.076923</v>
      </c>
      <c r="E195" s="0" t="s">
        <v>139</v>
      </c>
    </row>
    <row r="196" customFormat="false" ht="12.75" hidden="false" customHeight="false" outlineLevel="0" collapsed="false">
      <c r="D196" s="4"/>
    </row>
    <row r="197" customFormat="false" ht="12.75" hidden="false" customHeight="false" outlineLevel="0" collapsed="false">
      <c r="A197" s="0" t="s">
        <v>143</v>
      </c>
      <c r="D197" s="6" t="n">
        <f aca="false">D195*C43</f>
        <v>7816615.38461539</v>
      </c>
      <c r="E197" s="0" t="s">
        <v>144</v>
      </c>
    </row>
    <row r="199" customFormat="false" ht="12.75" hidden="false" customHeight="false" outlineLevel="0" collapsed="false">
      <c r="A199" s="0" t="s">
        <v>145</v>
      </c>
    </row>
    <row r="201" customFormat="false" ht="12.75" hidden="false" customHeight="false" outlineLevel="0" collapsed="false">
      <c r="A201" s="0" t="s">
        <v>146</v>
      </c>
      <c r="D201" s="0" t="n">
        <f aca="false">(C44*F167*D171)/(1-C105)</f>
        <v>165000</v>
      </c>
      <c r="E201" s="0" t="s">
        <v>112</v>
      </c>
    </row>
    <row r="202" customFormat="false" ht="12.75" hidden="false" customHeight="false" outlineLevel="0" collapsed="false">
      <c r="A202" s="0" t="s">
        <v>147</v>
      </c>
      <c r="D202" s="0" t="n">
        <f aca="false">(C44*F173*D177)/(1-C105)</f>
        <v>150000</v>
      </c>
      <c r="E202" s="0" t="s">
        <v>112</v>
      </c>
    </row>
    <row r="203" customFormat="false" ht="12.75" hidden="false" customHeight="false" outlineLevel="0" collapsed="false">
      <c r="A203" s="0" t="s">
        <v>148</v>
      </c>
      <c r="D203" s="0" t="n">
        <f aca="false">(C44*F179*D183)/(1-C105)</f>
        <v>135000</v>
      </c>
      <c r="E203" s="0" t="s">
        <v>112</v>
      </c>
    </row>
    <row r="204" customFormat="false" ht="12.75" hidden="false" customHeight="false" outlineLevel="0" collapsed="false">
      <c r="A204" s="0" t="s">
        <v>149</v>
      </c>
      <c r="D204" s="0" t="n">
        <f aca="false">(C44*F185*D189)/(1-C105)</f>
        <v>120000</v>
      </c>
      <c r="E204" s="0" t="s">
        <v>112</v>
      </c>
    </row>
    <row r="205" customFormat="false" ht="12.75" hidden="false" customHeight="false" outlineLevel="0" collapsed="false">
      <c r="A205" s="0" t="s">
        <v>150</v>
      </c>
      <c r="D205" s="0" t="n">
        <f aca="false">(C8*C85*12*C44)/(1-C105)</f>
        <v>150000</v>
      </c>
      <c r="E205" s="0" t="s">
        <v>112</v>
      </c>
    </row>
    <row r="206" customFormat="false" ht="12.75" hidden="false" customHeight="false" outlineLevel="0" collapsed="false">
      <c r="A206" s="0" t="s">
        <v>9</v>
      </c>
      <c r="D206" s="0" t="n">
        <f aca="false">(C9*12*C44)/(1-C105)</f>
        <v>1956923.07692308</v>
      </c>
      <c r="E206" s="0" t="s">
        <v>112</v>
      </c>
    </row>
    <row r="208" customFormat="false" ht="12.75" hidden="false" customHeight="false" outlineLevel="0" collapsed="false">
      <c r="A208" s="0" t="s">
        <v>151</v>
      </c>
      <c r="D208" s="0" t="n">
        <f aca="false">SUM(D201:D206)</f>
        <v>2676923.07692308</v>
      </c>
      <c r="E208" s="0" t="s">
        <v>144</v>
      </c>
    </row>
    <row r="210" customFormat="false" ht="12.75" hidden="false" customHeight="false" outlineLevel="0" collapsed="false">
      <c r="A210" s="8" t="s">
        <v>152</v>
      </c>
      <c r="D210" s="9" t="n">
        <f aca="false">D197+D208</f>
        <v>10493538.4615385</v>
      </c>
      <c r="E210" s="8" t="s">
        <v>144</v>
      </c>
    </row>
    <row r="211" customFormat="false" ht="12.75" hidden="false" customHeight="false" outlineLevel="0" collapsed="false">
      <c r="A211" s="8"/>
      <c r="D211" s="9"/>
      <c r="E211" s="8"/>
    </row>
    <row r="212" customFormat="false" ht="12.75" hidden="false" customHeight="false" outlineLevel="0" collapsed="false">
      <c r="A212" s="10" t="s">
        <v>153</v>
      </c>
      <c r="D212" s="11" t="n">
        <f aca="false">D144*C110</f>
        <v>255000</v>
      </c>
      <c r="E212" s="10" t="s">
        <v>144</v>
      </c>
    </row>
    <row r="213" customFormat="false" ht="12.75" hidden="false" customHeight="false" outlineLevel="0" collapsed="false">
      <c r="A213" s="10" t="s">
        <v>154</v>
      </c>
      <c r="D213" s="11" t="n">
        <f aca="false">D144*C126</f>
        <v>51000</v>
      </c>
      <c r="E213" s="10" t="s">
        <v>144</v>
      </c>
    </row>
    <row r="214" customFormat="false" ht="12.75" hidden="false" customHeight="false" outlineLevel="0" collapsed="false">
      <c r="A214" s="10"/>
      <c r="D214" s="12"/>
      <c r="E214" s="10"/>
    </row>
    <row r="215" customFormat="false" ht="12.75" hidden="false" customHeight="false" outlineLevel="0" collapsed="false">
      <c r="A215" s="10" t="s">
        <v>155</v>
      </c>
      <c r="D215" s="11" t="n">
        <f aca="false">SUM(D212:D213)</f>
        <v>306000</v>
      </c>
      <c r="E215" s="10" t="s">
        <v>144</v>
      </c>
    </row>
    <row r="216" customFormat="false" ht="12.75" hidden="false" customHeight="false" outlineLevel="0" collapsed="false">
      <c r="A216" s="10"/>
      <c r="D216" s="12"/>
      <c r="E216" s="10"/>
    </row>
    <row r="217" customFormat="false" ht="12.75" hidden="false" customHeight="false" outlineLevel="0" collapsed="false">
      <c r="A217" s="10" t="s">
        <v>156</v>
      </c>
      <c r="D217" s="13" t="n">
        <f aca="false">D150*D152*C116</f>
        <v>63000</v>
      </c>
      <c r="E217" s="10" t="s">
        <v>144</v>
      </c>
    </row>
    <row r="218" customFormat="false" ht="12.75" hidden="false" customHeight="false" outlineLevel="0" collapsed="false">
      <c r="A218" s="10" t="s">
        <v>157</v>
      </c>
      <c r="D218" s="13" t="n">
        <f aca="false">C9*C118/C89</f>
        <v>218235.294117647</v>
      </c>
      <c r="E218" s="10" t="s">
        <v>144</v>
      </c>
    </row>
    <row r="219" customFormat="false" ht="12.75" hidden="false" customHeight="false" outlineLevel="0" collapsed="false">
      <c r="A219" s="10" t="s">
        <v>158</v>
      </c>
      <c r="D219" s="13" t="n">
        <f aca="false">2*C12*C113</f>
        <v>75000</v>
      </c>
      <c r="E219" s="10" t="s">
        <v>144</v>
      </c>
    </row>
    <row r="220" customFormat="false" ht="12.75" hidden="false" customHeight="false" outlineLevel="0" collapsed="false">
      <c r="A220" s="10"/>
      <c r="D220" s="12"/>
      <c r="E220" s="10"/>
    </row>
    <row r="221" customFormat="false" ht="12.75" hidden="false" customHeight="false" outlineLevel="0" collapsed="false">
      <c r="A221" s="10" t="s">
        <v>159</v>
      </c>
      <c r="D221" s="13" t="n">
        <f aca="false">SUM(D217:D219)</f>
        <v>356235.294117647</v>
      </c>
      <c r="E221" s="10" t="s">
        <v>144</v>
      </c>
    </row>
    <row r="222" customFormat="false" ht="12.75" hidden="false" customHeight="false" outlineLevel="0" collapsed="false">
      <c r="A222" s="10"/>
      <c r="D222" s="12"/>
      <c r="E222" s="10"/>
    </row>
    <row r="223" customFormat="false" ht="12.75" hidden="false" customHeight="false" outlineLevel="0" collapsed="false">
      <c r="A223" s="8" t="s">
        <v>160</v>
      </c>
      <c r="D223" s="14" t="n">
        <f aca="false">D215+D221</f>
        <v>662235.294117647</v>
      </c>
      <c r="E223" s="8" t="s">
        <v>144</v>
      </c>
    </row>
    <row r="224" customFormat="false" ht="12.75" hidden="false" customHeight="false" outlineLevel="0" collapsed="false">
      <c r="A224" s="10"/>
      <c r="D224" s="12"/>
      <c r="E224" s="10"/>
    </row>
    <row r="225" customFormat="false" ht="12.75" hidden="false" customHeight="false" outlineLevel="0" collapsed="false">
      <c r="A225" s="10"/>
      <c r="D225" s="10"/>
      <c r="E225" s="10"/>
    </row>
    <row r="226" customFormat="false" ht="23.25" hidden="false" customHeight="false" outlineLevel="0" collapsed="false">
      <c r="A226" s="3" t="s">
        <v>161</v>
      </c>
    </row>
    <row r="228" customFormat="false" ht="12.75" hidden="false" customHeight="false" outlineLevel="0" collapsed="false">
      <c r="A228" s="8" t="s">
        <v>162</v>
      </c>
    </row>
    <row r="229" customFormat="false" ht="12.75" hidden="false" customHeight="false" outlineLevel="0" collapsed="false">
      <c r="A229" s="8" t="s">
        <v>163</v>
      </c>
    </row>
    <row r="230" customFormat="false" ht="12.75" hidden="false" customHeight="false" outlineLevel="0" collapsed="false">
      <c r="A230" s="8" t="s">
        <v>164</v>
      </c>
    </row>
    <row r="231" customFormat="false" ht="12.75" hidden="false" customHeight="false" outlineLevel="0" collapsed="false">
      <c r="A231" s="8" t="s">
        <v>165</v>
      </c>
    </row>
    <row r="233" customFormat="false" ht="12.75" hidden="false" customHeight="false" outlineLevel="0" collapsed="false">
      <c r="A233" s="0" t="s">
        <v>166</v>
      </c>
      <c r="D233" s="4" t="n">
        <f aca="false">C8</f>
        <v>3250</v>
      </c>
      <c r="E233" s="0" t="s">
        <v>8</v>
      </c>
    </row>
    <row r="234" customFormat="false" ht="12.75" hidden="false" customHeight="false" outlineLevel="0" collapsed="false">
      <c r="A234" s="0" t="s">
        <v>167</v>
      </c>
      <c r="D234" s="4"/>
    </row>
    <row r="236" customFormat="false" ht="12.75" hidden="false" customHeight="false" outlineLevel="0" collapsed="false">
      <c r="A236" s="0" t="s">
        <v>168</v>
      </c>
      <c r="D236" s="0" t="n">
        <f aca="false">(C12*3412*(1-C87)*0.1)/12000</f>
        <v>213.25</v>
      </c>
      <c r="E236" s="0" t="s">
        <v>8</v>
      </c>
    </row>
    <row r="237" customFormat="false" ht="12.75" hidden="false" customHeight="false" outlineLevel="0" collapsed="false">
      <c r="A237" s="0" t="s">
        <v>169</v>
      </c>
    </row>
    <row r="239" customFormat="false" ht="12.75" hidden="false" customHeight="false" outlineLevel="0" collapsed="false">
      <c r="A239" s="0" t="s">
        <v>170</v>
      </c>
      <c r="D239" s="4" t="n">
        <f aca="false">D233+D236</f>
        <v>3463.25</v>
      </c>
      <c r="E239" s="0" t="s">
        <v>8</v>
      </c>
    </row>
    <row r="241" customFormat="false" ht="12.75" hidden="false" customHeight="false" outlineLevel="0" collapsed="false">
      <c r="A241" s="0" t="s">
        <v>171</v>
      </c>
      <c r="D241" s="0" t="n">
        <v>34.63</v>
      </c>
      <c r="E241" s="0" t="s">
        <v>8</v>
      </c>
    </row>
    <row r="242" customFormat="false" ht="12.75" hidden="false" customHeight="false" outlineLevel="0" collapsed="false">
      <c r="D242" s="0" t="n">
        <f aca="false">(D241*12000)/(1.08*(76-55))</f>
        <v>18322.7513227513</v>
      </c>
      <c r="E242" s="0" t="s">
        <v>108</v>
      </c>
    </row>
    <row r="244" customFormat="false" ht="12.75" hidden="false" customHeight="false" outlineLevel="0" collapsed="false">
      <c r="A244" s="0" t="s">
        <v>109</v>
      </c>
      <c r="D244" s="0" t="n">
        <f aca="false">(D239/D241)+2</f>
        <v>102.007219174126</v>
      </c>
      <c r="E244" s="0" t="s">
        <v>110</v>
      </c>
    </row>
    <row r="246" customFormat="false" ht="12.75" hidden="false" customHeight="false" outlineLevel="0" collapsed="false">
      <c r="A246" s="0" t="s">
        <v>111</v>
      </c>
      <c r="D246" s="0" t="n">
        <f aca="false">D241*D244*C58</f>
        <v>1589629.5</v>
      </c>
      <c r="E246" s="0" t="s">
        <v>112</v>
      </c>
    </row>
    <row r="248" customFormat="false" ht="12.75" hidden="false" customHeight="false" outlineLevel="0" collapsed="false">
      <c r="A248" s="0" t="s">
        <v>113</v>
      </c>
      <c r="D248" s="0" t="n">
        <f aca="false">D242*D244*C61</f>
        <v>2803579.36507937</v>
      </c>
      <c r="E248" s="0" t="s">
        <v>112</v>
      </c>
    </row>
    <row r="250" customFormat="false" ht="12.75" hidden="false" customHeight="false" outlineLevel="0" collapsed="false">
      <c r="A250" s="0" t="s">
        <v>172</v>
      </c>
      <c r="D250" s="0" t="n">
        <f aca="false">D239*C82</f>
        <v>3809.575</v>
      </c>
      <c r="E250" s="0" t="s">
        <v>10</v>
      </c>
    </row>
    <row r="252" customFormat="false" ht="12.75" hidden="false" customHeight="false" outlineLevel="0" collapsed="false">
      <c r="A252" s="0" t="s">
        <v>173</v>
      </c>
      <c r="D252" s="0" t="n">
        <f aca="false">D239*C85</f>
        <v>865.8125</v>
      </c>
      <c r="E252" s="0" t="s">
        <v>10</v>
      </c>
    </row>
    <row r="254" customFormat="false" ht="12.75" hidden="false" customHeight="false" outlineLevel="0" collapsed="false">
      <c r="A254" s="0" t="s">
        <v>174</v>
      </c>
      <c r="D254" s="4" t="n">
        <f aca="false">C9</f>
        <v>10600</v>
      </c>
      <c r="E254" s="0" t="s">
        <v>10</v>
      </c>
    </row>
    <row r="256" customFormat="false" ht="12.75" hidden="false" customHeight="false" outlineLevel="0" collapsed="false">
      <c r="A256" s="0" t="s">
        <v>175</v>
      </c>
      <c r="D256" s="4" t="n">
        <f aca="false">D250+D252+D254</f>
        <v>15275.3875</v>
      </c>
      <c r="E256" s="0" t="s">
        <v>10</v>
      </c>
    </row>
    <row r="258" customFormat="false" ht="12.75" hidden="false" customHeight="false" outlineLevel="0" collapsed="false">
      <c r="A258" s="0" t="s">
        <v>176</v>
      </c>
      <c r="D258" s="0" t="n">
        <f aca="false">D256*C54/C89</f>
        <v>34144983.8235294</v>
      </c>
      <c r="E258" s="0" t="s">
        <v>112</v>
      </c>
    </row>
    <row r="259" customFormat="false" ht="12.75" hidden="false" customHeight="false" outlineLevel="0" collapsed="false">
      <c r="A259" s="8"/>
    </row>
    <row r="260" customFormat="false" ht="12.75" hidden="false" customHeight="false" outlineLevel="0" collapsed="false">
      <c r="A260" s="8" t="s">
        <v>177</v>
      </c>
    </row>
    <row r="261" customFormat="false" ht="12.75" hidden="false" customHeight="false" outlineLevel="0" collapsed="false">
      <c r="A261" s="8" t="s">
        <v>178</v>
      </c>
      <c r="D261" s="8" t="n">
        <f aca="false">D246+D248+D258</f>
        <v>38538192.6886088</v>
      </c>
      <c r="E261" s="8" t="s">
        <v>112</v>
      </c>
    </row>
    <row r="263" customFormat="false" ht="12.75" hidden="false" customHeight="false" outlineLevel="0" collapsed="false">
      <c r="A263" s="0" t="s">
        <v>123</v>
      </c>
    </row>
    <row r="265" customFormat="false" ht="12.75" hidden="false" customHeight="false" outlineLevel="0" collapsed="false">
      <c r="A265" s="0" t="s">
        <v>124</v>
      </c>
      <c r="D265" s="0" t="n">
        <v>2190</v>
      </c>
      <c r="E265" s="0" t="s">
        <v>125</v>
      </c>
      <c r="F265" s="0" t="n">
        <v>3</v>
      </c>
      <c r="G265" s="0" t="s">
        <v>126</v>
      </c>
    </row>
    <row r="266" customFormat="false" ht="12.75" hidden="false" customHeight="false" outlineLevel="0" collapsed="false">
      <c r="A266" s="0" t="s">
        <v>127</v>
      </c>
      <c r="D266" s="0" t="n">
        <f aca="false">C82</f>
        <v>1.1</v>
      </c>
      <c r="E266" s="0" t="s">
        <v>10</v>
      </c>
      <c r="F266" s="4" t="n">
        <f aca="false">D239</f>
        <v>3463.25</v>
      </c>
      <c r="G266" s="0" t="s">
        <v>8</v>
      </c>
    </row>
    <row r="268" customFormat="false" ht="12.75" hidden="false" customHeight="false" outlineLevel="0" collapsed="false">
      <c r="A268" s="0" t="s">
        <v>128</v>
      </c>
      <c r="D268" s="6" t="n">
        <f aca="false">D265*D266*F266</f>
        <v>8342969.25</v>
      </c>
      <c r="E268" s="0" t="s">
        <v>129</v>
      </c>
    </row>
    <row r="269" customFormat="false" ht="12.75" hidden="false" customHeight="false" outlineLevel="0" collapsed="false">
      <c r="A269" s="0" t="s">
        <v>133</v>
      </c>
      <c r="D269" s="0" t="n">
        <f aca="false">D266*F266</f>
        <v>3809.575</v>
      </c>
      <c r="E269" s="0" t="s">
        <v>10</v>
      </c>
    </row>
    <row r="271" customFormat="false" ht="12.75" hidden="false" customHeight="false" outlineLevel="0" collapsed="false">
      <c r="A271" s="0" t="s">
        <v>131</v>
      </c>
      <c r="D271" s="0" t="n">
        <v>2190</v>
      </c>
      <c r="E271" s="0" t="s">
        <v>125</v>
      </c>
      <c r="F271" s="0" t="n">
        <v>3</v>
      </c>
      <c r="G271" s="0" t="s">
        <v>126</v>
      </c>
    </row>
    <row r="272" customFormat="false" ht="12.75" hidden="false" customHeight="false" outlineLevel="0" collapsed="false">
      <c r="A272" s="0" t="s">
        <v>132</v>
      </c>
      <c r="D272" s="0" t="n">
        <f aca="false">C82-0.05</f>
        <v>1.05</v>
      </c>
      <c r="E272" s="0" t="s">
        <v>10</v>
      </c>
      <c r="F272" s="4" t="n">
        <f aca="false">D239</f>
        <v>3463.25</v>
      </c>
      <c r="G272" s="0" t="s">
        <v>8</v>
      </c>
    </row>
    <row r="274" customFormat="false" ht="12.75" hidden="false" customHeight="false" outlineLevel="0" collapsed="false">
      <c r="A274" s="0" t="s">
        <v>128</v>
      </c>
      <c r="D274" s="6" t="n">
        <f aca="false">D271*D272*F272</f>
        <v>7963743.375</v>
      </c>
      <c r="E274" s="0" t="s">
        <v>129</v>
      </c>
    </row>
    <row r="275" customFormat="false" ht="12.75" hidden="false" customHeight="false" outlineLevel="0" collapsed="false">
      <c r="A275" s="0" t="s">
        <v>133</v>
      </c>
      <c r="D275" s="0" t="n">
        <f aca="false">D272*F272</f>
        <v>3636.4125</v>
      </c>
      <c r="E275" s="0" t="s">
        <v>10</v>
      </c>
    </row>
    <row r="277" customFormat="false" ht="12.75" hidden="false" customHeight="false" outlineLevel="0" collapsed="false">
      <c r="A277" s="0" t="s">
        <v>134</v>
      </c>
      <c r="D277" s="0" t="n">
        <v>2190</v>
      </c>
      <c r="E277" s="0" t="s">
        <v>125</v>
      </c>
      <c r="F277" s="0" t="n">
        <v>3</v>
      </c>
      <c r="G277" s="0" t="s">
        <v>126</v>
      </c>
    </row>
    <row r="278" customFormat="false" ht="12.75" hidden="false" customHeight="false" outlineLevel="0" collapsed="false">
      <c r="A278" s="0" t="s">
        <v>135</v>
      </c>
      <c r="D278" s="0" t="n">
        <f aca="false">C82-0.1</f>
        <v>1</v>
      </c>
      <c r="E278" s="0" t="s">
        <v>10</v>
      </c>
      <c r="F278" s="4" t="n">
        <f aca="false">D239</f>
        <v>3463.25</v>
      </c>
      <c r="G278" s="0" t="s">
        <v>8</v>
      </c>
    </row>
    <row r="280" customFormat="false" ht="12.75" hidden="false" customHeight="false" outlineLevel="0" collapsed="false">
      <c r="A280" s="0" t="s">
        <v>128</v>
      </c>
      <c r="D280" s="6" t="n">
        <f aca="false">D277*D278*F278</f>
        <v>7584517.5</v>
      </c>
      <c r="E280" s="0" t="s">
        <v>129</v>
      </c>
    </row>
    <row r="281" customFormat="false" ht="12.75" hidden="false" customHeight="false" outlineLevel="0" collapsed="false">
      <c r="A281" s="0" t="s">
        <v>133</v>
      </c>
      <c r="D281" s="0" t="n">
        <f aca="false">D278*F278</f>
        <v>3463.25</v>
      </c>
      <c r="E281" s="0" t="s">
        <v>10</v>
      </c>
    </row>
    <row r="283" customFormat="false" ht="12.75" hidden="false" customHeight="false" outlineLevel="0" collapsed="false">
      <c r="A283" s="0" t="s">
        <v>136</v>
      </c>
      <c r="D283" s="0" t="n">
        <v>2190</v>
      </c>
      <c r="E283" s="0" t="s">
        <v>125</v>
      </c>
      <c r="F283" s="0" t="n">
        <v>3</v>
      </c>
      <c r="G283" s="0" t="s">
        <v>126</v>
      </c>
    </row>
    <row r="284" customFormat="false" ht="12.75" hidden="false" customHeight="false" outlineLevel="0" collapsed="false">
      <c r="A284" s="0" t="s">
        <v>137</v>
      </c>
      <c r="D284" s="0" t="n">
        <f aca="false">C82-0.15</f>
        <v>0.95</v>
      </c>
      <c r="E284" s="0" t="s">
        <v>10</v>
      </c>
      <c r="F284" s="4" t="n">
        <f aca="false">D239</f>
        <v>3463.25</v>
      </c>
      <c r="G284" s="0" t="s">
        <v>8</v>
      </c>
    </row>
    <row r="286" customFormat="false" ht="12.75" hidden="false" customHeight="false" outlineLevel="0" collapsed="false">
      <c r="A286" s="0" t="s">
        <v>128</v>
      </c>
      <c r="D286" s="6" t="n">
        <f aca="false">D283*D284*F284</f>
        <v>7205291.625</v>
      </c>
      <c r="E286" s="0" t="s">
        <v>129</v>
      </c>
    </row>
    <row r="287" customFormat="false" ht="12.75" hidden="false" customHeight="false" outlineLevel="0" collapsed="false">
      <c r="A287" s="0" t="s">
        <v>133</v>
      </c>
      <c r="D287" s="0" t="n">
        <f aca="false">D284*F284</f>
        <v>3290.0875</v>
      </c>
      <c r="E287" s="0" t="s">
        <v>10</v>
      </c>
    </row>
    <row r="289" customFormat="false" ht="12.75" hidden="false" customHeight="false" outlineLevel="0" collapsed="false">
      <c r="A289" s="0" t="s">
        <v>138</v>
      </c>
      <c r="D289" s="6" t="n">
        <f aca="false">D268+D274+D280+D286</f>
        <v>31096521.75</v>
      </c>
      <c r="E289" s="0" t="s">
        <v>139</v>
      </c>
    </row>
    <row r="290" customFormat="false" ht="12.75" hidden="false" customHeight="false" outlineLevel="0" collapsed="false">
      <c r="A290" s="0" t="s">
        <v>140</v>
      </c>
      <c r="D290" s="6" t="n">
        <f aca="false">D252*8760</f>
        <v>7584517.5</v>
      </c>
      <c r="E290" s="0" t="s">
        <v>139</v>
      </c>
    </row>
    <row r="291" customFormat="false" ht="12.75" hidden="false" customHeight="false" outlineLevel="0" collapsed="false">
      <c r="A291" s="0" t="s">
        <v>179</v>
      </c>
      <c r="D291" s="6" t="n">
        <f aca="false">C9*8760</f>
        <v>92856000</v>
      </c>
      <c r="E291" s="0" t="s">
        <v>139</v>
      </c>
    </row>
    <row r="293" customFormat="false" ht="12.75" hidden="false" customHeight="false" outlineLevel="0" collapsed="false">
      <c r="A293" s="0" t="s">
        <v>142</v>
      </c>
      <c r="D293" s="6" t="n">
        <f aca="false">D289+D290+D291</f>
        <v>131537039.25</v>
      </c>
      <c r="E293" s="0" t="s">
        <v>139</v>
      </c>
    </row>
    <row r="294" customFormat="false" ht="12.75" hidden="false" customHeight="false" outlineLevel="0" collapsed="false">
      <c r="D294" s="4"/>
    </row>
    <row r="295" customFormat="false" ht="12.75" hidden="false" customHeight="false" outlineLevel="0" collapsed="false">
      <c r="A295" s="0" t="s">
        <v>180</v>
      </c>
      <c r="D295" s="6" t="n">
        <f aca="false">(D293*3412)/(100000*C87*C91)</f>
        <v>11220109.448025</v>
      </c>
      <c r="E295" s="0" t="s">
        <v>181</v>
      </c>
    </row>
    <row r="297" customFormat="false" ht="12.75" hidden="false" customHeight="false" outlineLevel="0" collapsed="false">
      <c r="A297" s="8" t="s">
        <v>182</v>
      </c>
      <c r="D297" s="8" t="n">
        <f aca="false">D295*C49</f>
        <v>7293071.14121625</v>
      </c>
      <c r="E297" s="8" t="s">
        <v>144</v>
      </c>
    </row>
    <row r="298" customFormat="false" ht="12.75" hidden="false" customHeight="false" outlineLevel="0" collapsed="false">
      <c r="A298" s="10"/>
      <c r="B298" s="10"/>
      <c r="C298" s="10"/>
      <c r="D298" s="10"/>
      <c r="E298" s="10"/>
    </row>
    <row r="299" customFormat="false" ht="12.75" hidden="false" customHeight="false" outlineLevel="0" collapsed="false">
      <c r="A299" s="10" t="s">
        <v>153</v>
      </c>
      <c r="D299" s="13" t="n">
        <f aca="false">D244*C110</f>
        <v>255018.047935316</v>
      </c>
      <c r="E299" s="10" t="s">
        <v>144</v>
      </c>
    </row>
    <row r="300" customFormat="false" ht="12.75" hidden="false" customHeight="false" outlineLevel="0" collapsed="false">
      <c r="A300" s="10" t="s">
        <v>154</v>
      </c>
      <c r="D300" s="13" t="n">
        <f aca="false">D244*C126</f>
        <v>51003.6095870632</v>
      </c>
      <c r="E300" s="10" t="s">
        <v>144</v>
      </c>
    </row>
    <row r="301" customFormat="false" ht="12.75" hidden="false" customHeight="false" outlineLevel="0" collapsed="false">
      <c r="A301" s="10"/>
      <c r="D301" s="12"/>
      <c r="E301" s="10"/>
    </row>
    <row r="302" customFormat="false" ht="12.75" hidden="false" customHeight="false" outlineLevel="0" collapsed="false">
      <c r="A302" s="10" t="s">
        <v>155</v>
      </c>
      <c r="D302" s="11" t="n">
        <f aca="false">SUM(D299:D300)</f>
        <v>306021.657522379</v>
      </c>
      <c r="E302" s="10" t="s">
        <v>144</v>
      </c>
    </row>
    <row r="303" customFormat="false" ht="12.75" hidden="false" customHeight="false" outlineLevel="0" collapsed="false">
      <c r="A303" s="10"/>
      <c r="D303" s="12"/>
      <c r="E303" s="10"/>
    </row>
    <row r="304" customFormat="false" ht="12.75" hidden="false" customHeight="false" outlineLevel="0" collapsed="false">
      <c r="A304" s="10" t="s">
        <v>183</v>
      </c>
      <c r="D304" s="13" t="n">
        <f aca="false">D256*C107/C89</f>
        <v>116811.786764706</v>
      </c>
      <c r="E304" s="10" t="s">
        <v>144</v>
      </c>
    </row>
    <row r="305" customFormat="false" ht="12.75" hidden="false" customHeight="false" outlineLevel="0" collapsed="false">
      <c r="A305" s="10"/>
      <c r="D305" s="12"/>
      <c r="E305" s="10"/>
    </row>
    <row r="306" customFormat="false" ht="12.75" hidden="false" customHeight="false" outlineLevel="0" collapsed="false">
      <c r="A306" s="10" t="s">
        <v>159</v>
      </c>
      <c r="D306" s="13" t="n">
        <f aca="false">SUM(D304)</f>
        <v>116811.786764706</v>
      </c>
      <c r="E306" s="10" t="s">
        <v>144</v>
      </c>
    </row>
    <row r="307" customFormat="false" ht="12.75" hidden="false" customHeight="false" outlineLevel="0" collapsed="false">
      <c r="A307" s="10"/>
      <c r="D307" s="12"/>
      <c r="E307" s="10"/>
    </row>
    <row r="308" customFormat="false" ht="12.75" hidden="false" customHeight="false" outlineLevel="0" collapsed="false">
      <c r="A308" s="8" t="s">
        <v>160</v>
      </c>
      <c r="D308" s="14" t="n">
        <f aca="false">D302+D306</f>
        <v>422833.444287085</v>
      </c>
      <c r="E308" s="8" t="s">
        <v>144</v>
      </c>
    </row>
    <row r="309" customFormat="false" ht="12.75" hidden="false" customHeight="false" outlineLevel="0" collapsed="false">
      <c r="A309" s="10"/>
      <c r="B309" s="10"/>
      <c r="C309" s="10"/>
      <c r="D309" s="10"/>
      <c r="E309" s="10"/>
    </row>
    <row r="310" customFormat="false" ht="12.75" hidden="false" customHeight="false" outlineLevel="0" collapsed="false">
      <c r="A310" s="10"/>
      <c r="B310" s="10"/>
      <c r="C310" s="10"/>
      <c r="D310" s="10"/>
      <c r="E310" s="10"/>
    </row>
    <row r="311" customFormat="false" ht="23.25" hidden="false" customHeight="false" outlineLevel="0" collapsed="false">
      <c r="A311" s="3" t="s">
        <v>184</v>
      </c>
    </row>
    <row r="313" customFormat="false" ht="12.75" hidden="false" customHeight="false" outlineLevel="0" collapsed="false">
      <c r="A313" s="8" t="s">
        <v>162</v>
      </c>
    </row>
    <row r="314" customFormat="false" ht="12.75" hidden="false" customHeight="false" outlineLevel="0" collapsed="false">
      <c r="A314" s="8" t="s">
        <v>163</v>
      </c>
    </row>
    <row r="315" customFormat="false" ht="12.75" hidden="false" customHeight="false" outlineLevel="0" collapsed="false">
      <c r="A315" s="8" t="s">
        <v>185</v>
      </c>
    </row>
    <row r="316" customFormat="false" ht="12.75" hidden="false" customHeight="false" outlineLevel="0" collapsed="false">
      <c r="A316" s="8" t="s">
        <v>186</v>
      </c>
    </row>
    <row r="317" customFormat="false" ht="12.75" hidden="false" customHeight="false" outlineLevel="0" collapsed="false">
      <c r="A317" s="8" t="s">
        <v>187</v>
      </c>
    </row>
    <row r="319" customFormat="false" ht="12.75" hidden="false" customHeight="false" outlineLevel="0" collapsed="false">
      <c r="A319" s="0" t="s">
        <v>166</v>
      </c>
      <c r="D319" s="4" t="n">
        <f aca="false">C8</f>
        <v>3250</v>
      </c>
      <c r="E319" s="0" t="s">
        <v>8</v>
      </c>
    </row>
    <row r="320" customFormat="false" ht="12.75" hidden="false" customHeight="false" outlineLevel="0" collapsed="false">
      <c r="A320" s="0" t="s">
        <v>188</v>
      </c>
      <c r="D320" s="4"/>
    </row>
    <row r="322" customFormat="false" ht="12.75" hidden="false" customHeight="false" outlineLevel="0" collapsed="false">
      <c r="A322" s="0" t="s">
        <v>168</v>
      </c>
      <c r="D322" s="0" t="n">
        <f aca="false">(C9*3412*(1-C87)*0.1)/12000</f>
        <v>150.696666666667</v>
      </c>
      <c r="E322" s="0" t="s">
        <v>8</v>
      </c>
    </row>
    <row r="323" customFormat="false" ht="12.75" hidden="false" customHeight="false" outlineLevel="0" collapsed="false">
      <c r="A323" s="0" t="s">
        <v>169</v>
      </c>
    </row>
    <row r="325" customFormat="false" ht="12.75" hidden="false" customHeight="false" outlineLevel="0" collapsed="false">
      <c r="A325" s="0" t="s">
        <v>170</v>
      </c>
      <c r="D325" s="4" t="n">
        <f aca="false">D319+D322</f>
        <v>3400.69666666667</v>
      </c>
      <c r="E325" s="0" t="s">
        <v>8</v>
      </c>
    </row>
    <row r="327" customFormat="false" ht="12.75" hidden="false" customHeight="false" outlineLevel="0" collapsed="false">
      <c r="A327" s="0" t="s">
        <v>171</v>
      </c>
      <c r="D327" s="0" t="n">
        <v>34.01</v>
      </c>
      <c r="E327" s="0" t="s">
        <v>8</v>
      </c>
    </row>
    <row r="328" customFormat="false" ht="12.75" hidden="false" customHeight="false" outlineLevel="0" collapsed="false">
      <c r="D328" s="0" t="n">
        <f aca="false">(D327*12000)/(1.08*(76-55))</f>
        <v>17994.708994709</v>
      </c>
      <c r="E328" s="0" t="s">
        <v>108</v>
      </c>
    </row>
    <row r="330" customFormat="false" ht="12.75" hidden="false" customHeight="false" outlineLevel="0" collapsed="false">
      <c r="A330" s="0" t="s">
        <v>109</v>
      </c>
      <c r="D330" s="0" t="n">
        <f aca="false">(D325/D327)+2</f>
        <v>101.991081054592</v>
      </c>
      <c r="E330" s="0" t="s">
        <v>110</v>
      </c>
    </row>
    <row r="332" customFormat="false" ht="12.75" hidden="false" customHeight="false" outlineLevel="0" collapsed="false">
      <c r="A332" s="0" t="s">
        <v>111</v>
      </c>
      <c r="D332" s="0" t="n">
        <f aca="false">D327*D330*C58</f>
        <v>1560922.5</v>
      </c>
      <c r="E332" s="0" t="s">
        <v>112</v>
      </c>
    </row>
    <row r="334" customFormat="false" ht="12.75" hidden="false" customHeight="false" outlineLevel="0" collapsed="false">
      <c r="A334" s="0" t="s">
        <v>113</v>
      </c>
      <c r="D334" s="0" t="n">
        <f aca="false">D328*D330*C61</f>
        <v>2752949.73544974</v>
      </c>
      <c r="E334" s="0" t="s">
        <v>112</v>
      </c>
    </row>
    <row r="336" customFormat="false" ht="12.75" hidden="false" customHeight="false" outlineLevel="0" collapsed="false">
      <c r="A336" s="0" t="s">
        <v>172</v>
      </c>
      <c r="D336" s="0" t="n">
        <f aca="false">D325*C82</f>
        <v>3740.76633333333</v>
      </c>
      <c r="E336" s="0" t="s">
        <v>10</v>
      </c>
    </row>
    <row r="338" customFormat="false" ht="12.75" hidden="false" customHeight="false" outlineLevel="0" collapsed="false">
      <c r="A338" s="0" t="s">
        <v>173</v>
      </c>
      <c r="D338" s="0" t="n">
        <f aca="false">D325*C85</f>
        <v>850.174166666667</v>
      </c>
      <c r="E338" s="0" t="s">
        <v>10</v>
      </c>
    </row>
    <row r="340" customFormat="false" ht="12.75" hidden="false" customHeight="false" outlineLevel="0" collapsed="false">
      <c r="A340" s="0" t="s">
        <v>189</v>
      </c>
      <c r="D340" s="0" t="n">
        <f aca="false">D336+D338</f>
        <v>4590.9405</v>
      </c>
      <c r="E340" s="0" t="s">
        <v>10</v>
      </c>
    </row>
    <row r="342" customFormat="false" ht="12.75" hidden="false" customHeight="false" outlineLevel="0" collapsed="false">
      <c r="A342" s="0" t="s">
        <v>114</v>
      </c>
      <c r="D342" s="0" t="n">
        <v>1530</v>
      </c>
      <c r="E342" s="0" t="s">
        <v>10</v>
      </c>
    </row>
    <row r="344" customFormat="false" ht="12.75" hidden="false" customHeight="false" outlineLevel="0" collapsed="false">
      <c r="A344" s="0" t="s">
        <v>190</v>
      </c>
      <c r="D344" s="0" t="n">
        <f aca="false">(D340/D342)+2</f>
        <v>5.00061470588235</v>
      </c>
      <c r="E344" s="0" t="s">
        <v>110</v>
      </c>
    </row>
    <row r="346" customFormat="false" ht="12.75" hidden="false" customHeight="false" outlineLevel="0" collapsed="false">
      <c r="A346" s="0" t="s">
        <v>191</v>
      </c>
      <c r="D346" s="0" t="n">
        <f aca="false">D342*D344*C67</f>
        <v>3825470.25</v>
      </c>
      <c r="E346" s="0" t="s">
        <v>112</v>
      </c>
    </row>
    <row r="348" customFormat="false" ht="12.75" hidden="false" customHeight="false" outlineLevel="0" collapsed="false">
      <c r="A348" s="0" t="s">
        <v>192</v>
      </c>
      <c r="D348" s="0" t="n">
        <f aca="false">2*D340*C64</f>
        <v>872278.695</v>
      </c>
      <c r="E348" s="0" t="s">
        <v>112</v>
      </c>
    </row>
    <row r="349" customFormat="false" ht="12.75" hidden="false" customHeight="false" outlineLevel="0" collapsed="false">
      <c r="A349" s="0" t="s">
        <v>120</v>
      </c>
    </row>
    <row r="351" customFormat="false" ht="12.75" hidden="false" customHeight="false" outlineLevel="0" collapsed="false">
      <c r="A351" s="0" t="s">
        <v>174</v>
      </c>
      <c r="D351" s="4" t="n">
        <f aca="false">C9</f>
        <v>10600</v>
      </c>
      <c r="E351" s="0" t="s">
        <v>10</v>
      </c>
    </row>
    <row r="353" customFormat="false" ht="12.75" hidden="false" customHeight="false" outlineLevel="0" collapsed="false">
      <c r="A353" s="0" t="s">
        <v>175</v>
      </c>
      <c r="D353" s="4" t="n">
        <f aca="false">D351</f>
        <v>10600</v>
      </c>
      <c r="E353" s="0" t="s">
        <v>10</v>
      </c>
    </row>
    <row r="355" customFormat="false" ht="12.75" hidden="false" customHeight="false" outlineLevel="0" collapsed="false">
      <c r="A355" s="0" t="s">
        <v>176</v>
      </c>
      <c r="D355" s="0" t="n">
        <f aca="false">D353*C54/C89</f>
        <v>23694117.6470588</v>
      </c>
      <c r="E355" s="0" t="s">
        <v>112</v>
      </c>
    </row>
    <row r="356" customFormat="false" ht="12.75" hidden="false" customHeight="false" outlineLevel="0" collapsed="false">
      <c r="A356" s="8"/>
    </row>
    <row r="357" customFormat="false" ht="12.75" hidden="false" customHeight="false" outlineLevel="0" collapsed="false">
      <c r="A357" s="8" t="s">
        <v>177</v>
      </c>
    </row>
    <row r="358" customFormat="false" ht="12.75" hidden="false" customHeight="false" outlineLevel="0" collapsed="false">
      <c r="A358" s="8" t="s">
        <v>178</v>
      </c>
      <c r="D358" s="8" t="n">
        <f aca="false">D332+D334+D346+D355+D348</f>
        <v>32705738.8275086</v>
      </c>
      <c r="E358" s="8" t="s">
        <v>112</v>
      </c>
    </row>
    <row r="360" customFormat="false" ht="12.75" hidden="false" customHeight="false" outlineLevel="0" collapsed="false">
      <c r="A360" s="0" t="s">
        <v>193</v>
      </c>
    </row>
    <row r="362" customFormat="false" ht="12.75" hidden="false" customHeight="false" outlineLevel="0" collapsed="false">
      <c r="A362" s="0" t="s">
        <v>124</v>
      </c>
      <c r="D362" s="0" t="n">
        <v>2190</v>
      </c>
      <c r="E362" s="0" t="s">
        <v>125</v>
      </c>
      <c r="F362" s="0" t="n">
        <v>3</v>
      </c>
      <c r="G362" s="0" t="s">
        <v>126</v>
      </c>
    </row>
    <row r="363" customFormat="false" ht="12.75" hidden="false" customHeight="false" outlineLevel="0" collapsed="false">
      <c r="A363" s="0" t="s">
        <v>127</v>
      </c>
      <c r="D363" s="0" t="n">
        <f aca="false">C82</f>
        <v>1.1</v>
      </c>
      <c r="E363" s="0" t="s">
        <v>10</v>
      </c>
      <c r="F363" s="4" t="n">
        <f aca="false">D325</f>
        <v>3400.69666666667</v>
      </c>
      <c r="G363" s="0" t="s">
        <v>8</v>
      </c>
    </row>
    <row r="365" customFormat="false" ht="12.75" hidden="false" customHeight="false" outlineLevel="0" collapsed="false">
      <c r="A365" s="0" t="s">
        <v>128</v>
      </c>
      <c r="D365" s="6" t="n">
        <f aca="false">D362*D363*F363</f>
        <v>8192278.27</v>
      </c>
      <c r="E365" s="0" t="s">
        <v>129</v>
      </c>
    </row>
    <row r="366" customFormat="false" ht="12.75" hidden="false" customHeight="false" outlineLevel="0" collapsed="false">
      <c r="A366" s="0" t="s">
        <v>133</v>
      </c>
      <c r="D366" s="0" t="n">
        <f aca="false">D363*F363</f>
        <v>3740.76633333333</v>
      </c>
      <c r="E366" s="0" t="s">
        <v>10</v>
      </c>
    </row>
    <row r="368" customFormat="false" ht="12.75" hidden="false" customHeight="false" outlineLevel="0" collapsed="false">
      <c r="A368" s="0" t="s">
        <v>131</v>
      </c>
      <c r="D368" s="0" t="n">
        <v>2190</v>
      </c>
      <c r="E368" s="0" t="s">
        <v>125</v>
      </c>
      <c r="F368" s="0" t="n">
        <v>3</v>
      </c>
      <c r="G368" s="0" t="s">
        <v>126</v>
      </c>
    </row>
    <row r="369" customFormat="false" ht="12.75" hidden="false" customHeight="false" outlineLevel="0" collapsed="false">
      <c r="A369" s="0" t="s">
        <v>132</v>
      </c>
      <c r="D369" s="0" t="n">
        <f aca="false">C82-0.05</f>
        <v>1.05</v>
      </c>
      <c r="E369" s="0" t="s">
        <v>10</v>
      </c>
      <c r="F369" s="4" t="n">
        <f aca="false">D325</f>
        <v>3400.69666666667</v>
      </c>
      <c r="G369" s="0" t="s">
        <v>8</v>
      </c>
    </row>
    <row r="371" customFormat="false" ht="12.75" hidden="false" customHeight="false" outlineLevel="0" collapsed="false">
      <c r="A371" s="0" t="s">
        <v>128</v>
      </c>
      <c r="D371" s="6" t="n">
        <f aca="false">D368*D369*F369</f>
        <v>7819901.985</v>
      </c>
      <c r="E371" s="0" t="s">
        <v>129</v>
      </c>
    </row>
    <row r="372" customFormat="false" ht="12.75" hidden="false" customHeight="false" outlineLevel="0" collapsed="false">
      <c r="A372" s="0" t="s">
        <v>133</v>
      </c>
      <c r="D372" s="0" t="n">
        <f aca="false">D369*F369</f>
        <v>3570.7315</v>
      </c>
      <c r="E372" s="0" t="s">
        <v>10</v>
      </c>
    </row>
    <row r="374" customFormat="false" ht="12.75" hidden="false" customHeight="false" outlineLevel="0" collapsed="false">
      <c r="A374" s="0" t="s">
        <v>134</v>
      </c>
      <c r="D374" s="0" t="n">
        <v>2190</v>
      </c>
      <c r="E374" s="0" t="s">
        <v>125</v>
      </c>
      <c r="F374" s="0" t="n">
        <v>3</v>
      </c>
      <c r="G374" s="0" t="s">
        <v>126</v>
      </c>
    </row>
    <row r="375" customFormat="false" ht="12.75" hidden="false" customHeight="false" outlineLevel="0" collapsed="false">
      <c r="A375" s="0" t="s">
        <v>135</v>
      </c>
      <c r="D375" s="0" t="n">
        <f aca="false">C82-0.1</f>
        <v>1</v>
      </c>
      <c r="E375" s="0" t="s">
        <v>10</v>
      </c>
      <c r="F375" s="4" t="n">
        <f aca="false">D325</f>
        <v>3400.69666666667</v>
      </c>
      <c r="G375" s="0" t="s">
        <v>8</v>
      </c>
    </row>
    <row r="377" customFormat="false" ht="12.75" hidden="false" customHeight="false" outlineLevel="0" collapsed="false">
      <c r="A377" s="0" t="s">
        <v>128</v>
      </c>
      <c r="D377" s="6" t="n">
        <f aca="false">D374*D375*F375</f>
        <v>7447525.7</v>
      </c>
      <c r="E377" s="0" t="s">
        <v>129</v>
      </c>
    </row>
    <row r="378" customFormat="false" ht="12.75" hidden="false" customHeight="false" outlineLevel="0" collapsed="false">
      <c r="A378" s="0" t="s">
        <v>133</v>
      </c>
      <c r="D378" s="0" t="n">
        <f aca="false">D375*F375</f>
        <v>3400.69666666667</v>
      </c>
      <c r="E378" s="0" t="s">
        <v>10</v>
      </c>
    </row>
    <row r="380" customFormat="false" ht="12.75" hidden="false" customHeight="false" outlineLevel="0" collapsed="false">
      <c r="A380" s="0" t="s">
        <v>136</v>
      </c>
      <c r="D380" s="0" t="n">
        <v>2190</v>
      </c>
      <c r="E380" s="0" t="s">
        <v>125</v>
      </c>
      <c r="F380" s="0" t="n">
        <v>3</v>
      </c>
      <c r="G380" s="0" t="s">
        <v>126</v>
      </c>
    </row>
    <row r="381" customFormat="false" ht="12.75" hidden="false" customHeight="false" outlineLevel="0" collapsed="false">
      <c r="A381" s="0" t="s">
        <v>137</v>
      </c>
      <c r="D381" s="0" t="n">
        <f aca="false">C82-0.15</f>
        <v>0.95</v>
      </c>
      <c r="E381" s="0" t="s">
        <v>10</v>
      </c>
      <c r="F381" s="4" t="n">
        <f aca="false">D325</f>
        <v>3400.69666666667</v>
      </c>
      <c r="G381" s="0" t="s">
        <v>8</v>
      </c>
    </row>
    <row r="383" customFormat="false" ht="12.75" hidden="false" customHeight="false" outlineLevel="0" collapsed="false">
      <c r="A383" s="0" t="s">
        <v>128</v>
      </c>
      <c r="D383" s="6" t="n">
        <f aca="false">D380*D381*F381</f>
        <v>7075149.415</v>
      </c>
      <c r="E383" s="0" t="s">
        <v>129</v>
      </c>
    </row>
    <row r="384" customFormat="false" ht="12.75" hidden="false" customHeight="false" outlineLevel="0" collapsed="false">
      <c r="A384" s="0" t="s">
        <v>133</v>
      </c>
      <c r="D384" s="0" t="n">
        <f aca="false">D381*F381</f>
        <v>3230.66183333333</v>
      </c>
      <c r="E384" s="0" t="s">
        <v>10</v>
      </c>
    </row>
    <row r="386" customFormat="false" ht="12.75" hidden="false" customHeight="false" outlineLevel="0" collapsed="false">
      <c r="A386" s="0" t="s">
        <v>138</v>
      </c>
      <c r="D386" s="6" t="n">
        <f aca="false">D365+D371+D377+D383</f>
        <v>30534855.37</v>
      </c>
      <c r="E386" s="0" t="s">
        <v>139</v>
      </c>
    </row>
    <row r="387" customFormat="false" ht="12.75" hidden="false" customHeight="false" outlineLevel="0" collapsed="false">
      <c r="A387" s="0" t="s">
        <v>140</v>
      </c>
      <c r="D387" s="6" t="n">
        <f aca="false">D338*8760</f>
        <v>7447525.7</v>
      </c>
      <c r="E387" s="0" t="s">
        <v>139</v>
      </c>
    </row>
    <row r="388" customFormat="false" ht="12.75" hidden="false" customHeight="false" outlineLevel="0" collapsed="false">
      <c r="D388" s="6"/>
    </row>
    <row r="389" customFormat="false" ht="12.75" hidden="false" customHeight="false" outlineLevel="0" collapsed="false">
      <c r="A389" s="0" t="s">
        <v>194</v>
      </c>
      <c r="D389" s="6" t="n">
        <f aca="false">D386+D387</f>
        <v>37982381.07</v>
      </c>
      <c r="E389" s="0" t="s">
        <v>139</v>
      </c>
    </row>
    <row r="390" customFormat="false" ht="12.75" hidden="false" customHeight="false" outlineLevel="0" collapsed="false">
      <c r="D390" s="6"/>
    </row>
    <row r="391" customFormat="false" ht="12.75" hidden="false" customHeight="false" outlineLevel="0" collapsed="false">
      <c r="A391" s="0" t="s">
        <v>195</v>
      </c>
      <c r="D391" s="6" t="n">
        <f aca="false">(D389*C43)/(1-C105)</f>
        <v>2337377.29661538</v>
      </c>
      <c r="E391" s="0" t="s">
        <v>144</v>
      </c>
    </row>
    <row r="393" customFormat="false" ht="12.75" hidden="false" customHeight="false" outlineLevel="0" collapsed="false">
      <c r="A393" s="0" t="s">
        <v>145</v>
      </c>
    </row>
    <row r="395" customFormat="false" ht="12.75" hidden="false" customHeight="false" outlineLevel="0" collapsed="false">
      <c r="A395" s="0" t="s">
        <v>146</v>
      </c>
      <c r="D395" s="0" t="n">
        <f aca="false">(C44*F362*D366)/(1-C105)</f>
        <v>172650.753846154</v>
      </c>
      <c r="E395" s="0" t="s">
        <v>112</v>
      </c>
    </row>
    <row r="396" customFormat="false" ht="12.75" hidden="false" customHeight="false" outlineLevel="0" collapsed="false">
      <c r="A396" s="0" t="s">
        <v>147</v>
      </c>
      <c r="D396" s="0" t="n">
        <f aca="false">(C44*F368*D372)/(1-C105)</f>
        <v>164802.992307692</v>
      </c>
      <c r="E396" s="0" t="s">
        <v>112</v>
      </c>
    </row>
    <row r="397" customFormat="false" ht="12.75" hidden="false" customHeight="false" outlineLevel="0" collapsed="false">
      <c r="A397" s="0" t="s">
        <v>148</v>
      </c>
      <c r="D397" s="0" t="n">
        <f aca="false">(C44*F374*D378)/(1-C105)</f>
        <v>156955.230769231</v>
      </c>
      <c r="E397" s="0" t="s">
        <v>112</v>
      </c>
    </row>
    <row r="398" customFormat="false" ht="12.75" hidden="false" customHeight="false" outlineLevel="0" collapsed="false">
      <c r="A398" s="0" t="s">
        <v>149</v>
      </c>
      <c r="D398" s="0" t="n">
        <f aca="false">(C44*F380*D384)/(1-C105)</f>
        <v>149107.469230769</v>
      </c>
      <c r="E398" s="0" t="s">
        <v>112</v>
      </c>
    </row>
    <row r="399" customFormat="false" ht="12.75" hidden="false" customHeight="false" outlineLevel="0" collapsed="false">
      <c r="A399" s="0" t="s">
        <v>150</v>
      </c>
      <c r="D399" s="0" t="n">
        <f aca="false">(D338*12*C44)/(1-C105)</f>
        <v>156955.230769231</v>
      </c>
      <c r="E399" s="0" t="s">
        <v>112</v>
      </c>
    </row>
    <row r="401" customFormat="false" ht="12.75" hidden="false" customHeight="false" outlineLevel="0" collapsed="false">
      <c r="A401" s="0" t="s">
        <v>196</v>
      </c>
      <c r="D401" s="0" t="n">
        <f aca="false">SUM(D395:D400)</f>
        <v>800471.676923077</v>
      </c>
      <c r="E401" s="0" t="s">
        <v>144</v>
      </c>
    </row>
    <row r="403" customFormat="false" ht="12.75" hidden="false" customHeight="false" outlineLevel="0" collapsed="false">
      <c r="A403" s="10" t="s">
        <v>197</v>
      </c>
      <c r="D403" s="12" t="n">
        <f aca="false">D391+D401</f>
        <v>3137848.97353846</v>
      </c>
      <c r="E403" s="10" t="s">
        <v>144</v>
      </c>
    </row>
    <row r="404" customFormat="false" ht="12.75" hidden="false" customHeight="false" outlineLevel="0" collapsed="false">
      <c r="D404" s="6"/>
    </row>
    <row r="405" customFormat="false" ht="12.75" hidden="false" customHeight="false" outlineLevel="0" collapsed="false">
      <c r="A405" s="0" t="s">
        <v>198</v>
      </c>
      <c r="D405" s="6" t="n">
        <f aca="false">D353*8760</f>
        <v>92856000</v>
      </c>
      <c r="E405" s="0" t="s">
        <v>139</v>
      </c>
    </row>
    <row r="406" customFormat="false" ht="12.75" hidden="false" customHeight="false" outlineLevel="0" collapsed="false">
      <c r="D406" s="6"/>
    </row>
    <row r="407" customFormat="false" ht="12.75" hidden="false" customHeight="false" outlineLevel="0" collapsed="false">
      <c r="A407" s="0" t="s">
        <v>199</v>
      </c>
      <c r="D407" s="6" t="n">
        <f aca="false">D405</f>
        <v>92856000</v>
      </c>
      <c r="E407" s="0" t="s">
        <v>139</v>
      </c>
    </row>
    <row r="408" customFormat="false" ht="12.75" hidden="false" customHeight="false" outlineLevel="0" collapsed="false">
      <c r="D408" s="4"/>
    </row>
    <row r="409" customFormat="false" ht="12.75" hidden="false" customHeight="false" outlineLevel="0" collapsed="false">
      <c r="A409" s="0" t="s">
        <v>180</v>
      </c>
      <c r="D409" s="6" t="n">
        <f aca="false">(D407*3412)/(100000*C87*C91)</f>
        <v>7920616.8</v>
      </c>
      <c r="E409" s="0" t="s">
        <v>181</v>
      </c>
    </row>
    <row r="411" customFormat="false" ht="12.75" hidden="false" customHeight="false" outlineLevel="0" collapsed="false">
      <c r="A411" s="10" t="s">
        <v>182</v>
      </c>
      <c r="D411" s="10" t="n">
        <f aca="false">D409*C49</f>
        <v>5148400.92</v>
      </c>
      <c r="E411" s="10" t="s">
        <v>144</v>
      </c>
    </row>
    <row r="412" customFormat="false" ht="12.75" hidden="false" customHeight="false" outlineLevel="0" collapsed="false">
      <c r="A412" s="8"/>
      <c r="D412" s="8"/>
      <c r="E412" s="8"/>
    </row>
    <row r="413" customFormat="false" ht="12.75" hidden="false" customHeight="false" outlineLevel="0" collapsed="false">
      <c r="A413" s="8" t="s">
        <v>200</v>
      </c>
      <c r="D413" s="8" t="n">
        <f aca="false">D403+D411</f>
        <v>8286249.89353846</v>
      </c>
      <c r="E413" s="8" t="s">
        <v>144</v>
      </c>
    </row>
    <row r="414" customFormat="false" ht="12.75" hidden="false" customHeight="false" outlineLevel="0" collapsed="false">
      <c r="A414" s="10"/>
      <c r="D414" s="8"/>
      <c r="E414" s="8"/>
    </row>
    <row r="415" customFormat="false" ht="12.75" hidden="false" customHeight="false" outlineLevel="0" collapsed="false">
      <c r="A415" s="10" t="s">
        <v>153</v>
      </c>
      <c r="D415" s="13" t="n">
        <f aca="false">D330*C110</f>
        <v>254977.702636479</v>
      </c>
      <c r="E415" s="10" t="s">
        <v>144</v>
      </c>
    </row>
    <row r="416" customFormat="false" ht="12.75" hidden="false" customHeight="false" outlineLevel="0" collapsed="false">
      <c r="A416" s="10" t="s">
        <v>154</v>
      </c>
      <c r="D416" s="13" t="n">
        <f aca="false">D330*C126</f>
        <v>50995.5405272959</v>
      </c>
      <c r="E416" s="10" t="s">
        <v>144</v>
      </c>
    </row>
    <row r="417" customFormat="false" ht="12.75" hidden="false" customHeight="false" outlineLevel="0" collapsed="false">
      <c r="A417" s="10"/>
      <c r="D417" s="12"/>
      <c r="E417" s="10"/>
    </row>
    <row r="418" customFormat="false" ht="12.75" hidden="false" customHeight="false" outlineLevel="0" collapsed="false">
      <c r="A418" s="10" t="s">
        <v>155</v>
      </c>
      <c r="D418" s="11" t="n">
        <f aca="false">SUM(D415:D416)</f>
        <v>305973.243163775</v>
      </c>
      <c r="E418" s="10" t="s">
        <v>144</v>
      </c>
    </row>
    <row r="419" customFormat="false" ht="12.75" hidden="false" customHeight="false" outlineLevel="0" collapsed="false">
      <c r="A419" s="10"/>
      <c r="D419" s="12"/>
      <c r="E419" s="10"/>
    </row>
    <row r="420" customFormat="false" ht="12.75" hidden="false" customHeight="false" outlineLevel="0" collapsed="false">
      <c r="A420" s="10" t="s">
        <v>156</v>
      </c>
      <c r="D420" s="13" t="n">
        <f aca="false">D342*D344*C116</f>
        <v>26778.29175</v>
      </c>
      <c r="E420" s="10" t="s">
        <v>144</v>
      </c>
    </row>
    <row r="421" customFormat="false" ht="12.75" hidden="false" customHeight="false" outlineLevel="0" collapsed="false">
      <c r="A421" s="10" t="s">
        <v>158</v>
      </c>
      <c r="D421" s="13" t="n">
        <f aca="false">2*D340*C113</f>
        <v>22954.7025</v>
      </c>
      <c r="E421" s="10" t="s">
        <v>144</v>
      </c>
    </row>
    <row r="422" customFormat="false" ht="12.75" hidden="false" customHeight="false" outlineLevel="0" collapsed="false">
      <c r="A422" s="10" t="s">
        <v>183</v>
      </c>
      <c r="D422" s="13" t="n">
        <f aca="false">D353*C107/C89</f>
        <v>81058.8235294118</v>
      </c>
      <c r="E422" s="10" t="s">
        <v>144</v>
      </c>
    </row>
    <row r="423" customFormat="false" ht="12.75" hidden="false" customHeight="false" outlineLevel="0" collapsed="false">
      <c r="A423" s="10"/>
      <c r="D423" s="12"/>
      <c r="E423" s="10"/>
    </row>
    <row r="424" customFormat="false" ht="12.75" hidden="false" customHeight="false" outlineLevel="0" collapsed="false">
      <c r="A424" s="10" t="s">
        <v>159</v>
      </c>
      <c r="D424" s="13" t="n">
        <f aca="false">SUM(D420:D422)</f>
        <v>130791.817779412</v>
      </c>
      <c r="E424" s="10" t="s">
        <v>144</v>
      </c>
    </row>
    <row r="425" customFormat="false" ht="12.75" hidden="false" customHeight="false" outlineLevel="0" collapsed="false">
      <c r="A425" s="10"/>
      <c r="D425" s="12"/>
      <c r="E425" s="8"/>
    </row>
    <row r="426" customFormat="false" ht="12.75" hidden="false" customHeight="false" outlineLevel="0" collapsed="false">
      <c r="A426" s="8" t="s">
        <v>160</v>
      </c>
      <c r="D426" s="14" t="n">
        <f aca="false">D418+D424</f>
        <v>436765.060943187</v>
      </c>
      <c r="E426" s="8" t="s">
        <v>144</v>
      </c>
    </row>
    <row r="427" customFormat="false" ht="12.75" hidden="false" customHeight="false" outlineLevel="0" collapsed="false">
      <c r="A427" s="10"/>
      <c r="D427" s="8"/>
      <c r="E427" s="8"/>
    </row>
    <row r="428" customFormat="false" ht="12.75" hidden="false" customHeight="false" outlineLevel="0" collapsed="false">
      <c r="A428" s="8"/>
      <c r="D428" s="8"/>
      <c r="E428" s="8"/>
    </row>
    <row r="429" customFormat="false" ht="23.25" hidden="false" customHeight="false" outlineLevel="0" collapsed="false">
      <c r="A429" s="3" t="s">
        <v>201</v>
      </c>
    </row>
    <row r="431" customFormat="false" ht="12.75" hidden="false" customHeight="false" outlineLevel="0" collapsed="false">
      <c r="A431" s="8" t="s">
        <v>202</v>
      </c>
    </row>
    <row r="432" customFormat="false" ht="12.75" hidden="false" customHeight="false" outlineLevel="0" collapsed="false">
      <c r="A432" s="8" t="s">
        <v>163</v>
      </c>
    </row>
    <row r="433" customFormat="false" ht="12.75" hidden="false" customHeight="false" outlineLevel="0" collapsed="false">
      <c r="A433" s="8" t="s">
        <v>185</v>
      </c>
    </row>
    <row r="434" customFormat="false" ht="12.75" hidden="false" customHeight="false" outlineLevel="0" collapsed="false">
      <c r="A434" s="8" t="s">
        <v>186</v>
      </c>
    </row>
    <row r="435" customFormat="false" ht="12.75" hidden="false" customHeight="false" outlineLevel="0" collapsed="false">
      <c r="A435" s="8" t="s">
        <v>187</v>
      </c>
    </row>
    <row r="437" customFormat="false" ht="12.75" hidden="false" customHeight="false" outlineLevel="0" collapsed="false">
      <c r="A437" s="0" t="s">
        <v>166</v>
      </c>
      <c r="D437" s="4" t="n">
        <f aca="false">C8</f>
        <v>3250</v>
      </c>
      <c r="E437" s="0" t="s">
        <v>8</v>
      </c>
    </row>
    <row r="438" customFormat="false" ht="12.75" hidden="false" customHeight="false" outlineLevel="0" collapsed="false">
      <c r="A438" s="0" t="s">
        <v>203</v>
      </c>
      <c r="D438" s="4"/>
    </row>
    <row r="440" customFormat="false" ht="12.75" hidden="false" customHeight="false" outlineLevel="0" collapsed="false">
      <c r="A440" s="0" t="s">
        <v>168</v>
      </c>
      <c r="D440" s="0" t="n">
        <f aca="false">(C9*3412*(1-C87)*0.1)/12000</f>
        <v>150.696666666667</v>
      </c>
      <c r="E440" s="0" t="s">
        <v>8</v>
      </c>
    </row>
    <row r="441" customFormat="false" ht="12.75" hidden="false" customHeight="false" outlineLevel="0" collapsed="false">
      <c r="A441" s="0" t="s">
        <v>169</v>
      </c>
    </row>
    <row r="443" customFormat="false" ht="12.75" hidden="false" customHeight="false" outlineLevel="0" collapsed="false">
      <c r="A443" s="0" t="s">
        <v>170</v>
      </c>
      <c r="D443" s="4" t="n">
        <f aca="false">D437+D440</f>
        <v>3400.69666666667</v>
      </c>
      <c r="E443" s="0" t="s">
        <v>8</v>
      </c>
    </row>
    <row r="445" customFormat="false" ht="12.75" hidden="false" customHeight="false" outlineLevel="0" collapsed="false">
      <c r="A445" s="0" t="s">
        <v>204</v>
      </c>
      <c r="D445" s="0" t="n">
        <v>34.01</v>
      </c>
      <c r="E445" s="0" t="s">
        <v>8</v>
      </c>
    </row>
    <row r="446" customFormat="false" ht="12.75" hidden="false" customHeight="false" outlineLevel="0" collapsed="false">
      <c r="D446" s="0" t="n">
        <f aca="false">(D445*12000)/(1.08*(76-55))</f>
        <v>17994.708994709</v>
      </c>
      <c r="E446" s="0" t="s">
        <v>108</v>
      </c>
    </row>
    <row r="448" customFormat="false" ht="12.75" hidden="false" customHeight="false" outlineLevel="0" collapsed="false">
      <c r="A448" s="0" t="s">
        <v>109</v>
      </c>
      <c r="D448" s="0" t="n">
        <f aca="false">(D443/D445)+2</f>
        <v>101.991081054592</v>
      </c>
      <c r="E448" s="0" t="s">
        <v>110</v>
      </c>
    </row>
    <row r="450" customFormat="false" ht="12.75" hidden="false" customHeight="false" outlineLevel="0" collapsed="false">
      <c r="A450" s="0" t="s">
        <v>205</v>
      </c>
      <c r="D450" s="0" t="n">
        <f aca="false">D446*D448*C61</f>
        <v>2752949.73544974</v>
      </c>
      <c r="E450" s="0" t="s">
        <v>112</v>
      </c>
    </row>
    <row r="452" customFormat="false" ht="12.75" hidden="false" customHeight="false" outlineLevel="0" collapsed="false">
      <c r="A452" s="0" t="s">
        <v>206</v>
      </c>
      <c r="D452" s="0" t="n">
        <v>1134</v>
      </c>
      <c r="E452" s="0" t="s">
        <v>8</v>
      </c>
    </row>
    <row r="454" customFormat="false" ht="12.75" hidden="false" customHeight="false" outlineLevel="0" collapsed="false">
      <c r="A454" s="0" t="s">
        <v>207</v>
      </c>
      <c r="D454" s="0" t="n">
        <f aca="false">(D443/D452)+2</f>
        <v>4.9988506760729</v>
      </c>
      <c r="E454" s="0" t="s">
        <v>110</v>
      </c>
    </row>
    <row r="456" customFormat="false" ht="12.75" hidden="false" customHeight="false" outlineLevel="0" collapsed="false">
      <c r="A456" s="0" t="s">
        <v>208</v>
      </c>
      <c r="D456" s="0" t="n">
        <f aca="false">D452*D454*C75</f>
        <v>2550913.5</v>
      </c>
      <c r="E456" s="0" t="s">
        <v>112</v>
      </c>
    </row>
    <row r="458" customFormat="false" ht="12.75" hidden="false" customHeight="false" outlineLevel="0" collapsed="false">
      <c r="A458" s="0" t="s">
        <v>209</v>
      </c>
      <c r="D458" s="0" t="n">
        <f aca="false">D452*D454*C78</f>
        <v>1133739.33333333</v>
      </c>
      <c r="E458" s="0" t="s">
        <v>112</v>
      </c>
    </row>
    <row r="460" customFormat="false" ht="12.75" hidden="false" customHeight="false" outlineLevel="0" collapsed="false">
      <c r="A460" s="0" t="s">
        <v>210</v>
      </c>
    </row>
    <row r="462" customFormat="false" ht="12.75" hidden="false" customHeight="false" outlineLevel="0" collapsed="false">
      <c r="A462" s="0" t="s">
        <v>211</v>
      </c>
      <c r="D462" s="0" t="n">
        <f aca="false">D443*C99</f>
        <v>1870.38316666667</v>
      </c>
      <c r="E462" s="0" t="s">
        <v>10</v>
      </c>
    </row>
    <row r="463" customFormat="false" ht="12.75" hidden="false" customHeight="false" outlineLevel="0" collapsed="false">
      <c r="A463" s="0" t="s">
        <v>212</v>
      </c>
      <c r="D463" s="0" t="n">
        <f aca="false">3*100*0.75</f>
        <v>225</v>
      </c>
      <c r="E463" s="0" t="s">
        <v>10</v>
      </c>
    </row>
    <row r="464" customFormat="false" ht="12.75" hidden="false" customHeight="false" outlineLevel="0" collapsed="false">
      <c r="A464" s="0" t="s">
        <v>213</v>
      </c>
      <c r="D464" s="0" t="n">
        <f aca="false">3*75*0.75</f>
        <v>168.75</v>
      </c>
      <c r="E464" s="0" t="s">
        <v>10</v>
      </c>
    </row>
    <row r="465" customFormat="false" ht="12.75" hidden="false" customHeight="false" outlineLevel="0" collapsed="false">
      <c r="A465" s="0" t="s">
        <v>214</v>
      </c>
      <c r="D465" s="0" t="n">
        <f aca="false">3*50*0.75</f>
        <v>112.5</v>
      </c>
      <c r="E465" s="0" t="s">
        <v>10</v>
      </c>
    </row>
    <row r="466" customFormat="false" ht="12.75" hidden="false" customHeight="false" outlineLevel="0" collapsed="false">
      <c r="A466" s="0" t="s">
        <v>215</v>
      </c>
      <c r="D466" s="0" t="n">
        <f aca="false">D443*C85</f>
        <v>850.174166666667</v>
      </c>
      <c r="E466" s="0" t="s">
        <v>10</v>
      </c>
    </row>
    <row r="467" customFormat="false" ht="12.75" hidden="false" customHeight="false" outlineLevel="0" collapsed="false">
      <c r="A467" s="0" t="s">
        <v>216</v>
      </c>
      <c r="D467" s="0" t="n">
        <f aca="false">SUM(D462:D466)</f>
        <v>3226.80733333333</v>
      </c>
      <c r="E467" s="0" t="s">
        <v>10</v>
      </c>
    </row>
    <row r="469" customFormat="false" ht="12.75" hidden="false" customHeight="false" outlineLevel="0" collapsed="false">
      <c r="A469" s="0" t="s">
        <v>189</v>
      </c>
      <c r="D469" s="0" t="n">
        <f aca="false">D467</f>
        <v>3226.80733333333</v>
      </c>
      <c r="E469" s="0" t="s">
        <v>10</v>
      </c>
    </row>
    <row r="471" customFormat="false" ht="12.75" hidden="false" customHeight="false" outlineLevel="0" collapsed="false">
      <c r="A471" s="0" t="s">
        <v>114</v>
      </c>
      <c r="D471" s="0" t="n">
        <v>1075</v>
      </c>
      <c r="E471" s="0" t="s">
        <v>10</v>
      </c>
    </row>
    <row r="473" customFormat="false" ht="12.75" hidden="false" customHeight="false" outlineLevel="0" collapsed="false">
      <c r="A473" s="0" t="s">
        <v>190</v>
      </c>
      <c r="D473" s="0" t="n">
        <f aca="false">(D469/D471)+2</f>
        <v>5.00168124031008</v>
      </c>
      <c r="E473" s="0" t="s">
        <v>110</v>
      </c>
    </row>
    <row r="475" customFormat="false" ht="12.75" hidden="false" customHeight="false" outlineLevel="0" collapsed="false">
      <c r="A475" s="0" t="s">
        <v>191</v>
      </c>
      <c r="D475" s="0" t="n">
        <f aca="false">D471*D473*C67</f>
        <v>2688403.66666667</v>
      </c>
      <c r="E475" s="0" t="s">
        <v>112</v>
      </c>
    </row>
    <row r="477" customFormat="false" ht="12.75" hidden="false" customHeight="false" outlineLevel="0" collapsed="false">
      <c r="A477" s="0" t="s">
        <v>192</v>
      </c>
      <c r="D477" s="0" t="n">
        <f aca="false">2*D469*C64</f>
        <v>613093.393333333</v>
      </c>
      <c r="E477" s="0" t="s">
        <v>112</v>
      </c>
    </row>
    <row r="478" customFormat="false" ht="12.75" hidden="false" customHeight="false" outlineLevel="0" collapsed="false">
      <c r="A478" s="0" t="s">
        <v>120</v>
      </c>
    </row>
    <row r="480" customFormat="false" ht="12.75" hidden="false" customHeight="false" outlineLevel="0" collapsed="false">
      <c r="A480" s="0" t="s">
        <v>174</v>
      </c>
      <c r="D480" s="4" t="n">
        <f aca="false">C9</f>
        <v>10600</v>
      </c>
      <c r="E480" s="0" t="s">
        <v>10</v>
      </c>
    </row>
    <row r="482" customFormat="false" ht="12.75" hidden="false" customHeight="false" outlineLevel="0" collapsed="false">
      <c r="A482" s="0" t="s">
        <v>175</v>
      </c>
      <c r="D482" s="4" t="n">
        <f aca="false">D480</f>
        <v>10600</v>
      </c>
      <c r="E482" s="0" t="s">
        <v>10</v>
      </c>
    </row>
    <row r="484" customFormat="false" ht="12.75" hidden="false" customHeight="false" outlineLevel="0" collapsed="false">
      <c r="A484" s="0" t="s">
        <v>176</v>
      </c>
      <c r="D484" s="0" t="n">
        <f aca="false">D482*C54/C89</f>
        <v>23694117.6470588</v>
      </c>
      <c r="E484" s="0" t="s">
        <v>112</v>
      </c>
    </row>
    <row r="485" customFormat="false" ht="12.75" hidden="false" customHeight="false" outlineLevel="0" collapsed="false">
      <c r="A485" s="8"/>
    </row>
    <row r="486" customFormat="false" ht="12.75" hidden="false" customHeight="false" outlineLevel="0" collapsed="false">
      <c r="A486" s="8" t="s">
        <v>177</v>
      </c>
    </row>
    <row r="487" customFormat="false" ht="12.75" hidden="false" customHeight="false" outlineLevel="0" collapsed="false">
      <c r="A487" s="8" t="s">
        <v>178</v>
      </c>
      <c r="D487" s="8" t="n">
        <f aca="false">D450+D456+D458+D475+D484+D477</f>
        <v>33433217.2758419</v>
      </c>
      <c r="E487" s="8" t="s">
        <v>112</v>
      </c>
    </row>
    <row r="489" customFormat="false" ht="12.75" hidden="false" customHeight="false" outlineLevel="0" collapsed="false">
      <c r="A489" s="0" t="s">
        <v>193</v>
      </c>
    </row>
    <row r="491" customFormat="false" ht="12.75" hidden="false" customHeight="false" outlineLevel="0" collapsed="false">
      <c r="A491" s="0" t="s">
        <v>124</v>
      </c>
      <c r="D491" s="0" t="n">
        <v>2190</v>
      </c>
      <c r="E491" s="0" t="s">
        <v>125</v>
      </c>
      <c r="F491" s="0" t="n">
        <v>3</v>
      </c>
      <c r="G491" s="0" t="s">
        <v>126</v>
      </c>
    </row>
    <row r="492" customFormat="false" ht="12.75" hidden="false" customHeight="false" outlineLevel="0" collapsed="false">
      <c r="A492" s="0" t="s">
        <v>127</v>
      </c>
      <c r="D492" s="0" t="n">
        <f aca="false">C99</f>
        <v>0.55</v>
      </c>
      <c r="E492" s="0" t="s">
        <v>10</v>
      </c>
      <c r="F492" s="4" t="n">
        <f aca="false">D443</f>
        <v>3400.69666666667</v>
      </c>
      <c r="G492" s="0" t="s">
        <v>8</v>
      </c>
    </row>
    <row r="494" customFormat="false" ht="12.75" hidden="false" customHeight="false" outlineLevel="0" collapsed="false">
      <c r="A494" s="0" t="s">
        <v>217</v>
      </c>
      <c r="D494" s="6" t="n">
        <f aca="false">D491*D492*F492</f>
        <v>4096139.135</v>
      </c>
      <c r="E494" s="0" t="s">
        <v>129</v>
      </c>
    </row>
    <row r="495" customFormat="false" ht="12.75" hidden="false" customHeight="false" outlineLevel="0" collapsed="false">
      <c r="A495" s="0" t="s">
        <v>218</v>
      </c>
      <c r="D495" s="0" t="n">
        <f aca="false">D492*F492</f>
        <v>1870.38316666667</v>
      </c>
      <c r="E495" s="0" t="s">
        <v>10</v>
      </c>
    </row>
    <row r="497" customFormat="false" ht="12.75" hidden="false" customHeight="false" outlineLevel="0" collapsed="false">
      <c r="A497" s="0" t="s">
        <v>131</v>
      </c>
      <c r="D497" s="0" t="n">
        <v>2190</v>
      </c>
      <c r="E497" s="0" t="s">
        <v>125</v>
      </c>
      <c r="F497" s="0" t="n">
        <v>3</v>
      </c>
      <c r="G497" s="0" t="s">
        <v>126</v>
      </c>
    </row>
    <row r="498" customFormat="false" ht="12.75" hidden="false" customHeight="false" outlineLevel="0" collapsed="false">
      <c r="A498" s="0" t="s">
        <v>132</v>
      </c>
      <c r="D498" s="0" t="n">
        <f aca="false">C99-0.075</f>
        <v>0.475</v>
      </c>
      <c r="E498" s="0" t="s">
        <v>10</v>
      </c>
      <c r="F498" s="4" t="n">
        <f aca="false">D443</f>
        <v>3400.69666666667</v>
      </c>
      <c r="G498" s="0" t="s">
        <v>8</v>
      </c>
    </row>
    <row r="500" customFormat="false" ht="12.75" hidden="false" customHeight="false" outlineLevel="0" collapsed="false">
      <c r="A500" s="0" t="s">
        <v>217</v>
      </c>
      <c r="D500" s="6" t="n">
        <f aca="false">D497*D498*F498</f>
        <v>3537574.7075</v>
      </c>
      <c r="E500" s="0" t="s">
        <v>129</v>
      </c>
    </row>
    <row r="501" customFormat="false" ht="12.75" hidden="false" customHeight="false" outlineLevel="0" collapsed="false">
      <c r="A501" s="0" t="s">
        <v>218</v>
      </c>
      <c r="D501" s="0" t="n">
        <f aca="false">D498*F498</f>
        <v>1615.33091666667</v>
      </c>
      <c r="E501" s="0" t="s">
        <v>10</v>
      </c>
    </row>
    <row r="503" customFormat="false" ht="12.75" hidden="false" customHeight="false" outlineLevel="0" collapsed="false">
      <c r="A503" s="0" t="s">
        <v>134</v>
      </c>
      <c r="D503" s="0" t="n">
        <v>2190</v>
      </c>
      <c r="E503" s="0" t="s">
        <v>125</v>
      </c>
      <c r="F503" s="0" t="n">
        <v>3</v>
      </c>
      <c r="G503" s="0" t="s">
        <v>126</v>
      </c>
    </row>
    <row r="504" customFormat="false" ht="12.75" hidden="false" customHeight="false" outlineLevel="0" collapsed="false">
      <c r="A504" s="0" t="s">
        <v>135</v>
      </c>
      <c r="D504" s="0" t="n">
        <f aca="false">C99-0.15</f>
        <v>0.4</v>
      </c>
      <c r="E504" s="0" t="s">
        <v>10</v>
      </c>
      <c r="F504" s="4" t="n">
        <f aca="false">D443</f>
        <v>3400.69666666667</v>
      </c>
      <c r="G504" s="0" t="s">
        <v>8</v>
      </c>
    </row>
    <row r="506" customFormat="false" ht="12.75" hidden="false" customHeight="false" outlineLevel="0" collapsed="false">
      <c r="A506" s="0" t="s">
        <v>217</v>
      </c>
      <c r="D506" s="6" t="n">
        <f aca="false">D503*D504*F504</f>
        <v>2979010.28</v>
      </c>
      <c r="E506" s="0" t="s">
        <v>129</v>
      </c>
    </row>
    <row r="507" customFormat="false" ht="12.75" hidden="false" customHeight="false" outlineLevel="0" collapsed="false">
      <c r="A507" s="0" t="s">
        <v>218</v>
      </c>
      <c r="D507" s="0" t="n">
        <f aca="false">D504*F504</f>
        <v>1360.27866666667</v>
      </c>
      <c r="E507" s="0" t="s">
        <v>10</v>
      </c>
    </row>
    <row r="509" customFormat="false" ht="12.75" hidden="false" customHeight="false" outlineLevel="0" collapsed="false">
      <c r="A509" s="0" t="s">
        <v>136</v>
      </c>
      <c r="D509" s="0" t="n">
        <v>2190</v>
      </c>
      <c r="E509" s="0" t="s">
        <v>125</v>
      </c>
      <c r="F509" s="0" t="n">
        <v>3</v>
      </c>
      <c r="G509" s="0" t="s">
        <v>126</v>
      </c>
    </row>
    <row r="510" customFormat="false" ht="12.75" hidden="false" customHeight="false" outlineLevel="0" collapsed="false">
      <c r="A510" s="0" t="s">
        <v>137</v>
      </c>
      <c r="D510" s="0" t="n">
        <f aca="false">C99-0.225</f>
        <v>0.325</v>
      </c>
      <c r="E510" s="0" t="s">
        <v>10</v>
      </c>
      <c r="F510" s="4" t="n">
        <f aca="false">D443</f>
        <v>3400.69666666667</v>
      </c>
      <c r="G510" s="0" t="s">
        <v>8</v>
      </c>
    </row>
    <row r="512" customFormat="false" ht="12.75" hidden="false" customHeight="false" outlineLevel="0" collapsed="false">
      <c r="A512" s="0" t="s">
        <v>219</v>
      </c>
      <c r="D512" s="6" t="n">
        <f aca="false">D509*D510*F510</f>
        <v>2420445.8525</v>
      </c>
      <c r="E512" s="0" t="s">
        <v>129</v>
      </c>
    </row>
    <row r="513" customFormat="false" ht="12.75" hidden="false" customHeight="false" outlineLevel="0" collapsed="false">
      <c r="A513" s="0" t="s">
        <v>220</v>
      </c>
      <c r="D513" s="0" t="n">
        <f aca="false">D510*F510</f>
        <v>1105.22641666667</v>
      </c>
      <c r="E513" s="0" t="s">
        <v>10</v>
      </c>
    </row>
    <row r="515" customFormat="false" ht="12.75" hidden="false" customHeight="false" outlineLevel="0" collapsed="false">
      <c r="A515" s="0" t="s">
        <v>221</v>
      </c>
      <c r="D515" s="6" t="n">
        <f aca="false">D494+D500+D506+D512</f>
        <v>13033169.975</v>
      </c>
      <c r="E515" s="0" t="s">
        <v>139</v>
      </c>
    </row>
    <row r="516" customFormat="false" ht="12.75" hidden="false" customHeight="false" outlineLevel="0" collapsed="false">
      <c r="A516" s="0" t="s">
        <v>140</v>
      </c>
      <c r="D516" s="6" t="n">
        <f aca="false">D466*8760</f>
        <v>7447525.7</v>
      </c>
      <c r="E516" s="0" t="s">
        <v>139</v>
      </c>
    </row>
    <row r="517" customFormat="false" ht="12.75" hidden="false" customHeight="false" outlineLevel="0" collapsed="false">
      <c r="A517" s="0" t="s">
        <v>212</v>
      </c>
      <c r="D517" s="0" t="n">
        <f aca="false">3*100*0.75*8760</f>
        <v>1971000</v>
      </c>
      <c r="E517" s="0" t="s">
        <v>139</v>
      </c>
    </row>
    <row r="518" customFormat="false" ht="12.75" hidden="false" customHeight="false" outlineLevel="0" collapsed="false">
      <c r="A518" s="0" t="s">
        <v>213</v>
      </c>
      <c r="D518" s="0" t="n">
        <f aca="false">3*75*0.75*8760</f>
        <v>1478250</v>
      </c>
      <c r="E518" s="0" t="s">
        <v>139</v>
      </c>
    </row>
    <row r="519" customFormat="false" ht="12.75" hidden="false" customHeight="false" outlineLevel="0" collapsed="false">
      <c r="A519" s="0" t="s">
        <v>214</v>
      </c>
      <c r="D519" s="0" t="n">
        <f aca="false">3*50*0.75*8760</f>
        <v>985500</v>
      </c>
      <c r="E519" s="0" t="s">
        <v>139</v>
      </c>
    </row>
    <row r="520" customFormat="false" ht="12.75" hidden="false" customHeight="false" outlineLevel="0" collapsed="false">
      <c r="D520" s="6"/>
    </row>
    <row r="521" customFormat="false" ht="12.75" hidden="false" customHeight="false" outlineLevel="0" collapsed="false">
      <c r="A521" s="0" t="s">
        <v>194</v>
      </c>
      <c r="D521" s="6" t="n">
        <f aca="false">SUM(D515:D519)</f>
        <v>24915445.675</v>
      </c>
      <c r="E521" s="0" t="s">
        <v>139</v>
      </c>
    </row>
    <row r="522" customFormat="false" ht="12.75" hidden="false" customHeight="false" outlineLevel="0" collapsed="false">
      <c r="D522" s="6"/>
    </row>
    <row r="523" customFormat="false" ht="12.75" hidden="false" customHeight="false" outlineLevel="0" collapsed="false">
      <c r="A523" s="0" t="s">
        <v>195</v>
      </c>
      <c r="D523" s="6" t="n">
        <f aca="false">(D521*C43)/(1-C105)</f>
        <v>1533258.19538462</v>
      </c>
      <c r="E523" s="0" t="s">
        <v>144</v>
      </c>
    </row>
    <row r="525" customFormat="false" ht="12.75" hidden="false" customHeight="false" outlineLevel="0" collapsed="false">
      <c r="A525" s="0" t="s">
        <v>145</v>
      </c>
    </row>
    <row r="527" customFormat="false" ht="12.75" hidden="false" customHeight="false" outlineLevel="0" collapsed="false">
      <c r="A527" s="0" t="s">
        <v>222</v>
      </c>
      <c r="D527" s="0" t="n">
        <f aca="false">(C44*F491*D495)/(1-C105)</f>
        <v>86325.3769230769</v>
      </c>
      <c r="E527" s="0" t="s">
        <v>112</v>
      </c>
    </row>
    <row r="528" customFormat="false" ht="12.75" hidden="false" customHeight="false" outlineLevel="0" collapsed="false">
      <c r="A528" s="0" t="s">
        <v>223</v>
      </c>
      <c r="D528" s="0" t="n">
        <f aca="false">(C44*F497*D501)/(1-C105)</f>
        <v>74553.7346153846</v>
      </c>
      <c r="E528" s="0" t="s">
        <v>112</v>
      </c>
    </row>
    <row r="529" customFormat="false" ht="12.75" hidden="false" customHeight="false" outlineLevel="0" collapsed="false">
      <c r="A529" s="0" t="s">
        <v>224</v>
      </c>
      <c r="D529" s="0" t="n">
        <f aca="false">(C44*F503*D507)/(1-C105)</f>
        <v>62782.0923076923</v>
      </c>
      <c r="E529" s="0" t="s">
        <v>112</v>
      </c>
    </row>
    <row r="530" customFormat="false" ht="12.75" hidden="false" customHeight="false" outlineLevel="0" collapsed="false">
      <c r="A530" s="0" t="s">
        <v>225</v>
      </c>
      <c r="D530" s="0" t="n">
        <f aca="false">(C44*F509*D513)/(1-C105)</f>
        <v>51010.45</v>
      </c>
      <c r="E530" s="0" t="s">
        <v>112</v>
      </c>
    </row>
    <row r="531" customFormat="false" ht="12.75" hidden="false" customHeight="false" outlineLevel="0" collapsed="false">
      <c r="A531" s="0" t="s">
        <v>150</v>
      </c>
      <c r="D531" s="0" t="n">
        <f aca="false">(D466*12*C44)/(1-C105)</f>
        <v>156955.230769231</v>
      </c>
      <c r="E531" s="0" t="s">
        <v>112</v>
      </c>
    </row>
    <row r="532" customFormat="false" ht="12.75" hidden="false" customHeight="false" outlineLevel="0" collapsed="false">
      <c r="A532" s="0" t="s">
        <v>226</v>
      </c>
      <c r="D532" s="0" t="n">
        <f aca="false">(D463*12*C44)/(1-C105)</f>
        <v>41538.4615384615</v>
      </c>
      <c r="E532" s="0" t="s">
        <v>112</v>
      </c>
    </row>
    <row r="533" customFormat="false" ht="12.75" hidden="false" customHeight="false" outlineLevel="0" collapsed="false">
      <c r="A533" s="0" t="s">
        <v>227</v>
      </c>
      <c r="D533" s="0" t="n">
        <f aca="false">(D464*12*C44)/(1-C105)</f>
        <v>31153.8461538462</v>
      </c>
      <c r="E533" s="0" t="s">
        <v>112</v>
      </c>
    </row>
    <row r="534" customFormat="false" ht="12.75" hidden="false" customHeight="false" outlineLevel="0" collapsed="false">
      <c r="A534" s="0" t="s">
        <v>228</v>
      </c>
      <c r="D534" s="0" t="n">
        <f aca="false">(D465*12*C44)/(1-C105)</f>
        <v>20769.2307692308</v>
      </c>
      <c r="E534" s="0" t="s">
        <v>112</v>
      </c>
    </row>
    <row r="536" customFormat="false" ht="12.75" hidden="false" customHeight="false" outlineLevel="0" collapsed="false">
      <c r="A536" s="0" t="s">
        <v>196</v>
      </c>
      <c r="D536" s="0" t="n">
        <f aca="false">SUM(D527:D535)</f>
        <v>525088.423076923</v>
      </c>
      <c r="E536" s="0" t="s">
        <v>144</v>
      </c>
    </row>
    <row r="538" customFormat="false" ht="12.75" hidden="false" customHeight="false" outlineLevel="0" collapsed="false">
      <c r="A538" s="10" t="s">
        <v>197</v>
      </c>
      <c r="D538" s="12" t="n">
        <f aca="false">D523+D536</f>
        <v>2058346.61846154</v>
      </c>
      <c r="E538" s="10" t="s">
        <v>144</v>
      </c>
    </row>
    <row r="539" customFormat="false" ht="12.75" hidden="false" customHeight="false" outlineLevel="0" collapsed="false">
      <c r="D539" s="6"/>
    </row>
    <row r="540" customFormat="false" ht="12.75" hidden="false" customHeight="false" outlineLevel="0" collapsed="false">
      <c r="A540" s="0" t="s">
        <v>198</v>
      </c>
      <c r="D540" s="6" t="n">
        <f aca="false">C9*8760</f>
        <v>92856000</v>
      </c>
      <c r="E540" s="0" t="s">
        <v>139</v>
      </c>
    </row>
    <row r="541" customFormat="false" ht="12.75" hidden="false" customHeight="false" outlineLevel="0" collapsed="false">
      <c r="D541" s="6"/>
    </row>
    <row r="542" customFormat="false" ht="12.75" hidden="false" customHeight="false" outlineLevel="0" collapsed="false">
      <c r="A542" s="0" t="s">
        <v>199</v>
      </c>
      <c r="D542" s="6" t="n">
        <f aca="false">D540</f>
        <v>92856000</v>
      </c>
      <c r="E542" s="0" t="s">
        <v>139</v>
      </c>
    </row>
    <row r="543" customFormat="false" ht="12.75" hidden="false" customHeight="false" outlineLevel="0" collapsed="false">
      <c r="D543" s="4"/>
    </row>
    <row r="544" customFormat="false" ht="12.75" hidden="false" customHeight="false" outlineLevel="0" collapsed="false">
      <c r="A544" s="0" t="s">
        <v>180</v>
      </c>
      <c r="D544" s="6" t="n">
        <f aca="false">(D542*3412)/(100000*C87*C91)</f>
        <v>7920616.8</v>
      </c>
      <c r="E544" s="0" t="s">
        <v>181</v>
      </c>
    </row>
    <row r="546" customFormat="false" ht="12.75" hidden="false" customHeight="false" outlineLevel="0" collapsed="false">
      <c r="A546" s="10" t="s">
        <v>182</v>
      </c>
      <c r="D546" s="10" t="n">
        <f aca="false">D544*C49</f>
        <v>5148400.92</v>
      </c>
      <c r="E546" s="10" t="s">
        <v>144</v>
      </c>
    </row>
    <row r="547" customFormat="false" ht="12.75" hidden="false" customHeight="false" outlineLevel="0" collapsed="false">
      <c r="A547" s="8"/>
      <c r="D547" s="8"/>
      <c r="E547" s="8"/>
    </row>
    <row r="548" customFormat="false" ht="12.75" hidden="false" customHeight="false" outlineLevel="0" collapsed="false">
      <c r="A548" s="8" t="s">
        <v>200</v>
      </c>
      <c r="D548" s="8" t="n">
        <f aca="false">D538+D546</f>
        <v>7206747.53846154</v>
      </c>
      <c r="E548" s="8" t="s">
        <v>144</v>
      </c>
    </row>
    <row r="549" customFormat="false" ht="12.75" hidden="false" customHeight="false" outlineLevel="0" collapsed="false">
      <c r="A549" s="8"/>
      <c r="D549" s="8"/>
      <c r="E549" s="8"/>
    </row>
    <row r="550" customFormat="false" ht="12.75" hidden="false" customHeight="false" outlineLevel="0" collapsed="false">
      <c r="A550" s="10" t="s">
        <v>229</v>
      </c>
      <c r="D550" s="13" t="n">
        <f aca="false">D454*C124</f>
        <v>37491.3800705467</v>
      </c>
      <c r="E550" s="10" t="s">
        <v>144</v>
      </c>
    </row>
    <row r="551" customFormat="false" ht="12.75" hidden="false" customHeight="false" outlineLevel="0" collapsed="false">
      <c r="A551" s="10" t="s">
        <v>215</v>
      </c>
      <c r="D551" s="11" t="n">
        <f aca="false">D448*C126</f>
        <v>50995.5405272959</v>
      </c>
      <c r="E551" s="10" t="s">
        <v>144</v>
      </c>
    </row>
    <row r="552" customFormat="false" ht="12.75" hidden="false" customHeight="false" outlineLevel="0" collapsed="false">
      <c r="A552" s="10" t="s">
        <v>230</v>
      </c>
      <c r="D552" s="11" t="n">
        <f aca="false">D454*C128</f>
        <v>24994.2533803645</v>
      </c>
      <c r="E552" s="10" t="s">
        <v>144</v>
      </c>
    </row>
    <row r="553" customFormat="false" ht="12.75" hidden="false" customHeight="false" outlineLevel="0" collapsed="false">
      <c r="A553" s="10" t="s">
        <v>231</v>
      </c>
      <c r="D553" s="11" t="n">
        <f aca="false">2*D454*C130</f>
        <v>4998.8506760729</v>
      </c>
      <c r="E553" s="10" t="s">
        <v>144</v>
      </c>
    </row>
    <row r="554" customFormat="false" ht="12.75" hidden="false" customHeight="false" outlineLevel="0" collapsed="false">
      <c r="A554" s="10"/>
      <c r="D554" s="11"/>
      <c r="E554" s="10"/>
    </row>
    <row r="555" customFormat="false" ht="12.75" hidden="false" customHeight="false" outlineLevel="0" collapsed="false">
      <c r="A555" s="10" t="s">
        <v>155</v>
      </c>
      <c r="D555" s="11" t="n">
        <f aca="false">SUM(D550:D553)</f>
        <v>118480.02465428</v>
      </c>
      <c r="E555" s="10" t="s">
        <v>144</v>
      </c>
    </row>
    <row r="556" customFormat="false" ht="12.75" hidden="false" customHeight="false" outlineLevel="0" collapsed="false">
      <c r="A556" s="10"/>
      <c r="D556" s="12"/>
      <c r="E556" s="10"/>
    </row>
    <row r="557" customFormat="false" ht="12.75" hidden="false" customHeight="false" outlineLevel="0" collapsed="false">
      <c r="A557" s="10" t="s">
        <v>156</v>
      </c>
      <c r="D557" s="13" t="n">
        <f aca="false">D471*D473*C116</f>
        <v>18818.8256666667</v>
      </c>
      <c r="E557" s="10" t="s">
        <v>144</v>
      </c>
    </row>
    <row r="558" customFormat="false" ht="12.75" hidden="false" customHeight="false" outlineLevel="0" collapsed="false">
      <c r="A558" s="10" t="s">
        <v>158</v>
      </c>
      <c r="D558" s="13" t="n">
        <f aca="false">2*D469*C113</f>
        <v>16134.0366666667</v>
      </c>
      <c r="E558" s="10" t="s">
        <v>144</v>
      </c>
    </row>
    <row r="559" customFormat="false" ht="12.75" hidden="false" customHeight="false" outlineLevel="0" collapsed="false">
      <c r="A559" s="10" t="s">
        <v>183</v>
      </c>
      <c r="D559" s="13" t="n">
        <f aca="false">D482*C107/C89</f>
        <v>81058.8235294118</v>
      </c>
      <c r="E559" s="10" t="s">
        <v>144</v>
      </c>
    </row>
    <row r="560" customFormat="false" ht="12.75" hidden="false" customHeight="false" outlineLevel="0" collapsed="false">
      <c r="A560" s="10"/>
      <c r="D560" s="12"/>
      <c r="E560" s="10"/>
    </row>
    <row r="561" customFormat="false" ht="12.75" hidden="false" customHeight="false" outlineLevel="0" collapsed="false">
      <c r="A561" s="10" t="s">
        <v>159</v>
      </c>
      <c r="D561" s="13" t="n">
        <f aca="false">SUM(D557:D559)</f>
        <v>116011.685862745</v>
      </c>
      <c r="E561" s="10" t="s">
        <v>144</v>
      </c>
    </row>
    <row r="562" customFormat="false" ht="12.75" hidden="false" customHeight="false" outlineLevel="0" collapsed="false">
      <c r="A562" s="10"/>
      <c r="D562" s="12"/>
      <c r="E562" s="8"/>
    </row>
    <row r="563" customFormat="false" ht="12.75" hidden="false" customHeight="false" outlineLevel="0" collapsed="false">
      <c r="A563" s="8" t="s">
        <v>160</v>
      </c>
      <c r="D563" s="14" t="n">
        <f aca="false">D555+D561</f>
        <v>234491.710517025</v>
      </c>
      <c r="E563" s="8" t="s">
        <v>144</v>
      </c>
    </row>
    <row r="564" customFormat="false" ht="12.75" hidden="false" customHeight="false" outlineLevel="0" collapsed="false">
      <c r="A564" s="8"/>
      <c r="D564" s="8"/>
      <c r="E564" s="8"/>
    </row>
    <row r="566" customFormat="false" ht="23.25" hidden="false" customHeight="false" outlineLevel="0" collapsed="false">
      <c r="A566" s="3" t="s">
        <v>232</v>
      </c>
    </row>
    <row r="568" customFormat="false" ht="12.75" hidden="false" customHeight="false" outlineLevel="0" collapsed="false">
      <c r="A568" s="8" t="s">
        <v>233</v>
      </c>
    </row>
    <row r="569" customFormat="false" ht="12.75" hidden="false" customHeight="false" outlineLevel="0" collapsed="false">
      <c r="A569" s="8" t="s">
        <v>234</v>
      </c>
    </row>
    <row r="570" customFormat="false" ht="12.75" hidden="false" customHeight="false" outlineLevel="0" collapsed="false">
      <c r="A570" s="8" t="s">
        <v>235</v>
      </c>
    </row>
    <row r="571" customFormat="false" ht="12.75" hidden="false" customHeight="false" outlineLevel="0" collapsed="false">
      <c r="A571" s="8"/>
    </row>
    <row r="572" customFormat="false" ht="12.75" hidden="false" customHeight="false" outlineLevel="0" collapsed="false">
      <c r="A572" s="0" t="s">
        <v>236</v>
      </c>
      <c r="D572" s="0" t="n">
        <f aca="false">D544*(1-C91)</f>
        <v>1584123.36</v>
      </c>
      <c r="E572" s="0" t="s">
        <v>181</v>
      </c>
    </row>
    <row r="574" customFormat="false" ht="12.75" hidden="false" customHeight="false" outlineLevel="0" collapsed="false">
      <c r="A574" s="0" t="s">
        <v>237</v>
      </c>
      <c r="D574" s="0" t="n">
        <f aca="false">D572*100000/8760</f>
        <v>18083600</v>
      </c>
      <c r="E574" s="0" t="s">
        <v>238</v>
      </c>
    </row>
    <row r="576" customFormat="false" ht="12.75" hidden="false" customHeight="false" outlineLevel="0" collapsed="false">
      <c r="A576" s="0" t="s">
        <v>239</v>
      </c>
      <c r="D576" s="0" t="n">
        <f aca="false">D574/(12000*C96)</f>
        <v>1506.96666666667</v>
      </c>
      <c r="E576" s="0" t="s">
        <v>8</v>
      </c>
    </row>
    <row r="578" customFormat="false" ht="12.75" hidden="false" customHeight="false" outlineLevel="0" collapsed="false">
      <c r="A578" s="0" t="s">
        <v>240</v>
      </c>
      <c r="D578" s="0" t="n">
        <v>753.5</v>
      </c>
      <c r="E578" s="0" t="s">
        <v>8</v>
      </c>
    </row>
    <row r="580" customFormat="false" ht="12.75" hidden="false" customHeight="false" outlineLevel="0" collapsed="false">
      <c r="A580" s="0" t="s">
        <v>241</v>
      </c>
      <c r="D580" s="0" t="n">
        <v>2</v>
      </c>
      <c r="E580" s="0" t="s">
        <v>110</v>
      </c>
    </row>
    <row r="582" customFormat="false" ht="12.75" hidden="false" customHeight="false" outlineLevel="0" collapsed="false">
      <c r="A582" s="0" t="s">
        <v>242</v>
      </c>
      <c r="D582" s="0" t="n">
        <f aca="false">D578*D580*C72</f>
        <v>979550</v>
      </c>
      <c r="E582" s="0" t="s">
        <v>112</v>
      </c>
    </row>
    <row r="584" customFormat="false" ht="12.75" hidden="false" customHeight="false" outlineLevel="0" collapsed="false">
      <c r="A584" s="0" t="s">
        <v>243</v>
      </c>
      <c r="D584" s="0" t="n">
        <f aca="false">D578*D580*C78</f>
        <v>301400</v>
      </c>
      <c r="E584" s="0" t="s">
        <v>112</v>
      </c>
    </row>
    <row r="586" customFormat="false" ht="12.75" hidden="false" customHeight="false" outlineLevel="0" collapsed="false">
      <c r="A586" s="0" t="s">
        <v>244</v>
      </c>
      <c r="D586" s="0" t="n">
        <f aca="false">D582+D584</f>
        <v>1280950</v>
      </c>
      <c r="E586" s="0" t="s">
        <v>112</v>
      </c>
    </row>
    <row r="588" customFormat="false" ht="12.75" hidden="false" customHeight="false" outlineLevel="0" collapsed="false">
      <c r="A588" s="0" t="s">
        <v>245</v>
      </c>
      <c r="D588" s="0" t="n">
        <f aca="false">D456/D454</f>
        <v>510300</v>
      </c>
      <c r="E588" s="0" t="s">
        <v>112</v>
      </c>
    </row>
    <row r="590" customFormat="false" ht="12.75" hidden="false" customHeight="false" outlineLevel="0" collapsed="false">
      <c r="A590" s="0" t="s">
        <v>246</v>
      </c>
      <c r="D590" s="0" t="n">
        <f aca="false">D475/D473</f>
        <v>537500</v>
      </c>
      <c r="E590" s="0" t="s">
        <v>112</v>
      </c>
    </row>
    <row r="592" customFormat="false" ht="12.75" hidden="false" customHeight="false" outlineLevel="0" collapsed="false">
      <c r="A592" s="0" t="s">
        <v>247</v>
      </c>
      <c r="D592" s="0" t="n">
        <f aca="false">2*D452*C99*C64</f>
        <v>118503</v>
      </c>
      <c r="E592" s="0" t="s">
        <v>112</v>
      </c>
    </row>
    <row r="593" customFormat="false" ht="12.75" hidden="false" customHeight="false" outlineLevel="0" collapsed="false">
      <c r="A593" s="0" t="s">
        <v>248</v>
      </c>
    </row>
    <row r="595" customFormat="false" ht="12.75" hidden="false" customHeight="false" outlineLevel="0" collapsed="false">
      <c r="A595" s="0" t="s">
        <v>249</v>
      </c>
      <c r="D595" s="0" t="n">
        <f aca="false">D588+D590+D592</f>
        <v>1166303</v>
      </c>
      <c r="E595" s="0" t="s">
        <v>112</v>
      </c>
    </row>
    <row r="597" customFormat="false" ht="12.75" hidden="false" customHeight="false" outlineLevel="0" collapsed="false">
      <c r="A597" s="0" t="s">
        <v>250</v>
      </c>
      <c r="D597" s="0" t="n">
        <f aca="false">D586-D595</f>
        <v>114647</v>
      </c>
      <c r="E597" s="0" t="s">
        <v>112</v>
      </c>
    </row>
    <row r="599" customFormat="false" ht="12.75" hidden="false" customHeight="false" outlineLevel="0" collapsed="false">
      <c r="A599" s="8" t="s">
        <v>177</v>
      </c>
      <c r="D599" s="8" t="n">
        <f aca="false">D487+D597</f>
        <v>33547864.2758419</v>
      </c>
      <c r="E599" s="8" t="s">
        <v>112</v>
      </c>
    </row>
    <row r="600" customFormat="false" ht="12.75" hidden="false" customHeight="false" outlineLevel="0" collapsed="false">
      <c r="A600" s="8" t="s">
        <v>178</v>
      </c>
    </row>
    <row r="602" customFormat="false" ht="12.75" hidden="false" customHeight="false" outlineLevel="0" collapsed="false">
      <c r="A602" s="0" t="s">
        <v>193</v>
      </c>
    </row>
    <row r="604" customFormat="false" ht="12.75" hidden="false" customHeight="false" outlineLevel="0" collapsed="false">
      <c r="A604" s="0" t="s">
        <v>124</v>
      </c>
      <c r="D604" s="0" t="n">
        <v>2190</v>
      </c>
      <c r="E604" s="0" t="s">
        <v>125</v>
      </c>
      <c r="F604" s="0" t="n">
        <v>3</v>
      </c>
      <c r="G604" s="0" t="s">
        <v>126</v>
      </c>
    </row>
    <row r="605" customFormat="false" ht="12.75" hidden="false" customHeight="false" outlineLevel="0" collapsed="false">
      <c r="A605" s="0" t="s">
        <v>127</v>
      </c>
      <c r="D605" s="0" t="n">
        <f aca="false">C99</f>
        <v>0.55</v>
      </c>
      <c r="E605" s="0" t="s">
        <v>10</v>
      </c>
      <c r="F605" s="4" t="n">
        <f aca="false">D576</f>
        <v>1506.96666666667</v>
      </c>
      <c r="G605" s="0" t="s">
        <v>8</v>
      </c>
    </row>
    <row r="607" customFormat="false" ht="12.75" hidden="false" customHeight="false" outlineLevel="0" collapsed="false">
      <c r="A607" s="0" t="s">
        <v>217</v>
      </c>
      <c r="D607" s="6" t="n">
        <f aca="false">D604*D605*F605</f>
        <v>1815141.35</v>
      </c>
      <c r="E607" s="0" t="s">
        <v>129</v>
      </c>
    </row>
    <row r="608" customFormat="false" ht="12.75" hidden="false" customHeight="false" outlineLevel="0" collapsed="false">
      <c r="A608" s="0" t="s">
        <v>218</v>
      </c>
      <c r="D608" s="0" t="n">
        <f aca="false">D605*F605</f>
        <v>828.831666666667</v>
      </c>
      <c r="E608" s="0" t="s">
        <v>10</v>
      </c>
    </row>
    <row r="610" customFormat="false" ht="12.75" hidden="false" customHeight="false" outlineLevel="0" collapsed="false">
      <c r="A610" s="0" t="s">
        <v>131</v>
      </c>
      <c r="D610" s="0" t="n">
        <v>2190</v>
      </c>
      <c r="E610" s="0" t="s">
        <v>125</v>
      </c>
      <c r="F610" s="0" t="n">
        <v>3</v>
      </c>
      <c r="G610" s="0" t="s">
        <v>126</v>
      </c>
    </row>
    <row r="611" customFormat="false" ht="12.75" hidden="false" customHeight="false" outlineLevel="0" collapsed="false">
      <c r="A611" s="0" t="s">
        <v>132</v>
      </c>
      <c r="D611" s="0" t="n">
        <f aca="false">C99-0.075</f>
        <v>0.475</v>
      </c>
      <c r="E611" s="0" t="s">
        <v>10</v>
      </c>
      <c r="F611" s="0" t="n">
        <f aca="false">D576</f>
        <v>1506.96666666667</v>
      </c>
      <c r="G611" s="0" t="s">
        <v>8</v>
      </c>
    </row>
    <row r="613" customFormat="false" ht="12.75" hidden="false" customHeight="false" outlineLevel="0" collapsed="false">
      <c r="A613" s="0" t="s">
        <v>217</v>
      </c>
      <c r="D613" s="6" t="n">
        <f aca="false">D610*D611*F611</f>
        <v>1567622.075</v>
      </c>
      <c r="E613" s="0" t="s">
        <v>129</v>
      </c>
    </row>
    <row r="614" customFormat="false" ht="12.75" hidden="false" customHeight="false" outlineLevel="0" collapsed="false">
      <c r="A614" s="0" t="s">
        <v>218</v>
      </c>
      <c r="D614" s="0" t="n">
        <f aca="false">D611*F611</f>
        <v>715.809166666667</v>
      </c>
      <c r="E614" s="0" t="s">
        <v>10</v>
      </c>
    </row>
    <row r="616" customFormat="false" ht="12.75" hidden="false" customHeight="false" outlineLevel="0" collapsed="false">
      <c r="A616" s="0" t="s">
        <v>134</v>
      </c>
      <c r="D616" s="0" t="n">
        <v>2190</v>
      </c>
      <c r="E616" s="0" t="s">
        <v>125</v>
      </c>
      <c r="F616" s="0" t="n">
        <v>3</v>
      </c>
      <c r="G616" s="0" t="s">
        <v>126</v>
      </c>
    </row>
    <row r="617" customFormat="false" ht="12.75" hidden="false" customHeight="false" outlineLevel="0" collapsed="false">
      <c r="A617" s="0" t="s">
        <v>135</v>
      </c>
      <c r="D617" s="0" t="n">
        <f aca="false">C99-0.15</f>
        <v>0.4</v>
      </c>
      <c r="E617" s="0" t="s">
        <v>10</v>
      </c>
      <c r="F617" s="0" t="n">
        <f aca="false">D576</f>
        <v>1506.96666666667</v>
      </c>
      <c r="G617" s="0" t="s">
        <v>8</v>
      </c>
    </row>
    <row r="619" customFormat="false" ht="12.75" hidden="false" customHeight="false" outlineLevel="0" collapsed="false">
      <c r="A619" s="0" t="s">
        <v>217</v>
      </c>
      <c r="D619" s="6" t="n">
        <f aca="false">D616*D617*F617</f>
        <v>1320102.8</v>
      </c>
      <c r="E619" s="0" t="s">
        <v>129</v>
      </c>
    </row>
    <row r="620" customFormat="false" ht="12.75" hidden="false" customHeight="false" outlineLevel="0" collapsed="false">
      <c r="A620" s="0" t="s">
        <v>218</v>
      </c>
      <c r="D620" s="0" t="n">
        <f aca="false">D617*F617</f>
        <v>602.786666666667</v>
      </c>
      <c r="E620" s="0" t="s">
        <v>10</v>
      </c>
    </row>
    <row r="622" customFormat="false" ht="12.75" hidden="false" customHeight="false" outlineLevel="0" collapsed="false">
      <c r="A622" s="0" t="s">
        <v>136</v>
      </c>
      <c r="D622" s="0" t="n">
        <v>2190</v>
      </c>
      <c r="E622" s="0" t="s">
        <v>125</v>
      </c>
      <c r="F622" s="0" t="n">
        <v>3</v>
      </c>
      <c r="G622" s="0" t="s">
        <v>126</v>
      </c>
    </row>
    <row r="623" customFormat="false" ht="12.75" hidden="false" customHeight="false" outlineLevel="0" collapsed="false">
      <c r="A623" s="0" t="s">
        <v>137</v>
      </c>
      <c r="D623" s="0" t="n">
        <f aca="false">C99-0.225</f>
        <v>0.325</v>
      </c>
      <c r="E623" s="0" t="s">
        <v>10</v>
      </c>
      <c r="F623" s="4" t="n">
        <f aca="false">D576</f>
        <v>1506.96666666667</v>
      </c>
      <c r="G623" s="0" t="s">
        <v>8</v>
      </c>
    </row>
    <row r="625" customFormat="false" ht="12.75" hidden="false" customHeight="false" outlineLevel="0" collapsed="false">
      <c r="A625" s="0" t="s">
        <v>219</v>
      </c>
      <c r="D625" s="6" t="n">
        <f aca="false">D622*D623*F623</f>
        <v>1072583.525</v>
      </c>
      <c r="E625" s="0" t="s">
        <v>129</v>
      </c>
    </row>
    <row r="626" customFormat="false" ht="12.75" hidden="false" customHeight="false" outlineLevel="0" collapsed="false">
      <c r="A626" s="0" t="s">
        <v>220</v>
      </c>
      <c r="D626" s="0" t="n">
        <f aca="false">D623*F623</f>
        <v>489.764166666667</v>
      </c>
      <c r="E626" s="0" t="s">
        <v>10</v>
      </c>
    </row>
    <row r="628" customFormat="false" ht="12.75" hidden="false" customHeight="false" outlineLevel="0" collapsed="false">
      <c r="A628" s="0" t="s">
        <v>251</v>
      </c>
      <c r="D628" s="6" t="n">
        <f aca="false">D607+D613+D619+D625</f>
        <v>5775449.75</v>
      </c>
      <c r="E628" s="0" t="s">
        <v>139</v>
      </c>
    </row>
    <row r="629" customFormat="false" ht="12.75" hidden="false" customHeight="false" outlineLevel="0" collapsed="false">
      <c r="D629" s="6"/>
    </row>
    <row r="630" customFormat="false" ht="12.75" hidden="false" customHeight="false" outlineLevel="0" collapsed="false">
      <c r="A630" s="0" t="s">
        <v>252</v>
      </c>
      <c r="D630" s="0" t="n">
        <f aca="false">50*0.75*8760</f>
        <v>328500</v>
      </c>
      <c r="E630" s="0" t="s">
        <v>139</v>
      </c>
    </row>
    <row r="632" customFormat="false" ht="12.75" hidden="false" customHeight="false" outlineLevel="0" collapsed="false">
      <c r="A632" s="0" t="s">
        <v>253</v>
      </c>
      <c r="D632" s="0" t="n">
        <f aca="false">D628-D630</f>
        <v>5446949.75</v>
      </c>
      <c r="E632" s="0" t="s">
        <v>139</v>
      </c>
    </row>
    <row r="633" customFormat="false" ht="12.75" hidden="false" customHeight="false" outlineLevel="0" collapsed="false">
      <c r="D633" s="6"/>
    </row>
    <row r="634" customFormat="false" ht="12.75" hidden="false" customHeight="false" outlineLevel="0" collapsed="false">
      <c r="A634" s="0" t="s">
        <v>194</v>
      </c>
      <c r="D634" s="6" t="n">
        <f aca="false">D521-D632</f>
        <v>19468495.925</v>
      </c>
      <c r="E634" s="0" t="s">
        <v>139</v>
      </c>
    </row>
    <row r="635" customFormat="false" ht="12.75" hidden="false" customHeight="false" outlineLevel="0" collapsed="false">
      <c r="D635" s="6"/>
    </row>
    <row r="636" customFormat="false" ht="12.75" hidden="false" customHeight="false" outlineLevel="0" collapsed="false">
      <c r="A636" s="0" t="s">
        <v>195</v>
      </c>
      <c r="D636" s="6" t="n">
        <f aca="false">(D634*C43)/(1-C105)</f>
        <v>1198061.28769231</v>
      </c>
      <c r="E636" s="0" t="s">
        <v>144</v>
      </c>
    </row>
    <row r="637" customFormat="false" ht="12.75" hidden="false" customHeight="false" outlineLevel="0" collapsed="false">
      <c r="D637" s="6"/>
    </row>
    <row r="638" customFormat="false" ht="12.75" hidden="false" customHeight="false" outlineLevel="0" collapsed="false">
      <c r="A638" s="0" t="s">
        <v>145</v>
      </c>
    </row>
    <row r="640" customFormat="false" ht="12.75" hidden="false" customHeight="false" outlineLevel="0" collapsed="false">
      <c r="A640" s="0" t="s">
        <v>222</v>
      </c>
      <c r="D640" s="0" t="n">
        <f aca="false">(C44*F604*D608)/(1-C105)</f>
        <v>38253.7692307692</v>
      </c>
      <c r="E640" s="0" t="s">
        <v>112</v>
      </c>
    </row>
    <row r="641" customFormat="false" ht="12.75" hidden="false" customHeight="false" outlineLevel="0" collapsed="false">
      <c r="A641" s="0" t="s">
        <v>223</v>
      </c>
      <c r="D641" s="0" t="n">
        <f aca="false">(C44*F610*D614)/(1-C105)</f>
        <v>33037.3461538462</v>
      </c>
      <c r="E641" s="0" t="s">
        <v>112</v>
      </c>
    </row>
    <row r="642" customFormat="false" ht="12.75" hidden="false" customHeight="false" outlineLevel="0" collapsed="false">
      <c r="A642" s="0" t="s">
        <v>224</v>
      </c>
      <c r="D642" s="0" t="n">
        <f aca="false">(C44*F616*D620)/(1-C105)</f>
        <v>27820.9230769231</v>
      </c>
      <c r="E642" s="0" t="s">
        <v>112</v>
      </c>
    </row>
    <row r="643" customFormat="false" ht="12.75" hidden="false" customHeight="false" outlineLevel="0" collapsed="false">
      <c r="A643" s="0" t="s">
        <v>225</v>
      </c>
      <c r="D643" s="0" t="n">
        <f aca="false">(C44*F622*D626)/(1-C105)</f>
        <v>22604.5</v>
      </c>
      <c r="E643" s="0" t="s">
        <v>112</v>
      </c>
    </row>
    <row r="645" customFormat="false" ht="12.75" hidden="false" customHeight="false" outlineLevel="0" collapsed="false">
      <c r="A645" s="0" t="s">
        <v>254</v>
      </c>
      <c r="D645" s="0" t="n">
        <f aca="false">SUM(D640:D643)</f>
        <v>121716.538461538</v>
      </c>
      <c r="E645" s="0" t="s">
        <v>112</v>
      </c>
    </row>
    <row r="647" customFormat="false" ht="12.75" hidden="false" customHeight="false" outlineLevel="0" collapsed="false">
      <c r="A647" s="0" t="s">
        <v>255</v>
      </c>
      <c r="D647" s="0" t="n">
        <f aca="false">(C44*50*0.75*12)/(1-C105)</f>
        <v>6923.07692307692</v>
      </c>
      <c r="E647" s="0" t="s">
        <v>112</v>
      </c>
    </row>
    <row r="649" customFormat="false" ht="12.75" hidden="false" customHeight="false" outlineLevel="0" collapsed="false">
      <c r="A649" s="0" t="s">
        <v>256</v>
      </c>
      <c r="D649" s="0" t="n">
        <f aca="false">D645-D647</f>
        <v>114793.461538462</v>
      </c>
      <c r="E649" s="0" t="s">
        <v>112</v>
      </c>
    </row>
    <row r="651" customFormat="false" ht="12.75" hidden="false" customHeight="false" outlineLevel="0" collapsed="false">
      <c r="A651" s="0" t="s">
        <v>196</v>
      </c>
      <c r="D651" s="0" t="n">
        <f aca="false">D536-D649</f>
        <v>410294.961538462</v>
      </c>
      <c r="E651" s="0" t="s">
        <v>144</v>
      </c>
    </row>
    <row r="653" customFormat="false" ht="12.75" hidden="false" customHeight="false" outlineLevel="0" collapsed="false">
      <c r="A653" s="10" t="s">
        <v>197</v>
      </c>
      <c r="D653" s="12" t="n">
        <f aca="false">D636+D651</f>
        <v>1608356.24923077</v>
      </c>
      <c r="E653" s="10" t="s">
        <v>144</v>
      </c>
    </row>
    <row r="655" customFormat="false" ht="12.75" hidden="false" customHeight="false" outlineLevel="0" collapsed="false">
      <c r="A655" s="0" t="s">
        <v>198</v>
      </c>
      <c r="D655" s="6" t="n">
        <f aca="false">C9*8760</f>
        <v>92856000</v>
      </c>
      <c r="E655" s="0" t="s">
        <v>139</v>
      </c>
    </row>
    <row r="656" customFormat="false" ht="12.75" hidden="false" customHeight="false" outlineLevel="0" collapsed="false">
      <c r="D656" s="6"/>
    </row>
    <row r="657" customFormat="false" ht="12.75" hidden="false" customHeight="false" outlineLevel="0" collapsed="false">
      <c r="A657" s="0" t="s">
        <v>199</v>
      </c>
      <c r="D657" s="6" t="n">
        <f aca="false">D655</f>
        <v>92856000</v>
      </c>
      <c r="E657" s="0" t="s">
        <v>139</v>
      </c>
    </row>
    <row r="658" customFormat="false" ht="12.75" hidden="false" customHeight="false" outlineLevel="0" collapsed="false">
      <c r="D658" s="4"/>
    </row>
    <row r="659" customFormat="false" ht="12.75" hidden="false" customHeight="false" outlineLevel="0" collapsed="false">
      <c r="A659" s="0" t="s">
        <v>180</v>
      </c>
      <c r="D659" s="6" t="n">
        <f aca="false">(D657*3412)/(100000*C87*C91)</f>
        <v>7920616.8</v>
      </c>
      <c r="E659" s="0" t="s">
        <v>181</v>
      </c>
    </row>
    <row r="661" customFormat="false" ht="12.75" hidden="false" customHeight="false" outlineLevel="0" collapsed="false">
      <c r="A661" s="10" t="s">
        <v>182</v>
      </c>
      <c r="D661" s="10" t="n">
        <f aca="false">D659*C49</f>
        <v>5148400.92</v>
      </c>
      <c r="E661" s="10" t="s">
        <v>144</v>
      </c>
    </row>
    <row r="662" customFormat="false" ht="12.75" hidden="false" customHeight="false" outlineLevel="0" collapsed="false">
      <c r="A662" s="8"/>
      <c r="D662" s="8"/>
      <c r="E662" s="8"/>
    </row>
    <row r="663" customFormat="false" ht="12.75" hidden="false" customHeight="false" outlineLevel="0" collapsed="false">
      <c r="A663" s="8" t="s">
        <v>200</v>
      </c>
      <c r="D663" s="8" t="n">
        <f aca="false">D653+D661</f>
        <v>6756757.16923077</v>
      </c>
      <c r="E663" s="8" t="s">
        <v>144</v>
      </c>
    </row>
    <row r="664" customFormat="false" ht="12.75" hidden="false" customHeight="false" outlineLevel="0" collapsed="false">
      <c r="A664" s="10"/>
      <c r="B664" s="10"/>
      <c r="C664" s="10"/>
      <c r="D664" s="10"/>
      <c r="E664" s="10"/>
    </row>
    <row r="665" customFormat="false" ht="12.75" hidden="false" customHeight="false" outlineLevel="0" collapsed="false">
      <c r="A665" s="10" t="s">
        <v>229</v>
      </c>
      <c r="D665" s="13" t="n">
        <f aca="false">(D454-1)*C124</f>
        <v>29991.3800705467</v>
      </c>
      <c r="E665" s="10" t="s">
        <v>144</v>
      </c>
    </row>
    <row r="666" customFormat="false" ht="12.75" hidden="false" customHeight="false" outlineLevel="0" collapsed="false">
      <c r="A666" s="10" t="s">
        <v>257</v>
      </c>
      <c r="D666" s="13" t="n">
        <f aca="false">D580*C121</f>
        <v>15000</v>
      </c>
      <c r="E666" s="10" t="s">
        <v>144</v>
      </c>
    </row>
    <row r="667" customFormat="false" ht="12.75" hidden="false" customHeight="false" outlineLevel="0" collapsed="false">
      <c r="A667" s="10" t="s">
        <v>215</v>
      </c>
      <c r="D667" s="11" t="n">
        <f aca="false">D448*C126</f>
        <v>50995.5405272959</v>
      </c>
      <c r="E667" s="10" t="s">
        <v>144</v>
      </c>
    </row>
    <row r="668" customFormat="false" ht="12.75" hidden="false" customHeight="false" outlineLevel="0" collapsed="false">
      <c r="A668" s="10" t="s">
        <v>230</v>
      </c>
      <c r="D668" s="11" t="n">
        <f aca="false">(D454-1+4)*C128</f>
        <v>39994.2533803645</v>
      </c>
      <c r="E668" s="10" t="s">
        <v>144</v>
      </c>
    </row>
    <row r="669" customFormat="false" ht="12.75" hidden="false" customHeight="false" outlineLevel="0" collapsed="false">
      <c r="A669" s="10" t="s">
        <v>231</v>
      </c>
      <c r="D669" s="11" t="n">
        <f aca="false">2*(D454-1+2)*C130</f>
        <v>5998.8506760729</v>
      </c>
      <c r="E669" s="10" t="s">
        <v>144</v>
      </c>
    </row>
    <row r="670" customFormat="false" ht="12.75" hidden="false" customHeight="false" outlineLevel="0" collapsed="false">
      <c r="A670" s="10"/>
      <c r="D670" s="11"/>
      <c r="E670" s="10"/>
    </row>
    <row r="671" customFormat="false" ht="12.75" hidden="false" customHeight="false" outlineLevel="0" collapsed="false">
      <c r="A671" s="10" t="s">
        <v>155</v>
      </c>
      <c r="D671" s="11" t="n">
        <f aca="false">SUM(D665:D669)</f>
        <v>141980.02465428</v>
      </c>
      <c r="E671" s="10" t="s">
        <v>144</v>
      </c>
    </row>
    <row r="672" customFormat="false" ht="12.75" hidden="false" customHeight="false" outlineLevel="0" collapsed="false">
      <c r="A672" s="10"/>
      <c r="D672" s="12"/>
      <c r="E672" s="10"/>
    </row>
    <row r="673" customFormat="false" ht="12.75" hidden="false" customHeight="false" outlineLevel="0" collapsed="false">
      <c r="A673" s="10" t="s">
        <v>156</v>
      </c>
      <c r="D673" s="13" t="n">
        <f aca="false">(D473-1)*D471*C116</f>
        <v>15056.3256666667</v>
      </c>
      <c r="E673" s="10" t="s">
        <v>144</v>
      </c>
    </row>
    <row r="674" customFormat="false" ht="12.75" hidden="false" customHeight="false" outlineLevel="0" collapsed="false">
      <c r="A674" s="10" t="s">
        <v>158</v>
      </c>
      <c r="D674" s="13" t="n">
        <f aca="false">((2*D469)-(2*D452*C99))*C113</f>
        <v>13015.5366666667</v>
      </c>
      <c r="E674" s="10" t="s">
        <v>144</v>
      </c>
    </row>
    <row r="675" customFormat="false" ht="12.75" hidden="false" customHeight="false" outlineLevel="0" collapsed="false">
      <c r="A675" s="10" t="s">
        <v>183</v>
      </c>
      <c r="D675" s="13" t="n">
        <f aca="false">D482*C107/C89</f>
        <v>81058.8235294118</v>
      </c>
      <c r="E675" s="10" t="s">
        <v>144</v>
      </c>
    </row>
    <row r="676" customFormat="false" ht="12.75" hidden="false" customHeight="false" outlineLevel="0" collapsed="false">
      <c r="A676" s="10"/>
      <c r="D676" s="12"/>
      <c r="E676" s="10"/>
    </row>
    <row r="677" customFormat="false" ht="12.75" hidden="false" customHeight="false" outlineLevel="0" collapsed="false">
      <c r="A677" s="10" t="s">
        <v>159</v>
      </c>
      <c r="D677" s="13" t="n">
        <f aca="false">SUM(D673:D675)</f>
        <v>109130.685862745</v>
      </c>
      <c r="E677" s="10" t="s">
        <v>144</v>
      </c>
    </row>
    <row r="678" customFormat="false" ht="12.75" hidden="false" customHeight="false" outlineLevel="0" collapsed="false">
      <c r="A678" s="10"/>
      <c r="D678" s="12"/>
      <c r="E678" s="10"/>
    </row>
    <row r="679" customFormat="false" ht="12.75" hidden="false" customHeight="false" outlineLevel="0" collapsed="false">
      <c r="A679" s="8" t="s">
        <v>160</v>
      </c>
      <c r="D679" s="14" t="n">
        <f aca="false">D671+D677</f>
        <v>251110.710517025</v>
      </c>
      <c r="E679" s="10" t="s">
        <v>144</v>
      </c>
    </row>
    <row r="680" customFormat="false" ht="12.75" hidden="false" customHeight="false" outlineLevel="0" collapsed="false">
      <c r="A680" s="8"/>
      <c r="D680" s="14"/>
      <c r="E680" s="10"/>
    </row>
    <row r="681" customFormat="false" ht="12.75" hidden="false" customHeight="false" outlineLevel="0" collapsed="false">
      <c r="A681" s="10"/>
      <c r="B681" s="10"/>
      <c r="C681" s="10"/>
      <c r="D681" s="10"/>
      <c r="E681" s="10"/>
    </row>
    <row r="682" customFormat="false" ht="23.25" hidden="false" customHeight="false" outlineLevel="0" collapsed="false">
      <c r="A682" s="3" t="s">
        <v>258</v>
      </c>
      <c r="D682" s="8"/>
      <c r="E682" s="8"/>
    </row>
    <row r="683" customFormat="false" ht="12.75" hidden="false" customHeight="false" outlineLevel="0" collapsed="false">
      <c r="D683" s="8"/>
      <c r="E683" s="8"/>
    </row>
    <row r="684" customFormat="false" ht="12.75" hidden="false" customHeight="false" outlineLevel="0" collapsed="false">
      <c r="A684" s="8" t="s">
        <v>259</v>
      </c>
      <c r="D684" s="8"/>
      <c r="E684" s="8"/>
    </row>
    <row r="685" customFormat="false" ht="12.75" hidden="false" customHeight="false" outlineLevel="0" collapsed="false">
      <c r="A685" s="8" t="s">
        <v>260</v>
      </c>
      <c r="D685" s="8"/>
      <c r="E685" s="8"/>
    </row>
    <row r="686" customFormat="false" ht="12.75" hidden="false" customHeight="false" outlineLevel="0" collapsed="false">
      <c r="A686" s="8" t="s">
        <v>261</v>
      </c>
    </row>
    <row r="687" customFormat="false" ht="12.75" hidden="false" customHeight="false" outlineLevel="0" collapsed="false">
      <c r="A687" s="8"/>
    </row>
    <row r="688" customFormat="false" ht="12.75" hidden="false" customHeight="false" outlineLevel="0" collapsed="false">
      <c r="A688" s="8" t="s">
        <v>177</v>
      </c>
      <c r="D688" s="8" t="n">
        <f aca="false">D599</f>
        <v>33547864.2758419</v>
      </c>
      <c r="E688" s="8" t="s">
        <v>112</v>
      </c>
    </row>
    <row r="689" customFormat="false" ht="12.75" hidden="false" customHeight="false" outlineLevel="0" collapsed="false">
      <c r="A689" s="8" t="s">
        <v>178</v>
      </c>
    </row>
    <row r="690" customFormat="false" ht="12.75" hidden="false" customHeight="false" outlineLevel="0" collapsed="false">
      <c r="A690" s="8"/>
    </row>
    <row r="691" customFormat="false" ht="12.75" hidden="false" customHeight="false" outlineLevel="0" collapsed="false">
      <c r="A691" s="0" t="s">
        <v>194</v>
      </c>
      <c r="D691" s="6" t="n">
        <f aca="false">D634</f>
        <v>19468495.925</v>
      </c>
      <c r="E691" s="0" t="s">
        <v>139</v>
      </c>
    </row>
    <row r="692" customFormat="false" ht="12.75" hidden="false" customHeight="false" outlineLevel="0" collapsed="false">
      <c r="D692" s="6"/>
    </row>
    <row r="693" customFormat="false" ht="12.75" hidden="false" customHeight="false" outlineLevel="0" collapsed="false">
      <c r="A693" s="0" t="s">
        <v>251</v>
      </c>
      <c r="D693" s="6" t="n">
        <f aca="false">D628</f>
        <v>5775449.75</v>
      </c>
      <c r="E693" s="0" t="s">
        <v>139</v>
      </c>
    </row>
    <row r="694" customFormat="false" ht="12.75" hidden="false" customHeight="false" outlineLevel="0" collapsed="false">
      <c r="D694" s="6"/>
    </row>
    <row r="695" customFormat="false" ht="12.75" hidden="false" customHeight="false" outlineLevel="0" collapsed="false">
      <c r="A695" s="0" t="s">
        <v>252</v>
      </c>
      <c r="D695" s="0" t="n">
        <f aca="false">50*0.75*8760</f>
        <v>328500</v>
      </c>
      <c r="E695" s="0" t="s">
        <v>139</v>
      </c>
    </row>
    <row r="697" customFormat="false" ht="12.75" hidden="false" customHeight="false" outlineLevel="0" collapsed="false">
      <c r="A697" s="0" t="s">
        <v>253</v>
      </c>
      <c r="D697" s="0" t="n">
        <f aca="false">D693-D695</f>
        <v>5446949.75</v>
      </c>
      <c r="E697" s="0" t="s">
        <v>139</v>
      </c>
    </row>
    <row r="698" customFormat="false" ht="12.75" hidden="false" customHeight="false" outlineLevel="0" collapsed="false">
      <c r="D698" s="6"/>
    </row>
    <row r="699" customFormat="false" ht="12.75" hidden="false" customHeight="false" outlineLevel="0" collapsed="false">
      <c r="A699" s="0" t="s">
        <v>194</v>
      </c>
      <c r="D699" s="6" t="n">
        <f aca="false">D691-D697</f>
        <v>14021546.175</v>
      </c>
      <c r="E699" s="0" t="s">
        <v>139</v>
      </c>
    </row>
    <row r="700" customFormat="false" ht="12.75" hidden="false" customHeight="false" outlineLevel="0" collapsed="false">
      <c r="D700" s="6"/>
    </row>
    <row r="701" customFormat="false" ht="12.75" hidden="false" customHeight="false" outlineLevel="0" collapsed="false">
      <c r="A701" s="0" t="s">
        <v>195</v>
      </c>
      <c r="D701" s="6" t="n">
        <f aca="false">(D699*C46)/(1-C105)</f>
        <v>719053.65</v>
      </c>
      <c r="E701" s="0" t="s">
        <v>144</v>
      </c>
    </row>
    <row r="702" customFormat="false" ht="12.75" hidden="false" customHeight="false" outlineLevel="0" collapsed="false">
      <c r="D702" s="6"/>
    </row>
    <row r="703" customFormat="false" ht="12.75" hidden="false" customHeight="false" outlineLevel="0" collapsed="false">
      <c r="A703" s="0" t="s">
        <v>145</v>
      </c>
    </row>
    <row r="705" customFormat="false" ht="12.75" hidden="false" customHeight="false" outlineLevel="0" collapsed="false">
      <c r="A705" s="0" t="s">
        <v>222</v>
      </c>
      <c r="D705" s="6" t="n">
        <f aca="false">(C47*F491*D495)/(1-C105)</f>
        <v>21581.3442307692</v>
      </c>
      <c r="E705" s="0" t="s">
        <v>112</v>
      </c>
    </row>
    <row r="706" customFormat="false" ht="12.75" hidden="false" customHeight="false" outlineLevel="0" collapsed="false">
      <c r="A706" s="0" t="s">
        <v>223</v>
      </c>
      <c r="D706" s="0" t="n">
        <f aca="false">(C47*F497*D501)/(1-C105)</f>
        <v>18638.4336538462</v>
      </c>
      <c r="E706" s="0" t="s">
        <v>112</v>
      </c>
    </row>
    <row r="707" customFormat="false" ht="12.75" hidden="false" customHeight="false" outlineLevel="0" collapsed="false">
      <c r="A707" s="0" t="s">
        <v>224</v>
      </c>
      <c r="D707" s="0" t="n">
        <f aca="false">(C47*F503*D507)/(1-C105)</f>
        <v>15695.5230769231</v>
      </c>
      <c r="E707" s="0" t="s">
        <v>112</v>
      </c>
    </row>
    <row r="708" customFormat="false" ht="12.75" hidden="false" customHeight="false" outlineLevel="0" collapsed="false">
      <c r="A708" s="0" t="s">
        <v>225</v>
      </c>
      <c r="D708" s="0" t="n">
        <f aca="false">(C47*F509*D513)/(1-C105)</f>
        <v>12752.6125</v>
      </c>
      <c r="E708" s="0" t="s">
        <v>112</v>
      </c>
    </row>
    <row r="709" customFormat="false" ht="12.75" hidden="false" customHeight="false" outlineLevel="0" collapsed="false">
      <c r="A709" s="0" t="s">
        <v>150</v>
      </c>
      <c r="D709" s="0" t="n">
        <f aca="false">(D466*12*C47)/(1-C105)</f>
        <v>39238.8076923077</v>
      </c>
      <c r="E709" s="0" t="s">
        <v>112</v>
      </c>
    </row>
    <row r="710" customFormat="false" ht="12.75" hidden="false" customHeight="false" outlineLevel="0" collapsed="false">
      <c r="A710" s="0" t="s">
        <v>226</v>
      </c>
      <c r="D710" s="0" t="n">
        <f aca="false">(D463*12*C47)/(1-C105)</f>
        <v>10384.6153846154</v>
      </c>
      <c r="E710" s="0" t="s">
        <v>112</v>
      </c>
    </row>
    <row r="711" customFormat="false" ht="12.75" hidden="false" customHeight="false" outlineLevel="0" collapsed="false">
      <c r="A711" s="0" t="s">
        <v>227</v>
      </c>
      <c r="D711" s="0" t="n">
        <f aca="false">(D464*12*C47)/(1-C105)</f>
        <v>7788.46153846154</v>
      </c>
      <c r="E711" s="0" t="s">
        <v>112</v>
      </c>
    </row>
    <row r="712" customFormat="false" ht="12.75" hidden="false" customHeight="false" outlineLevel="0" collapsed="false">
      <c r="A712" s="0" t="s">
        <v>228</v>
      </c>
      <c r="D712" s="0" t="n">
        <f aca="false">(D465*12*C47)/(1-C105)</f>
        <v>5192.30769230769</v>
      </c>
      <c r="E712" s="0" t="s">
        <v>112</v>
      </c>
    </row>
    <row r="714" customFormat="false" ht="12.75" hidden="false" customHeight="false" outlineLevel="0" collapsed="false">
      <c r="A714" s="0" t="s">
        <v>196</v>
      </c>
      <c r="D714" s="0" t="n">
        <f aca="false">SUM(D705:D713)</f>
        <v>131272.105769231</v>
      </c>
      <c r="E714" s="0" t="s">
        <v>144</v>
      </c>
    </row>
    <row r="716" customFormat="false" ht="12.75" hidden="false" customHeight="false" outlineLevel="0" collapsed="false">
      <c r="A716" s="0" t="s">
        <v>145</v>
      </c>
    </row>
    <row r="718" customFormat="false" ht="12.75" hidden="false" customHeight="false" outlineLevel="0" collapsed="false">
      <c r="A718" s="0" t="s">
        <v>222</v>
      </c>
      <c r="D718" s="0" t="n">
        <f aca="false">(C47*F604*D608)/(1-C105)</f>
        <v>9563.44230769231</v>
      </c>
      <c r="E718" s="0" t="s">
        <v>112</v>
      </c>
    </row>
    <row r="719" customFormat="false" ht="12.75" hidden="false" customHeight="false" outlineLevel="0" collapsed="false">
      <c r="A719" s="0" t="s">
        <v>223</v>
      </c>
      <c r="D719" s="0" t="n">
        <f aca="false">(C47*F610*D614)/(1-C105)</f>
        <v>8259.33653846154</v>
      </c>
      <c r="E719" s="0" t="s">
        <v>112</v>
      </c>
    </row>
    <row r="720" customFormat="false" ht="12.75" hidden="false" customHeight="false" outlineLevel="0" collapsed="false">
      <c r="A720" s="0" t="s">
        <v>224</v>
      </c>
      <c r="D720" s="0" t="n">
        <f aca="false">(C47*F616*D620)/(1-C105)</f>
        <v>6955.23076923077</v>
      </c>
      <c r="E720" s="0" t="s">
        <v>112</v>
      </c>
    </row>
    <row r="721" customFormat="false" ht="12.75" hidden="false" customHeight="false" outlineLevel="0" collapsed="false">
      <c r="A721" s="0" t="s">
        <v>225</v>
      </c>
      <c r="D721" s="0" t="n">
        <f aca="false">(C47*F622*D626)/(1-C105)</f>
        <v>5651.125</v>
      </c>
      <c r="E721" s="0" t="s">
        <v>112</v>
      </c>
    </row>
    <row r="723" customFormat="false" ht="12.75" hidden="false" customHeight="false" outlineLevel="0" collapsed="false">
      <c r="A723" s="0" t="s">
        <v>254</v>
      </c>
      <c r="D723" s="0" t="n">
        <f aca="false">SUM(D718:D721)</f>
        <v>30429.1346153846</v>
      </c>
      <c r="E723" s="0" t="s">
        <v>112</v>
      </c>
    </row>
    <row r="725" customFormat="false" ht="12.75" hidden="false" customHeight="false" outlineLevel="0" collapsed="false">
      <c r="A725" s="0" t="s">
        <v>255</v>
      </c>
      <c r="D725" s="0" t="n">
        <f aca="false">(C47*50*0.75*12)/(1-C105)</f>
        <v>1730.76923076923</v>
      </c>
      <c r="E725" s="0" t="s">
        <v>112</v>
      </c>
    </row>
    <row r="727" customFormat="false" ht="12.75" hidden="false" customHeight="false" outlineLevel="0" collapsed="false">
      <c r="A727" s="0" t="s">
        <v>256</v>
      </c>
      <c r="D727" s="0" t="n">
        <f aca="false">D723-D725</f>
        <v>28698.3653846154</v>
      </c>
      <c r="E727" s="0" t="s">
        <v>112</v>
      </c>
    </row>
    <row r="729" customFormat="false" ht="12.75" hidden="false" customHeight="false" outlineLevel="0" collapsed="false">
      <c r="A729" s="0" t="s">
        <v>196</v>
      </c>
      <c r="D729" s="0" t="n">
        <f aca="false">D714-D727</f>
        <v>102573.740384615</v>
      </c>
      <c r="E729" s="0" t="s">
        <v>144</v>
      </c>
    </row>
    <row r="731" customFormat="false" ht="12.75" hidden="false" customHeight="false" outlineLevel="0" collapsed="false">
      <c r="A731" s="10" t="s">
        <v>197</v>
      </c>
      <c r="D731" s="12" t="n">
        <f aca="false">D729+D701</f>
        <v>821627.390384616</v>
      </c>
      <c r="E731" s="10" t="s">
        <v>144</v>
      </c>
    </row>
    <row r="732" customFormat="false" ht="12.75" hidden="false" customHeight="false" outlineLevel="0" collapsed="false">
      <c r="D732" s="6"/>
    </row>
    <row r="733" customFormat="false" ht="12.75" hidden="false" customHeight="false" outlineLevel="0" collapsed="false">
      <c r="A733" s="0" t="s">
        <v>198</v>
      </c>
      <c r="D733" s="6" t="n">
        <f aca="false">C9*8760</f>
        <v>92856000</v>
      </c>
      <c r="E733" s="0" t="s">
        <v>139</v>
      </c>
    </row>
    <row r="734" customFormat="false" ht="12.75" hidden="false" customHeight="false" outlineLevel="0" collapsed="false">
      <c r="D734" s="6"/>
    </row>
    <row r="735" customFormat="false" ht="12.75" hidden="false" customHeight="false" outlineLevel="0" collapsed="false">
      <c r="A735" s="0" t="s">
        <v>199</v>
      </c>
      <c r="D735" s="6" t="n">
        <f aca="false">D733</f>
        <v>92856000</v>
      </c>
      <c r="E735" s="0" t="s">
        <v>139</v>
      </c>
    </row>
    <row r="736" customFormat="false" ht="12.75" hidden="false" customHeight="false" outlineLevel="0" collapsed="false">
      <c r="D736" s="4"/>
    </row>
    <row r="737" customFormat="false" ht="12.75" hidden="false" customHeight="false" outlineLevel="0" collapsed="false">
      <c r="A737" s="0" t="s">
        <v>180</v>
      </c>
      <c r="D737" s="6" t="n">
        <f aca="false">(D735*3412)/(100000*C87*C91)</f>
        <v>7920616.8</v>
      </c>
      <c r="E737" s="0" t="s">
        <v>181</v>
      </c>
    </row>
    <row r="739" customFormat="false" ht="12.75" hidden="false" customHeight="false" outlineLevel="0" collapsed="false">
      <c r="A739" s="10" t="s">
        <v>182</v>
      </c>
      <c r="D739" s="10" t="n">
        <f aca="false">D737*C49</f>
        <v>5148400.92</v>
      </c>
      <c r="E739" s="10" t="s">
        <v>144</v>
      </c>
    </row>
    <row r="740" customFormat="false" ht="12.75" hidden="false" customHeight="false" outlineLevel="0" collapsed="false">
      <c r="A740" s="10"/>
      <c r="D740" s="10"/>
      <c r="E740" s="10"/>
    </row>
    <row r="741" customFormat="false" ht="12.75" hidden="false" customHeight="false" outlineLevel="0" collapsed="false">
      <c r="A741" s="10" t="s">
        <v>262</v>
      </c>
      <c r="D741" s="10" t="n">
        <f aca="false">D469-D608+(50*0.75)</f>
        <v>2435.47566666667</v>
      </c>
      <c r="E741" s="10" t="s">
        <v>10</v>
      </c>
    </row>
    <row r="742" customFormat="false" ht="12.75" hidden="false" customHeight="false" outlineLevel="0" collapsed="false">
      <c r="A742" s="10"/>
      <c r="D742" s="10"/>
      <c r="E742" s="10"/>
    </row>
    <row r="743" customFormat="false" ht="12.75" hidden="false" customHeight="false" outlineLevel="0" collapsed="false">
      <c r="A743" s="10" t="s">
        <v>263</v>
      </c>
      <c r="D743" s="10" t="n">
        <f aca="false">15*12*D741*C102</f>
        <v>31256.894706</v>
      </c>
      <c r="E743" s="10" t="s">
        <v>264</v>
      </c>
    </row>
    <row r="744" customFormat="false" ht="12.75" hidden="false" customHeight="false" outlineLevel="0" collapsed="false">
      <c r="A744" s="10"/>
      <c r="D744" s="10"/>
      <c r="E744" s="10"/>
    </row>
    <row r="745" customFormat="false" ht="12.75" hidden="false" customHeight="false" outlineLevel="0" collapsed="false">
      <c r="A745" s="10" t="s">
        <v>265</v>
      </c>
      <c r="D745" s="10" t="n">
        <f aca="false">D743*C51</f>
        <v>43759.6525884</v>
      </c>
      <c r="E745" s="10" t="s">
        <v>144</v>
      </c>
    </row>
    <row r="746" customFormat="false" ht="12.75" hidden="false" customHeight="false" outlineLevel="0" collapsed="false">
      <c r="A746" s="8"/>
      <c r="D746" s="8"/>
      <c r="E746" s="8"/>
    </row>
    <row r="747" customFormat="false" ht="12.75" hidden="false" customHeight="false" outlineLevel="0" collapsed="false">
      <c r="A747" s="8" t="s">
        <v>200</v>
      </c>
      <c r="D747" s="8" t="n">
        <f aca="false">D731+D739+D745</f>
        <v>6013787.96297302</v>
      </c>
      <c r="E747" s="8" t="s">
        <v>144</v>
      </c>
    </row>
    <row r="748" customFormat="false" ht="12.75" hidden="false" customHeight="false" outlineLevel="0" collapsed="false">
      <c r="A748" s="8"/>
      <c r="D748" s="8"/>
      <c r="E748" s="8"/>
    </row>
    <row r="749" customFormat="false" ht="12.75" hidden="false" customHeight="false" outlineLevel="0" collapsed="false">
      <c r="A749" s="8" t="s">
        <v>266</v>
      </c>
      <c r="D749" s="14" t="n">
        <f aca="false">D679</f>
        <v>251110.710517025</v>
      </c>
      <c r="E749" s="8" t="s">
        <v>144</v>
      </c>
    </row>
    <row r="750" customFormat="false" ht="12.75" hidden="false" customHeight="false" outlineLevel="0" collapsed="false">
      <c r="A750" s="8"/>
      <c r="D750" s="14"/>
      <c r="E750" s="8"/>
    </row>
    <row r="751" customFormat="false" ht="12.75" hidden="false" customHeight="false" outlineLevel="0" collapsed="false">
      <c r="A751" s="8"/>
      <c r="D751" s="8"/>
      <c r="E751" s="8"/>
    </row>
    <row r="752" customFormat="false" ht="23.25" hidden="false" customHeight="false" outlineLevel="0" collapsed="false">
      <c r="A752" s="3" t="s">
        <v>267</v>
      </c>
      <c r="D752" s="8"/>
      <c r="E752" s="8"/>
    </row>
    <row r="753" customFormat="false" ht="12.75" hidden="false" customHeight="false" outlineLevel="0" collapsed="false">
      <c r="D753" s="8"/>
      <c r="E753" s="8"/>
    </row>
    <row r="754" customFormat="false" ht="12.75" hidden="false" customHeight="false" outlineLevel="0" collapsed="false">
      <c r="A754" s="8" t="s">
        <v>268</v>
      </c>
      <c r="D754" s="8"/>
      <c r="E754" s="8"/>
    </row>
    <row r="755" customFormat="false" ht="12.75" hidden="false" customHeight="false" outlineLevel="0" collapsed="false">
      <c r="A755" s="8" t="s">
        <v>260</v>
      </c>
      <c r="D755" s="8"/>
      <c r="E755" s="8"/>
    </row>
    <row r="756" customFormat="false" ht="12.75" hidden="false" customHeight="false" outlineLevel="0" collapsed="false">
      <c r="A756" s="8" t="s">
        <v>261</v>
      </c>
      <c r="D756" s="8"/>
      <c r="E756" s="8"/>
    </row>
    <row r="757" customFormat="false" ht="12.75" hidden="false" customHeight="false" outlineLevel="0" collapsed="false">
      <c r="A757" s="8"/>
      <c r="D757" s="8"/>
      <c r="E757" s="8"/>
    </row>
    <row r="758" customFormat="false" ht="12.75" hidden="false" customHeight="false" outlineLevel="0" collapsed="false">
      <c r="A758" s="8" t="s">
        <v>177</v>
      </c>
      <c r="D758" s="8" t="n">
        <f aca="false">D358</f>
        <v>32705738.8275086</v>
      </c>
      <c r="E758" s="8"/>
    </row>
    <row r="759" customFormat="false" ht="12.75" hidden="false" customHeight="false" outlineLevel="0" collapsed="false">
      <c r="A759" s="8" t="s">
        <v>178</v>
      </c>
      <c r="D759" s="8"/>
      <c r="E759" s="8"/>
    </row>
    <row r="760" customFormat="false" ht="12.75" hidden="false" customHeight="false" outlineLevel="0" collapsed="false">
      <c r="A760" s="8"/>
      <c r="D760" s="8"/>
      <c r="E760" s="8"/>
    </row>
    <row r="761" customFormat="false" ht="12.75" hidden="false" customHeight="false" outlineLevel="0" collapsed="false">
      <c r="A761" s="0" t="s">
        <v>193</v>
      </c>
    </row>
    <row r="763" customFormat="false" ht="12.75" hidden="false" customHeight="false" outlineLevel="0" collapsed="false">
      <c r="A763" s="0" t="s">
        <v>124</v>
      </c>
      <c r="D763" s="0" t="n">
        <v>2190</v>
      </c>
      <c r="E763" s="0" t="s">
        <v>125</v>
      </c>
      <c r="F763" s="0" t="n">
        <v>3</v>
      </c>
      <c r="G763" s="0" t="s">
        <v>126</v>
      </c>
    </row>
    <row r="764" customFormat="false" ht="12.75" hidden="false" customHeight="false" outlineLevel="0" collapsed="false">
      <c r="A764" s="0" t="s">
        <v>127</v>
      </c>
      <c r="D764" s="0" t="n">
        <f aca="false">C82</f>
        <v>1.1</v>
      </c>
      <c r="E764" s="0" t="s">
        <v>10</v>
      </c>
      <c r="F764" s="4" t="n">
        <f aca="false">D325</f>
        <v>3400.69666666667</v>
      </c>
      <c r="G764" s="0" t="s">
        <v>8</v>
      </c>
    </row>
    <row r="766" customFormat="false" ht="12.75" hidden="false" customHeight="false" outlineLevel="0" collapsed="false">
      <c r="A766" s="0" t="s">
        <v>128</v>
      </c>
      <c r="D766" s="6" t="n">
        <f aca="false">D763*D764*F764</f>
        <v>8192278.27</v>
      </c>
      <c r="E766" s="0" t="s">
        <v>129</v>
      </c>
    </row>
    <row r="767" customFormat="false" ht="12.75" hidden="false" customHeight="false" outlineLevel="0" collapsed="false">
      <c r="A767" s="0" t="s">
        <v>133</v>
      </c>
      <c r="D767" s="0" t="n">
        <f aca="false">D764*F764</f>
        <v>3740.76633333333</v>
      </c>
      <c r="E767" s="0" t="s">
        <v>10</v>
      </c>
    </row>
    <row r="769" customFormat="false" ht="12.75" hidden="false" customHeight="false" outlineLevel="0" collapsed="false">
      <c r="A769" s="0" t="s">
        <v>131</v>
      </c>
      <c r="D769" s="0" t="n">
        <v>2190</v>
      </c>
      <c r="E769" s="0" t="s">
        <v>125</v>
      </c>
      <c r="F769" s="0" t="n">
        <v>3</v>
      </c>
      <c r="G769" s="0" t="s">
        <v>126</v>
      </c>
    </row>
    <row r="770" customFormat="false" ht="12.75" hidden="false" customHeight="false" outlineLevel="0" collapsed="false">
      <c r="A770" s="0" t="s">
        <v>132</v>
      </c>
      <c r="D770" s="0" t="n">
        <f aca="false">C82-0.05</f>
        <v>1.05</v>
      </c>
      <c r="E770" s="0" t="s">
        <v>10</v>
      </c>
      <c r="F770" s="4" t="n">
        <f aca="false">D325</f>
        <v>3400.69666666667</v>
      </c>
      <c r="G770" s="0" t="s">
        <v>8</v>
      </c>
    </row>
    <row r="772" customFormat="false" ht="12.75" hidden="false" customHeight="false" outlineLevel="0" collapsed="false">
      <c r="A772" s="0" t="s">
        <v>128</v>
      </c>
      <c r="D772" s="6" t="n">
        <f aca="false">D769*D770*F770</f>
        <v>7819901.985</v>
      </c>
      <c r="E772" s="0" t="s">
        <v>129</v>
      </c>
    </row>
    <row r="773" customFormat="false" ht="12.75" hidden="false" customHeight="false" outlineLevel="0" collapsed="false">
      <c r="A773" s="0" t="s">
        <v>133</v>
      </c>
      <c r="D773" s="0" t="n">
        <f aca="false">D770*F770</f>
        <v>3570.7315</v>
      </c>
      <c r="E773" s="0" t="s">
        <v>10</v>
      </c>
    </row>
    <row r="775" customFormat="false" ht="12.75" hidden="false" customHeight="false" outlineLevel="0" collapsed="false">
      <c r="A775" s="0" t="s">
        <v>134</v>
      </c>
      <c r="D775" s="0" t="n">
        <v>2190</v>
      </c>
      <c r="E775" s="0" t="s">
        <v>125</v>
      </c>
      <c r="F775" s="0" t="n">
        <v>3</v>
      </c>
      <c r="G775" s="0" t="s">
        <v>126</v>
      </c>
    </row>
    <row r="776" customFormat="false" ht="12.75" hidden="false" customHeight="false" outlineLevel="0" collapsed="false">
      <c r="A776" s="0" t="s">
        <v>135</v>
      </c>
      <c r="D776" s="0" t="n">
        <f aca="false">C82-0.1</f>
        <v>1</v>
      </c>
      <c r="E776" s="0" t="s">
        <v>10</v>
      </c>
      <c r="F776" s="4" t="n">
        <f aca="false">D325</f>
        <v>3400.69666666667</v>
      </c>
      <c r="G776" s="0" t="s">
        <v>8</v>
      </c>
    </row>
    <row r="778" customFormat="false" ht="12.75" hidden="false" customHeight="false" outlineLevel="0" collapsed="false">
      <c r="A778" s="0" t="s">
        <v>128</v>
      </c>
      <c r="D778" s="6" t="n">
        <f aca="false">D775*D776*F776</f>
        <v>7447525.7</v>
      </c>
      <c r="E778" s="0" t="s">
        <v>129</v>
      </c>
    </row>
    <row r="779" customFormat="false" ht="12.75" hidden="false" customHeight="false" outlineLevel="0" collapsed="false">
      <c r="A779" s="0" t="s">
        <v>133</v>
      </c>
      <c r="D779" s="0" t="n">
        <f aca="false">D776*F776</f>
        <v>3400.69666666667</v>
      </c>
      <c r="E779" s="0" t="s">
        <v>10</v>
      </c>
    </row>
    <row r="781" customFormat="false" ht="12.75" hidden="false" customHeight="false" outlineLevel="0" collapsed="false">
      <c r="A781" s="0" t="s">
        <v>136</v>
      </c>
      <c r="D781" s="0" t="n">
        <v>2190</v>
      </c>
      <c r="E781" s="0" t="s">
        <v>125</v>
      </c>
      <c r="F781" s="0" t="n">
        <v>3</v>
      </c>
      <c r="G781" s="0" t="s">
        <v>126</v>
      </c>
    </row>
    <row r="782" customFormat="false" ht="12.75" hidden="false" customHeight="false" outlineLevel="0" collapsed="false">
      <c r="A782" s="0" t="s">
        <v>137</v>
      </c>
      <c r="D782" s="0" t="n">
        <f aca="false">C82-0.15</f>
        <v>0.95</v>
      </c>
      <c r="E782" s="0" t="s">
        <v>10</v>
      </c>
      <c r="F782" s="4" t="n">
        <f aca="false">D325</f>
        <v>3400.69666666667</v>
      </c>
      <c r="G782" s="0" t="s">
        <v>8</v>
      </c>
    </row>
    <row r="784" customFormat="false" ht="12.75" hidden="false" customHeight="false" outlineLevel="0" collapsed="false">
      <c r="A784" s="0" t="s">
        <v>128</v>
      </c>
      <c r="D784" s="6" t="n">
        <f aca="false">D781*D782*F782</f>
        <v>7075149.415</v>
      </c>
      <c r="E784" s="0" t="s">
        <v>129</v>
      </c>
    </row>
    <row r="785" customFormat="false" ht="12.75" hidden="false" customHeight="false" outlineLevel="0" collapsed="false">
      <c r="A785" s="0" t="s">
        <v>133</v>
      </c>
      <c r="D785" s="0" t="n">
        <f aca="false">D782*F782</f>
        <v>3230.66183333333</v>
      </c>
      <c r="E785" s="0" t="s">
        <v>10</v>
      </c>
    </row>
    <row r="787" customFormat="false" ht="12.75" hidden="false" customHeight="false" outlineLevel="0" collapsed="false">
      <c r="A787" s="0" t="s">
        <v>138</v>
      </c>
      <c r="D787" s="6" t="n">
        <f aca="false">D766+D772+D778+D784</f>
        <v>30534855.37</v>
      </c>
      <c r="E787" s="0" t="s">
        <v>139</v>
      </c>
    </row>
    <row r="788" customFormat="false" ht="12.75" hidden="false" customHeight="false" outlineLevel="0" collapsed="false">
      <c r="A788" s="0" t="s">
        <v>140</v>
      </c>
      <c r="D788" s="6" t="n">
        <f aca="false">D338*8760</f>
        <v>7447525.7</v>
      </c>
      <c r="E788" s="0" t="s">
        <v>139</v>
      </c>
    </row>
    <row r="789" customFormat="false" ht="12.75" hidden="false" customHeight="false" outlineLevel="0" collapsed="false">
      <c r="D789" s="6"/>
    </row>
    <row r="790" customFormat="false" ht="12.75" hidden="false" customHeight="false" outlineLevel="0" collapsed="false">
      <c r="A790" s="0" t="s">
        <v>194</v>
      </c>
      <c r="D790" s="6" t="n">
        <f aca="false">D787+D788</f>
        <v>37982381.07</v>
      </c>
      <c r="E790" s="0" t="s">
        <v>139</v>
      </c>
    </row>
    <row r="791" customFormat="false" ht="12.75" hidden="false" customHeight="false" outlineLevel="0" collapsed="false">
      <c r="D791" s="6"/>
    </row>
    <row r="792" customFormat="false" ht="12.75" hidden="false" customHeight="false" outlineLevel="0" collapsed="false">
      <c r="A792" s="0" t="s">
        <v>195</v>
      </c>
      <c r="D792" s="6" t="n">
        <f aca="false">(D790*C46)/(1-C105)</f>
        <v>1947814.41384615</v>
      </c>
      <c r="E792" s="0" t="s">
        <v>144</v>
      </c>
    </row>
    <row r="794" customFormat="false" ht="12.75" hidden="false" customHeight="false" outlineLevel="0" collapsed="false">
      <c r="A794" s="0" t="s">
        <v>145</v>
      </c>
    </row>
    <row r="796" customFormat="false" ht="12.75" hidden="false" customHeight="false" outlineLevel="0" collapsed="false">
      <c r="A796" s="0" t="s">
        <v>146</v>
      </c>
      <c r="D796" s="0" t="n">
        <f aca="false">(C47*F763*D767)/(1-C105)</f>
        <v>43162.6884615385</v>
      </c>
      <c r="E796" s="0" t="s">
        <v>112</v>
      </c>
    </row>
    <row r="797" customFormat="false" ht="12.75" hidden="false" customHeight="false" outlineLevel="0" collapsed="false">
      <c r="A797" s="0" t="s">
        <v>147</v>
      </c>
      <c r="D797" s="0" t="n">
        <f aca="false">(C47*F769*D773)/(1-C105)</f>
        <v>41200.7480769231</v>
      </c>
      <c r="E797" s="0" t="s">
        <v>112</v>
      </c>
    </row>
    <row r="798" customFormat="false" ht="12.75" hidden="false" customHeight="false" outlineLevel="0" collapsed="false">
      <c r="A798" s="0" t="s">
        <v>148</v>
      </c>
      <c r="D798" s="0" t="n">
        <f aca="false">(C47*F775*D779)/(1-C105)</f>
        <v>39238.8076923077</v>
      </c>
      <c r="E798" s="0" t="s">
        <v>112</v>
      </c>
    </row>
    <row r="799" customFormat="false" ht="12.75" hidden="false" customHeight="false" outlineLevel="0" collapsed="false">
      <c r="A799" s="0" t="s">
        <v>149</v>
      </c>
      <c r="D799" s="0" t="n">
        <f aca="false">(C47*F781*D785)/(1-C105)</f>
        <v>37276.8673076923</v>
      </c>
      <c r="E799" s="0" t="s">
        <v>112</v>
      </c>
    </row>
    <row r="800" customFormat="false" ht="12.75" hidden="false" customHeight="false" outlineLevel="0" collapsed="false">
      <c r="A800" s="0" t="s">
        <v>150</v>
      </c>
      <c r="D800" s="0" t="n">
        <f aca="false">(D338*12*C47)/(1-C105)</f>
        <v>39238.8076923077</v>
      </c>
      <c r="E800" s="0" t="s">
        <v>112</v>
      </c>
    </row>
    <row r="802" customFormat="false" ht="12.75" hidden="false" customHeight="false" outlineLevel="0" collapsed="false">
      <c r="A802" s="0" t="s">
        <v>196</v>
      </c>
      <c r="D802" s="0" t="n">
        <f aca="false">SUM(D796:D801)</f>
        <v>200117.919230769</v>
      </c>
      <c r="E802" s="0" t="s">
        <v>144</v>
      </c>
    </row>
    <row r="804" customFormat="false" ht="12.75" hidden="false" customHeight="false" outlineLevel="0" collapsed="false">
      <c r="A804" s="10" t="s">
        <v>197</v>
      </c>
      <c r="D804" s="12" t="n">
        <f aca="false">D792+D802</f>
        <v>2147932.33307692</v>
      </c>
      <c r="E804" s="10" t="s">
        <v>144</v>
      </c>
    </row>
    <row r="805" customFormat="false" ht="12.75" hidden="false" customHeight="false" outlineLevel="0" collapsed="false">
      <c r="D805" s="6"/>
    </row>
    <row r="806" customFormat="false" ht="12.75" hidden="false" customHeight="false" outlineLevel="0" collapsed="false">
      <c r="A806" s="0" t="s">
        <v>198</v>
      </c>
      <c r="D806" s="6" t="n">
        <f aca="false">D353*8760</f>
        <v>92856000</v>
      </c>
      <c r="E806" s="0" t="s">
        <v>139</v>
      </c>
    </row>
    <row r="807" customFormat="false" ht="12.75" hidden="false" customHeight="false" outlineLevel="0" collapsed="false">
      <c r="D807" s="6"/>
    </row>
    <row r="808" customFormat="false" ht="12.75" hidden="false" customHeight="false" outlineLevel="0" collapsed="false">
      <c r="A808" s="0" t="s">
        <v>199</v>
      </c>
      <c r="D808" s="6" t="n">
        <f aca="false">D806</f>
        <v>92856000</v>
      </c>
      <c r="E808" s="0" t="s">
        <v>139</v>
      </c>
    </row>
    <row r="809" customFormat="false" ht="12.75" hidden="false" customHeight="false" outlineLevel="0" collapsed="false">
      <c r="D809" s="4"/>
    </row>
    <row r="810" customFormat="false" ht="12.75" hidden="false" customHeight="false" outlineLevel="0" collapsed="false">
      <c r="A810" s="0" t="s">
        <v>180</v>
      </c>
      <c r="D810" s="6" t="n">
        <f aca="false">(D808*3412)/(100000*C87*C91)</f>
        <v>7920616.8</v>
      </c>
      <c r="E810" s="0" t="s">
        <v>181</v>
      </c>
    </row>
    <row r="812" customFormat="false" ht="12.75" hidden="false" customHeight="false" outlineLevel="0" collapsed="false">
      <c r="A812" s="10" t="s">
        <v>182</v>
      </c>
      <c r="D812" s="10" t="n">
        <f aca="false">D810*C49</f>
        <v>5148400.92</v>
      </c>
      <c r="E812" s="10" t="s">
        <v>144</v>
      </c>
    </row>
    <row r="813" customFormat="false" ht="12.75" hidden="false" customHeight="false" outlineLevel="0" collapsed="false">
      <c r="A813" s="8"/>
      <c r="D813" s="8"/>
      <c r="E813" s="8"/>
    </row>
    <row r="814" customFormat="false" ht="12.75" hidden="false" customHeight="false" outlineLevel="0" collapsed="false">
      <c r="A814" s="10" t="s">
        <v>262</v>
      </c>
      <c r="D814" s="10" t="n">
        <f aca="false">D767</f>
        <v>3740.76633333333</v>
      </c>
      <c r="E814" s="10" t="s">
        <v>10</v>
      </c>
    </row>
    <row r="815" customFormat="false" ht="12.75" hidden="false" customHeight="false" outlineLevel="0" collapsed="false">
      <c r="A815" s="10"/>
      <c r="D815" s="10"/>
      <c r="E815" s="10"/>
    </row>
    <row r="816" customFormat="false" ht="12.75" hidden="false" customHeight="false" outlineLevel="0" collapsed="false">
      <c r="A816" s="10" t="s">
        <v>263</v>
      </c>
      <c r="D816" s="10" t="n">
        <f aca="false">15*12*D814*C102</f>
        <v>48008.995122</v>
      </c>
      <c r="E816" s="10" t="s">
        <v>264</v>
      </c>
    </row>
    <row r="817" customFormat="false" ht="12.75" hidden="false" customHeight="false" outlineLevel="0" collapsed="false">
      <c r="A817" s="10"/>
      <c r="D817" s="10"/>
      <c r="E817" s="10"/>
    </row>
    <row r="818" customFormat="false" ht="12.75" hidden="false" customHeight="false" outlineLevel="0" collapsed="false">
      <c r="A818" s="10" t="s">
        <v>265</v>
      </c>
      <c r="D818" s="10" t="n">
        <f aca="false">D816*C51</f>
        <v>67212.5931708</v>
      </c>
      <c r="E818" s="10" t="s">
        <v>144</v>
      </c>
    </row>
    <row r="819" customFormat="false" ht="12.75" hidden="false" customHeight="false" outlineLevel="0" collapsed="false">
      <c r="A819" s="8"/>
      <c r="D819" s="8"/>
      <c r="E819" s="8"/>
    </row>
    <row r="820" customFormat="false" ht="12.75" hidden="false" customHeight="false" outlineLevel="0" collapsed="false">
      <c r="A820" s="8" t="s">
        <v>200</v>
      </c>
      <c r="D820" s="8" t="n">
        <f aca="false">D804+D812+D818</f>
        <v>7363545.84624772</v>
      </c>
      <c r="E820" s="8" t="s">
        <v>144</v>
      </c>
    </row>
    <row r="821" customFormat="false" ht="12.75" hidden="false" customHeight="false" outlineLevel="0" collapsed="false">
      <c r="A821" s="8"/>
      <c r="D821" s="8"/>
      <c r="E821" s="8"/>
    </row>
    <row r="822" customFormat="false" ht="12.75" hidden="false" customHeight="false" outlineLevel="0" collapsed="false">
      <c r="A822" s="8" t="s">
        <v>269</v>
      </c>
      <c r="D822" s="14" t="n">
        <f aca="false">D426</f>
        <v>436765.060943187</v>
      </c>
      <c r="E822" s="8" t="s">
        <v>144</v>
      </c>
    </row>
    <row r="823" customFormat="false" ht="12.75" hidden="false" customHeight="false" outlineLevel="0" collapsed="false">
      <c r="A823" s="8"/>
      <c r="D823" s="8"/>
      <c r="E823" s="8"/>
    </row>
    <row r="824" customFormat="false" ht="12.75" hidden="false" customHeight="false" outlineLevel="0" collapsed="false">
      <c r="A824" s="8"/>
      <c r="D824" s="8"/>
      <c r="E824" s="8"/>
    </row>
    <row r="825" customFormat="false" ht="23.25" hidden="false" customHeight="false" outlineLevel="0" collapsed="false">
      <c r="A825" s="3" t="s">
        <v>270</v>
      </c>
      <c r="D825" s="8"/>
      <c r="E825" s="8"/>
    </row>
    <row r="826" customFormat="false" ht="12.75" hidden="false" customHeight="false" outlineLevel="0" collapsed="false">
      <c r="D826" s="8"/>
      <c r="E826" s="8"/>
    </row>
    <row r="827" customFormat="false" ht="12.75" hidden="false" customHeight="false" outlineLevel="0" collapsed="false">
      <c r="A827" s="8" t="s">
        <v>271</v>
      </c>
      <c r="D827" s="8"/>
      <c r="E827" s="8"/>
    </row>
    <row r="828" customFormat="false" ht="12.75" hidden="false" customHeight="false" outlineLevel="0" collapsed="false">
      <c r="A828" s="8" t="s">
        <v>260</v>
      </c>
      <c r="D828" s="8"/>
      <c r="E828" s="8"/>
    </row>
    <row r="829" customFormat="false" ht="12.75" hidden="false" customHeight="false" outlineLevel="0" collapsed="false">
      <c r="A829" s="8" t="s">
        <v>261</v>
      </c>
      <c r="D829" s="8"/>
      <c r="E829" s="8"/>
    </row>
    <row r="830" customFormat="false" ht="12.75" hidden="false" customHeight="false" outlineLevel="0" collapsed="false">
      <c r="A830" s="8"/>
      <c r="D830" s="8"/>
      <c r="E830" s="8"/>
    </row>
    <row r="831" customFormat="false" ht="12.75" hidden="false" customHeight="false" outlineLevel="0" collapsed="false">
      <c r="A831" s="8" t="s">
        <v>177</v>
      </c>
      <c r="D831" s="8" t="n">
        <f aca="false">D487</f>
        <v>33433217.2758419</v>
      </c>
      <c r="E831" s="8" t="s">
        <v>112</v>
      </c>
    </row>
    <row r="832" customFormat="false" ht="12.75" hidden="false" customHeight="false" outlineLevel="0" collapsed="false">
      <c r="A832" s="8" t="s">
        <v>178</v>
      </c>
      <c r="D832" s="8"/>
      <c r="E832" s="8"/>
    </row>
    <row r="833" customFormat="false" ht="12.75" hidden="false" customHeight="false" outlineLevel="0" collapsed="false">
      <c r="A833" s="8"/>
      <c r="D833" s="8"/>
      <c r="E833" s="8"/>
    </row>
    <row r="834" customFormat="false" ht="12.75" hidden="false" customHeight="false" outlineLevel="0" collapsed="false">
      <c r="A834" s="0" t="s">
        <v>193</v>
      </c>
    </row>
    <row r="836" customFormat="false" ht="12.75" hidden="false" customHeight="false" outlineLevel="0" collapsed="false">
      <c r="A836" s="0" t="s">
        <v>124</v>
      </c>
      <c r="D836" s="0" t="n">
        <v>2190</v>
      </c>
      <c r="E836" s="0" t="s">
        <v>125</v>
      </c>
      <c r="F836" s="0" t="n">
        <v>3</v>
      </c>
      <c r="G836" s="0" t="s">
        <v>126</v>
      </c>
    </row>
    <row r="837" customFormat="false" ht="12.75" hidden="false" customHeight="false" outlineLevel="0" collapsed="false">
      <c r="A837" s="0" t="s">
        <v>127</v>
      </c>
      <c r="D837" s="0" t="n">
        <f aca="false">C99</f>
        <v>0.55</v>
      </c>
      <c r="E837" s="0" t="s">
        <v>10</v>
      </c>
      <c r="F837" s="4" t="n">
        <f aca="false">D443</f>
        <v>3400.69666666667</v>
      </c>
      <c r="G837" s="0" t="s">
        <v>8</v>
      </c>
    </row>
    <row r="839" customFormat="false" ht="12.75" hidden="false" customHeight="false" outlineLevel="0" collapsed="false">
      <c r="A839" s="0" t="s">
        <v>217</v>
      </c>
      <c r="D839" s="6" t="n">
        <f aca="false">D836*D837*F837</f>
        <v>4096139.135</v>
      </c>
      <c r="E839" s="0" t="s">
        <v>129</v>
      </c>
    </row>
    <row r="840" customFormat="false" ht="12.75" hidden="false" customHeight="false" outlineLevel="0" collapsed="false">
      <c r="A840" s="0" t="s">
        <v>218</v>
      </c>
      <c r="D840" s="0" t="n">
        <f aca="false">D837*F837</f>
        <v>1870.38316666667</v>
      </c>
      <c r="E840" s="0" t="s">
        <v>10</v>
      </c>
    </row>
    <row r="842" customFormat="false" ht="12.75" hidden="false" customHeight="false" outlineLevel="0" collapsed="false">
      <c r="A842" s="0" t="s">
        <v>131</v>
      </c>
      <c r="D842" s="0" t="n">
        <v>2190</v>
      </c>
      <c r="E842" s="0" t="s">
        <v>125</v>
      </c>
      <c r="F842" s="0" t="n">
        <v>3</v>
      </c>
      <c r="G842" s="0" t="s">
        <v>126</v>
      </c>
    </row>
    <row r="843" customFormat="false" ht="12.75" hidden="false" customHeight="false" outlineLevel="0" collapsed="false">
      <c r="A843" s="0" t="s">
        <v>132</v>
      </c>
      <c r="D843" s="0" t="n">
        <f aca="false">C99-0.075</f>
        <v>0.475</v>
      </c>
      <c r="E843" s="0" t="s">
        <v>10</v>
      </c>
      <c r="F843" s="4" t="n">
        <f aca="false">D443</f>
        <v>3400.69666666667</v>
      </c>
      <c r="G843" s="0" t="s">
        <v>8</v>
      </c>
    </row>
    <row r="845" customFormat="false" ht="12.75" hidden="false" customHeight="false" outlineLevel="0" collapsed="false">
      <c r="A845" s="0" t="s">
        <v>217</v>
      </c>
      <c r="D845" s="6" t="n">
        <f aca="false">D842*D843*F843</f>
        <v>3537574.7075</v>
      </c>
      <c r="E845" s="0" t="s">
        <v>129</v>
      </c>
    </row>
    <row r="846" customFormat="false" ht="12.75" hidden="false" customHeight="false" outlineLevel="0" collapsed="false">
      <c r="A846" s="0" t="s">
        <v>218</v>
      </c>
      <c r="D846" s="0" t="n">
        <f aca="false">D843*F843</f>
        <v>1615.33091666667</v>
      </c>
      <c r="E846" s="0" t="s">
        <v>10</v>
      </c>
    </row>
    <row r="848" customFormat="false" ht="12.75" hidden="false" customHeight="false" outlineLevel="0" collapsed="false">
      <c r="A848" s="0" t="s">
        <v>134</v>
      </c>
      <c r="D848" s="0" t="n">
        <v>2190</v>
      </c>
      <c r="E848" s="0" t="s">
        <v>125</v>
      </c>
      <c r="F848" s="0" t="n">
        <v>3</v>
      </c>
      <c r="G848" s="0" t="s">
        <v>126</v>
      </c>
    </row>
    <row r="849" customFormat="false" ht="12.75" hidden="false" customHeight="false" outlineLevel="0" collapsed="false">
      <c r="A849" s="0" t="s">
        <v>135</v>
      </c>
      <c r="D849" s="0" t="n">
        <f aca="false">C99-0.15</f>
        <v>0.4</v>
      </c>
      <c r="E849" s="0" t="s">
        <v>10</v>
      </c>
      <c r="F849" s="4" t="n">
        <f aca="false">D443</f>
        <v>3400.69666666667</v>
      </c>
      <c r="G849" s="0" t="s">
        <v>8</v>
      </c>
    </row>
    <row r="851" customFormat="false" ht="12.75" hidden="false" customHeight="false" outlineLevel="0" collapsed="false">
      <c r="A851" s="0" t="s">
        <v>217</v>
      </c>
      <c r="D851" s="6" t="n">
        <f aca="false">D848*D849*F849</f>
        <v>2979010.28</v>
      </c>
      <c r="E851" s="0" t="s">
        <v>129</v>
      </c>
    </row>
    <row r="852" customFormat="false" ht="12.75" hidden="false" customHeight="false" outlineLevel="0" collapsed="false">
      <c r="A852" s="0" t="s">
        <v>218</v>
      </c>
      <c r="D852" s="0" t="n">
        <f aca="false">D849*F849</f>
        <v>1360.27866666667</v>
      </c>
      <c r="E852" s="0" t="s">
        <v>10</v>
      </c>
    </row>
    <row r="854" customFormat="false" ht="12.75" hidden="false" customHeight="false" outlineLevel="0" collapsed="false">
      <c r="A854" s="0" t="s">
        <v>136</v>
      </c>
      <c r="D854" s="0" t="n">
        <v>2190</v>
      </c>
      <c r="E854" s="0" t="s">
        <v>125</v>
      </c>
      <c r="F854" s="0" t="n">
        <v>3</v>
      </c>
      <c r="G854" s="0" t="s">
        <v>126</v>
      </c>
    </row>
    <row r="855" customFormat="false" ht="12.75" hidden="false" customHeight="false" outlineLevel="0" collapsed="false">
      <c r="A855" s="0" t="s">
        <v>137</v>
      </c>
      <c r="D855" s="0" t="n">
        <f aca="false">C99-0.225</f>
        <v>0.325</v>
      </c>
      <c r="E855" s="0" t="s">
        <v>10</v>
      </c>
      <c r="F855" s="4" t="n">
        <f aca="false">D443</f>
        <v>3400.69666666667</v>
      </c>
      <c r="G855" s="0" t="s">
        <v>8</v>
      </c>
    </row>
    <row r="857" customFormat="false" ht="12.75" hidden="false" customHeight="false" outlineLevel="0" collapsed="false">
      <c r="A857" s="0" t="s">
        <v>219</v>
      </c>
      <c r="D857" s="6" t="n">
        <f aca="false">D854*D855*F855</f>
        <v>2420445.8525</v>
      </c>
      <c r="E857" s="0" t="s">
        <v>129</v>
      </c>
    </row>
    <row r="858" customFormat="false" ht="12.75" hidden="false" customHeight="false" outlineLevel="0" collapsed="false">
      <c r="A858" s="0" t="s">
        <v>220</v>
      </c>
      <c r="D858" s="0" t="n">
        <f aca="false">D855*F855</f>
        <v>1105.22641666667</v>
      </c>
      <c r="E858" s="0" t="s">
        <v>10</v>
      </c>
    </row>
    <row r="860" customFormat="false" ht="12.75" hidden="false" customHeight="false" outlineLevel="0" collapsed="false">
      <c r="A860" s="0" t="s">
        <v>221</v>
      </c>
      <c r="D860" s="6" t="n">
        <f aca="false">D839+D845+D851+D857</f>
        <v>13033169.975</v>
      </c>
      <c r="E860" s="0" t="s">
        <v>139</v>
      </c>
    </row>
    <row r="861" customFormat="false" ht="12.75" hidden="false" customHeight="false" outlineLevel="0" collapsed="false">
      <c r="A861" s="0" t="s">
        <v>140</v>
      </c>
      <c r="D861" s="6" t="n">
        <f aca="false">D466*8760</f>
        <v>7447525.7</v>
      </c>
      <c r="E861" s="0" t="s">
        <v>139</v>
      </c>
    </row>
    <row r="862" customFormat="false" ht="12.75" hidden="false" customHeight="false" outlineLevel="0" collapsed="false">
      <c r="A862" s="0" t="s">
        <v>212</v>
      </c>
      <c r="D862" s="0" t="n">
        <f aca="false">3*100*0.75*8760</f>
        <v>1971000</v>
      </c>
      <c r="E862" s="0" t="s">
        <v>139</v>
      </c>
    </row>
    <row r="863" customFormat="false" ht="12.75" hidden="false" customHeight="false" outlineLevel="0" collapsed="false">
      <c r="A863" s="0" t="s">
        <v>213</v>
      </c>
      <c r="D863" s="0" t="n">
        <f aca="false">3*75*0.75*8760</f>
        <v>1478250</v>
      </c>
      <c r="E863" s="0" t="s">
        <v>139</v>
      </c>
    </row>
    <row r="864" customFormat="false" ht="12.75" hidden="false" customHeight="false" outlineLevel="0" collapsed="false">
      <c r="A864" s="0" t="s">
        <v>214</v>
      </c>
      <c r="D864" s="0" t="n">
        <f aca="false">3*50*0.75*8760</f>
        <v>985500</v>
      </c>
      <c r="E864" s="0" t="s">
        <v>139</v>
      </c>
    </row>
    <row r="865" customFormat="false" ht="12.75" hidden="false" customHeight="false" outlineLevel="0" collapsed="false">
      <c r="D865" s="6"/>
    </row>
    <row r="866" customFormat="false" ht="12.75" hidden="false" customHeight="false" outlineLevel="0" collapsed="false">
      <c r="A866" s="0" t="s">
        <v>194</v>
      </c>
      <c r="D866" s="6" t="n">
        <f aca="false">SUM(D860:D864)</f>
        <v>24915445.675</v>
      </c>
      <c r="E866" s="0" t="s">
        <v>139</v>
      </c>
    </row>
    <row r="867" customFormat="false" ht="12.75" hidden="false" customHeight="false" outlineLevel="0" collapsed="false">
      <c r="D867" s="6"/>
    </row>
    <row r="868" customFormat="false" ht="12.75" hidden="false" customHeight="false" outlineLevel="0" collapsed="false">
      <c r="A868" s="0" t="s">
        <v>195</v>
      </c>
      <c r="D868" s="6" t="n">
        <f aca="false">(D866*C46)/(1-C105)</f>
        <v>1277715.16282051</v>
      </c>
      <c r="E868" s="0" t="s">
        <v>144</v>
      </c>
    </row>
    <row r="870" customFormat="false" ht="12.75" hidden="false" customHeight="false" outlineLevel="0" collapsed="false">
      <c r="A870" s="0" t="s">
        <v>145</v>
      </c>
    </row>
    <row r="872" customFormat="false" ht="12.75" hidden="false" customHeight="false" outlineLevel="0" collapsed="false">
      <c r="A872" s="0" t="s">
        <v>222</v>
      </c>
      <c r="D872" s="0" t="n">
        <f aca="false">(C47*F836*D840)/(1-C105)</f>
        <v>21581.3442307692</v>
      </c>
      <c r="E872" s="0" t="s">
        <v>112</v>
      </c>
    </row>
    <row r="873" customFormat="false" ht="12.75" hidden="false" customHeight="false" outlineLevel="0" collapsed="false">
      <c r="A873" s="0" t="s">
        <v>223</v>
      </c>
      <c r="D873" s="0" t="n">
        <f aca="false">(C47*F842*D846)/(1-C105)</f>
        <v>18638.4336538462</v>
      </c>
      <c r="E873" s="0" t="s">
        <v>112</v>
      </c>
    </row>
    <row r="874" customFormat="false" ht="12.75" hidden="false" customHeight="false" outlineLevel="0" collapsed="false">
      <c r="A874" s="0" t="s">
        <v>224</v>
      </c>
      <c r="D874" s="0" t="n">
        <f aca="false">(C47*F848*D852)/(1-C105)</f>
        <v>15695.5230769231</v>
      </c>
      <c r="E874" s="0" t="s">
        <v>112</v>
      </c>
    </row>
    <row r="875" customFormat="false" ht="12.75" hidden="false" customHeight="false" outlineLevel="0" collapsed="false">
      <c r="A875" s="0" t="s">
        <v>225</v>
      </c>
      <c r="D875" s="0" t="n">
        <f aca="false">(C47*F854*D858)/(1-C105)</f>
        <v>12752.6125</v>
      </c>
      <c r="E875" s="0" t="s">
        <v>112</v>
      </c>
    </row>
    <row r="876" customFormat="false" ht="12.75" hidden="false" customHeight="false" outlineLevel="0" collapsed="false">
      <c r="A876" s="0" t="s">
        <v>150</v>
      </c>
      <c r="D876" s="0" t="n">
        <f aca="false">(D466*12*C47)/(1-C105)</f>
        <v>39238.8076923077</v>
      </c>
      <c r="E876" s="0" t="s">
        <v>112</v>
      </c>
    </row>
    <row r="877" customFormat="false" ht="12.75" hidden="false" customHeight="false" outlineLevel="0" collapsed="false">
      <c r="A877" s="0" t="s">
        <v>226</v>
      </c>
      <c r="D877" s="0" t="n">
        <f aca="false">(D463*12*C47)/(1-C105)</f>
        <v>10384.6153846154</v>
      </c>
      <c r="E877" s="0" t="s">
        <v>112</v>
      </c>
    </row>
    <row r="878" customFormat="false" ht="12.75" hidden="false" customHeight="false" outlineLevel="0" collapsed="false">
      <c r="A878" s="0" t="s">
        <v>227</v>
      </c>
      <c r="D878" s="0" t="n">
        <f aca="false">(D464*12*C47)/(1-C105)</f>
        <v>7788.46153846154</v>
      </c>
      <c r="E878" s="0" t="s">
        <v>112</v>
      </c>
    </row>
    <row r="879" customFormat="false" ht="12.75" hidden="false" customHeight="false" outlineLevel="0" collapsed="false">
      <c r="A879" s="0" t="s">
        <v>228</v>
      </c>
      <c r="D879" s="0" t="n">
        <f aca="false">(D465*12*C47)/(1-C105)</f>
        <v>5192.30769230769</v>
      </c>
      <c r="E879" s="0" t="s">
        <v>112</v>
      </c>
    </row>
    <row r="881" customFormat="false" ht="12.75" hidden="false" customHeight="false" outlineLevel="0" collapsed="false">
      <c r="A881" s="0" t="s">
        <v>196</v>
      </c>
      <c r="D881" s="0" t="n">
        <f aca="false">SUM(D872:D880)</f>
        <v>131272.105769231</v>
      </c>
      <c r="E881" s="0" t="s">
        <v>144</v>
      </c>
    </row>
    <row r="883" customFormat="false" ht="12.75" hidden="false" customHeight="false" outlineLevel="0" collapsed="false">
      <c r="A883" s="10" t="s">
        <v>197</v>
      </c>
      <c r="D883" s="12" t="n">
        <f aca="false">D868+D881</f>
        <v>1408987.26858974</v>
      </c>
      <c r="E883" s="10" t="s">
        <v>144</v>
      </c>
    </row>
    <row r="884" customFormat="false" ht="12.75" hidden="false" customHeight="false" outlineLevel="0" collapsed="false">
      <c r="D884" s="6"/>
    </row>
    <row r="885" customFormat="false" ht="12.75" hidden="false" customHeight="false" outlineLevel="0" collapsed="false">
      <c r="A885" s="0" t="s">
        <v>198</v>
      </c>
      <c r="D885" s="6" t="n">
        <f aca="false">C9*8760</f>
        <v>92856000</v>
      </c>
      <c r="E885" s="0" t="s">
        <v>139</v>
      </c>
    </row>
    <row r="886" customFormat="false" ht="12.75" hidden="false" customHeight="false" outlineLevel="0" collapsed="false">
      <c r="D886" s="6"/>
    </row>
    <row r="887" customFormat="false" ht="12.75" hidden="false" customHeight="false" outlineLevel="0" collapsed="false">
      <c r="A887" s="0" t="s">
        <v>199</v>
      </c>
      <c r="D887" s="6" t="n">
        <f aca="false">D885</f>
        <v>92856000</v>
      </c>
      <c r="E887" s="0" t="s">
        <v>139</v>
      </c>
    </row>
    <row r="888" customFormat="false" ht="12.75" hidden="false" customHeight="false" outlineLevel="0" collapsed="false">
      <c r="D888" s="4"/>
    </row>
    <row r="889" customFormat="false" ht="12.75" hidden="false" customHeight="false" outlineLevel="0" collapsed="false">
      <c r="A889" s="0" t="s">
        <v>180</v>
      </c>
      <c r="D889" s="6" t="n">
        <f aca="false">(D887*3412)/(100000*C87*C91)</f>
        <v>7920616.8</v>
      </c>
      <c r="E889" s="0" t="s">
        <v>181</v>
      </c>
    </row>
    <row r="891" customFormat="false" ht="12.75" hidden="false" customHeight="false" outlineLevel="0" collapsed="false">
      <c r="A891" s="10" t="s">
        <v>182</v>
      </c>
      <c r="D891" s="10" t="n">
        <f aca="false">D889*C49</f>
        <v>5148400.92</v>
      </c>
      <c r="E891" s="10" t="s">
        <v>144</v>
      </c>
    </row>
    <row r="892" customFormat="false" ht="12.75" hidden="false" customHeight="false" outlineLevel="0" collapsed="false">
      <c r="A892" s="8"/>
      <c r="D892" s="8"/>
      <c r="E892" s="8"/>
    </row>
    <row r="893" customFormat="false" ht="12.75" hidden="false" customHeight="false" outlineLevel="0" collapsed="false">
      <c r="A893" s="10" t="s">
        <v>262</v>
      </c>
      <c r="D893" s="10" t="n">
        <f aca="false">D469</f>
        <v>3226.80733333333</v>
      </c>
      <c r="E893" s="10" t="s">
        <v>10</v>
      </c>
    </row>
    <row r="894" customFormat="false" ht="12.75" hidden="false" customHeight="false" outlineLevel="0" collapsed="false">
      <c r="A894" s="10"/>
      <c r="D894" s="10"/>
      <c r="E894" s="10"/>
    </row>
    <row r="895" customFormat="false" ht="12.75" hidden="false" customHeight="false" outlineLevel="0" collapsed="false">
      <c r="A895" s="10" t="s">
        <v>263</v>
      </c>
      <c r="D895" s="10" t="n">
        <f aca="false">15*12*D893*C102</f>
        <v>41412.845316</v>
      </c>
      <c r="E895" s="10" t="s">
        <v>264</v>
      </c>
    </row>
    <row r="896" customFormat="false" ht="12.75" hidden="false" customHeight="false" outlineLevel="0" collapsed="false">
      <c r="A896" s="10"/>
      <c r="D896" s="10"/>
      <c r="E896" s="10"/>
    </row>
    <row r="897" customFormat="false" ht="12.75" hidden="false" customHeight="false" outlineLevel="0" collapsed="false">
      <c r="A897" s="10" t="s">
        <v>265</v>
      </c>
      <c r="D897" s="10" t="n">
        <f aca="false">D895*C51</f>
        <v>57977.9834424</v>
      </c>
      <c r="E897" s="10" t="s">
        <v>144</v>
      </c>
    </row>
    <row r="898" customFormat="false" ht="12.75" hidden="false" customHeight="false" outlineLevel="0" collapsed="false">
      <c r="A898" s="8"/>
      <c r="D898" s="8"/>
      <c r="E898" s="8"/>
    </row>
    <row r="899" customFormat="false" ht="12.75" hidden="false" customHeight="false" outlineLevel="0" collapsed="false">
      <c r="A899" s="8" t="s">
        <v>200</v>
      </c>
      <c r="D899" s="8" t="n">
        <f aca="false">D883+D891+D907</f>
        <v>6557388.18858974</v>
      </c>
      <c r="E899" s="8" t="s">
        <v>144</v>
      </c>
    </row>
    <row r="900" customFormat="false" ht="12.75" hidden="false" customHeight="false" outlineLevel="0" collapsed="false">
      <c r="A900" s="8"/>
      <c r="D900" s="8"/>
      <c r="E900" s="8"/>
    </row>
    <row r="901" customFormat="false" ht="12.75" hidden="false" customHeight="false" outlineLevel="0" collapsed="false">
      <c r="A901" s="8" t="s">
        <v>266</v>
      </c>
      <c r="D901" s="14" t="n">
        <f aca="false">D563</f>
        <v>234491.710517025</v>
      </c>
      <c r="E901" s="8" t="s">
        <v>144</v>
      </c>
    </row>
    <row r="902" customFormat="false" ht="12.75" hidden="false" customHeight="false" outlineLevel="0" collapsed="false">
      <c r="A902" s="8"/>
      <c r="D902" s="8"/>
      <c r="E902" s="8"/>
    </row>
    <row r="903" customFormat="false" ht="12.75" hidden="false" customHeight="false" outlineLevel="0" collapsed="false">
      <c r="A903" s="8"/>
      <c r="D903" s="8"/>
      <c r="E903" s="8"/>
    </row>
    <row r="904" customFormat="false" ht="23.25" hidden="false" customHeight="false" outlineLevel="0" collapsed="false">
      <c r="A904" s="3" t="s">
        <v>272</v>
      </c>
    </row>
    <row r="906" customFormat="false" ht="12.75" hidden="false" customHeight="false" outlineLevel="0" collapsed="false">
      <c r="A906" s="8" t="s">
        <v>273</v>
      </c>
    </row>
    <row r="907" customFormat="false" ht="12.75" hidden="false" customHeight="false" outlineLevel="0" collapsed="false">
      <c r="A907" s="8" t="s">
        <v>163</v>
      </c>
    </row>
    <row r="908" customFormat="false" ht="12.75" hidden="false" customHeight="false" outlineLevel="0" collapsed="false">
      <c r="A908" s="8" t="s">
        <v>185</v>
      </c>
    </row>
    <row r="909" customFormat="false" ht="12.75" hidden="false" customHeight="false" outlineLevel="0" collapsed="false">
      <c r="A909" s="8" t="s">
        <v>186</v>
      </c>
    </row>
    <row r="910" customFormat="false" ht="12.75" hidden="false" customHeight="false" outlineLevel="0" collapsed="false">
      <c r="A910" s="8" t="s">
        <v>187</v>
      </c>
    </row>
    <row r="912" customFormat="false" ht="12.75" hidden="false" customHeight="false" outlineLevel="0" collapsed="false">
      <c r="A912" s="0" t="s">
        <v>166</v>
      </c>
      <c r="D912" s="4" t="n">
        <f aca="false">C8</f>
        <v>3250</v>
      </c>
      <c r="E912" s="0" t="s">
        <v>8</v>
      </c>
    </row>
    <row r="913" customFormat="false" ht="12.75" hidden="false" customHeight="false" outlineLevel="0" collapsed="false">
      <c r="A913" s="0" t="s">
        <v>203</v>
      </c>
      <c r="D913" s="4"/>
    </row>
    <row r="915" customFormat="false" ht="12.75" hidden="false" customHeight="false" outlineLevel="0" collapsed="false">
      <c r="A915" s="0" t="s">
        <v>168</v>
      </c>
      <c r="D915" s="0" t="n">
        <f aca="false">(C9*3412*(1-C87)*0.1)/12000</f>
        <v>150.696666666667</v>
      </c>
      <c r="E915" s="0" t="s">
        <v>8</v>
      </c>
    </row>
    <row r="916" customFormat="false" ht="12.75" hidden="false" customHeight="false" outlineLevel="0" collapsed="false">
      <c r="A916" s="0" t="s">
        <v>169</v>
      </c>
    </row>
    <row r="918" customFormat="false" ht="12.75" hidden="false" customHeight="false" outlineLevel="0" collapsed="false">
      <c r="A918" s="0" t="s">
        <v>170</v>
      </c>
      <c r="D918" s="4" t="n">
        <f aca="false">D912+D915</f>
        <v>3400.69666666667</v>
      </c>
      <c r="E918" s="0" t="s">
        <v>8</v>
      </c>
    </row>
    <row r="920" customFormat="false" ht="12.75" hidden="false" customHeight="false" outlineLevel="0" collapsed="false">
      <c r="A920" s="0" t="s">
        <v>204</v>
      </c>
      <c r="D920" s="0" t="n">
        <v>34.01</v>
      </c>
      <c r="E920" s="0" t="s">
        <v>8</v>
      </c>
    </row>
    <row r="921" customFormat="false" ht="12.75" hidden="false" customHeight="false" outlineLevel="0" collapsed="false">
      <c r="D921" s="0" t="n">
        <f aca="false">(D920*12000)/(1.08*(76-55))</f>
        <v>17994.708994709</v>
      </c>
      <c r="E921" s="0" t="s">
        <v>108</v>
      </c>
    </row>
    <row r="923" customFormat="false" ht="12.75" hidden="false" customHeight="false" outlineLevel="0" collapsed="false">
      <c r="A923" s="0" t="s">
        <v>109</v>
      </c>
      <c r="D923" s="0" t="n">
        <f aca="false">(D918/D920)+2</f>
        <v>101.991081054592</v>
      </c>
      <c r="E923" s="0" t="s">
        <v>110</v>
      </c>
    </row>
    <row r="925" customFormat="false" ht="12.75" hidden="false" customHeight="false" outlineLevel="0" collapsed="false">
      <c r="A925" s="0" t="s">
        <v>205</v>
      </c>
      <c r="D925" s="0" t="n">
        <f aca="false">D921*D923*C61</f>
        <v>2752949.73544974</v>
      </c>
      <c r="E925" s="0" t="s">
        <v>112</v>
      </c>
    </row>
    <row r="927" customFormat="false" ht="12.75" hidden="false" customHeight="false" outlineLevel="0" collapsed="false">
      <c r="A927" s="0" t="s">
        <v>274</v>
      </c>
      <c r="D927" s="0" t="n">
        <v>425</v>
      </c>
      <c r="E927" s="0" t="s">
        <v>8</v>
      </c>
    </row>
    <row r="929" customFormat="false" ht="12.75" hidden="false" customHeight="false" outlineLevel="0" collapsed="false">
      <c r="A929" s="0" t="s">
        <v>275</v>
      </c>
      <c r="D929" s="0" t="n">
        <f aca="false">(D918/D927)+2</f>
        <v>10.0016392156863</v>
      </c>
      <c r="E929" s="0" t="s">
        <v>110</v>
      </c>
    </row>
    <row r="931" customFormat="false" ht="12.75" hidden="false" customHeight="false" outlineLevel="0" collapsed="false">
      <c r="A931" s="0" t="s">
        <v>276</v>
      </c>
      <c r="D931" s="0" t="n">
        <f aca="false">D927*D929*C75</f>
        <v>1912813.5</v>
      </c>
      <c r="E931" s="0" t="s">
        <v>112</v>
      </c>
    </row>
    <row r="933" customFormat="false" ht="12.75" hidden="false" customHeight="false" outlineLevel="0" collapsed="false">
      <c r="A933" s="0" t="s">
        <v>277</v>
      </c>
      <c r="D933" s="0" t="n">
        <f aca="false">D918*C82</f>
        <v>3740.76633333333</v>
      </c>
      <c r="E933" s="0" t="s">
        <v>10</v>
      </c>
    </row>
    <row r="935" customFormat="false" ht="12.75" hidden="false" customHeight="false" outlineLevel="0" collapsed="false">
      <c r="A935" s="0" t="s">
        <v>278</v>
      </c>
      <c r="D935" s="0" t="n">
        <f aca="false">8*40*0.75</f>
        <v>240</v>
      </c>
      <c r="E935" s="0" t="s">
        <v>10</v>
      </c>
    </row>
    <row r="937" customFormat="false" ht="12.75" hidden="false" customHeight="false" outlineLevel="0" collapsed="false">
      <c r="A937" s="0" t="s">
        <v>173</v>
      </c>
      <c r="D937" s="0" t="n">
        <f aca="false">D918*C85</f>
        <v>850.174166666667</v>
      </c>
      <c r="E937" s="0" t="s">
        <v>10</v>
      </c>
    </row>
    <row r="939" customFormat="false" ht="12.75" hidden="false" customHeight="false" outlineLevel="0" collapsed="false">
      <c r="A939" s="0" t="s">
        <v>189</v>
      </c>
      <c r="D939" s="0" t="n">
        <f aca="false">D933+D935+D937</f>
        <v>4830.9405</v>
      </c>
      <c r="E939" s="0" t="s">
        <v>10</v>
      </c>
    </row>
    <row r="941" customFormat="false" ht="12.75" hidden="false" customHeight="false" outlineLevel="0" collapsed="false">
      <c r="A941" s="0" t="s">
        <v>114</v>
      </c>
      <c r="D941" s="0" t="n">
        <v>1610</v>
      </c>
      <c r="E941" s="0" t="s">
        <v>10</v>
      </c>
    </row>
    <row r="943" customFormat="false" ht="12.75" hidden="false" customHeight="false" outlineLevel="0" collapsed="false">
      <c r="A943" s="0" t="s">
        <v>190</v>
      </c>
      <c r="D943" s="0" t="n">
        <f aca="false">(D939/D941)+2</f>
        <v>5.00058416149068</v>
      </c>
      <c r="E943" s="0" t="s">
        <v>110</v>
      </c>
    </row>
    <row r="945" customFormat="false" ht="12.75" hidden="false" customHeight="false" outlineLevel="0" collapsed="false">
      <c r="A945" s="0" t="s">
        <v>191</v>
      </c>
      <c r="D945" s="0" t="n">
        <f aca="false">D941*D943*C67</f>
        <v>4025470.25</v>
      </c>
      <c r="E945" s="0" t="s">
        <v>112</v>
      </c>
    </row>
    <row r="947" customFormat="false" ht="12.75" hidden="false" customHeight="false" outlineLevel="0" collapsed="false">
      <c r="A947" s="0" t="s">
        <v>192</v>
      </c>
      <c r="D947" s="0" t="n">
        <f aca="false">2*D939*C64</f>
        <v>917878.695</v>
      </c>
      <c r="E947" s="0" t="s">
        <v>112</v>
      </c>
    </row>
    <row r="948" customFormat="false" ht="12.75" hidden="false" customHeight="false" outlineLevel="0" collapsed="false">
      <c r="A948" s="0" t="s">
        <v>120</v>
      </c>
    </row>
    <row r="950" customFormat="false" ht="12.75" hidden="false" customHeight="false" outlineLevel="0" collapsed="false">
      <c r="A950" s="0" t="s">
        <v>174</v>
      </c>
      <c r="D950" s="4" t="n">
        <f aca="false">C9</f>
        <v>10600</v>
      </c>
      <c r="E950" s="0" t="s">
        <v>10</v>
      </c>
    </row>
    <row r="952" customFormat="false" ht="12.75" hidden="false" customHeight="false" outlineLevel="0" collapsed="false">
      <c r="A952" s="0" t="s">
        <v>175</v>
      </c>
      <c r="D952" s="4" t="n">
        <f aca="false">D950</f>
        <v>10600</v>
      </c>
      <c r="E952" s="0" t="s">
        <v>10</v>
      </c>
    </row>
    <row r="954" customFormat="false" ht="12.75" hidden="false" customHeight="false" outlineLevel="0" collapsed="false">
      <c r="A954" s="0" t="s">
        <v>176</v>
      </c>
      <c r="D954" s="0" t="n">
        <f aca="false">D952*C54/C89</f>
        <v>23694117.6470588</v>
      </c>
      <c r="E954" s="0" t="s">
        <v>112</v>
      </c>
    </row>
    <row r="955" customFormat="false" ht="12.75" hidden="false" customHeight="false" outlineLevel="0" collapsed="false">
      <c r="A955" s="8"/>
    </row>
    <row r="956" customFormat="false" ht="12.75" hidden="false" customHeight="false" outlineLevel="0" collapsed="false">
      <c r="A956" s="8" t="s">
        <v>177</v>
      </c>
      <c r="D956" s="8" t="n">
        <f aca="false">D925+D931+D945+D947+D954</f>
        <v>33303229.8275086</v>
      </c>
      <c r="E956" s="8" t="s">
        <v>112</v>
      </c>
    </row>
    <row r="957" customFormat="false" ht="12.75" hidden="false" customHeight="false" outlineLevel="0" collapsed="false">
      <c r="A957" s="8" t="s">
        <v>178</v>
      </c>
      <c r="D957" s="8"/>
      <c r="E957" s="8"/>
    </row>
    <row r="959" customFormat="false" ht="12.75" hidden="false" customHeight="false" outlineLevel="0" collapsed="false">
      <c r="A959" s="0" t="s">
        <v>193</v>
      </c>
    </row>
    <row r="961" customFormat="false" ht="12.75" hidden="false" customHeight="false" outlineLevel="0" collapsed="false">
      <c r="A961" s="0" t="s">
        <v>124</v>
      </c>
      <c r="D961" s="0" t="n">
        <v>2190</v>
      </c>
      <c r="E961" s="0" t="s">
        <v>125</v>
      </c>
      <c r="F961" s="0" t="n">
        <v>3</v>
      </c>
      <c r="G961" s="0" t="s">
        <v>126</v>
      </c>
    </row>
    <row r="962" customFormat="false" ht="12.75" hidden="false" customHeight="false" outlineLevel="0" collapsed="false">
      <c r="A962" s="0" t="s">
        <v>127</v>
      </c>
      <c r="D962" s="0" t="n">
        <f aca="false">C82</f>
        <v>1.1</v>
      </c>
      <c r="E962" s="0" t="s">
        <v>10</v>
      </c>
      <c r="F962" s="4" t="n">
        <f aca="false">D325</f>
        <v>3400.69666666667</v>
      </c>
      <c r="G962" s="0" t="s">
        <v>8</v>
      </c>
    </row>
    <row r="964" customFormat="false" ht="12.75" hidden="false" customHeight="false" outlineLevel="0" collapsed="false">
      <c r="A964" s="0" t="s">
        <v>128</v>
      </c>
      <c r="D964" s="6" t="n">
        <f aca="false">D961*D962*F962</f>
        <v>8192278.27</v>
      </c>
      <c r="E964" s="0" t="s">
        <v>129</v>
      </c>
    </row>
    <row r="965" customFormat="false" ht="12.75" hidden="false" customHeight="false" outlineLevel="0" collapsed="false">
      <c r="A965" s="0" t="s">
        <v>133</v>
      </c>
      <c r="D965" s="0" t="n">
        <f aca="false">D962*F962</f>
        <v>3740.76633333333</v>
      </c>
      <c r="E965" s="0" t="s">
        <v>10</v>
      </c>
    </row>
    <row r="967" customFormat="false" ht="12.75" hidden="false" customHeight="false" outlineLevel="0" collapsed="false">
      <c r="A967" s="0" t="s">
        <v>131</v>
      </c>
      <c r="D967" s="0" t="n">
        <v>2190</v>
      </c>
      <c r="E967" s="0" t="s">
        <v>125</v>
      </c>
      <c r="F967" s="0" t="n">
        <v>3</v>
      </c>
      <c r="G967" s="0" t="s">
        <v>126</v>
      </c>
    </row>
    <row r="968" customFormat="false" ht="12.75" hidden="false" customHeight="false" outlineLevel="0" collapsed="false">
      <c r="A968" s="0" t="s">
        <v>132</v>
      </c>
      <c r="D968" s="0" t="n">
        <f aca="false">C82-0.05</f>
        <v>1.05</v>
      </c>
      <c r="E968" s="0" t="s">
        <v>10</v>
      </c>
      <c r="F968" s="4" t="n">
        <f aca="false">D325</f>
        <v>3400.69666666667</v>
      </c>
      <c r="G968" s="0" t="s">
        <v>8</v>
      </c>
    </row>
    <row r="970" customFormat="false" ht="12.75" hidden="false" customHeight="false" outlineLevel="0" collapsed="false">
      <c r="A970" s="0" t="s">
        <v>128</v>
      </c>
      <c r="D970" s="6" t="n">
        <f aca="false">D967*D968*F968</f>
        <v>7819901.985</v>
      </c>
      <c r="E970" s="0" t="s">
        <v>129</v>
      </c>
    </row>
    <row r="971" customFormat="false" ht="12.75" hidden="false" customHeight="false" outlineLevel="0" collapsed="false">
      <c r="A971" s="0" t="s">
        <v>133</v>
      </c>
      <c r="D971" s="0" t="n">
        <f aca="false">D968*F968</f>
        <v>3570.7315</v>
      </c>
      <c r="E971" s="0" t="s">
        <v>10</v>
      </c>
    </row>
    <row r="973" customFormat="false" ht="12.75" hidden="false" customHeight="false" outlineLevel="0" collapsed="false">
      <c r="A973" s="0" t="s">
        <v>134</v>
      </c>
      <c r="D973" s="0" t="n">
        <v>2190</v>
      </c>
      <c r="E973" s="0" t="s">
        <v>125</v>
      </c>
      <c r="F973" s="0" t="n">
        <v>3</v>
      </c>
      <c r="G973" s="0" t="s">
        <v>126</v>
      </c>
    </row>
    <row r="974" customFormat="false" ht="12.75" hidden="false" customHeight="false" outlineLevel="0" collapsed="false">
      <c r="A974" s="0" t="s">
        <v>135</v>
      </c>
      <c r="D974" s="0" t="n">
        <f aca="false">C82-0.1</f>
        <v>1</v>
      </c>
      <c r="E974" s="0" t="s">
        <v>10</v>
      </c>
      <c r="F974" s="4" t="n">
        <f aca="false">D325</f>
        <v>3400.69666666667</v>
      </c>
      <c r="G974" s="0" t="s">
        <v>8</v>
      </c>
    </row>
    <row r="976" customFormat="false" ht="12.75" hidden="false" customHeight="false" outlineLevel="0" collapsed="false">
      <c r="A976" s="0" t="s">
        <v>128</v>
      </c>
      <c r="D976" s="6" t="n">
        <f aca="false">D973*D974*F974</f>
        <v>7447525.7</v>
      </c>
      <c r="E976" s="0" t="s">
        <v>129</v>
      </c>
    </row>
    <row r="977" customFormat="false" ht="12.75" hidden="false" customHeight="false" outlineLevel="0" collapsed="false">
      <c r="A977" s="0" t="s">
        <v>133</v>
      </c>
      <c r="D977" s="0" t="n">
        <f aca="false">D974*F974</f>
        <v>3400.69666666667</v>
      </c>
      <c r="E977" s="0" t="s">
        <v>10</v>
      </c>
    </row>
    <row r="979" customFormat="false" ht="12.75" hidden="false" customHeight="false" outlineLevel="0" collapsed="false">
      <c r="A979" s="0" t="s">
        <v>136</v>
      </c>
      <c r="D979" s="0" t="n">
        <v>2190</v>
      </c>
      <c r="E979" s="0" t="s">
        <v>125</v>
      </c>
      <c r="F979" s="0" t="n">
        <v>3</v>
      </c>
      <c r="G979" s="0" t="s">
        <v>126</v>
      </c>
    </row>
    <row r="980" customFormat="false" ht="12.75" hidden="false" customHeight="false" outlineLevel="0" collapsed="false">
      <c r="A980" s="0" t="s">
        <v>137</v>
      </c>
      <c r="D980" s="0" t="n">
        <f aca="false">C82-0.15</f>
        <v>0.95</v>
      </c>
      <c r="E980" s="0" t="s">
        <v>10</v>
      </c>
      <c r="F980" s="4" t="n">
        <f aca="false">D325</f>
        <v>3400.69666666667</v>
      </c>
      <c r="G980" s="0" t="s">
        <v>8</v>
      </c>
    </row>
    <row r="982" customFormat="false" ht="12.75" hidden="false" customHeight="false" outlineLevel="0" collapsed="false">
      <c r="A982" s="0" t="s">
        <v>128</v>
      </c>
      <c r="D982" s="6" t="n">
        <f aca="false">D979*D980*F980</f>
        <v>7075149.415</v>
      </c>
      <c r="E982" s="0" t="s">
        <v>129</v>
      </c>
    </row>
    <row r="983" customFormat="false" ht="12.75" hidden="false" customHeight="false" outlineLevel="0" collapsed="false">
      <c r="A983" s="0" t="s">
        <v>133</v>
      </c>
      <c r="D983" s="0" t="n">
        <f aca="false">D980*F980</f>
        <v>3230.66183333333</v>
      </c>
      <c r="E983" s="0" t="s">
        <v>10</v>
      </c>
    </row>
    <row r="985" customFormat="false" ht="12.75" hidden="false" customHeight="false" outlineLevel="0" collapsed="false">
      <c r="A985" s="0" t="s">
        <v>138</v>
      </c>
      <c r="D985" s="6" t="n">
        <f aca="false">D964+D970+D976+D982</f>
        <v>30534855.37</v>
      </c>
      <c r="E985" s="0" t="s">
        <v>139</v>
      </c>
    </row>
    <row r="986" customFormat="false" ht="12.75" hidden="false" customHeight="false" outlineLevel="0" collapsed="false">
      <c r="A986" s="0" t="s">
        <v>140</v>
      </c>
      <c r="D986" s="6" t="n">
        <f aca="false">D338*8760</f>
        <v>7447525.7</v>
      </c>
      <c r="E986" s="0" t="s">
        <v>139</v>
      </c>
    </row>
    <row r="987" customFormat="false" ht="12.75" hidden="false" customHeight="false" outlineLevel="0" collapsed="false">
      <c r="A987" s="0" t="s">
        <v>279</v>
      </c>
      <c r="D987" s="6" t="n">
        <f aca="false">8*40*0.75*8760</f>
        <v>2102400</v>
      </c>
      <c r="E987" s="0" t="s">
        <v>139</v>
      </c>
    </row>
    <row r="988" customFormat="false" ht="12.75" hidden="false" customHeight="false" outlineLevel="0" collapsed="false">
      <c r="D988" s="6"/>
    </row>
    <row r="989" customFormat="false" ht="12.75" hidden="false" customHeight="false" outlineLevel="0" collapsed="false">
      <c r="A989" s="0" t="s">
        <v>194</v>
      </c>
      <c r="D989" s="6" t="n">
        <f aca="false">D985+D986+D987</f>
        <v>40084781.07</v>
      </c>
      <c r="E989" s="0" t="s">
        <v>139</v>
      </c>
    </row>
    <row r="990" customFormat="false" ht="12.75" hidden="false" customHeight="false" outlineLevel="0" collapsed="false">
      <c r="D990" s="6"/>
    </row>
    <row r="991" customFormat="false" ht="12.75" hidden="false" customHeight="false" outlineLevel="0" collapsed="false">
      <c r="A991" s="0" t="s">
        <v>195</v>
      </c>
      <c r="D991" s="6" t="n">
        <f aca="false">(D989*C43)/(1-C105)</f>
        <v>2466755.75815385</v>
      </c>
      <c r="E991" s="0" t="s">
        <v>144</v>
      </c>
    </row>
    <row r="993" customFormat="false" ht="12.75" hidden="false" customHeight="false" outlineLevel="0" collapsed="false">
      <c r="A993" s="0" t="s">
        <v>145</v>
      </c>
    </row>
    <row r="995" customFormat="false" ht="12.75" hidden="false" customHeight="false" outlineLevel="0" collapsed="false">
      <c r="A995" s="0" t="s">
        <v>146</v>
      </c>
      <c r="D995" s="0" t="n">
        <f aca="false">(C44*F961*D965)/(1-C105)</f>
        <v>172650.753846154</v>
      </c>
      <c r="E995" s="0" t="s">
        <v>112</v>
      </c>
    </row>
    <row r="996" customFormat="false" ht="12.75" hidden="false" customHeight="false" outlineLevel="0" collapsed="false">
      <c r="A996" s="0" t="s">
        <v>147</v>
      </c>
      <c r="D996" s="0" t="n">
        <f aca="false">(C44*F967*D971)/(1-C105)</f>
        <v>164802.992307692</v>
      </c>
      <c r="E996" s="0" t="s">
        <v>112</v>
      </c>
    </row>
    <row r="997" customFormat="false" ht="12.75" hidden="false" customHeight="false" outlineLevel="0" collapsed="false">
      <c r="A997" s="0" t="s">
        <v>148</v>
      </c>
      <c r="D997" s="0" t="n">
        <f aca="false">(C44*F973*D977)/(1-C105)</f>
        <v>156955.230769231</v>
      </c>
      <c r="E997" s="0" t="s">
        <v>112</v>
      </c>
    </row>
    <row r="998" customFormat="false" ht="12.75" hidden="false" customHeight="false" outlineLevel="0" collapsed="false">
      <c r="A998" s="0" t="s">
        <v>149</v>
      </c>
      <c r="D998" s="0" t="n">
        <f aca="false">(C44*F979*D983)/(1-C105)</f>
        <v>149107.469230769</v>
      </c>
      <c r="E998" s="0" t="s">
        <v>112</v>
      </c>
    </row>
    <row r="999" customFormat="false" ht="12.75" hidden="false" customHeight="false" outlineLevel="0" collapsed="false">
      <c r="A999" s="0" t="s">
        <v>150</v>
      </c>
      <c r="D999" s="0" t="n">
        <f aca="false">(D937*12*C44)/(1-C105)</f>
        <v>156955.230769231</v>
      </c>
      <c r="E999" s="0" t="s">
        <v>112</v>
      </c>
    </row>
    <row r="1000" customFormat="false" ht="12.75" hidden="false" customHeight="false" outlineLevel="0" collapsed="false">
      <c r="A1000" s="0" t="s">
        <v>280</v>
      </c>
      <c r="D1000" s="0" t="n">
        <f aca="false">12*8*40*0.75*C44/(1-C105)</f>
        <v>44307.6923076923</v>
      </c>
      <c r="E1000" s="0" t="s">
        <v>112</v>
      </c>
    </row>
    <row r="1002" customFormat="false" ht="12.75" hidden="false" customHeight="false" outlineLevel="0" collapsed="false">
      <c r="A1002" s="0" t="s">
        <v>196</v>
      </c>
      <c r="D1002" s="0" t="n">
        <f aca="false">SUM(D995:D1001)</f>
        <v>844779.369230769</v>
      </c>
      <c r="E1002" s="0" t="s">
        <v>144</v>
      </c>
    </row>
    <row r="1004" customFormat="false" ht="12.75" hidden="false" customHeight="false" outlineLevel="0" collapsed="false">
      <c r="A1004" s="10" t="s">
        <v>197</v>
      </c>
      <c r="D1004" s="12" t="n">
        <f aca="false">D991+D1002</f>
        <v>3311535.12738462</v>
      </c>
      <c r="E1004" s="10" t="s">
        <v>144</v>
      </c>
    </row>
    <row r="1005" customFormat="false" ht="12.75" hidden="false" customHeight="false" outlineLevel="0" collapsed="false">
      <c r="D1005" s="6"/>
    </row>
    <row r="1006" customFormat="false" ht="12.75" hidden="false" customHeight="false" outlineLevel="0" collapsed="false">
      <c r="A1006" s="0" t="s">
        <v>198</v>
      </c>
      <c r="D1006" s="6" t="n">
        <f aca="false">D952*8760</f>
        <v>92856000</v>
      </c>
      <c r="E1006" s="0" t="s">
        <v>139</v>
      </c>
    </row>
    <row r="1007" customFormat="false" ht="12.75" hidden="false" customHeight="false" outlineLevel="0" collapsed="false">
      <c r="D1007" s="6"/>
    </row>
    <row r="1008" customFormat="false" ht="12.75" hidden="false" customHeight="false" outlineLevel="0" collapsed="false">
      <c r="A1008" s="0" t="s">
        <v>199</v>
      </c>
      <c r="D1008" s="6" t="n">
        <f aca="false">D1006</f>
        <v>92856000</v>
      </c>
      <c r="E1008" s="0" t="s">
        <v>139</v>
      </c>
    </row>
    <row r="1009" customFormat="false" ht="12.75" hidden="false" customHeight="false" outlineLevel="0" collapsed="false">
      <c r="D1009" s="4"/>
    </row>
    <row r="1010" customFormat="false" ht="12.75" hidden="false" customHeight="false" outlineLevel="0" collapsed="false">
      <c r="A1010" s="0" t="s">
        <v>180</v>
      </c>
      <c r="D1010" s="6" t="n">
        <f aca="false">(D1008*3412)/(100000*C87*C91)</f>
        <v>7920616.8</v>
      </c>
      <c r="E1010" s="0" t="s">
        <v>181</v>
      </c>
    </row>
    <row r="1012" customFormat="false" ht="12.75" hidden="false" customHeight="false" outlineLevel="0" collapsed="false">
      <c r="A1012" s="10" t="s">
        <v>182</v>
      </c>
      <c r="D1012" s="10" t="n">
        <f aca="false">D1010*C49</f>
        <v>5148400.92</v>
      </c>
      <c r="E1012" s="10" t="s">
        <v>144</v>
      </c>
    </row>
    <row r="1013" customFormat="false" ht="12.75" hidden="false" customHeight="false" outlineLevel="0" collapsed="false">
      <c r="A1013" s="8"/>
      <c r="D1013" s="8"/>
      <c r="E1013" s="8"/>
    </row>
    <row r="1014" customFormat="false" ht="12.75" hidden="false" customHeight="false" outlineLevel="0" collapsed="false">
      <c r="A1014" s="8" t="s">
        <v>200</v>
      </c>
      <c r="D1014" s="8" t="n">
        <f aca="false">D1004+D1012</f>
        <v>8459936.04738462</v>
      </c>
      <c r="E1014" s="8" t="s">
        <v>144</v>
      </c>
    </row>
    <row r="1015" customFormat="false" ht="12.75" hidden="false" customHeight="false" outlineLevel="0" collapsed="false">
      <c r="A1015" s="10"/>
      <c r="B1015" s="10"/>
      <c r="C1015" s="10"/>
      <c r="D1015" s="10"/>
      <c r="E1015" s="10"/>
    </row>
    <row r="1016" customFormat="false" ht="12.75" hidden="false" customHeight="false" outlineLevel="0" collapsed="false">
      <c r="A1016" s="10" t="s">
        <v>281</v>
      </c>
      <c r="D1016" s="13" t="n">
        <f aca="false">D929*C133</f>
        <v>125020.490196078</v>
      </c>
      <c r="E1016" s="10" t="s">
        <v>144</v>
      </c>
    </row>
    <row r="1017" customFormat="false" ht="12.75" hidden="false" customHeight="false" outlineLevel="0" collapsed="false">
      <c r="A1017" s="10" t="s">
        <v>215</v>
      </c>
      <c r="D1017" s="13" t="n">
        <f aca="false">D923*C126</f>
        <v>50995.5405272959</v>
      </c>
      <c r="E1017" s="10" t="s">
        <v>144</v>
      </c>
    </row>
    <row r="1018" customFormat="false" ht="12.75" hidden="false" customHeight="false" outlineLevel="0" collapsed="false">
      <c r="A1018" s="10" t="s">
        <v>231</v>
      </c>
      <c r="D1018" s="13" t="n">
        <f aca="false">D929*C130</f>
        <v>5000.81960784314</v>
      </c>
      <c r="E1018" s="10" t="s">
        <v>144</v>
      </c>
    </row>
    <row r="1019" customFormat="false" ht="12.75" hidden="false" customHeight="false" outlineLevel="0" collapsed="false">
      <c r="A1019" s="10"/>
      <c r="D1019" s="12"/>
      <c r="E1019" s="10"/>
    </row>
    <row r="1020" customFormat="false" ht="12.75" hidden="false" customHeight="false" outlineLevel="0" collapsed="false">
      <c r="A1020" s="10" t="s">
        <v>155</v>
      </c>
      <c r="D1020" s="11" t="n">
        <f aca="false">SUM(D1016:D1018)</f>
        <v>181016.850331218</v>
      </c>
      <c r="E1020" s="10" t="s">
        <v>144</v>
      </c>
    </row>
    <row r="1021" customFormat="false" ht="12.75" hidden="false" customHeight="false" outlineLevel="0" collapsed="false">
      <c r="A1021" s="10"/>
      <c r="D1021" s="12"/>
      <c r="E1021" s="10"/>
    </row>
    <row r="1022" customFormat="false" ht="12.75" hidden="false" customHeight="false" outlineLevel="0" collapsed="false">
      <c r="A1022" s="10" t="s">
        <v>156</v>
      </c>
      <c r="D1022" s="13" t="n">
        <f aca="false">D941*D943*C116</f>
        <v>28178.29175</v>
      </c>
      <c r="E1022" s="10" t="s">
        <v>144</v>
      </c>
    </row>
    <row r="1023" customFormat="false" ht="12.75" hidden="false" customHeight="false" outlineLevel="0" collapsed="false">
      <c r="A1023" s="10" t="s">
        <v>158</v>
      </c>
      <c r="D1023" s="13" t="n">
        <f aca="false">2*D939*C113</f>
        <v>24154.7025</v>
      </c>
      <c r="E1023" s="10" t="s">
        <v>144</v>
      </c>
    </row>
    <row r="1024" customFormat="false" ht="12.75" hidden="false" customHeight="false" outlineLevel="0" collapsed="false">
      <c r="A1024" s="10" t="s">
        <v>183</v>
      </c>
      <c r="D1024" s="13" t="n">
        <f aca="false">D950*C107/C89</f>
        <v>81058.8235294118</v>
      </c>
      <c r="E1024" s="10" t="s">
        <v>144</v>
      </c>
    </row>
    <row r="1025" customFormat="false" ht="12.75" hidden="false" customHeight="false" outlineLevel="0" collapsed="false">
      <c r="A1025" s="10"/>
      <c r="D1025" s="12"/>
      <c r="E1025" s="10"/>
    </row>
    <row r="1026" customFormat="false" ht="12.75" hidden="false" customHeight="false" outlineLevel="0" collapsed="false">
      <c r="A1026" s="10" t="s">
        <v>159</v>
      </c>
      <c r="D1026" s="13" t="n">
        <f aca="false">SUM(D1022:D1024)</f>
        <v>133391.817779412</v>
      </c>
      <c r="E1026" s="10" t="s">
        <v>144</v>
      </c>
    </row>
    <row r="1027" customFormat="false" ht="12.75" hidden="false" customHeight="false" outlineLevel="0" collapsed="false">
      <c r="A1027" s="10"/>
      <c r="D1027" s="12"/>
      <c r="E1027" s="8"/>
    </row>
    <row r="1028" customFormat="false" ht="12.75" hidden="false" customHeight="false" outlineLevel="0" collapsed="false">
      <c r="A1028" s="8" t="s">
        <v>160</v>
      </c>
      <c r="D1028" s="14" t="n">
        <f aca="false">D1020+D1026</f>
        <v>314408.668110629</v>
      </c>
      <c r="E1028" s="8" t="s">
        <v>144</v>
      </c>
    </row>
    <row r="1029" customFormat="false" ht="12.75" hidden="false" customHeight="false" outlineLevel="0" collapsed="false">
      <c r="A1029" s="8"/>
      <c r="D1029" s="14"/>
      <c r="E1029" s="8"/>
    </row>
    <row r="1031" customFormat="false" ht="23.25" hidden="false" customHeight="false" outlineLevel="0" collapsed="false">
      <c r="A1031" s="3" t="s">
        <v>282</v>
      </c>
    </row>
    <row r="1033" customFormat="false" ht="12.75" hidden="false" customHeight="false" outlineLevel="0" collapsed="false">
      <c r="A1033" s="8" t="s">
        <v>283</v>
      </c>
    </row>
    <row r="1034" customFormat="false" ht="12.75" hidden="false" customHeight="false" outlineLevel="0" collapsed="false">
      <c r="A1034" s="8" t="s">
        <v>284</v>
      </c>
    </row>
    <row r="1035" customFormat="false" ht="12.75" hidden="false" customHeight="false" outlineLevel="0" collapsed="false">
      <c r="A1035" s="8" t="s">
        <v>285</v>
      </c>
    </row>
    <row r="1036" customFormat="false" ht="12.75" hidden="false" customHeight="false" outlineLevel="0" collapsed="false">
      <c r="A1036" s="8"/>
    </row>
    <row r="1037" customFormat="false" ht="12.75" hidden="false" customHeight="false" outlineLevel="0" collapsed="false">
      <c r="A1037" s="0" t="s">
        <v>236</v>
      </c>
      <c r="D1037" s="0" t="n">
        <f aca="false">D1010*(1-C91)</f>
        <v>1584123.36</v>
      </c>
      <c r="E1037" s="0" t="s">
        <v>181</v>
      </c>
    </row>
    <row r="1039" customFormat="false" ht="12.75" hidden="false" customHeight="false" outlineLevel="0" collapsed="false">
      <c r="A1039" s="0" t="s">
        <v>237</v>
      </c>
      <c r="D1039" s="0" t="n">
        <f aca="false">D1037*100000/8760</f>
        <v>18083600</v>
      </c>
      <c r="E1039" s="0" t="s">
        <v>238</v>
      </c>
    </row>
    <row r="1041" customFormat="false" ht="12.75" hidden="false" customHeight="false" outlineLevel="0" collapsed="false">
      <c r="A1041" s="0" t="s">
        <v>239</v>
      </c>
      <c r="D1041" s="0" t="n">
        <f aca="false">D1039/(12000*C96)</f>
        <v>1506.96666666667</v>
      </c>
      <c r="E1041" s="0" t="s">
        <v>8</v>
      </c>
    </row>
    <row r="1043" customFormat="false" ht="12.75" hidden="false" customHeight="false" outlineLevel="0" collapsed="false">
      <c r="A1043" s="0" t="s">
        <v>240</v>
      </c>
      <c r="D1043" s="0" t="n">
        <v>753.5</v>
      </c>
      <c r="E1043" s="0" t="s">
        <v>8</v>
      </c>
    </row>
    <row r="1045" customFormat="false" ht="12.75" hidden="false" customHeight="false" outlineLevel="0" collapsed="false">
      <c r="A1045" s="0" t="s">
        <v>241</v>
      </c>
      <c r="D1045" s="0" t="n">
        <v>2</v>
      </c>
      <c r="E1045" s="0" t="s">
        <v>110</v>
      </c>
    </row>
    <row r="1047" customFormat="false" ht="12.75" hidden="false" customHeight="false" outlineLevel="0" collapsed="false">
      <c r="A1047" s="0" t="s">
        <v>242</v>
      </c>
      <c r="D1047" s="0" t="n">
        <f aca="false">D1043*D1045*C72</f>
        <v>979550</v>
      </c>
      <c r="E1047" s="0" t="s">
        <v>112</v>
      </c>
    </row>
    <row r="1049" customFormat="false" ht="12.75" hidden="false" customHeight="false" outlineLevel="0" collapsed="false">
      <c r="A1049" s="0" t="s">
        <v>243</v>
      </c>
      <c r="D1049" s="0" t="n">
        <f aca="false">2*D1043*D1045*C78</f>
        <v>602800</v>
      </c>
      <c r="E1049" s="0" t="s">
        <v>112</v>
      </c>
    </row>
    <row r="1051" customFormat="false" ht="12.75" hidden="false" customHeight="false" outlineLevel="0" collapsed="false">
      <c r="A1051" s="0" t="s">
        <v>244</v>
      </c>
      <c r="D1051" s="0" t="n">
        <f aca="false">D1047+D1049</f>
        <v>1582350</v>
      </c>
      <c r="E1051" s="0" t="s">
        <v>112</v>
      </c>
    </row>
    <row r="1053" customFormat="false" ht="12.75" hidden="false" customHeight="false" outlineLevel="0" collapsed="false">
      <c r="A1053" s="0" t="s">
        <v>286</v>
      </c>
      <c r="D1053" s="0" t="n">
        <f aca="false">((D927*D929)-D918)*C75</f>
        <v>382500</v>
      </c>
      <c r="E1053" s="0" t="s">
        <v>112</v>
      </c>
    </row>
    <row r="1055" customFormat="false" ht="12.75" hidden="false" customHeight="false" outlineLevel="0" collapsed="false">
      <c r="A1055" s="0" t="s">
        <v>246</v>
      </c>
      <c r="D1055" s="0" t="n">
        <f aca="false">2*D927*C82*C67</f>
        <v>467500</v>
      </c>
      <c r="E1055" s="0" t="s">
        <v>112</v>
      </c>
    </row>
    <row r="1057" customFormat="false" ht="12.75" hidden="false" customHeight="false" outlineLevel="0" collapsed="false">
      <c r="A1057" s="0" t="s">
        <v>247</v>
      </c>
      <c r="D1057" s="0" t="n">
        <f aca="false">2*((D927*D929)-D918)*C82*C64</f>
        <v>177650</v>
      </c>
      <c r="E1057" s="0" t="s">
        <v>112</v>
      </c>
    </row>
    <row r="1058" customFormat="false" ht="12.75" hidden="false" customHeight="false" outlineLevel="0" collapsed="false">
      <c r="A1058" s="0" t="s">
        <v>287</v>
      </c>
    </row>
    <row r="1060" customFormat="false" ht="12.75" hidden="false" customHeight="false" outlineLevel="0" collapsed="false">
      <c r="A1060" s="0" t="s">
        <v>249</v>
      </c>
      <c r="D1060" s="0" t="n">
        <f aca="false">D1053+D1055+D1057</f>
        <v>1027650</v>
      </c>
      <c r="E1060" s="0" t="s">
        <v>112</v>
      </c>
    </row>
    <row r="1062" customFormat="false" ht="12.75" hidden="false" customHeight="false" outlineLevel="0" collapsed="false">
      <c r="A1062" s="0" t="s">
        <v>250</v>
      </c>
      <c r="D1062" s="0" t="n">
        <f aca="false">D1051-D1060</f>
        <v>554700</v>
      </c>
      <c r="E1062" s="0" t="s">
        <v>112</v>
      </c>
    </row>
    <row r="1064" customFormat="false" ht="12.75" hidden="false" customHeight="false" outlineLevel="0" collapsed="false">
      <c r="A1064" s="8" t="s">
        <v>177</v>
      </c>
      <c r="D1064" s="8" t="n">
        <f aca="false">D956+D1062</f>
        <v>33857929.8275086</v>
      </c>
      <c r="E1064" s="8" t="s">
        <v>112</v>
      </c>
    </row>
    <row r="1065" customFormat="false" ht="12.75" hidden="false" customHeight="false" outlineLevel="0" collapsed="false">
      <c r="A1065" s="8" t="s">
        <v>178</v>
      </c>
    </row>
    <row r="1067" customFormat="false" ht="12.75" hidden="false" customHeight="false" outlineLevel="0" collapsed="false">
      <c r="A1067" s="0" t="s">
        <v>193</v>
      </c>
    </row>
    <row r="1069" customFormat="false" ht="12.75" hidden="false" customHeight="false" outlineLevel="0" collapsed="false">
      <c r="A1069" s="0" t="s">
        <v>124</v>
      </c>
      <c r="D1069" s="0" t="n">
        <v>2190</v>
      </c>
      <c r="E1069" s="0" t="s">
        <v>125</v>
      </c>
      <c r="F1069" s="0" t="n">
        <v>3</v>
      </c>
      <c r="G1069" s="0" t="s">
        <v>126</v>
      </c>
    </row>
    <row r="1070" customFormat="false" ht="12.75" hidden="false" customHeight="false" outlineLevel="0" collapsed="false">
      <c r="A1070" s="0" t="s">
        <v>127</v>
      </c>
      <c r="D1070" s="0" t="n">
        <f aca="false">C82</f>
        <v>1.1</v>
      </c>
      <c r="E1070" s="0" t="s">
        <v>10</v>
      </c>
      <c r="F1070" s="4" t="n">
        <f aca="false">D1041</f>
        <v>1506.96666666667</v>
      </c>
      <c r="G1070" s="0" t="s">
        <v>8</v>
      </c>
    </row>
    <row r="1072" customFormat="false" ht="12.75" hidden="false" customHeight="false" outlineLevel="0" collapsed="false">
      <c r="A1072" s="0" t="s">
        <v>217</v>
      </c>
      <c r="D1072" s="6" t="n">
        <f aca="false">D1069*D1070*F1070</f>
        <v>3630282.7</v>
      </c>
      <c r="E1072" s="0" t="s">
        <v>129</v>
      </c>
    </row>
    <row r="1073" customFormat="false" ht="12.75" hidden="false" customHeight="false" outlineLevel="0" collapsed="false">
      <c r="A1073" s="0" t="s">
        <v>218</v>
      </c>
      <c r="D1073" s="0" t="n">
        <f aca="false">D1070*F1070</f>
        <v>1657.66333333333</v>
      </c>
      <c r="E1073" s="0" t="s">
        <v>10</v>
      </c>
    </row>
    <row r="1075" customFormat="false" ht="12.75" hidden="false" customHeight="false" outlineLevel="0" collapsed="false">
      <c r="A1075" s="0" t="s">
        <v>131</v>
      </c>
      <c r="D1075" s="0" t="n">
        <v>2190</v>
      </c>
      <c r="E1075" s="0" t="s">
        <v>125</v>
      </c>
      <c r="F1075" s="0" t="n">
        <v>3</v>
      </c>
      <c r="G1075" s="0" t="s">
        <v>126</v>
      </c>
    </row>
    <row r="1076" customFormat="false" ht="12.75" hidden="false" customHeight="false" outlineLevel="0" collapsed="false">
      <c r="A1076" s="0" t="s">
        <v>132</v>
      </c>
      <c r="D1076" s="0" t="n">
        <f aca="false">C82-0.05</f>
        <v>1.05</v>
      </c>
      <c r="E1076" s="0" t="s">
        <v>10</v>
      </c>
      <c r="F1076" s="0" t="n">
        <f aca="false">D1041</f>
        <v>1506.96666666667</v>
      </c>
      <c r="G1076" s="0" t="s">
        <v>8</v>
      </c>
    </row>
    <row r="1078" customFormat="false" ht="12.75" hidden="false" customHeight="false" outlineLevel="0" collapsed="false">
      <c r="A1078" s="0" t="s">
        <v>217</v>
      </c>
      <c r="D1078" s="6" t="n">
        <f aca="false">D1075*D1076*F1076</f>
        <v>3465269.85</v>
      </c>
      <c r="E1078" s="0" t="s">
        <v>129</v>
      </c>
    </row>
    <row r="1079" customFormat="false" ht="12.75" hidden="false" customHeight="false" outlineLevel="0" collapsed="false">
      <c r="A1079" s="0" t="s">
        <v>218</v>
      </c>
      <c r="D1079" s="0" t="n">
        <f aca="false">D1076*F1076</f>
        <v>1582.315</v>
      </c>
      <c r="E1079" s="0" t="s">
        <v>10</v>
      </c>
    </row>
    <row r="1081" customFormat="false" ht="12.75" hidden="false" customHeight="false" outlineLevel="0" collapsed="false">
      <c r="A1081" s="0" t="s">
        <v>134</v>
      </c>
      <c r="D1081" s="0" t="n">
        <v>2190</v>
      </c>
      <c r="E1081" s="0" t="s">
        <v>125</v>
      </c>
      <c r="F1081" s="0" t="n">
        <v>3</v>
      </c>
      <c r="G1081" s="0" t="s">
        <v>126</v>
      </c>
    </row>
    <row r="1082" customFormat="false" ht="12.75" hidden="false" customHeight="false" outlineLevel="0" collapsed="false">
      <c r="A1082" s="0" t="s">
        <v>135</v>
      </c>
      <c r="D1082" s="0" t="n">
        <f aca="false">C82-0.1</f>
        <v>1</v>
      </c>
      <c r="E1082" s="0" t="s">
        <v>10</v>
      </c>
      <c r="F1082" s="0" t="n">
        <f aca="false">D1041</f>
        <v>1506.96666666667</v>
      </c>
      <c r="G1082" s="0" t="s">
        <v>8</v>
      </c>
    </row>
    <row r="1084" customFormat="false" ht="12.75" hidden="false" customHeight="false" outlineLevel="0" collapsed="false">
      <c r="A1084" s="0" t="s">
        <v>217</v>
      </c>
      <c r="D1084" s="6" t="n">
        <f aca="false">D1081*D1082*F1082</f>
        <v>3300257</v>
      </c>
      <c r="E1084" s="0" t="s">
        <v>129</v>
      </c>
    </row>
    <row r="1085" customFormat="false" ht="12.75" hidden="false" customHeight="false" outlineLevel="0" collapsed="false">
      <c r="A1085" s="0" t="s">
        <v>218</v>
      </c>
      <c r="D1085" s="0" t="n">
        <f aca="false">D1082*F1082</f>
        <v>1506.96666666667</v>
      </c>
      <c r="E1085" s="0" t="s">
        <v>10</v>
      </c>
    </row>
    <row r="1087" customFormat="false" ht="12.75" hidden="false" customHeight="false" outlineLevel="0" collapsed="false">
      <c r="A1087" s="0" t="s">
        <v>136</v>
      </c>
      <c r="D1087" s="0" t="n">
        <v>2190</v>
      </c>
      <c r="E1087" s="0" t="s">
        <v>125</v>
      </c>
      <c r="F1087" s="0" t="n">
        <v>3</v>
      </c>
      <c r="G1087" s="0" t="s">
        <v>126</v>
      </c>
    </row>
    <row r="1088" customFormat="false" ht="12.75" hidden="false" customHeight="false" outlineLevel="0" collapsed="false">
      <c r="A1088" s="0" t="s">
        <v>137</v>
      </c>
      <c r="D1088" s="0" t="n">
        <f aca="false">C82-0.15</f>
        <v>0.95</v>
      </c>
      <c r="E1088" s="0" t="s">
        <v>10</v>
      </c>
      <c r="F1088" s="4" t="n">
        <f aca="false">D1041</f>
        <v>1506.96666666667</v>
      </c>
      <c r="G1088" s="0" t="s">
        <v>8</v>
      </c>
    </row>
    <row r="1090" customFormat="false" ht="12.75" hidden="false" customHeight="false" outlineLevel="0" collapsed="false">
      <c r="A1090" s="0" t="s">
        <v>219</v>
      </c>
      <c r="D1090" s="6" t="n">
        <f aca="false">D1087*D1088*F1088</f>
        <v>3135244.15</v>
      </c>
      <c r="E1090" s="0" t="s">
        <v>129</v>
      </c>
    </row>
    <row r="1091" customFormat="false" ht="12.75" hidden="false" customHeight="false" outlineLevel="0" collapsed="false">
      <c r="A1091" s="0" t="s">
        <v>220</v>
      </c>
      <c r="D1091" s="0" t="n">
        <f aca="false">D1088*F1088</f>
        <v>1431.61833333333</v>
      </c>
      <c r="E1091" s="0" t="s">
        <v>10</v>
      </c>
    </row>
    <row r="1093" customFormat="false" ht="12.75" hidden="false" customHeight="false" outlineLevel="0" collapsed="false">
      <c r="A1093" s="0" t="s">
        <v>251</v>
      </c>
      <c r="D1093" s="6" t="n">
        <f aca="false">D1072+D1078+D1084+D1090</f>
        <v>13531053.7</v>
      </c>
      <c r="E1093" s="0" t="s">
        <v>139</v>
      </c>
    </row>
    <row r="1094" customFormat="false" ht="12.75" hidden="false" customHeight="false" outlineLevel="0" collapsed="false">
      <c r="D1094" s="6"/>
    </row>
    <row r="1095" customFormat="false" ht="12.75" hidden="false" customHeight="false" outlineLevel="0" collapsed="false">
      <c r="A1095" s="0" t="s">
        <v>252</v>
      </c>
      <c r="D1095" s="0" t="n">
        <f aca="false">2*50*0.75*8760</f>
        <v>657000</v>
      </c>
      <c r="E1095" s="0" t="s">
        <v>139</v>
      </c>
    </row>
    <row r="1097" customFormat="false" ht="12.75" hidden="false" customHeight="false" outlineLevel="0" collapsed="false">
      <c r="A1097" s="0" t="s">
        <v>288</v>
      </c>
      <c r="D1097" s="0" t="n">
        <f aca="false">1*100*0.75*8760</f>
        <v>657000</v>
      </c>
      <c r="E1097" s="0" t="s">
        <v>139</v>
      </c>
    </row>
    <row r="1099" customFormat="false" ht="12.75" hidden="false" customHeight="false" outlineLevel="0" collapsed="false">
      <c r="A1099" s="0" t="s">
        <v>253</v>
      </c>
      <c r="D1099" s="0" t="n">
        <f aca="false">D1093-D1095-D1097</f>
        <v>12217053.7</v>
      </c>
      <c r="E1099" s="0" t="s">
        <v>139</v>
      </c>
    </row>
    <row r="1100" customFormat="false" ht="12.75" hidden="false" customHeight="false" outlineLevel="0" collapsed="false">
      <c r="D1100" s="6"/>
    </row>
    <row r="1101" customFormat="false" ht="12.75" hidden="false" customHeight="false" outlineLevel="0" collapsed="false">
      <c r="A1101" s="0" t="s">
        <v>194</v>
      </c>
      <c r="D1101" s="6" t="n">
        <f aca="false">D989-D1099</f>
        <v>27867727.37</v>
      </c>
      <c r="E1101" s="0" t="s">
        <v>139</v>
      </c>
    </row>
    <row r="1102" customFormat="false" ht="12.75" hidden="false" customHeight="false" outlineLevel="0" collapsed="false">
      <c r="D1102" s="6"/>
    </row>
    <row r="1103" customFormat="false" ht="12.75" hidden="false" customHeight="false" outlineLevel="0" collapsed="false">
      <c r="A1103" s="0" t="s">
        <v>195</v>
      </c>
      <c r="D1103" s="6" t="n">
        <f aca="false">(D1101*C43)/(1-C105)</f>
        <v>1714937.06892308</v>
      </c>
      <c r="E1103" s="0" t="s">
        <v>144</v>
      </c>
    </row>
    <row r="1104" customFormat="false" ht="12.75" hidden="false" customHeight="false" outlineLevel="0" collapsed="false">
      <c r="D1104" s="6"/>
    </row>
    <row r="1105" customFormat="false" ht="12.75" hidden="false" customHeight="false" outlineLevel="0" collapsed="false">
      <c r="A1105" s="0" t="s">
        <v>145</v>
      </c>
    </row>
    <row r="1107" customFormat="false" ht="12.75" hidden="false" customHeight="false" outlineLevel="0" collapsed="false">
      <c r="A1107" s="0" t="s">
        <v>222</v>
      </c>
      <c r="D1107" s="0" t="n">
        <f aca="false">(C44*F1069*D1073)/(1-C105)</f>
        <v>76507.5384615385</v>
      </c>
      <c r="E1107" s="0" t="s">
        <v>112</v>
      </c>
    </row>
    <row r="1108" customFormat="false" ht="12.75" hidden="false" customHeight="false" outlineLevel="0" collapsed="false">
      <c r="A1108" s="0" t="s">
        <v>223</v>
      </c>
      <c r="D1108" s="0" t="n">
        <f aca="false">(C44*F1075*D1079)/(1-C105)</f>
        <v>73029.9230769231</v>
      </c>
      <c r="E1108" s="0" t="s">
        <v>112</v>
      </c>
    </row>
    <row r="1109" customFormat="false" ht="12.75" hidden="false" customHeight="false" outlineLevel="0" collapsed="false">
      <c r="A1109" s="0" t="s">
        <v>224</v>
      </c>
      <c r="D1109" s="0" t="n">
        <f aca="false">(C44*F1081*D1085)/(1-C105)</f>
        <v>69552.3076923077</v>
      </c>
      <c r="E1109" s="0" t="s">
        <v>112</v>
      </c>
    </row>
    <row r="1110" customFormat="false" ht="12.75" hidden="false" customHeight="false" outlineLevel="0" collapsed="false">
      <c r="A1110" s="0" t="s">
        <v>225</v>
      </c>
      <c r="D1110" s="0" t="n">
        <f aca="false">(C44*F1087*D1091)/(1-C105)</f>
        <v>66074.6923076923</v>
      </c>
      <c r="E1110" s="0" t="s">
        <v>112</v>
      </c>
    </row>
    <row r="1112" customFormat="false" ht="12.75" hidden="false" customHeight="false" outlineLevel="0" collapsed="false">
      <c r="A1112" s="0" t="s">
        <v>254</v>
      </c>
      <c r="D1112" s="0" t="n">
        <f aca="false">SUM(D1107:D1110)</f>
        <v>285164.461538462</v>
      </c>
      <c r="E1112" s="0" t="s">
        <v>112</v>
      </c>
    </row>
    <row r="1114" customFormat="false" ht="12.75" hidden="false" customHeight="false" outlineLevel="0" collapsed="false">
      <c r="A1114" s="0" t="s">
        <v>255</v>
      </c>
      <c r="D1114" s="0" t="n">
        <f aca="false">(C44*2*50*0.75*12)/(1-C105)</f>
        <v>13846.1538461538</v>
      </c>
      <c r="E1114" s="0" t="s">
        <v>112</v>
      </c>
    </row>
    <row r="1116" customFormat="false" ht="12.75" hidden="false" customHeight="false" outlineLevel="0" collapsed="false">
      <c r="A1116" s="0" t="s">
        <v>289</v>
      </c>
      <c r="D1116" s="0" t="n">
        <f aca="false">1*100*0.75*12*C44/(1-C105)</f>
        <v>13846.1538461538</v>
      </c>
      <c r="E1116" s="0" t="s">
        <v>112</v>
      </c>
    </row>
    <row r="1118" customFormat="false" ht="12.75" hidden="false" customHeight="false" outlineLevel="0" collapsed="false">
      <c r="A1118" s="0" t="s">
        <v>256</v>
      </c>
      <c r="D1118" s="0" t="n">
        <f aca="false">D1112-D1114-D1116</f>
        <v>257472.153846154</v>
      </c>
      <c r="E1118" s="0" t="s">
        <v>112</v>
      </c>
    </row>
    <row r="1120" customFormat="false" ht="12.75" hidden="false" customHeight="false" outlineLevel="0" collapsed="false">
      <c r="A1120" s="0" t="s">
        <v>196</v>
      </c>
      <c r="D1120" s="0" t="n">
        <f aca="false">D1002-D1118</f>
        <v>587307.215384616</v>
      </c>
      <c r="E1120" s="0" t="s">
        <v>144</v>
      </c>
    </row>
    <row r="1122" customFormat="false" ht="12.75" hidden="false" customHeight="false" outlineLevel="0" collapsed="false">
      <c r="A1122" s="10" t="s">
        <v>197</v>
      </c>
      <c r="D1122" s="12" t="n">
        <f aca="false">D1103+D1120</f>
        <v>2302244.28430769</v>
      </c>
      <c r="E1122" s="10" t="s">
        <v>144</v>
      </c>
    </row>
    <row r="1124" customFormat="false" ht="12.75" hidden="false" customHeight="false" outlineLevel="0" collapsed="false">
      <c r="A1124" s="0" t="s">
        <v>198</v>
      </c>
      <c r="D1124" s="6" t="n">
        <f aca="false">D952*8760</f>
        <v>92856000</v>
      </c>
      <c r="E1124" s="0" t="s">
        <v>139</v>
      </c>
    </row>
    <row r="1125" customFormat="false" ht="12.75" hidden="false" customHeight="false" outlineLevel="0" collapsed="false">
      <c r="D1125" s="6"/>
    </row>
    <row r="1126" customFormat="false" ht="12.75" hidden="false" customHeight="false" outlineLevel="0" collapsed="false">
      <c r="A1126" s="0" t="s">
        <v>199</v>
      </c>
      <c r="D1126" s="6" t="n">
        <f aca="false">D1124</f>
        <v>92856000</v>
      </c>
      <c r="E1126" s="0" t="s">
        <v>139</v>
      </c>
    </row>
    <row r="1127" customFormat="false" ht="12.75" hidden="false" customHeight="false" outlineLevel="0" collapsed="false">
      <c r="D1127" s="4"/>
    </row>
    <row r="1128" customFormat="false" ht="12.75" hidden="false" customHeight="false" outlineLevel="0" collapsed="false">
      <c r="A1128" s="0" t="s">
        <v>180</v>
      </c>
      <c r="D1128" s="6" t="n">
        <f aca="false">(D1126*3412)/(100000*C87*C91)</f>
        <v>7920616.8</v>
      </c>
      <c r="E1128" s="0" t="s">
        <v>181</v>
      </c>
    </row>
    <row r="1130" customFormat="false" ht="12.75" hidden="false" customHeight="false" outlineLevel="0" collapsed="false">
      <c r="A1130" s="10" t="s">
        <v>182</v>
      </c>
      <c r="D1130" s="10" t="n">
        <f aca="false">D1128*C49</f>
        <v>5148400.92</v>
      </c>
      <c r="E1130" s="10" t="s">
        <v>144</v>
      </c>
    </row>
    <row r="1131" customFormat="false" ht="12.75" hidden="false" customHeight="false" outlineLevel="0" collapsed="false">
      <c r="A1131" s="8"/>
      <c r="D1131" s="8"/>
      <c r="E1131" s="8"/>
    </row>
    <row r="1132" customFormat="false" ht="12.75" hidden="false" customHeight="false" outlineLevel="0" collapsed="false">
      <c r="A1132" s="8" t="s">
        <v>200</v>
      </c>
      <c r="D1132" s="8" t="n">
        <f aca="false">D1122+D1130</f>
        <v>7450645.20430769</v>
      </c>
      <c r="E1132" s="8" t="s">
        <v>144</v>
      </c>
    </row>
    <row r="1133" customFormat="false" ht="12.75" hidden="false" customHeight="false" outlineLevel="0" collapsed="false">
      <c r="A1133" s="10"/>
      <c r="B1133" s="10"/>
      <c r="C1133" s="10"/>
      <c r="D1133" s="10"/>
      <c r="E1133" s="10"/>
    </row>
    <row r="1134" customFormat="false" ht="12.75" hidden="false" customHeight="false" outlineLevel="0" collapsed="false">
      <c r="A1134" s="10" t="s">
        <v>281</v>
      </c>
      <c r="D1134" s="13" t="n">
        <f aca="false">(D929-2)*C133</f>
        <v>100020.490196078</v>
      </c>
      <c r="E1134" s="10" t="s">
        <v>144</v>
      </c>
    </row>
    <row r="1135" customFormat="false" ht="12.75" hidden="false" customHeight="false" outlineLevel="0" collapsed="false">
      <c r="A1135" s="10" t="s">
        <v>257</v>
      </c>
      <c r="D1135" s="13" t="n">
        <f aca="false">D1045*C124</f>
        <v>15000</v>
      </c>
      <c r="E1135" s="10" t="s">
        <v>144</v>
      </c>
    </row>
    <row r="1136" customFormat="false" ht="12.75" hidden="false" customHeight="false" outlineLevel="0" collapsed="false">
      <c r="A1136" s="10" t="s">
        <v>215</v>
      </c>
      <c r="D1136" s="11" t="n">
        <f aca="false">D923*C126</f>
        <v>50995.5405272959</v>
      </c>
      <c r="E1136" s="10" t="s">
        <v>144</v>
      </c>
    </row>
    <row r="1137" customFormat="false" ht="12.75" hidden="false" customHeight="false" outlineLevel="0" collapsed="false">
      <c r="A1137" s="10" t="s">
        <v>230</v>
      </c>
      <c r="D1137" s="11" t="n">
        <f aca="false">2*D1045*C128</f>
        <v>20000</v>
      </c>
      <c r="E1137" s="10" t="s">
        <v>144</v>
      </c>
    </row>
    <row r="1138" customFormat="false" ht="12.75" hidden="false" customHeight="false" outlineLevel="0" collapsed="false">
      <c r="A1138" s="10" t="s">
        <v>231</v>
      </c>
      <c r="D1138" s="11" t="n">
        <f aca="false">(D929-2+4)*C130</f>
        <v>6000.81960784314</v>
      </c>
      <c r="E1138" s="10" t="s">
        <v>144</v>
      </c>
    </row>
    <row r="1139" customFormat="false" ht="12.75" hidden="false" customHeight="false" outlineLevel="0" collapsed="false">
      <c r="A1139" s="10"/>
      <c r="D1139" s="11"/>
      <c r="E1139" s="10"/>
    </row>
    <row r="1140" customFormat="false" ht="12.75" hidden="false" customHeight="false" outlineLevel="0" collapsed="false">
      <c r="A1140" s="10" t="s">
        <v>155</v>
      </c>
      <c r="D1140" s="11" t="n">
        <f aca="false">SUM(D1134:D1138)</f>
        <v>192016.850331218</v>
      </c>
      <c r="E1140" s="10" t="s">
        <v>144</v>
      </c>
    </row>
    <row r="1141" customFormat="false" ht="12.75" hidden="false" customHeight="false" outlineLevel="0" collapsed="false">
      <c r="A1141" s="10"/>
      <c r="D1141" s="12"/>
      <c r="E1141" s="10"/>
    </row>
    <row r="1142" customFormat="false" ht="12.75" hidden="false" customHeight="false" outlineLevel="0" collapsed="false">
      <c r="A1142" s="10" t="s">
        <v>156</v>
      </c>
      <c r="D1142" s="13" t="n">
        <f aca="false">((D941*D943)-(2*D927*C82))*C116</f>
        <v>24905.79175</v>
      </c>
      <c r="E1142" s="10" t="s">
        <v>144</v>
      </c>
    </row>
    <row r="1143" customFormat="false" ht="12.75" hidden="false" customHeight="false" outlineLevel="0" collapsed="false">
      <c r="A1143" s="10" t="s">
        <v>158</v>
      </c>
      <c r="D1143" s="13" t="n">
        <f aca="false">((2*D939)-(2*D927*C82))*C113</f>
        <v>21817.2025</v>
      </c>
      <c r="E1143" s="10" t="s">
        <v>144</v>
      </c>
    </row>
    <row r="1144" customFormat="false" ht="12.75" hidden="false" customHeight="false" outlineLevel="0" collapsed="false">
      <c r="A1144" s="10" t="s">
        <v>183</v>
      </c>
      <c r="D1144" s="13" t="n">
        <f aca="false">951*C107/C89</f>
        <v>7272.35294117647</v>
      </c>
      <c r="E1144" s="10" t="s">
        <v>144</v>
      </c>
    </row>
    <row r="1145" customFormat="false" ht="12.75" hidden="false" customHeight="false" outlineLevel="0" collapsed="false">
      <c r="A1145" s="10"/>
      <c r="D1145" s="12"/>
      <c r="E1145" s="10"/>
    </row>
    <row r="1146" customFormat="false" ht="12.75" hidden="false" customHeight="false" outlineLevel="0" collapsed="false">
      <c r="A1146" s="10" t="s">
        <v>159</v>
      </c>
      <c r="D1146" s="13" t="n">
        <f aca="false">SUM(D1142:D1144)</f>
        <v>53995.3471911765</v>
      </c>
      <c r="E1146" s="10" t="s">
        <v>144</v>
      </c>
    </row>
    <row r="1147" customFormat="false" ht="12.75" hidden="false" customHeight="false" outlineLevel="0" collapsed="false">
      <c r="A1147" s="10"/>
      <c r="D1147" s="12"/>
      <c r="E1147" s="10"/>
    </row>
    <row r="1148" customFormat="false" ht="12.75" hidden="false" customHeight="false" outlineLevel="0" collapsed="false">
      <c r="A1148" s="8" t="s">
        <v>160</v>
      </c>
      <c r="D1148" s="14" t="n">
        <f aca="false">D1140+D1146</f>
        <v>246012.197522394</v>
      </c>
      <c r="E1148" s="10" t="s">
        <v>144</v>
      </c>
    </row>
    <row r="1149" customFormat="false" ht="12.75" hidden="false" customHeight="false" outlineLevel="0" collapsed="false">
      <c r="A1149" s="10"/>
      <c r="B1149" s="10"/>
      <c r="C1149" s="10"/>
      <c r="D1149" s="10"/>
      <c r="E1149" s="10"/>
    </row>
    <row r="1150" customFormat="false" ht="12.75" hidden="false" customHeight="false" outlineLevel="0" collapsed="false">
      <c r="A1150" s="10"/>
      <c r="B1150" s="10"/>
      <c r="C1150" s="10"/>
      <c r="D1150" s="10"/>
      <c r="E1150" s="10"/>
    </row>
    <row r="1151" customFormat="false" ht="23.25" hidden="false" customHeight="false" outlineLevel="0" collapsed="false">
      <c r="A1151" s="3" t="s">
        <v>290</v>
      </c>
      <c r="D1151" s="8"/>
      <c r="E1151" s="8"/>
    </row>
    <row r="1152" customFormat="false" ht="12.75" hidden="false" customHeight="false" outlineLevel="0" collapsed="false">
      <c r="D1152" s="8"/>
      <c r="E1152" s="8"/>
    </row>
    <row r="1153" customFormat="false" ht="12.75" hidden="false" customHeight="false" outlineLevel="0" collapsed="false">
      <c r="A1153" s="8" t="s">
        <v>291</v>
      </c>
      <c r="D1153" s="8"/>
      <c r="E1153" s="8"/>
    </row>
    <row r="1154" customFormat="false" ht="12.75" hidden="false" customHeight="false" outlineLevel="0" collapsed="false">
      <c r="A1154" s="8" t="s">
        <v>260</v>
      </c>
      <c r="D1154" s="8"/>
      <c r="E1154" s="8"/>
    </row>
    <row r="1155" customFormat="false" ht="12.75" hidden="false" customHeight="false" outlineLevel="0" collapsed="false">
      <c r="A1155" s="8" t="s">
        <v>261</v>
      </c>
    </row>
    <row r="1156" customFormat="false" ht="12.75" hidden="false" customHeight="false" outlineLevel="0" collapsed="false">
      <c r="A1156" s="8"/>
    </row>
    <row r="1157" customFormat="false" ht="12.75" hidden="false" customHeight="false" outlineLevel="0" collapsed="false">
      <c r="A1157" s="8" t="s">
        <v>177</v>
      </c>
      <c r="D1157" s="8" t="n">
        <f aca="false">D1064</f>
        <v>33857929.8275086</v>
      </c>
      <c r="E1157" s="8" t="s">
        <v>112</v>
      </c>
    </row>
    <row r="1158" customFormat="false" ht="12.75" hidden="false" customHeight="false" outlineLevel="0" collapsed="false">
      <c r="A1158" s="8" t="s">
        <v>178</v>
      </c>
    </row>
    <row r="1159" customFormat="false" ht="12.75" hidden="false" customHeight="false" outlineLevel="0" collapsed="false">
      <c r="A1159" s="8"/>
    </row>
    <row r="1160" customFormat="false" ht="12.75" hidden="false" customHeight="false" outlineLevel="0" collapsed="false">
      <c r="A1160" s="0" t="s">
        <v>194</v>
      </c>
      <c r="D1160" s="6" t="n">
        <f aca="false">D1101</f>
        <v>27867727.37</v>
      </c>
      <c r="E1160" s="0" t="s">
        <v>139</v>
      </c>
    </row>
    <row r="1161" customFormat="false" ht="12.75" hidden="false" customHeight="false" outlineLevel="0" collapsed="false">
      <c r="D1161" s="6"/>
    </row>
    <row r="1162" customFormat="false" ht="12.75" hidden="false" customHeight="false" outlineLevel="0" collapsed="false">
      <c r="A1162" s="0" t="s">
        <v>195</v>
      </c>
      <c r="D1162" s="6" t="n">
        <f aca="false">D1160*C46/(1-C105)</f>
        <v>1429114.22410256</v>
      </c>
      <c r="E1162" s="0" t="s">
        <v>144</v>
      </c>
    </row>
    <row r="1163" customFormat="false" ht="12.75" hidden="false" customHeight="false" outlineLevel="0" collapsed="false">
      <c r="D1163" s="6"/>
    </row>
    <row r="1164" customFormat="false" ht="12.75" hidden="false" customHeight="false" outlineLevel="0" collapsed="false">
      <c r="A1164" s="0" t="s">
        <v>145</v>
      </c>
    </row>
    <row r="1166" customFormat="false" ht="12.75" hidden="false" customHeight="false" outlineLevel="0" collapsed="false">
      <c r="A1166" s="0" t="s">
        <v>222</v>
      </c>
      <c r="D1166" s="6" t="n">
        <f aca="false">(C47*F961*D965)/(1-C105)</f>
        <v>43162.6884615385</v>
      </c>
      <c r="E1166" s="0" t="s">
        <v>112</v>
      </c>
    </row>
    <row r="1167" customFormat="false" ht="12.75" hidden="false" customHeight="false" outlineLevel="0" collapsed="false">
      <c r="A1167" s="0" t="s">
        <v>223</v>
      </c>
      <c r="D1167" s="0" t="n">
        <f aca="false">(C47*F967*D971)/(1-C105)</f>
        <v>41200.7480769231</v>
      </c>
      <c r="E1167" s="0" t="s">
        <v>112</v>
      </c>
    </row>
    <row r="1168" customFormat="false" ht="12.75" hidden="false" customHeight="false" outlineLevel="0" collapsed="false">
      <c r="A1168" s="0" t="s">
        <v>224</v>
      </c>
      <c r="D1168" s="0" t="n">
        <f aca="false">(C47*F973*D977)/(1-C105)</f>
        <v>39238.8076923077</v>
      </c>
      <c r="E1168" s="0" t="s">
        <v>112</v>
      </c>
    </row>
    <row r="1169" customFormat="false" ht="12.75" hidden="false" customHeight="false" outlineLevel="0" collapsed="false">
      <c r="A1169" s="0" t="s">
        <v>225</v>
      </c>
      <c r="D1169" s="0" t="n">
        <f aca="false">(C47*F979*D983)/(1-C105)</f>
        <v>37276.8673076923</v>
      </c>
      <c r="E1169" s="0" t="s">
        <v>112</v>
      </c>
    </row>
    <row r="1170" customFormat="false" ht="12.75" hidden="false" customHeight="false" outlineLevel="0" collapsed="false">
      <c r="A1170" s="0" t="s">
        <v>150</v>
      </c>
      <c r="D1170" s="0" t="n">
        <f aca="false">(D937*12*C47)/(1-C105)</f>
        <v>39238.8076923077</v>
      </c>
      <c r="E1170" s="0" t="s">
        <v>112</v>
      </c>
    </row>
    <row r="1171" customFormat="false" ht="12.75" hidden="false" customHeight="false" outlineLevel="0" collapsed="false">
      <c r="A1171" s="0" t="s">
        <v>226</v>
      </c>
      <c r="D1171" s="0" t="n">
        <f aca="false">(D935*12*C47)/(1-C105)</f>
        <v>11076.9230769231</v>
      </c>
      <c r="E1171" s="0" t="s">
        <v>112</v>
      </c>
    </row>
    <row r="1173" customFormat="false" ht="12.75" hidden="false" customHeight="false" outlineLevel="0" collapsed="false">
      <c r="A1173" s="0" t="s">
        <v>196</v>
      </c>
      <c r="D1173" s="0" t="n">
        <f aca="false">SUM(D1166:D1172)</f>
        <v>211194.842307692</v>
      </c>
      <c r="E1173" s="0" t="s">
        <v>144</v>
      </c>
    </row>
    <row r="1175" customFormat="false" ht="12.75" hidden="false" customHeight="false" outlineLevel="0" collapsed="false">
      <c r="A1175" s="0" t="s">
        <v>145</v>
      </c>
    </row>
    <row r="1177" customFormat="false" ht="12.75" hidden="false" customHeight="false" outlineLevel="0" collapsed="false">
      <c r="A1177" s="0" t="s">
        <v>222</v>
      </c>
      <c r="D1177" s="0" t="n">
        <f aca="false">(C47*F1069*D1073)/(1-C105)</f>
        <v>19126.8846153846</v>
      </c>
      <c r="E1177" s="0" t="s">
        <v>112</v>
      </c>
    </row>
    <row r="1178" customFormat="false" ht="12.75" hidden="false" customHeight="false" outlineLevel="0" collapsed="false">
      <c r="A1178" s="0" t="s">
        <v>223</v>
      </c>
      <c r="D1178" s="0" t="n">
        <f aca="false">(C47*F1075*D1079)/(1-C105)</f>
        <v>18257.4807692308</v>
      </c>
      <c r="E1178" s="0" t="s">
        <v>112</v>
      </c>
    </row>
    <row r="1179" customFormat="false" ht="12.75" hidden="false" customHeight="false" outlineLevel="0" collapsed="false">
      <c r="A1179" s="0" t="s">
        <v>224</v>
      </c>
      <c r="D1179" s="0" t="n">
        <f aca="false">(C47*F1081*D1085)/(1-C105)</f>
        <v>17388.0769230769</v>
      </c>
      <c r="E1179" s="0" t="s">
        <v>112</v>
      </c>
    </row>
    <row r="1180" customFormat="false" ht="12.75" hidden="false" customHeight="false" outlineLevel="0" collapsed="false">
      <c r="A1180" s="0" t="s">
        <v>225</v>
      </c>
      <c r="D1180" s="0" t="n">
        <f aca="false">(C47*F1087*D1091)/(1-C105)</f>
        <v>16518.6730769231</v>
      </c>
      <c r="E1180" s="0" t="s">
        <v>112</v>
      </c>
    </row>
    <row r="1182" customFormat="false" ht="12.75" hidden="false" customHeight="false" outlineLevel="0" collapsed="false">
      <c r="A1182" s="0" t="s">
        <v>254</v>
      </c>
      <c r="D1182" s="0" t="n">
        <f aca="false">SUM(D1177:D1180)</f>
        <v>71291.1153846154</v>
      </c>
      <c r="E1182" s="0" t="s">
        <v>112</v>
      </c>
    </row>
    <row r="1184" customFormat="false" ht="12.75" hidden="false" customHeight="false" outlineLevel="0" collapsed="false">
      <c r="A1184" s="0" t="s">
        <v>255</v>
      </c>
      <c r="D1184" s="0" t="n">
        <f aca="false">(C47*2*50*0.75*12)/(1-C105)</f>
        <v>3461.53846153846</v>
      </c>
      <c r="E1184" s="0" t="s">
        <v>112</v>
      </c>
    </row>
    <row r="1186" customFormat="false" ht="12.75" hidden="false" customHeight="false" outlineLevel="0" collapsed="false">
      <c r="A1186" s="0" t="s">
        <v>289</v>
      </c>
      <c r="D1186" s="0" t="n">
        <f aca="false">(C47*100*0.75*12)/(1-C105)</f>
        <v>3461.53846153846</v>
      </c>
      <c r="E1186" s="0" t="s">
        <v>112</v>
      </c>
    </row>
    <row r="1188" customFormat="false" ht="12.75" hidden="false" customHeight="false" outlineLevel="0" collapsed="false">
      <c r="A1188" s="0" t="s">
        <v>256</v>
      </c>
      <c r="D1188" s="0" t="n">
        <f aca="false">D1182-D1184-D1186</f>
        <v>64368.0384615385</v>
      </c>
      <c r="E1188" s="0" t="s">
        <v>112</v>
      </c>
    </row>
    <row r="1190" customFormat="false" ht="12.75" hidden="false" customHeight="false" outlineLevel="0" collapsed="false">
      <c r="A1190" s="0" t="s">
        <v>196</v>
      </c>
      <c r="D1190" s="0" t="n">
        <f aca="false">D1173-D1188</f>
        <v>146826.803846154</v>
      </c>
      <c r="E1190" s="0" t="s">
        <v>144</v>
      </c>
    </row>
    <row r="1192" customFormat="false" ht="12.75" hidden="false" customHeight="false" outlineLevel="0" collapsed="false">
      <c r="A1192" s="10" t="s">
        <v>197</v>
      </c>
      <c r="D1192" s="12" t="n">
        <f aca="false">D1190+D1162</f>
        <v>1575941.02794872</v>
      </c>
      <c r="E1192" s="10" t="s">
        <v>144</v>
      </c>
    </row>
    <row r="1193" customFormat="false" ht="12.75" hidden="false" customHeight="false" outlineLevel="0" collapsed="false">
      <c r="D1193" s="6"/>
    </row>
    <row r="1194" customFormat="false" ht="12.75" hidden="false" customHeight="false" outlineLevel="0" collapsed="false">
      <c r="A1194" s="0" t="s">
        <v>198</v>
      </c>
      <c r="D1194" s="6" t="n">
        <f aca="false">D952*8760</f>
        <v>92856000</v>
      </c>
      <c r="E1194" s="0" t="s">
        <v>139</v>
      </c>
    </row>
    <row r="1195" customFormat="false" ht="12.75" hidden="false" customHeight="false" outlineLevel="0" collapsed="false">
      <c r="D1195" s="6"/>
    </row>
    <row r="1196" customFormat="false" ht="12.75" hidden="false" customHeight="false" outlineLevel="0" collapsed="false">
      <c r="A1196" s="0" t="s">
        <v>199</v>
      </c>
      <c r="D1196" s="6" t="n">
        <f aca="false">D1194</f>
        <v>92856000</v>
      </c>
      <c r="E1196" s="0" t="s">
        <v>139</v>
      </c>
    </row>
    <row r="1197" customFormat="false" ht="12.75" hidden="false" customHeight="false" outlineLevel="0" collapsed="false">
      <c r="D1197" s="4"/>
    </row>
    <row r="1198" customFormat="false" ht="12.75" hidden="false" customHeight="false" outlineLevel="0" collapsed="false">
      <c r="A1198" s="0" t="s">
        <v>180</v>
      </c>
      <c r="D1198" s="6" t="n">
        <f aca="false">(D1196*3412)/(100000*C87*C91)</f>
        <v>7920616.8</v>
      </c>
      <c r="E1198" s="0" t="s">
        <v>181</v>
      </c>
    </row>
    <row r="1200" customFormat="false" ht="12.75" hidden="false" customHeight="false" outlineLevel="0" collapsed="false">
      <c r="A1200" s="10" t="s">
        <v>182</v>
      </c>
      <c r="D1200" s="10" t="n">
        <f aca="false">D1198*C49</f>
        <v>5148400.92</v>
      </c>
      <c r="E1200" s="10" t="s">
        <v>144</v>
      </c>
    </row>
    <row r="1201" customFormat="false" ht="12.75" hidden="false" customHeight="false" outlineLevel="0" collapsed="false">
      <c r="A1201" s="10"/>
      <c r="D1201" s="10"/>
      <c r="E1201" s="10"/>
    </row>
    <row r="1202" customFormat="false" ht="12.75" hidden="false" customHeight="false" outlineLevel="0" collapsed="false">
      <c r="A1202" s="10" t="s">
        <v>262</v>
      </c>
      <c r="D1202" s="10" t="n">
        <f aca="false">D939-(D1050*C82)+(2*50*0.75)+(100*0.75)</f>
        <v>4980.9405</v>
      </c>
      <c r="E1202" s="10" t="s">
        <v>10</v>
      </c>
    </row>
    <row r="1203" customFormat="false" ht="12.75" hidden="false" customHeight="false" outlineLevel="0" collapsed="false">
      <c r="A1203" s="10"/>
      <c r="D1203" s="10"/>
      <c r="E1203" s="10"/>
    </row>
    <row r="1204" customFormat="false" ht="12.75" hidden="false" customHeight="false" outlineLevel="0" collapsed="false">
      <c r="A1204" s="10" t="s">
        <v>263</v>
      </c>
      <c r="D1204" s="10" t="n">
        <f aca="false">15*12*D1202*C102</f>
        <v>63925.390377</v>
      </c>
      <c r="E1204" s="10" t="s">
        <v>264</v>
      </c>
    </row>
    <row r="1205" customFormat="false" ht="12.75" hidden="false" customHeight="false" outlineLevel="0" collapsed="false">
      <c r="A1205" s="10"/>
      <c r="D1205" s="10"/>
      <c r="E1205" s="10"/>
    </row>
    <row r="1206" customFormat="false" ht="12.75" hidden="false" customHeight="false" outlineLevel="0" collapsed="false">
      <c r="A1206" s="10" t="s">
        <v>265</v>
      </c>
      <c r="D1206" s="10" t="n">
        <f aca="false">D1204*C51</f>
        <v>89495.5465278</v>
      </c>
      <c r="E1206" s="10" t="s">
        <v>144</v>
      </c>
    </row>
    <row r="1207" customFormat="false" ht="12.75" hidden="false" customHeight="false" outlineLevel="0" collapsed="false">
      <c r="A1207" s="8"/>
      <c r="D1207" s="8"/>
      <c r="E1207" s="8"/>
    </row>
    <row r="1208" customFormat="false" ht="12.75" hidden="false" customHeight="false" outlineLevel="0" collapsed="false">
      <c r="A1208" s="8" t="s">
        <v>200</v>
      </c>
      <c r="D1208" s="8" t="n">
        <f aca="false">D1192+D1200+D1206</f>
        <v>6813837.49447652</v>
      </c>
      <c r="E1208" s="8" t="s">
        <v>144</v>
      </c>
    </row>
    <row r="1209" customFormat="false" ht="12.75" hidden="false" customHeight="false" outlineLevel="0" collapsed="false">
      <c r="A1209" s="8"/>
      <c r="D1209" s="8"/>
      <c r="E1209" s="8"/>
    </row>
    <row r="1210" customFormat="false" ht="12.75" hidden="false" customHeight="false" outlineLevel="0" collapsed="false">
      <c r="A1210" s="8" t="s">
        <v>266</v>
      </c>
      <c r="D1210" s="14" t="n">
        <f aca="false">D1148</f>
        <v>246012.197522394</v>
      </c>
      <c r="E1210" s="8" t="s">
        <v>144</v>
      </c>
    </row>
    <row r="1211" customFormat="false" ht="12.75" hidden="false" customHeight="false" outlineLevel="0" collapsed="false">
      <c r="A1211" s="8"/>
      <c r="D1211" s="8"/>
      <c r="E1211" s="8"/>
    </row>
    <row r="1212" customFormat="false" ht="12.75" hidden="false" customHeight="false" outlineLevel="0" collapsed="false">
      <c r="A1212" s="8"/>
      <c r="D1212" s="8"/>
      <c r="E1212" s="8"/>
    </row>
    <row r="1213" customFormat="false" ht="23.25" hidden="false" customHeight="false" outlineLevel="0" collapsed="false">
      <c r="A1213" s="3" t="s">
        <v>292</v>
      </c>
    </row>
    <row r="1215" customFormat="false" ht="12.75" hidden="false" customHeight="false" outlineLevel="0" collapsed="false">
      <c r="A1215" s="8" t="s">
        <v>202</v>
      </c>
    </row>
    <row r="1216" customFormat="false" ht="12.75" hidden="false" customHeight="false" outlineLevel="0" collapsed="false">
      <c r="A1216" s="8" t="s">
        <v>163</v>
      </c>
    </row>
    <row r="1217" customFormat="false" ht="12.75" hidden="false" customHeight="false" outlineLevel="0" collapsed="false">
      <c r="A1217" s="8" t="s">
        <v>164</v>
      </c>
    </row>
    <row r="1218" customFormat="false" ht="12.75" hidden="false" customHeight="false" outlineLevel="0" collapsed="false">
      <c r="A1218" s="8" t="s">
        <v>165</v>
      </c>
    </row>
    <row r="1220" customFormat="false" ht="12.75" hidden="false" customHeight="false" outlineLevel="0" collapsed="false">
      <c r="A1220" s="0" t="s">
        <v>166</v>
      </c>
      <c r="D1220" s="4" t="n">
        <f aca="false">C8</f>
        <v>3250</v>
      </c>
      <c r="E1220" s="0" t="s">
        <v>8</v>
      </c>
    </row>
    <row r="1221" customFormat="false" ht="12.75" hidden="false" customHeight="false" outlineLevel="0" collapsed="false">
      <c r="A1221" s="0" t="s">
        <v>167</v>
      </c>
      <c r="D1221" s="4"/>
    </row>
    <row r="1223" customFormat="false" ht="12.75" hidden="false" customHeight="false" outlineLevel="0" collapsed="false">
      <c r="A1223" s="0" t="s">
        <v>168</v>
      </c>
      <c r="D1223" s="0" t="n">
        <f aca="false">(C12*3412)*(1-C87)*0.1/12000</f>
        <v>213.25</v>
      </c>
      <c r="E1223" s="0" t="s">
        <v>8</v>
      </c>
    </row>
    <row r="1224" customFormat="false" ht="12.75" hidden="false" customHeight="false" outlineLevel="0" collapsed="false">
      <c r="A1224" s="0" t="s">
        <v>169</v>
      </c>
    </row>
    <row r="1226" customFormat="false" ht="12.75" hidden="false" customHeight="false" outlineLevel="0" collapsed="false">
      <c r="A1226" s="0" t="s">
        <v>170</v>
      </c>
      <c r="D1226" s="4" t="n">
        <f aca="false">D1220+D1223</f>
        <v>3463.25</v>
      </c>
      <c r="E1226" s="0" t="s">
        <v>8</v>
      </c>
    </row>
    <row r="1227" customFormat="false" ht="12.75" hidden="false" customHeight="false" outlineLevel="0" collapsed="false">
      <c r="A1227" s="8"/>
      <c r="D1227" s="8"/>
      <c r="E1227" s="8"/>
    </row>
    <row r="1228" customFormat="false" ht="12.75" hidden="false" customHeight="false" outlineLevel="0" collapsed="false">
      <c r="A1228" s="0" t="s">
        <v>204</v>
      </c>
      <c r="D1228" s="0" t="n">
        <v>34.63</v>
      </c>
      <c r="E1228" s="0" t="s">
        <v>8</v>
      </c>
    </row>
    <row r="1229" customFormat="false" ht="12.75" hidden="false" customHeight="false" outlineLevel="0" collapsed="false">
      <c r="D1229" s="0" t="n">
        <f aca="false">(D1228*12000)/(1.08*(76-55))</f>
        <v>18322.7513227513</v>
      </c>
      <c r="E1229" s="0" t="s">
        <v>108</v>
      </c>
    </row>
    <row r="1231" customFormat="false" ht="12.75" hidden="false" customHeight="false" outlineLevel="0" collapsed="false">
      <c r="A1231" s="0" t="s">
        <v>109</v>
      </c>
      <c r="D1231" s="0" t="n">
        <f aca="false">(D1226/D1228)+2</f>
        <v>102.007219174126</v>
      </c>
      <c r="E1231" s="0" t="s">
        <v>110</v>
      </c>
    </row>
    <row r="1233" customFormat="false" ht="12.75" hidden="false" customHeight="false" outlineLevel="0" collapsed="false">
      <c r="A1233" s="0" t="s">
        <v>205</v>
      </c>
      <c r="D1233" s="0" t="n">
        <f aca="false">D1229*D1231*C61</f>
        <v>2803579.36507937</v>
      </c>
      <c r="E1233" s="0" t="s">
        <v>112</v>
      </c>
    </row>
    <row r="1235" customFormat="false" ht="12.75" hidden="false" customHeight="false" outlineLevel="0" collapsed="false">
      <c r="A1235" s="0" t="s">
        <v>206</v>
      </c>
      <c r="D1235" s="0" t="n">
        <v>1154</v>
      </c>
      <c r="E1235" s="0" t="s">
        <v>8</v>
      </c>
    </row>
    <row r="1237" customFormat="false" ht="12.75" hidden="false" customHeight="false" outlineLevel="0" collapsed="false">
      <c r="A1237" s="0" t="s">
        <v>207</v>
      </c>
      <c r="D1237" s="0" t="n">
        <f aca="false">(D1226/D1235)+2</f>
        <v>5.00108318890815</v>
      </c>
      <c r="E1237" s="0" t="s">
        <v>110</v>
      </c>
    </row>
    <row r="1239" customFormat="false" ht="12.75" hidden="false" customHeight="false" outlineLevel="0" collapsed="false">
      <c r="A1239" s="0" t="s">
        <v>208</v>
      </c>
      <c r="D1239" s="0" t="n">
        <f aca="false">D1235*D1237*C75</f>
        <v>2597062.5</v>
      </c>
      <c r="E1239" s="0" t="s">
        <v>112</v>
      </c>
    </row>
    <row r="1241" customFormat="false" ht="12.75" hidden="false" customHeight="false" outlineLevel="0" collapsed="false">
      <c r="A1241" s="0" t="s">
        <v>209</v>
      </c>
      <c r="D1241" s="0" t="n">
        <f aca="false">D1235*D1237*C78</f>
        <v>1154250</v>
      </c>
      <c r="E1241" s="0" t="s">
        <v>112</v>
      </c>
    </row>
    <row r="1243" customFormat="false" ht="12.75" hidden="false" customHeight="false" outlineLevel="0" collapsed="false">
      <c r="A1243" s="0" t="s">
        <v>210</v>
      </c>
    </row>
    <row r="1245" customFormat="false" ht="12.75" hidden="false" customHeight="false" outlineLevel="0" collapsed="false">
      <c r="A1245" s="0" t="s">
        <v>211</v>
      </c>
      <c r="D1245" s="0" t="n">
        <f aca="false">D1226*C99</f>
        <v>1904.7875</v>
      </c>
      <c r="E1245" s="0" t="s">
        <v>10</v>
      </c>
    </row>
    <row r="1246" customFormat="false" ht="12.75" hidden="false" customHeight="false" outlineLevel="0" collapsed="false">
      <c r="A1246" s="0" t="s">
        <v>212</v>
      </c>
      <c r="D1246" s="0" t="n">
        <f aca="false">3*100*0.75</f>
        <v>225</v>
      </c>
      <c r="E1246" s="0" t="s">
        <v>10</v>
      </c>
    </row>
    <row r="1247" customFormat="false" ht="12.75" hidden="false" customHeight="false" outlineLevel="0" collapsed="false">
      <c r="A1247" s="0" t="s">
        <v>213</v>
      </c>
      <c r="D1247" s="0" t="n">
        <f aca="false">3*75*0.75</f>
        <v>168.75</v>
      </c>
      <c r="E1247" s="0" t="s">
        <v>10</v>
      </c>
    </row>
    <row r="1248" customFormat="false" ht="12.75" hidden="false" customHeight="false" outlineLevel="0" collapsed="false">
      <c r="A1248" s="0" t="s">
        <v>214</v>
      </c>
      <c r="D1248" s="0" t="n">
        <f aca="false">3*50*0.75</f>
        <v>112.5</v>
      </c>
      <c r="E1248" s="0" t="s">
        <v>10</v>
      </c>
    </row>
    <row r="1249" customFormat="false" ht="12.75" hidden="false" customHeight="false" outlineLevel="0" collapsed="false">
      <c r="A1249" s="0" t="s">
        <v>215</v>
      </c>
      <c r="D1249" s="0" t="n">
        <f aca="false">D1226*C85</f>
        <v>865.8125</v>
      </c>
      <c r="E1249" s="0" t="s">
        <v>10</v>
      </c>
    </row>
    <row r="1250" customFormat="false" ht="12.75" hidden="false" customHeight="false" outlineLevel="0" collapsed="false">
      <c r="A1250" s="0" t="s">
        <v>293</v>
      </c>
      <c r="D1250" s="4" t="n">
        <f aca="false">C9</f>
        <v>10600</v>
      </c>
      <c r="E1250" s="0" t="s">
        <v>10</v>
      </c>
    </row>
    <row r="1251" customFormat="false" ht="12.75" hidden="false" customHeight="false" outlineLevel="0" collapsed="false">
      <c r="A1251" s="8"/>
      <c r="D1251" s="8"/>
      <c r="E1251" s="8"/>
    </row>
    <row r="1252" customFormat="false" ht="12.75" hidden="false" customHeight="false" outlineLevel="0" collapsed="false">
      <c r="A1252" s="0" t="s">
        <v>294</v>
      </c>
      <c r="D1252" s="0" t="n">
        <f aca="false">SUM(D1245:D1250)</f>
        <v>13876.85</v>
      </c>
      <c r="E1252" s="0" t="s">
        <v>10</v>
      </c>
    </row>
    <row r="1254" customFormat="false" ht="12.75" hidden="false" customHeight="false" outlineLevel="0" collapsed="false">
      <c r="A1254" s="0" t="s">
        <v>176</v>
      </c>
      <c r="D1254" s="0" t="n">
        <f aca="false">D1252*C54/C89</f>
        <v>31018841.1764706</v>
      </c>
      <c r="E1254" s="0" t="s">
        <v>112</v>
      </c>
    </row>
    <row r="1255" customFormat="false" ht="12.75" hidden="false" customHeight="false" outlineLevel="0" collapsed="false">
      <c r="A1255" s="8"/>
    </row>
    <row r="1256" customFormat="false" ht="12.75" hidden="false" customHeight="false" outlineLevel="0" collapsed="false">
      <c r="A1256" s="8" t="s">
        <v>177</v>
      </c>
    </row>
    <row r="1257" customFormat="false" ht="12.75" hidden="false" customHeight="false" outlineLevel="0" collapsed="false">
      <c r="A1257" s="8" t="s">
        <v>178</v>
      </c>
      <c r="D1257" s="8" t="n">
        <f aca="false">D1233+D1239+D1241+D1254</f>
        <v>37573733.04155</v>
      </c>
      <c r="E1257" s="8" t="s">
        <v>112</v>
      </c>
    </row>
    <row r="1258" customFormat="false" ht="12.75" hidden="false" customHeight="false" outlineLevel="0" collapsed="false">
      <c r="A1258" s="8"/>
      <c r="D1258" s="8"/>
      <c r="E1258" s="8"/>
    </row>
    <row r="1259" customFormat="false" ht="12.75" hidden="false" customHeight="false" outlineLevel="0" collapsed="false">
      <c r="A1259" s="0" t="s">
        <v>193</v>
      </c>
    </row>
    <row r="1261" customFormat="false" ht="12.75" hidden="false" customHeight="false" outlineLevel="0" collapsed="false">
      <c r="A1261" s="0" t="s">
        <v>124</v>
      </c>
      <c r="D1261" s="0" t="n">
        <v>2190</v>
      </c>
      <c r="E1261" s="0" t="s">
        <v>125</v>
      </c>
      <c r="F1261" s="0" t="n">
        <v>3</v>
      </c>
      <c r="G1261" s="0" t="s">
        <v>126</v>
      </c>
    </row>
    <row r="1262" customFormat="false" ht="12.75" hidden="false" customHeight="false" outlineLevel="0" collapsed="false">
      <c r="A1262" s="0" t="s">
        <v>127</v>
      </c>
      <c r="D1262" s="0" t="n">
        <f aca="false">C99</f>
        <v>0.55</v>
      </c>
      <c r="E1262" s="0" t="s">
        <v>10</v>
      </c>
      <c r="F1262" s="4" t="n">
        <f aca="false">D1226</f>
        <v>3463.25</v>
      </c>
      <c r="G1262" s="0" t="s">
        <v>8</v>
      </c>
    </row>
    <row r="1264" customFormat="false" ht="12.75" hidden="false" customHeight="false" outlineLevel="0" collapsed="false">
      <c r="A1264" s="0" t="s">
        <v>217</v>
      </c>
      <c r="D1264" s="6" t="n">
        <f aca="false">D1261*D1262*F1262</f>
        <v>4171484.625</v>
      </c>
      <c r="E1264" s="0" t="s">
        <v>129</v>
      </c>
    </row>
    <row r="1265" customFormat="false" ht="12.75" hidden="false" customHeight="false" outlineLevel="0" collapsed="false">
      <c r="A1265" s="0" t="s">
        <v>218</v>
      </c>
      <c r="D1265" s="0" t="n">
        <f aca="false">D1262*F1262</f>
        <v>1904.7875</v>
      </c>
      <c r="E1265" s="0" t="s">
        <v>10</v>
      </c>
    </row>
    <row r="1267" customFormat="false" ht="12.75" hidden="false" customHeight="false" outlineLevel="0" collapsed="false">
      <c r="A1267" s="0" t="s">
        <v>131</v>
      </c>
      <c r="D1267" s="0" t="n">
        <v>2190</v>
      </c>
      <c r="E1267" s="0" t="s">
        <v>125</v>
      </c>
      <c r="F1267" s="0" t="n">
        <v>3</v>
      </c>
      <c r="G1267" s="0" t="s">
        <v>126</v>
      </c>
    </row>
    <row r="1268" customFormat="false" ht="12.75" hidden="false" customHeight="false" outlineLevel="0" collapsed="false">
      <c r="A1268" s="0" t="s">
        <v>132</v>
      </c>
      <c r="D1268" s="0" t="n">
        <f aca="false">C99-0.075</f>
        <v>0.475</v>
      </c>
      <c r="E1268" s="0" t="s">
        <v>10</v>
      </c>
      <c r="F1268" s="4" t="n">
        <f aca="false">D1226</f>
        <v>3463.25</v>
      </c>
      <c r="G1268" s="0" t="s">
        <v>8</v>
      </c>
    </row>
    <row r="1270" customFormat="false" ht="12.75" hidden="false" customHeight="false" outlineLevel="0" collapsed="false">
      <c r="A1270" s="0" t="s">
        <v>217</v>
      </c>
      <c r="D1270" s="6" t="n">
        <f aca="false">D1267*D1268*F1268</f>
        <v>3602645.8125</v>
      </c>
      <c r="E1270" s="0" t="s">
        <v>129</v>
      </c>
    </row>
    <row r="1271" customFormat="false" ht="12.75" hidden="false" customHeight="false" outlineLevel="0" collapsed="false">
      <c r="A1271" s="0" t="s">
        <v>218</v>
      </c>
      <c r="D1271" s="0" t="n">
        <f aca="false">D1268*F1268</f>
        <v>1645.04375</v>
      </c>
      <c r="E1271" s="0" t="s">
        <v>10</v>
      </c>
    </row>
    <row r="1273" customFormat="false" ht="12.75" hidden="false" customHeight="false" outlineLevel="0" collapsed="false">
      <c r="A1273" s="0" t="s">
        <v>134</v>
      </c>
      <c r="D1273" s="0" t="n">
        <v>2190</v>
      </c>
      <c r="E1273" s="0" t="s">
        <v>125</v>
      </c>
      <c r="F1273" s="0" t="n">
        <v>3</v>
      </c>
      <c r="G1273" s="0" t="s">
        <v>126</v>
      </c>
    </row>
    <row r="1274" customFormat="false" ht="12.75" hidden="false" customHeight="false" outlineLevel="0" collapsed="false">
      <c r="A1274" s="0" t="s">
        <v>135</v>
      </c>
      <c r="D1274" s="0" t="n">
        <f aca="false">C99-0.15</f>
        <v>0.4</v>
      </c>
      <c r="E1274" s="0" t="s">
        <v>10</v>
      </c>
      <c r="F1274" s="4" t="n">
        <f aca="false">D1226</f>
        <v>3463.25</v>
      </c>
      <c r="G1274" s="0" t="s">
        <v>8</v>
      </c>
    </row>
    <row r="1276" customFormat="false" ht="12.75" hidden="false" customHeight="false" outlineLevel="0" collapsed="false">
      <c r="A1276" s="0" t="s">
        <v>217</v>
      </c>
      <c r="D1276" s="6" t="n">
        <f aca="false">D1273*D1274*F1274</f>
        <v>3033807</v>
      </c>
      <c r="E1276" s="0" t="s">
        <v>129</v>
      </c>
    </row>
    <row r="1277" customFormat="false" ht="12.75" hidden="false" customHeight="false" outlineLevel="0" collapsed="false">
      <c r="A1277" s="0" t="s">
        <v>218</v>
      </c>
      <c r="D1277" s="0" t="n">
        <f aca="false">D1274*F1274</f>
        <v>1385.3</v>
      </c>
      <c r="E1277" s="0" t="s">
        <v>10</v>
      </c>
    </row>
    <row r="1279" customFormat="false" ht="12.75" hidden="false" customHeight="false" outlineLevel="0" collapsed="false">
      <c r="A1279" s="0" t="s">
        <v>136</v>
      </c>
      <c r="D1279" s="0" t="n">
        <v>2190</v>
      </c>
      <c r="E1279" s="0" t="s">
        <v>125</v>
      </c>
      <c r="F1279" s="0" t="n">
        <v>3</v>
      </c>
      <c r="G1279" s="0" t="s">
        <v>126</v>
      </c>
    </row>
    <row r="1280" customFormat="false" ht="12.75" hidden="false" customHeight="false" outlineLevel="0" collapsed="false">
      <c r="A1280" s="0" t="s">
        <v>137</v>
      </c>
      <c r="D1280" s="0" t="n">
        <f aca="false">C99-0.225</f>
        <v>0.325</v>
      </c>
      <c r="E1280" s="0" t="s">
        <v>10</v>
      </c>
      <c r="F1280" s="4" t="n">
        <f aca="false">D1226</f>
        <v>3463.25</v>
      </c>
      <c r="G1280" s="0" t="s">
        <v>8</v>
      </c>
    </row>
    <row r="1282" customFormat="false" ht="12.75" hidden="false" customHeight="false" outlineLevel="0" collapsed="false">
      <c r="A1282" s="0" t="s">
        <v>219</v>
      </c>
      <c r="D1282" s="6" t="n">
        <f aca="false">D1279*D1280*F1280</f>
        <v>2464968.1875</v>
      </c>
      <c r="E1282" s="0" t="s">
        <v>129</v>
      </c>
    </row>
    <row r="1283" customFormat="false" ht="12.75" hidden="false" customHeight="false" outlineLevel="0" collapsed="false">
      <c r="A1283" s="0" t="s">
        <v>220</v>
      </c>
      <c r="D1283" s="0" t="n">
        <f aca="false">D1280*F1280</f>
        <v>1125.55625</v>
      </c>
      <c r="E1283" s="0" t="s">
        <v>10</v>
      </c>
    </row>
    <row r="1285" customFormat="false" ht="12.75" hidden="false" customHeight="false" outlineLevel="0" collapsed="false">
      <c r="A1285" s="0" t="s">
        <v>221</v>
      </c>
      <c r="D1285" s="6" t="n">
        <f aca="false">D1264+D1270+D1276+D1282</f>
        <v>13272905.625</v>
      </c>
      <c r="E1285" s="0" t="s">
        <v>139</v>
      </c>
    </row>
    <row r="1286" customFormat="false" ht="12.75" hidden="false" customHeight="false" outlineLevel="0" collapsed="false">
      <c r="A1286" s="0" t="s">
        <v>140</v>
      </c>
      <c r="D1286" s="6" t="n">
        <f aca="false">D1249*8760</f>
        <v>7584517.5</v>
      </c>
      <c r="E1286" s="0" t="s">
        <v>139</v>
      </c>
    </row>
    <row r="1287" customFormat="false" ht="12.75" hidden="false" customHeight="false" outlineLevel="0" collapsed="false">
      <c r="A1287" s="0" t="s">
        <v>212</v>
      </c>
      <c r="D1287" s="0" t="n">
        <f aca="false">3*100*0.75*8760</f>
        <v>1971000</v>
      </c>
      <c r="E1287" s="0" t="s">
        <v>139</v>
      </c>
    </row>
    <row r="1288" customFormat="false" ht="12.75" hidden="false" customHeight="false" outlineLevel="0" collapsed="false">
      <c r="A1288" s="0" t="s">
        <v>213</v>
      </c>
      <c r="D1288" s="0" t="n">
        <f aca="false">3*75*0.75*8760</f>
        <v>1478250</v>
      </c>
      <c r="E1288" s="0" t="s">
        <v>139</v>
      </c>
    </row>
    <row r="1289" customFormat="false" ht="12.75" hidden="false" customHeight="false" outlineLevel="0" collapsed="false">
      <c r="A1289" s="0" t="s">
        <v>214</v>
      </c>
      <c r="D1289" s="0" t="n">
        <f aca="false">3*50*0.75*8760</f>
        <v>985500</v>
      </c>
      <c r="E1289" s="0" t="s">
        <v>139</v>
      </c>
    </row>
    <row r="1290" customFormat="false" ht="12.75" hidden="false" customHeight="false" outlineLevel="0" collapsed="false">
      <c r="D1290" s="6"/>
    </row>
    <row r="1291" customFormat="false" ht="12.75" hidden="false" customHeight="false" outlineLevel="0" collapsed="false">
      <c r="A1291" s="0" t="s">
        <v>194</v>
      </c>
      <c r="D1291" s="6" t="n">
        <f aca="false">SUM(D1285:D1289)</f>
        <v>25292173.125</v>
      </c>
      <c r="E1291" s="0" t="s">
        <v>139</v>
      </c>
    </row>
    <row r="1292" customFormat="false" ht="12.75" hidden="false" customHeight="false" outlineLevel="0" collapsed="false">
      <c r="D1292" s="6"/>
    </row>
    <row r="1293" customFormat="false" ht="12.75" hidden="false" customHeight="false" outlineLevel="0" collapsed="false">
      <c r="A1293" s="0" t="s">
        <v>198</v>
      </c>
      <c r="D1293" s="6" t="n">
        <f aca="false">C9*8760</f>
        <v>92856000</v>
      </c>
      <c r="E1293" s="0" t="s">
        <v>139</v>
      </c>
    </row>
    <row r="1294" customFormat="false" ht="12.75" hidden="false" customHeight="false" outlineLevel="0" collapsed="false">
      <c r="D1294" s="6"/>
    </row>
    <row r="1295" customFormat="false" ht="12.75" hidden="false" customHeight="false" outlineLevel="0" collapsed="false">
      <c r="A1295" s="0" t="s">
        <v>199</v>
      </c>
      <c r="D1295" s="6" t="n">
        <f aca="false">D1291+D1293</f>
        <v>118148173.125</v>
      </c>
      <c r="E1295" s="0" t="s">
        <v>139</v>
      </c>
    </row>
    <row r="1296" customFormat="false" ht="12.75" hidden="false" customHeight="false" outlineLevel="0" collapsed="false">
      <c r="D1296" s="4"/>
    </row>
    <row r="1297" customFormat="false" ht="12.75" hidden="false" customHeight="false" outlineLevel="0" collapsed="false">
      <c r="A1297" s="0" t="s">
        <v>180</v>
      </c>
      <c r="D1297" s="6" t="n">
        <f aca="false">(D1295*3412)/(100000*C87*C91)</f>
        <v>10078039.1675625</v>
      </c>
      <c r="E1297" s="0" t="s">
        <v>181</v>
      </c>
    </row>
    <row r="1299" customFormat="false" ht="12.75" hidden="false" customHeight="false" outlineLevel="0" collapsed="false">
      <c r="A1299" s="10" t="s">
        <v>182</v>
      </c>
      <c r="D1299" s="10" t="n">
        <f aca="false">D1297*C49</f>
        <v>6550725.45891563</v>
      </c>
      <c r="E1299" s="10" t="s">
        <v>144</v>
      </c>
    </row>
    <row r="1300" customFormat="false" ht="12.75" hidden="false" customHeight="false" outlineLevel="0" collapsed="false">
      <c r="A1300" s="8"/>
      <c r="D1300" s="8"/>
      <c r="E1300" s="8"/>
    </row>
    <row r="1301" customFormat="false" ht="12.75" hidden="false" customHeight="false" outlineLevel="0" collapsed="false">
      <c r="A1301" s="8" t="s">
        <v>200</v>
      </c>
      <c r="D1301" s="8" t="n">
        <f aca="false">D1299</f>
        <v>6550725.45891563</v>
      </c>
      <c r="E1301" s="8" t="s">
        <v>144</v>
      </c>
    </row>
    <row r="1302" customFormat="false" ht="12.75" hidden="false" customHeight="false" outlineLevel="0" collapsed="false">
      <c r="A1302" s="8"/>
      <c r="D1302" s="8"/>
      <c r="E1302" s="8"/>
    </row>
    <row r="1303" customFormat="false" ht="12.75" hidden="false" customHeight="false" outlineLevel="0" collapsed="false">
      <c r="A1303" s="10" t="s">
        <v>229</v>
      </c>
      <c r="D1303" s="13" t="n">
        <f aca="false">D1237*C124</f>
        <v>37508.1239168111</v>
      </c>
      <c r="E1303" s="10" t="s">
        <v>144</v>
      </c>
    </row>
    <row r="1304" customFormat="false" ht="12.75" hidden="false" customHeight="false" outlineLevel="0" collapsed="false">
      <c r="A1304" s="10" t="s">
        <v>215</v>
      </c>
      <c r="D1304" s="11" t="n">
        <f aca="false">D1231*C126</f>
        <v>51003.6095870632</v>
      </c>
      <c r="E1304" s="10" t="s">
        <v>144</v>
      </c>
    </row>
    <row r="1305" customFormat="false" ht="12.75" hidden="false" customHeight="false" outlineLevel="0" collapsed="false">
      <c r="A1305" s="10" t="s">
        <v>230</v>
      </c>
      <c r="D1305" s="11" t="n">
        <f aca="false">D1237*C128</f>
        <v>25005.4159445407</v>
      </c>
      <c r="E1305" s="10" t="s">
        <v>144</v>
      </c>
    </row>
    <row r="1306" customFormat="false" ht="12.75" hidden="false" customHeight="false" outlineLevel="0" collapsed="false">
      <c r="A1306" s="10" t="s">
        <v>231</v>
      </c>
      <c r="D1306" s="11" t="n">
        <f aca="false">2*D1237*C130</f>
        <v>5001.08318890815</v>
      </c>
      <c r="E1306" s="10" t="s">
        <v>144</v>
      </c>
    </row>
    <row r="1307" customFormat="false" ht="12.75" hidden="false" customHeight="false" outlineLevel="0" collapsed="false">
      <c r="A1307" s="10"/>
      <c r="D1307" s="11"/>
      <c r="E1307" s="10"/>
    </row>
    <row r="1308" customFormat="false" ht="12.75" hidden="false" customHeight="false" outlineLevel="0" collapsed="false">
      <c r="A1308" s="10" t="s">
        <v>155</v>
      </c>
      <c r="D1308" s="11" t="n">
        <f aca="false">SUM(D1303:D1306)</f>
        <v>118518.232637323</v>
      </c>
      <c r="E1308" s="10" t="s">
        <v>144</v>
      </c>
    </row>
    <row r="1309" customFormat="false" ht="12.75" hidden="false" customHeight="false" outlineLevel="0" collapsed="false">
      <c r="A1309" s="10"/>
      <c r="D1309" s="12"/>
      <c r="E1309" s="10"/>
    </row>
    <row r="1310" customFormat="false" ht="12.75" hidden="false" customHeight="false" outlineLevel="0" collapsed="false">
      <c r="A1310" s="10" t="s">
        <v>183</v>
      </c>
      <c r="D1310" s="13" t="n">
        <f aca="false">D1252*C107/C89</f>
        <v>106117.088235294</v>
      </c>
      <c r="E1310" s="10" t="s">
        <v>144</v>
      </c>
    </row>
    <row r="1311" customFormat="false" ht="12.75" hidden="false" customHeight="false" outlineLevel="0" collapsed="false">
      <c r="A1311" s="10"/>
      <c r="D1311" s="12"/>
      <c r="E1311" s="10"/>
    </row>
    <row r="1312" customFormat="false" ht="12.75" hidden="false" customHeight="false" outlineLevel="0" collapsed="false">
      <c r="A1312" s="10" t="s">
        <v>159</v>
      </c>
      <c r="D1312" s="13" t="n">
        <f aca="false">SUM(D1310)</f>
        <v>106117.088235294</v>
      </c>
      <c r="E1312" s="10" t="s">
        <v>144</v>
      </c>
    </row>
    <row r="1313" customFormat="false" ht="12.75" hidden="false" customHeight="false" outlineLevel="0" collapsed="false">
      <c r="A1313" s="10"/>
      <c r="D1313" s="12"/>
      <c r="E1313" s="8"/>
    </row>
    <row r="1314" customFormat="false" ht="12.75" hidden="false" customHeight="false" outlineLevel="0" collapsed="false">
      <c r="A1314" s="8" t="s">
        <v>160</v>
      </c>
      <c r="D1314" s="14" t="n">
        <f aca="false">D1308+D1312</f>
        <v>224635.320872617</v>
      </c>
      <c r="E1314" s="8" t="s">
        <v>144</v>
      </c>
    </row>
    <row r="1315" customFormat="false" ht="12.75" hidden="false" customHeight="false" outlineLevel="0" collapsed="false">
      <c r="A1315" s="8"/>
      <c r="D1315" s="8"/>
      <c r="E1315" s="8"/>
    </row>
    <row r="1316" customFormat="false" ht="12.75" hidden="false" customHeight="false" outlineLevel="0" collapsed="false">
      <c r="A1316" s="8"/>
      <c r="D1316" s="8"/>
      <c r="E1316" s="8"/>
    </row>
    <row r="1317" customFormat="false" ht="23.25" hidden="false" customHeight="false" outlineLevel="0" collapsed="false">
      <c r="A1317" s="3" t="s">
        <v>295</v>
      </c>
    </row>
    <row r="1319" customFormat="false" ht="12.75" hidden="false" customHeight="false" outlineLevel="0" collapsed="false">
      <c r="A1319" s="8" t="s">
        <v>296</v>
      </c>
    </row>
    <row r="1320" customFormat="false" ht="12.75" hidden="false" customHeight="false" outlineLevel="0" collapsed="false">
      <c r="A1320" s="8" t="s">
        <v>234</v>
      </c>
    </row>
    <row r="1321" customFormat="false" ht="12.75" hidden="false" customHeight="false" outlineLevel="0" collapsed="false">
      <c r="A1321" s="8" t="s">
        <v>297</v>
      </c>
    </row>
    <row r="1322" customFormat="false" ht="12.75" hidden="false" customHeight="false" outlineLevel="0" collapsed="false">
      <c r="A1322" s="8"/>
    </row>
    <row r="1323" customFormat="false" ht="12.75" hidden="false" customHeight="false" outlineLevel="0" collapsed="false">
      <c r="A1323" s="0" t="s">
        <v>236</v>
      </c>
      <c r="D1323" s="0" t="n">
        <v>1902850</v>
      </c>
      <c r="E1323" s="0" t="s">
        <v>181</v>
      </c>
    </row>
    <row r="1325" customFormat="false" ht="12.75" hidden="false" customHeight="false" outlineLevel="0" collapsed="false">
      <c r="A1325" s="0" t="s">
        <v>237</v>
      </c>
      <c r="D1325" s="0" t="n">
        <f aca="false">D1323*100000/8760</f>
        <v>21722031.9634703</v>
      </c>
      <c r="E1325" s="0" t="s">
        <v>238</v>
      </c>
    </row>
    <row r="1327" customFormat="false" ht="12.75" hidden="false" customHeight="false" outlineLevel="0" collapsed="false">
      <c r="A1327" s="0" t="s">
        <v>239</v>
      </c>
      <c r="D1327" s="0" t="n">
        <f aca="false">D1325/(12000*C96)</f>
        <v>1810.16933028919</v>
      </c>
      <c r="E1327" s="0" t="s">
        <v>8</v>
      </c>
    </row>
    <row r="1329" customFormat="false" ht="12.75" hidden="false" customHeight="false" outlineLevel="0" collapsed="false">
      <c r="A1329" s="0" t="s">
        <v>240</v>
      </c>
      <c r="D1329" s="0" t="n">
        <v>905</v>
      </c>
      <c r="E1329" s="0" t="s">
        <v>8</v>
      </c>
    </row>
    <row r="1331" customFormat="false" ht="12.75" hidden="false" customHeight="false" outlineLevel="0" collapsed="false">
      <c r="A1331" s="0" t="s">
        <v>241</v>
      </c>
      <c r="D1331" s="0" t="n">
        <v>2</v>
      </c>
      <c r="E1331" s="0" t="s">
        <v>110</v>
      </c>
    </row>
    <row r="1333" customFormat="false" ht="12.75" hidden="false" customHeight="false" outlineLevel="0" collapsed="false">
      <c r="A1333" s="0" t="s">
        <v>242</v>
      </c>
      <c r="D1333" s="0" t="n">
        <f aca="false">D1329*D1331*C72</f>
        <v>1176500</v>
      </c>
      <c r="E1333" s="0" t="s">
        <v>112</v>
      </c>
    </row>
    <row r="1335" customFormat="false" ht="12.75" hidden="false" customHeight="false" outlineLevel="0" collapsed="false">
      <c r="A1335" s="0" t="s">
        <v>243</v>
      </c>
      <c r="D1335" s="0" t="n">
        <f aca="false">D1329*D1331*C78</f>
        <v>362000</v>
      </c>
      <c r="E1335" s="0" t="s">
        <v>112</v>
      </c>
    </row>
    <row r="1337" customFormat="false" ht="12.75" hidden="false" customHeight="false" outlineLevel="0" collapsed="false">
      <c r="A1337" s="0" t="s">
        <v>244</v>
      </c>
      <c r="D1337" s="0" t="n">
        <f aca="false">D1333+D1335</f>
        <v>1538500</v>
      </c>
      <c r="E1337" s="0" t="s">
        <v>112</v>
      </c>
    </row>
    <row r="1339" customFormat="false" ht="12.75" hidden="false" customHeight="false" outlineLevel="0" collapsed="false">
      <c r="A1339" s="0" t="s">
        <v>245</v>
      </c>
      <c r="D1339" s="0" t="n">
        <f aca="false">D1239/D1237</f>
        <v>519300</v>
      </c>
      <c r="E1339" s="0" t="s">
        <v>112</v>
      </c>
    </row>
    <row r="1341" customFormat="false" ht="12.75" hidden="false" customHeight="false" outlineLevel="0" collapsed="false">
      <c r="A1341" s="0" t="s">
        <v>298</v>
      </c>
      <c r="D1341" s="0" t="n">
        <f aca="false">D1235*C99*C54/C89</f>
        <v>1418741.17647059</v>
      </c>
      <c r="E1341" s="0" t="s">
        <v>112</v>
      </c>
    </row>
    <row r="1343" customFormat="false" ht="12.75" hidden="false" customHeight="false" outlineLevel="0" collapsed="false">
      <c r="A1343" s="0" t="s">
        <v>249</v>
      </c>
      <c r="D1343" s="0" t="n">
        <f aca="false">D1339+D1341</f>
        <v>1938041.17647059</v>
      </c>
      <c r="E1343" s="0" t="s">
        <v>112</v>
      </c>
    </row>
    <row r="1345" customFormat="false" ht="12.75" hidden="false" customHeight="false" outlineLevel="0" collapsed="false">
      <c r="A1345" s="0" t="s">
        <v>250</v>
      </c>
      <c r="D1345" s="0" t="n">
        <f aca="false">D1337-D1343</f>
        <v>-399541.176470588</v>
      </c>
      <c r="E1345" s="0" t="s">
        <v>112</v>
      </c>
    </row>
    <row r="1347" customFormat="false" ht="12.75" hidden="false" customHeight="false" outlineLevel="0" collapsed="false">
      <c r="A1347" s="8" t="s">
        <v>177</v>
      </c>
      <c r="D1347" s="8" t="n">
        <f aca="false">D1257+D1345</f>
        <v>37174191.8650794</v>
      </c>
      <c r="E1347" s="8" t="s">
        <v>112</v>
      </c>
    </row>
    <row r="1348" customFormat="false" ht="12.75" hidden="false" customHeight="false" outlineLevel="0" collapsed="false">
      <c r="A1348" s="8" t="s">
        <v>178</v>
      </c>
    </row>
    <row r="1350" customFormat="false" ht="12.75" hidden="false" customHeight="false" outlineLevel="0" collapsed="false">
      <c r="A1350" s="0" t="s">
        <v>124</v>
      </c>
      <c r="D1350" s="0" t="n">
        <v>2190</v>
      </c>
      <c r="E1350" s="0" t="s">
        <v>125</v>
      </c>
      <c r="F1350" s="0" t="n">
        <v>3</v>
      </c>
      <c r="G1350" s="0" t="s">
        <v>126</v>
      </c>
    </row>
    <row r="1351" customFormat="false" ht="12.75" hidden="false" customHeight="false" outlineLevel="0" collapsed="false">
      <c r="A1351" s="0" t="s">
        <v>127</v>
      </c>
      <c r="D1351" s="0" t="n">
        <f aca="false">C99</f>
        <v>0.55</v>
      </c>
      <c r="E1351" s="0" t="s">
        <v>10</v>
      </c>
      <c r="F1351" s="4" t="n">
        <f aca="false">D1327</f>
        <v>1810.16933028919</v>
      </c>
      <c r="G1351" s="0" t="s">
        <v>8</v>
      </c>
    </row>
    <row r="1353" customFormat="false" ht="12.75" hidden="false" customHeight="false" outlineLevel="0" collapsed="false">
      <c r="A1353" s="0" t="s">
        <v>217</v>
      </c>
      <c r="D1353" s="6" t="n">
        <f aca="false">D1350*D1351*F1351</f>
        <v>2180348.95833333</v>
      </c>
      <c r="E1353" s="0" t="s">
        <v>129</v>
      </c>
    </row>
    <row r="1354" customFormat="false" ht="12.75" hidden="false" customHeight="false" outlineLevel="0" collapsed="false">
      <c r="A1354" s="0" t="s">
        <v>218</v>
      </c>
      <c r="D1354" s="0" t="n">
        <f aca="false">D1351*F1351</f>
        <v>995.593131659056</v>
      </c>
      <c r="E1354" s="0" t="s">
        <v>10</v>
      </c>
    </row>
    <row r="1356" customFormat="false" ht="12.75" hidden="false" customHeight="false" outlineLevel="0" collapsed="false">
      <c r="A1356" s="0" t="s">
        <v>131</v>
      </c>
      <c r="D1356" s="0" t="n">
        <v>2190</v>
      </c>
      <c r="E1356" s="0" t="s">
        <v>125</v>
      </c>
      <c r="F1356" s="0" t="n">
        <v>3</v>
      </c>
      <c r="G1356" s="0" t="s">
        <v>126</v>
      </c>
    </row>
    <row r="1357" customFormat="false" ht="12.75" hidden="false" customHeight="false" outlineLevel="0" collapsed="false">
      <c r="A1357" s="0" t="s">
        <v>132</v>
      </c>
      <c r="D1357" s="0" t="n">
        <f aca="false">C99-0.075</f>
        <v>0.475</v>
      </c>
      <c r="E1357" s="0" t="s">
        <v>10</v>
      </c>
      <c r="F1357" s="0" t="n">
        <f aca="false">D1327</f>
        <v>1810.16933028919</v>
      </c>
      <c r="G1357" s="0" t="s">
        <v>8</v>
      </c>
    </row>
    <row r="1359" customFormat="false" ht="12.75" hidden="false" customHeight="false" outlineLevel="0" collapsed="false">
      <c r="A1359" s="0" t="s">
        <v>217</v>
      </c>
      <c r="D1359" s="6" t="n">
        <f aca="false">D1356*D1357*F1357</f>
        <v>1883028.64583333</v>
      </c>
      <c r="E1359" s="0" t="s">
        <v>129</v>
      </c>
    </row>
    <row r="1360" customFormat="false" ht="12.75" hidden="false" customHeight="false" outlineLevel="0" collapsed="false">
      <c r="A1360" s="0" t="s">
        <v>218</v>
      </c>
      <c r="D1360" s="0" t="n">
        <f aca="false">D1357*F1357</f>
        <v>859.830431887367</v>
      </c>
      <c r="E1360" s="0" t="s">
        <v>10</v>
      </c>
    </row>
    <row r="1362" customFormat="false" ht="12.75" hidden="false" customHeight="false" outlineLevel="0" collapsed="false">
      <c r="A1362" s="0" t="s">
        <v>134</v>
      </c>
      <c r="D1362" s="0" t="n">
        <v>2190</v>
      </c>
      <c r="E1362" s="0" t="s">
        <v>125</v>
      </c>
      <c r="F1362" s="0" t="n">
        <v>3</v>
      </c>
      <c r="G1362" s="0" t="s">
        <v>126</v>
      </c>
    </row>
    <row r="1363" customFormat="false" ht="12.75" hidden="false" customHeight="false" outlineLevel="0" collapsed="false">
      <c r="A1363" s="0" t="s">
        <v>135</v>
      </c>
      <c r="D1363" s="0" t="n">
        <f aca="false">C99-0.15</f>
        <v>0.4</v>
      </c>
      <c r="E1363" s="0" t="s">
        <v>10</v>
      </c>
      <c r="F1363" s="0" t="n">
        <f aca="false">D1327</f>
        <v>1810.16933028919</v>
      </c>
      <c r="G1363" s="0" t="s">
        <v>8</v>
      </c>
    </row>
    <row r="1365" customFormat="false" ht="12.75" hidden="false" customHeight="false" outlineLevel="0" collapsed="false">
      <c r="A1365" s="0" t="s">
        <v>217</v>
      </c>
      <c r="D1365" s="6" t="n">
        <f aca="false">D1362*D1363*F1363</f>
        <v>1585708.33333333</v>
      </c>
      <c r="E1365" s="0" t="s">
        <v>129</v>
      </c>
    </row>
    <row r="1366" customFormat="false" ht="12.75" hidden="false" customHeight="false" outlineLevel="0" collapsed="false">
      <c r="A1366" s="0" t="s">
        <v>218</v>
      </c>
      <c r="D1366" s="0" t="n">
        <f aca="false">D1363*F1363</f>
        <v>724.067732115677</v>
      </c>
      <c r="E1366" s="0" t="s">
        <v>10</v>
      </c>
    </row>
    <row r="1368" customFormat="false" ht="12.75" hidden="false" customHeight="false" outlineLevel="0" collapsed="false">
      <c r="A1368" s="0" t="s">
        <v>136</v>
      </c>
      <c r="D1368" s="0" t="n">
        <v>2190</v>
      </c>
      <c r="E1368" s="0" t="s">
        <v>125</v>
      </c>
      <c r="F1368" s="0" t="n">
        <v>3</v>
      </c>
      <c r="G1368" s="0" t="s">
        <v>126</v>
      </c>
    </row>
    <row r="1369" customFormat="false" ht="12.75" hidden="false" customHeight="false" outlineLevel="0" collapsed="false">
      <c r="A1369" s="0" t="s">
        <v>137</v>
      </c>
      <c r="D1369" s="0" t="n">
        <f aca="false">C99-0.225</f>
        <v>0.325</v>
      </c>
      <c r="E1369" s="0" t="s">
        <v>10</v>
      </c>
      <c r="F1369" s="4" t="n">
        <f aca="false">D1327</f>
        <v>1810.16933028919</v>
      </c>
      <c r="G1369" s="0" t="s">
        <v>8</v>
      </c>
    </row>
    <row r="1371" customFormat="false" ht="12.75" hidden="false" customHeight="false" outlineLevel="0" collapsed="false">
      <c r="A1371" s="0" t="s">
        <v>219</v>
      </c>
      <c r="D1371" s="6" t="n">
        <f aca="false">D1368*D1369*F1369</f>
        <v>1288388.02083333</v>
      </c>
      <c r="E1371" s="0" t="s">
        <v>129</v>
      </c>
    </row>
    <row r="1372" customFormat="false" ht="12.75" hidden="false" customHeight="false" outlineLevel="0" collapsed="false">
      <c r="A1372" s="0" t="s">
        <v>220</v>
      </c>
      <c r="D1372" s="0" t="n">
        <f aca="false">D1369*F1369</f>
        <v>588.305032343988</v>
      </c>
      <c r="E1372" s="0" t="s">
        <v>10</v>
      </c>
    </row>
    <row r="1374" customFormat="false" ht="12.75" hidden="false" customHeight="false" outlineLevel="0" collapsed="false">
      <c r="A1374" s="0" t="s">
        <v>251</v>
      </c>
      <c r="D1374" s="6" t="n">
        <f aca="false">D1353+D1359+D1365+D1371</f>
        <v>6937473.95833333</v>
      </c>
      <c r="E1374" s="0" t="s">
        <v>139</v>
      </c>
    </row>
    <row r="1375" customFormat="false" ht="12.75" hidden="false" customHeight="false" outlineLevel="0" collapsed="false">
      <c r="D1375" s="6"/>
    </row>
    <row r="1376" customFormat="false" ht="12.75" hidden="false" customHeight="false" outlineLevel="0" collapsed="false">
      <c r="A1376" s="0" t="s">
        <v>252</v>
      </c>
      <c r="D1376" s="0" t="n">
        <f aca="false">50*0.75*8760</f>
        <v>328500</v>
      </c>
      <c r="E1376" s="0" t="s">
        <v>139</v>
      </c>
    </row>
    <row r="1378" customFormat="false" ht="12.75" hidden="false" customHeight="false" outlineLevel="0" collapsed="false">
      <c r="A1378" s="0" t="s">
        <v>253</v>
      </c>
      <c r="D1378" s="0" t="n">
        <f aca="false">D1374-D1376</f>
        <v>6608973.95833333</v>
      </c>
      <c r="E1378" s="0" t="s">
        <v>139</v>
      </c>
    </row>
    <row r="1379" customFormat="false" ht="12.75" hidden="false" customHeight="false" outlineLevel="0" collapsed="false">
      <c r="D1379" s="6"/>
    </row>
    <row r="1380" customFormat="false" ht="12.75" hidden="false" customHeight="false" outlineLevel="0" collapsed="false">
      <c r="A1380" s="0" t="s">
        <v>194</v>
      </c>
      <c r="D1380" s="6" t="n">
        <f aca="false">D1291-D1378</f>
        <v>18683199.1666667</v>
      </c>
      <c r="E1380" s="0" t="s">
        <v>139</v>
      </c>
    </row>
    <row r="1381" customFormat="false" ht="12.75" hidden="false" customHeight="false" outlineLevel="0" collapsed="false">
      <c r="D1381" s="6"/>
    </row>
    <row r="1382" customFormat="false" ht="12.75" hidden="false" customHeight="false" outlineLevel="0" collapsed="false">
      <c r="A1382" s="0" t="s">
        <v>198</v>
      </c>
      <c r="D1382" s="6" t="n">
        <f aca="false">C9*8760</f>
        <v>92856000</v>
      </c>
      <c r="E1382" s="0" t="s">
        <v>139</v>
      </c>
    </row>
    <row r="1383" customFormat="false" ht="12.75" hidden="false" customHeight="false" outlineLevel="0" collapsed="false">
      <c r="D1383" s="6"/>
    </row>
    <row r="1384" customFormat="false" ht="12.75" hidden="false" customHeight="false" outlineLevel="0" collapsed="false">
      <c r="A1384" s="0" t="s">
        <v>199</v>
      </c>
      <c r="D1384" s="6" t="n">
        <f aca="false">D1380+D1382</f>
        <v>111539199.166667</v>
      </c>
      <c r="E1384" s="0" t="s">
        <v>139</v>
      </c>
    </row>
    <row r="1385" customFormat="false" ht="12.75" hidden="false" customHeight="false" outlineLevel="0" collapsed="false">
      <c r="D1385" s="4"/>
    </row>
    <row r="1386" customFormat="false" ht="12.75" hidden="false" customHeight="false" outlineLevel="0" collapsed="false">
      <c r="A1386" s="0" t="s">
        <v>180</v>
      </c>
      <c r="D1386" s="6" t="n">
        <f aca="false">(D1384*3412)/(100000*C87*C91)</f>
        <v>9514293.68891667</v>
      </c>
      <c r="E1386" s="0" t="s">
        <v>181</v>
      </c>
    </row>
    <row r="1388" customFormat="false" ht="12.75" hidden="false" customHeight="false" outlineLevel="0" collapsed="false">
      <c r="A1388" s="10" t="s">
        <v>182</v>
      </c>
      <c r="D1388" s="10" t="n">
        <f aca="false">D1386*C49</f>
        <v>6184290.89779583</v>
      </c>
      <c r="E1388" s="10" t="s">
        <v>144</v>
      </c>
    </row>
    <row r="1389" customFormat="false" ht="12.75" hidden="false" customHeight="false" outlineLevel="0" collapsed="false">
      <c r="A1389" s="8"/>
      <c r="D1389" s="8"/>
      <c r="E1389" s="8"/>
    </row>
    <row r="1390" customFormat="false" ht="12.75" hidden="false" customHeight="false" outlineLevel="0" collapsed="false">
      <c r="A1390" s="8" t="s">
        <v>200</v>
      </c>
      <c r="D1390" s="8" t="n">
        <f aca="false">D1388</f>
        <v>6184290.89779583</v>
      </c>
      <c r="E1390" s="8" t="s">
        <v>144</v>
      </c>
    </row>
    <row r="1391" customFormat="false" ht="12.75" hidden="false" customHeight="false" outlineLevel="0" collapsed="false">
      <c r="A1391" s="8"/>
      <c r="D1391" s="8"/>
      <c r="E1391" s="8"/>
    </row>
    <row r="1392" customFormat="false" ht="12.75" hidden="false" customHeight="false" outlineLevel="0" collapsed="false">
      <c r="A1392" s="10" t="s">
        <v>229</v>
      </c>
      <c r="D1392" s="13" t="n">
        <f aca="false">(D1237-1)*C124</f>
        <v>30008.1239168111</v>
      </c>
      <c r="E1392" s="10" t="s">
        <v>144</v>
      </c>
    </row>
    <row r="1393" customFormat="false" ht="12.75" hidden="false" customHeight="false" outlineLevel="0" collapsed="false">
      <c r="A1393" s="10" t="s">
        <v>257</v>
      </c>
      <c r="D1393" s="13" t="n">
        <f aca="false">D1331*C121</f>
        <v>15000</v>
      </c>
      <c r="E1393" s="10" t="s">
        <v>144</v>
      </c>
    </row>
    <row r="1394" customFormat="false" ht="12.75" hidden="false" customHeight="false" outlineLevel="0" collapsed="false">
      <c r="A1394" s="10" t="s">
        <v>215</v>
      </c>
      <c r="D1394" s="11" t="n">
        <f aca="false">D1231*C126</f>
        <v>51003.6095870632</v>
      </c>
      <c r="E1394" s="10" t="s">
        <v>144</v>
      </c>
    </row>
    <row r="1395" customFormat="false" ht="12.75" hidden="false" customHeight="false" outlineLevel="0" collapsed="false">
      <c r="A1395" s="10" t="s">
        <v>230</v>
      </c>
      <c r="D1395" s="11" t="n">
        <f aca="false">(D1237-1+4)*C128</f>
        <v>40005.4159445407</v>
      </c>
      <c r="E1395" s="10" t="s">
        <v>144</v>
      </c>
    </row>
    <row r="1396" customFormat="false" ht="12.75" hidden="false" customHeight="false" outlineLevel="0" collapsed="false">
      <c r="A1396" s="10" t="s">
        <v>231</v>
      </c>
      <c r="D1396" s="11" t="n">
        <f aca="false">2*(D1237-1+2)*C130</f>
        <v>6001.08318890815</v>
      </c>
      <c r="E1396" s="10" t="s">
        <v>144</v>
      </c>
    </row>
    <row r="1397" customFormat="false" ht="12.75" hidden="false" customHeight="false" outlineLevel="0" collapsed="false">
      <c r="A1397" s="10"/>
      <c r="D1397" s="11"/>
      <c r="E1397" s="10"/>
    </row>
    <row r="1398" customFormat="false" ht="12.75" hidden="false" customHeight="false" outlineLevel="0" collapsed="false">
      <c r="A1398" s="10" t="s">
        <v>155</v>
      </c>
      <c r="D1398" s="11" t="n">
        <f aca="false">SUM(D1392:D1396)</f>
        <v>142018.232637323</v>
      </c>
      <c r="E1398" s="10" t="s">
        <v>144</v>
      </c>
    </row>
    <row r="1399" customFormat="false" ht="12.75" hidden="false" customHeight="false" outlineLevel="0" collapsed="false">
      <c r="A1399" s="10"/>
      <c r="D1399" s="12"/>
      <c r="E1399" s="10"/>
    </row>
    <row r="1400" customFormat="false" ht="12.75" hidden="false" customHeight="false" outlineLevel="0" collapsed="false">
      <c r="A1400" s="10" t="s">
        <v>183</v>
      </c>
      <c r="D1400" s="13" t="n">
        <f aca="false">(D1252-(D1235*C99))*C107/C89</f>
        <v>101263.5</v>
      </c>
      <c r="E1400" s="10" t="s">
        <v>144</v>
      </c>
    </row>
    <row r="1401" customFormat="false" ht="12.75" hidden="false" customHeight="false" outlineLevel="0" collapsed="false">
      <c r="A1401" s="10"/>
      <c r="D1401" s="12"/>
      <c r="E1401" s="10"/>
    </row>
    <row r="1402" customFormat="false" ht="12.75" hidden="false" customHeight="false" outlineLevel="0" collapsed="false">
      <c r="A1402" s="10" t="s">
        <v>159</v>
      </c>
      <c r="D1402" s="13" t="n">
        <f aca="false">SUM(D1400)</f>
        <v>101263.5</v>
      </c>
      <c r="E1402" s="10" t="s">
        <v>144</v>
      </c>
    </row>
    <row r="1403" customFormat="false" ht="12.75" hidden="false" customHeight="false" outlineLevel="0" collapsed="false">
      <c r="A1403" s="10"/>
      <c r="D1403" s="12"/>
      <c r="E1403" s="10"/>
    </row>
    <row r="1404" customFormat="false" ht="12.75" hidden="false" customHeight="false" outlineLevel="0" collapsed="false">
      <c r="A1404" s="8" t="s">
        <v>160</v>
      </c>
      <c r="D1404" s="14" t="n">
        <f aca="false">D1398+D1402</f>
        <v>243281.732637323</v>
      </c>
      <c r="E1404" s="8" t="s">
        <v>144</v>
      </c>
    </row>
    <row r="1405" customFormat="false" ht="12.75" hidden="false" customHeight="false" outlineLevel="0" collapsed="false">
      <c r="A1405" s="8"/>
      <c r="D1405" s="8"/>
      <c r="E1405" s="8"/>
    </row>
    <row r="1406" customFormat="false" ht="12.75" hidden="false" customHeight="false" outlineLevel="0" collapsed="false">
      <c r="A1406" s="8"/>
      <c r="D1406" s="8"/>
      <c r="E1406" s="8"/>
    </row>
    <row r="1407" customFormat="false" ht="23.25" hidden="false" customHeight="false" outlineLevel="0" collapsed="false">
      <c r="A1407" s="3" t="s">
        <v>299</v>
      </c>
    </row>
    <row r="1408" customFormat="false" ht="12.75" hidden="false" customHeight="false" outlineLevel="0" collapsed="false">
      <c r="D1408" s="8" t="s">
        <v>300</v>
      </c>
      <c r="F1408" s="8" t="s">
        <v>300</v>
      </c>
      <c r="H1408" s="8" t="s">
        <v>300</v>
      </c>
      <c r="J1408" s="8" t="s">
        <v>300</v>
      </c>
      <c r="L1408" s="8" t="s">
        <v>300</v>
      </c>
      <c r="N1408" s="8" t="s">
        <v>300</v>
      </c>
      <c r="P1408" s="8" t="s">
        <v>300</v>
      </c>
      <c r="R1408" s="8" t="s">
        <v>300</v>
      </c>
      <c r="T1408" s="8" t="s">
        <v>300</v>
      </c>
      <c r="V1408" s="8" t="s">
        <v>300</v>
      </c>
      <c r="X1408" s="8" t="s">
        <v>300</v>
      </c>
      <c r="Z1408" s="8" t="s">
        <v>300</v>
      </c>
    </row>
    <row r="1409" customFormat="false" ht="12.75" hidden="false" customHeight="false" outlineLevel="0" collapsed="false">
      <c r="B1409" s="8" t="s">
        <v>301</v>
      </c>
      <c r="C1409" s="8" t="s">
        <v>302</v>
      </c>
      <c r="D1409" s="8" t="s">
        <v>303</v>
      </c>
      <c r="E1409" s="8" t="s">
        <v>304</v>
      </c>
      <c r="F1409" s="8" t="s">
        <v>303</v>
      </c>
      <c r="G1409" s="8" t="s">
        <v>305</v>
      </c>
      <c r="H1409" s="8" t="s">
        <v>303</v>
      </c>
      <c r="I1409" s="8" t="s">
        <v>306</v>
      </c>
      <c r="J1409" s="8" t="s">
        <v>303</v>
      </c>
      <c r="K1409" s="8" t="s">
        <v>307</v>
      </c>
      <c r="L1409" s="8" t="s">
        <v>303</v>
      </c>
      <c r="M1409" s="8" t="s">
        <v>308</v>
      </c>
      <c r="N1409" s="8" t="s">
        <v>303</v>
      </c>
      <c r="O1409" s="8" t="s">
        <v>309</v>
      </c>
      <c r="P1409" s="8" t="s">
        <v>303</v>
      </c>
      <c r="Q1409" s="8" t="s">
        <v>310</v>
      </c>
      <c r="R1409" s="8" t="s">
        <v>303</v>
      </c>
      <c r="S1409" s="8" t="s">
        <v>311</v>
      </c>
      <c r="T1409" s="8" t="s">
        <v>303</v>
      </c>
      <c r="U1409" s="8" t="s">
        <v>312</v>
      </c>
      <c r="V1409" s="8" t="s">
        <v>303</v>
      </c>
      <c r="W1409" s="8" t="s">
        <v>313</v>
      </c>
      <c r="X1409" s="8" t="s">
        <v>303</v>
      </c>
      <c r="Y1409" s="8" t="s">
        <v>314</v>
      </c>
      <c r="Z1409" s="8" t="s">
        <v>303</v>
      </c>
    </row>
    <row r="1411" customFormat="false" ht="12.75" hidden="false" customHeight="false" outlineLevel="0" collapsed="false">
      <c r="A1411" s="8" t="s">
        <v>315</v>
      </c>
    </row>
    <row r="1412" customFormat="false" ht="12.75" hidden="false" customHeight="false" outlineLevel="0" collapsed="false">
      <c r="A1412" s="8" t="s">
        <v>316</v>
      </c>
    </row>
    <row r="1414" customFormat="false" ht="12.75" hidden="false" customHeight="false" outlineLevel="0" collapsed="false">
      <c r="A1414" s="8" t="s">
        <v>317</v>
      </c>
      <c r="B1414" s="15" t="n">
        <f aca="false">D163</f>
        <v>28574838.2352941</v>
      </c>
      <c r="C1414" s="15" t="n">
        <f aca="false">D261</f>
        <v>38538192.6886088</v>
      </c>
      <c r="D1414" s="16" t="n">
        <f aca="false">B1414-C1414</f>
        <v>-9963354.45331466</v>
      </c>
      <c r="E1414" s="15" t="n">
        <f aca="false">D358</f>
        <v>32705738.8275086</v>
      </c>
      <c r="F1414" s="15" t="n">
        <f aca="false">B1414-E1414</f>
        <v>-4130900.59221444</v>
      </c>
      <c r="G1414" s="15" t="n">
        <f aca="false">D487</f>
        <v>33433217.2758419</v>
      </c>
      <c r="H1414" s="15" t="n">
        <f aca="false">B1414-G1414</f>
        <v>-4858379.04054778</v>
      </c>
      <c r="I1414" s="15" t="n">
        <f aca="false">D599</f>
        <v>33547864.2758419</v>
      </c>
      <c r="J1414" s="15" t="n">
        <f aca="false">B1414-I1414</f>
        <v>-4973026.04054778</v>
      </c>
      <c r="K1414" s="15" t="n">
        <f aca="false">D688</f>
        <v>33547864.2758419</v>
      </c>
      <c r="L1414" s="15" t="n">
        <f aca="false">B1414-K1414</f>
        <v>-4973026.04054778</v>
      </c>
      <c r="M1414" s="15" t="n">
        <f aca="false">D758</f>
        <v>32705738.8275086</v>
      </c>
      <c r="N1414" s="15" t="n">
        <f aca="false">B1414-M1414</f>
        <v>-4130900.59221444</v>
      </c>
      <c r="O1414" s="15" t="n">
        <f aca="false">D831</f>
        <v>33433217.2758419</v>
      </c>
      <c r="P1414" s="15" t="n">
        <f aca="false">B1414-O1414</f>
        <v>-4858379.04054778</v>
      </c>
      <c r="Q1414" s="15" t="n">
        <f aca="false">D956</f>
        <v>33303229.8275086</v>
      </c>
      <c r="R1414" s="15" t="n">
        <f aca="false">B1414-Q1414</f>
        <v>-4728391.59221444</v>
      </c>
      <c r="S1414" s="15" t="n">
        <f aca="false">D1064</f>
        <v>33857929.8275086</v>
      </c>
      <c r="T1414" s="16" t="n">
        <f aca="false">B1414-S1414</f>
        <v>-5283091.59221444</v>
      </c>
      <c r="U1414" s="15" t="n">
        <f aca="false">D1157</f>
        <v>33857929.8275086</v>
      </c>
      <c r="V1414" s="16" t="n">
        <f aca="false">B1414-U1414</f>
        <v>-5283091.59221444</v>
      </c>
      <c r="W1414" s="15" t="n">
        <f aca="false">D1257</f>
        <v>37573733.04155</v>
      </c>
      <c r="X1414" s="16" t="n">
        <f aca="false">B1414-W1414</f>
        <v>-8998894.80625583</v>
      </c>
      <c r="Y1414" s="15" t="n">
        <f aca="false">D1347</f>
        <v>37174191.8650794</v>
      </c>
      <c r="Z1414" s="16" t="n">
        <f aca="false">B1414-Y1414</f>
        <v>-8599353.62978525</v>
      </c>
    </row>
    <row r="1415" customFormat="false" ht="12.75" hidden="false" customHeight="false" outlineLevel="0" collapsed="false">
      <c r="A1415" s="8"/>
      <c r="B1415" s="17"/>
      <c r="C1415" s="17"/>
      <c r="D1415" s="18" t="n">
        <f aca="false">D1414/B1414</f>
        <v>-0.348675795511887</v>
      </c>
      <c r="E1415" s="19"/>
      <c r="F1415" s="18" t="n">
        <f aca="false">F1414/B1414</f>
        <v>-0.144564268682794</v>
      </c>
      <c r="G1415" s="19"/>
      <c r="H1415" s="18" t="n">
        <f aca="false">H1414/B1414</f>
        <v>-0.170022976177236</v>
      </c>
      <c r="I1415" s="19"/>
      <c r="J1415" s="18" t="n">
        <f aca="false">J1414/B1414</f>
        <v>-0.174035142372402</v>
      </c>
      <c r="K1415" s="19"/>
      <c r="L1415" s="18" t="n">
        <f aca="false">L1414/B1414</f>
        <v>-0.174035142372402</v>
      </c>
      <c r="M1415" s="19"/>
      <c r="N1415" s="18" t="n">
        <f aca="false">N1414/B1414</f>
        <v>-0.144564268682794</v>
      </c>
      <c r="P1415" s="18" t="n">
        <f aca="false">P1414/B1414</f>
        <v>-0.170022976177236</v>
      </c>
      <c r="R1415" s="18" t="n">
        <f aca="false">R1414/B1414</f>
        <v>-0.165473958357328</v>
      </c>
      <c r="T1415" s="18" t="n">
        <f aca="false">T1414/B1414</f>
        <v>-0.18488614174162</v>
      </c>
      <c r="V1415" s="18" t="n">
        <f aca="false">V1414/B1414</f>
        <v>-0.18488614174162</v>
      </c>
      <c r="X1415" s="18" t="n">
        <f aca="false">X1414/B1414</f>
        <v>-0.314923735776074</v>
      </c>
      <c r="Z1415" s="18" t="n">
        <f aca="false">Z1414/B1414</f>
        <v>-0.300941463219336</v>
      </c>
    </row>
    <row r="1416" customFormat="false" ht="12.75" hidden="false" customHeight="false" outlineLevel="0" collapsed="false">
      <c r="A1416" s="8"/>
      <c r="B1416" s="17"/>
      <c r="C1416" s="17"/>
      <c r="D1416" s="18"/>
      <c r="E1416" s="19"/>
      <c r="F1416" s="18"/>
      <c r="G1416" s="19"/>
      <c r="H1416" s="18"/>
      <c r="I1416" s="19"/>
      <c r="J1416" s="18"/>
      <c r="K1416" s="19"/>
      <c r="L1416" s="18"/>
      <c r="M1416" s="19"/>
      <c r="N1416" s="18"/>
      <c r="P1416" s="18"/>
      <c r="R1416" s="18"/>
      <c r="T1416" s="18"/>
      <c r="V1416" s="18"/>
      <c r="X1416" s="18"/>
      <c r="Z1416" s="18"/>
    </row>
    <row r="1417" customFormat="false" ht="12.75" hidden="false" customHeight="false" outlineLevel="0" collapsed="false">
      <c r="A1417" s="8" t="s">
        <v>318</v>
      </c>
      <c r="B1417" s="15" t="n">
        <f aca="false">D146</f>
        <v>1491750</v>
      </c>
      <c r="C1417" s="15" t="n">
        <f aca="false">D246</f>
        <v>1589629.5</v>
      </c>
      <c r="D1417" s="15" t="n">
        <f aca="false">B1417-C1417</f>
        <v>-97879.5</v>
      </c>
      <c r="E1417" s="15" t="n">
        <f aca="false">D332</f>
        <v>1560922.5</v>
      </c>
      <c r="F1417" s="15" t="n">
        <f aca="false">B1417-E1417</f>
        <v>-69172.5</v>
      </c>
      <c r="G1417" s="15" t="n">
        <v>0</v>
      </c>
      <c r="H1417" s="15" t="n">
        <f aca="false">B1417-G1417</f>
        <v>1491750</v>
      </c>
      <c r="I1417" s="15" t="n">
        <v>0</v>
      </c>
      <c r="J1417" s="15" t="n">
        <f aca="false">B1417-I229</f>
        <v>1491750</v>
      </c>
      <c r="K1417" s="15" t="n">
        <v>0</v>
      </c>
      <c r="L1417" s="15" t="n">
        <f aca="false">B1417-K229</f>
        <v>1491750</v>
      </c>
      <c r="M1417" s="15" t="n">
        <f aca="false">D332</f>
        <v>1560922.5</v>
      </c>
      <c r="N1417" s="15" t="n">
        <f aca="false">B1417-M1417</f>
        <v>-69172.5</v>
      </c>
      <c r="O1417" s="20" t="n">
        <v>0</v>
      </c>
      <c r="P1417" s="15" t="n">
        <f aca="false">B1417-O1417</f>
        <v>1491750</v>
      </c>
      <c r="Q1417" s="15" t="n">
        <f aca="false">D931</f>
        <v>1912813.5</v>
      </c>
      <c r="R1417" s="15" t="n">
        <f aca="false">B1417-Q1417</f>
        <v>-421063.5</v>
      </c>
      <c r="S1417" s="15" t="n">
        <f aca="false">D931</f>
        <v>1912813.5</v>
      </c>
      <c r="T1417" s="15" t="n">
        <f aca="false">B1417-S1417</f>
        <v>-421063.5</v>
      </c>
      <c r="U1417" s="15" t="n">
        <f aca="false">D931</f>
        <v>1912813.5</v>
      </c>
      <c r="V1417" s="15" t="n">
        <f aca="false">B1417-U1417</f>
        <v>-421063.5</v>
      </c>
      <c r="W1417" s="15" t="n">
        <f aca="false">F931</f>
        <v>0</v>
      </c>
      <c r="X1417" s="15" t="n">
        <f aca="false">B1417-W1417</f>
        <v>1491750</v>
      </c>
      <c r="Y1417" s="15" t="n">
        <f aca="false">H931</f>
        <v>0</v>
      </c>
      <c r="Z1417" s="15" t="n">
        <f aca="false">B1417-Y1417</f>
        <v>1491750</v>
      </c>
    </row>
    <row r="1418" customFormat="false" ht="12.75" hidden="false" customHeight="false" outlineLevel="0" collapsed="false">
      <c r="A1418" s="8"/>
      <c r="B1418" s="17"/>
      <c r="C1418" s="17"/>
      <c r="D1418" s="18" t="n">
        <f aca="false">D1417/B1417</f>
        <v>-0.0656138763197587</v>
      </c>
      <c r="E1418" s="19"/>
      <c r="F1418" s="18" t="n">
        <f aca="false">F1417/B1417</f>
        <v>-0.0463700351935646</v>
      </c>
      <c r="G1418" s="19"/>
      <c r="H1418" s="18" t="n">
        <f aca="false">H1417/B1417</f>
        <v>1</v>
      </c>
      <c r="I1418" s="19"/>
      <c r="J1418" s="18" t="n">
        <f aca="false">J1417/B1417</f>
        <v>1</v>
      </c>
      <c r="K1418" s="19"/>
      <c r="L1418" s="18" t="n">
        <f aca="false">L1417/B1417</f>
        <v>1</v>
      </c>
      <c r="M1418" s="19"/>
      <c r="N1418" s="18" t="n">
        <f aca="false">N1417/B1417</f>
        <v>-0.0463700351935646</v>
      </c>
      <c r="P1418" s="18" t="n">
        <f aca="false">P1417/B1417</f>
        <v>1</v>
      </c>
      <c r="R1418" s="18" t="n">
        <f aca="false">R1417/B1417</f>
        <v>-0.282261437908497</v>
      </c>
      <c r="T1418" s="18" t="n">
        <f aca="false">T1417/B1417</f>
        <v>-0.282261437908497</v>
      </c>
      <c r="V1418" s="18" t="n">
        <f aca="false">V1417/B1417</f>
        <v>-0.282261437908497</v>
      </c>
      <c r="X1418" s="18" t="n">
        <f aca="false">X1417/B1417</f>
        <v>1</v>
      </c>
      <c r="Z1418" s="18" t="n">
        <f aca="false">Z1417/B1417</f>
        <v>1</v>
      </c>
    </row>
    <row r="1419" customFormat="false" ht="12.75" hidden="false" customHeight="false" outlineLevel="0" collapsed="false">
      <c r="B1419" s="17"/>
      <c r="C1419" s="17"/>
      <c r="D1419" s="21"/>
      <c r="E1419" s="17"/>
      <c r="F1419" s="21"/>
      <c r="G1419" s="17"/>
      <c r="I1419" s="17"/>
      <c r="J1419" s="22"/>
      <c r="K1419" s="17"/>
      <c r="L1419" s="8"/>
      <c r="M1419" s="17"/>
      <c r="N1419" s="8"/>
    </row>
    <row r="1420" customFormat="false" ht="12.75" hidden="false" customHeight="false" outlineLevel="0" collapsed="false">
      <c r="A1420" s="8" t="s">
        <v>319</v>
      </c>
      <c r="B1420" s="15" t="n">
        <f aca="false">D210</f>
        <v>10493538.4615385</v>
      </c>
      <c r="C1420" s="15" t="n">
        <f aca="false">D297</f>
        <v>7293071.14121625</v>
      </c>
      <c r="D1420" s="15" t="n">
        <f aca="false">B1420-C1420</f>
        <v>3200467.32032221</v>
      </c>
      <c r="E1420" s="15" t="n">
        <f aca="false">D413</f>
        <v>8286249.89353846</v>
      </c>
      <c r="F1420" s="15" t="n">
        <f aca="false">B1420-E1420</f>
        <v>2207288.568</v>
      </c>
      <c r="G1420" s="15" t="n">
        <f aca="false">D548</f>
        <v>7206747.53846154</v>
      </c>
      <c r="H1420" s="15" t="n">
        <f aca="false">B1420-G1420</f>
        <v>3286790.92307692</v>
      </c>
      <c r="I1420" s="15" t="n">
        <f aca="false">D663</f>
        <v>6756757.16923077</v>
      </c>
      <c r="J1420" s="15" t="n">
        <f aca="false">B1420-I1420</f>
        <v>3736781.29230769</v>
      </c>
      <c r="K1420" s="15" t="n">
        <f aca="false">D747</f>
        <v>6013787.96297302</v>
      </c>
      <c r="L1420" s="15" t="n">
        <f aca="false">B1420-K1420</f>
        <v>4479750.49856545</v>
      </c>
      <c r="M1420" s="15" t="n">
        <f aca="false">D820</f>
        <v>7363545.84624772</v>
      </c>
      <c r="N1420" s="15" t="n">
        <f aca="false">B1420-M1420</f>
        <v>3129992.61529074</v>
      </c>
      <c r="O1420" s="15" t="n">
        <f aca="false">D899</f>
        <v>6557388.18858974</v>
      </c>
      <c r="P1420" s="15" t="n">
        <f aca="false">B1420-O1420</f>
        <v>3936150.27294872</v>
      </c>
      <c r="Q1420" s="15" t="n">
        <f aca="false">D1014</f>
        <v>8459936.04738462</v>
      </c>
      <c r="R1420" s="15" t="n">
        <f aca="false">B1420-Q1420</f>
        <v>2033602.41415385</v>
      </c>
      <c r="S1420" s="15" t="n">
        <f aca="false">D1132</f>
        <v>7450645.20430769</v>
      </c>
      <c r="T1420" s="15" t="n">
        <f aca="false">B1420-S1420</f>
        <v>3042893.25723077</v>
      </c>
      <c r="U1420" s="15" t="n">
        <f aca="false">D1208</f>
        <v>6813837.49447652</v>
      </c>
      <c r="V1420" s="15" t="n">
        <f aca="false">B1420-U1420</f>
        <v>3679700.96706194</v>
      </c>
      <c r="W1420" s="15" t="n">
        <f aca="false">D1301</f>
        <v>6550725.45891563</v>
      </c>
      <c r="X1420" s="15" t="n">
        <f aca="false">B1420-W1420</f>
        <v>3942813.00262284</v>
      </c>
      <c r="Y1420" s="15" t="n">
        <f aca="false">D1390</f>
        <v>6184290.89779583</v>
      </c>
      <c r="Z1420" s="15" t="n">
        <f aca="false">B1420-Y1420</f>
        <v>4309247.56374263</v>
      </c>
    </row>
    <row r="1421" customFormat="false" ht="12.75" hidden="false" customHeight="false" outlineLevel="0" collapsed="false">
      <c r="A1421" s="8" t="s">
        <v>320</v>
      </c>
      <c r="B1421" s="17"/>
      <c r="C1421" s="17"/>
      <c r="D1421" s="18" t="n">
        <f aca="false">D1420/B1420</f>
        <v>0.304994100136265</v>
      </c>
      <c r="E1421" s="19"/>
      <c r="F1421" s="18" t="n">
        <f aca="false">F1420/B1420</f>
        <v>0.210347403413089</v>
      </c>
      <c r="G1421" s="19"/>
      <c r="H1421" s="18" t="n">
        <f aca="false">H1420/B1420</f>
        <v>0.313220458010791</v>
      </c>
      <c r="I1421" s="19"/>
      <c r="J1421" s="18" t="n">
        <f aca="false">J1420/B1420</f>
        <v>0.356103072953319</v>
      </c>
      <c r="K1421" s="19"/>
      <c r="L1421" s="18" t="n">
        <f aca="false">L1420/B1420</f>
        <v>0.426905615773449</v>
      </c>
      <c r="M1421" s="19"/>
      <c r="N1421" s="18" t="n">
        <f aca="false">N1420/B1420</f>
        <v>0.298278090537617</v>
      </c>
      <c r="P1421" s="18" t="n">
        <f aca="false">P1420/B1420</f>
        <v>0.375102286743002</v>
      </c>
      <c r="R1421" s="18" t="n">
        <f aca="false">R1420/B1420</f>
        <v>0.193795679275158</v>
      </c>
      <c r="T1421" s="18" t="n">
        <f aca="false">T1420/B1420</f>
        <v>0.28997780571194</v>
      </c>
      <c r="V1421" s="18" t="n">
        <f aca="false">V1420/B1420</f>
        <v>0.350663504074341</v>
      </c>
      <c r="X1421" s="18" t="n">
        <f aca="false">X1420/B1420</f>
        <v>0.375737223156352</v>
      </c>
      <c r="Z1421" s="18" t="n">
        <f aca="false">Z1420/B1420</f>
        <v>0.410657242029191</v>
      </c>
    </row>
    <row r="1422" customFormat="false" ht="12.75" hidden="false" customHeight="false" outlineLevel="0" collapsed="false">
      <c r="A1422" s="8"/>
      <c r="B1422" s="17"/>
      <c r="C1422" s="17"/>
      <c r="D1422" s="18"/>
      <c r="E1422" s="19"/>
      <c r="F1422" s="18"/>
      <c r="G1422" s="19"/>
      <c r="H1422" s="18"/>
      <c r="I1422" s="19"/>
      <c r="J1422" s="18"/>
      <c r="K1422" s="19"/>
      <c r="L1422" s="18"/>
      <c r="M1422" s="19"/>
      <c r="N1422" s="18"/>
      <c r="P1422" s="18"/>
      <c r="R1422" s="18"/>
      <c r="T1422" s="18"/>
      <c r="V1422" s="18"/>
      <c r="X1422" s="18"/>
      <c r="Z1422" s="18"/>
    </row>
    <row r="1423" customFormat="false" ht="12.75" hidden="false" customHeight="false" outlineLevel="0" collapsed="false">
      <c r="A1423" s="8" t="s">
        <v>319</v>
      </c>
      <c r="B1423" s="15" t="n">
        <f aca="false">D223</f>
        <v>662235.294117647</v>
      </c>
      <c r="C1423" s="15" t="n">
        <f aca="false">D308</f>
        <v>422833.444287085</v>
      </c>
      <c r="D1423" s="15" t="n">
        <f aca="false">B1423-C1423</f>
        <v>239401.849830562</v>
      </c>
      <c r="E1423" s="15" t="n">
        <f aca="false">D426</f>
        <v>436765.060943187</v>
      </c>
      <c r="F1423" s="23" t="n">
        <f aca="false">B1423-E1423</f>
        <v>225470.23317446</v>
      </c>
      <c r="G1423" s="15" t="n">
        <f aca="false">D563</f>
        <v>234491.710517025</v>
      </c>
      <c r="H1423" s="15" t="n">
        <f aca="false">B1423-G1423</f>
        <v>427743.583600622</v>
      </c>
      <c r="I1423" s="15" t="n">
        <f aca="false">D679</f>
        <v>251110.710517025</v>
      </c>
      <c r="J1423" s="15" t="n">
        <f aca="false">B1423-I1423</f>
        <v>411124.583600622</v>
      </c>
      <c r="K1423" s="15" t="n">
        <f aca="false">D749</f>
        <v>251110.710517025</v>
      </c>
      <c r="L1423" s="15" t="n">
        <f aca="false">B1423-K1423</f>
        <v>411124.583600622</v>
      </c>
      <c r="M1423" s="15" t="n">
        <f aca="false">D822</f>
        <v>436765.060943187</v>
      </c>
      <c r="N1423" s="15" t="n">
        <f aca="false">B1423-M1423</f>
        <v>225470.23317446</v>
      </c>
      <c r="O1423" s="15" t="n">
        <f aca="false">D901</f>
        <v>234491.710517025</v>
      </c>
      <c r="P1423" s="15" t="n">
        <f aca="false">B1423-O1423</f>
        <v>427743.583600622</v>
      </c>
      <c r="Q1423" s="15" t="n">
        <f aca="false">D1028</f>
        <v>314408.668110629</v>
      </c>
      <c r="R1423" s="15" t="n">
        <f aca="false">B1423-Q1423</f>
        <v>347826.626007018</v>
      </c>
      <c r="S1423" s="15" t="n">
        <f aca="false">D1148</f>
        <v>246012.197522394</v>
      </c>
      <c r="T1423" s="15" t="n">
        <f aca="false">B1423-S1423</f>
        <v>416223.096595253</v>
      </c>
      <c r="U1423" s="15" t="n">
        <f aca="false">D1210</f>
        <v>246012.197522394</v>
      </c>
      <c r="V1423" s="15" t="n">
        <f aca="false">B1423-U1423</f>
        <v>416223.096595253</v>
      </c>
      <c r="W1423" s="15" t="n">
        <f aca="false">D1314</f>
        <v>224635.320872617</v>
      </c>
      <c r="X1423" s="15" t="n">
        <f aca="false">B1423-W1423</f>
        <v>437599.97324503</v>
      </c>
      <c r="Y1423" s="15" t="n">
        <f aca="false">D1404</f>
        <v>243281.732637323</v>
      </c>
      <c r="Z1423" s="15" t="n">
        <f aca="false">B1423-Y1423</f>
        <v>418953.561480324</v>
      </c>
    </row>
    <row r="1424" customFormat="false" ht="12.75" hidden="false" customHeight="false" outlineLevel="0" collapsed="false">
      <c r="A1424" s="8" t="s">
        <v>321</v>
      </c>
      <c r="B1424" s="17"/>
      <c r="C1424" s="17"/>
      <c r="D1424" s="18" t="n">
        <f aca="false">D1423/B1423</f>
        <v>0.361505724562049</v>
      </c>
      <c r="E1424" s="19"/>
      <c r="F1424" s="18" t="n">
        <f aca="false">F1423/B1423</f>
        <v>0.340468463667243</v>
      </c>
      <c r="G1424" s="19"/>
      <c r="H1424" s="18" t="n">
        <f aca="false">H1423/B1423</f>
        <v>0.645908768982996</v>
      </c>
      <c r="I1424" s="19"/>
      <c r="J1424" s="18" t="n">
        <f aca="false">J1423/B1423</f>
        <v>0.62081345898122</v>
      </c>
      <c r="K1424" s="19"/>
      <c r="L1424" s="18" t="n">
        <f aca="false">L1423/B1423</f>
        <v>0.62081345898122</v>
      </c>
      <c r="M1424" s="19"/>
      <c r="N1424" s="18" t="n">
        <f aca="false">N1423/B1423</f>
        <v>0.340468463667243</v>
      </c>
      <c r="P1424" s="18" t="n">
        <f aca="false">P1423/B1423</f>
        <v>0.645908768982996</v>
      </c>
      <c r="R1424" s="18" t="n">
        <f aca="false">R1423/B1423</f>
        <v>0.525231181570377</v>
      </c>
      <c r="T1424" s="18" t="n">
        <f aca="false">T1423/B1423</f>
        <v>0.628512403812338</v>
      </c>
      <c r="V1424" s="18" t="n">
        <f aca="false">V1423/B1423</f>
        <v>0.628512403812338</v>
      </c>
      <c r="X1424" s="18" t="n">
        <f aca="false">X1423/B1423</f>
        <v>0.660792285056449</v>
      </c>
      <c r="Z1424" s="18" t="n">
        <f aca="false">Z1423/B1423</f>
        <v>0.632635507653714</v>
      </c>
    </row>
    <row r="1425" customFormat="false" ht="12.75" hidden="false" customHeight="false" outlineLevel="0" collapsed="false">
      <c r="A1425" s="8"/>
    </row>
    <row r="1426" customFormat="false" ht="12.75" hidden="false" customHeight="false" outlineLevel="0" collapsed="false">
      <c r="A1426" s="8" t="s">
        <v>322</v>
      </c>
      <c r="C1426" s="15"/>
      <c r="D1426" s="15" t="n">
        <f aca="false">K1496</f>
        <v>6292375.2259214</v>
      </c>
      <c r="E1426" s="15"/>
      <c r="F1426" s="15" t="n">
        <f aca="false">K1524</f>
        <v>9508109.79068567</v>
      </c>
      <c r="G1426" s="15"/>
      <c r="H1426" s="15" t="n">
        <f aca="false">K1552</f>
        <v>16588080.5100903</v>
      </c>
      <c r="I1426" s="15"/>
      <c r="J1426" s="15" t="n">
        <f aca="false">K1580</f>
        <v>18908479.6278644</v>
      </c>
      <c r="K1426" s="15"/>
      <c r="L1426" s="15" t="n">
        <f aca="false">K1608</f>
        <v>23083107.6946305</v>
      </c>
      <c r="M1426" s="15"/>
      <c r="N1426" s="15" t="n">
        <f aca="false">K1636</f>
        <v>14596467.2109793</v>
      </c>
      <c r="P1426" s="15" t="n">
        <f aca="false">K1664</f>
        <v>20194911.4986921</v>
      </c>
      <c r="R1426" s="15" t="n">
        <f aca="false">K1692</f>
        <v>8441779.61278286</v>
      </c>
      <c r="T1426" s="15" t="n">
        <f aca="false">K1720</f>
        <v>12339001.2046895</v>
      </c>
      <c r="V1426" s="15" t="n">
        <f aca="false">K1748</f>
        <v>15917124.3842281</v>
      </c>
      <c r="X1426" s="15" t="n">
        <f aca="false">K1776</f>
        <v>13457838.4448393</v>
      </c>
      <c r="Z1426" s="15" t="n">
        <f aca="false">K1804</f>
        <v>15932809.0107552</v>
      </c>
    </row>
    <row r="1427" customFormat="false" ht="12.75" hidden="false" customHeight="false" outlineLevel="0" collapsed="false">
      <c r="A1427" s="8" t="s">
        <v>323</v>
      </c>
      <c r="C1427" s="15"/>
      <c r="E1427" s="15"/>
      <c r="I1427" s="15"/>
    </row>
    <row r="1428" customFormat="false" ht="12.75" hidden="false" customHeight="false" outlineLevel="0" collapsed="false">
      <c r="A1428" s="8"/>
      <c r="C1428" s="15"/>
      <c r="E1428" s="15"/>
      <c r="I1428" s="15"/>
    </row>
    <row r="1429" customFormat="false" ht="12.75" hidden="false" customHeight="false" outlineLevel="0" collapsed="false">
      <c r="A1429" s="8" t="s">
        <v>322</v>
      </c>
      <c r="C1429" s="15"/>
      <c r="D1429" s="15" t="n">
        <f aca="false">V1496</f>
        <v>-954383.757177962</v>
      </c>
      <c r="E1429" s="15"/>
      <c r="F1429" s="15" t="n">
        <f aca="false">V1524</f>
        <v>3675876.52828289</v>
      </c>
      <c r="H1429" s="15" t="n">
        <f aca="false">V1524</f>
        <v>3675876.52828289</v>
      </c>
      <c r="I1429" s="15"/>
      <c r="J1429" s="15" t="n">
        <f aca="false">V1580</f>
        <v>8599543.12722111</v>
      </c>
      <c r="L1429" s="15" t="n">
        <f aca="false">V1608</f>
        <v>10987496.6780396</v>
      </c>
      <c r="N1429" s="15" t="n">
        <f aca="false">V1636</f>
        <v>6580645.84005061</v>
      </c>
      <c r="P1429" s="15" t="n">
        <f aca="false">V1664</f>
        <v>9401045.31779894</v>
      </c>
      <c r="R1429" s="15" t="n">
        <f aca="false">V1692</f>
        <v>2842332.31904062</v>
      </c>
      <c r="T1429" s="15" t="n">
        <f aca="false">V1720</f>
        <v>4677399.32480956</v>
      </c>
      <c r="V1429" s="15" t="n">
        <f aca="false">V1748</f>
        <v>6724142.60713122</v>
      </c>
      <c r="X1429" s="15" t="n">
        <f aca="false">V1776</f>
        <v>3491593.54480409</v>
      </c>
      <c r="Z1429" s="15" t="n">
        <f aca="false">V1804</f>
        <v>5090171.7256582</v>
      </c>
    </row>
    <row r="1430" customFormat="false" ht="12.75" hidden="false" customHeight="false" outlineLevel="0" collapsed="false">
      <c r="A1430" s="8" t="s">
        <v>324</v>
      </c>
      <c r="C1430" s="15"/>
      <c r="E1430" s="15"/>
      <c r="I1430" s="15"/>
    </row>
    <row r="1431" customFormat="false" ht="12.75" hidden="false" customHeight="false" outlineLevel="0" collapsed="false">
      <c r="A1431" s="8"/>
      <c r="C1431" s="8"/>
      <c r="I1431" s="8"/>
    </row>
    <row r="1432" customFormat="false" ht="12.75" hidden="false" customHeight="false" outlineLevel="0" collapsed="false">
      <c r="A1432" s="8" t="s">
        <v>322</v>
      </c>
      <c r="C1432" s="8"/>
      <c r="D1432" s="15" t="n">
        <f aca="false">M1496</f>
        <v>-4604526.48555731</v>
      </c>
      <c r="F1432" s="15" t="n">
        <f aca="false">M1524</f>
        <v>662187.578683689</v>
      </c>
      <c r="H1432" s="15" t="n">
        <f aca="false">M1552</f>
        <v>2539894.34799367</v>
      </c>
      <c r="I1432" s="8"/>
      <c r="J1432" s="15" t="n">
        <f aca="false">M1580</f>
        <v>3279747.34527444</v>
      </c>
      <c r="L1432" s="15" t="n">
        <f aca="false">M1608</f>
        <v>4744696.87771317</v>
      </c>
      <c r="N1432" s="15" t="n">
        <f aca="false">M1636</f>
        <v>2448182.07003158</v>
      </c>
      <c r="P1432" s="15" t="n">
        <f aca="false">M1664</f>
        <v>3819565.11484044</v>
      </c>
      <c r="R1432" s="15" t="n">
        <f aca="false">M1692</f>
        <v>-57562.3936695595</v>
      </c>
      <c r="T1432" s="15" t="n">
        <f aca="false">M1720</f>
        <v>762358.516943532</v>
      </c>
      <c r="V1432" s="15" t="n">
        <f aca="false">M1748</f>
        <v>2017984.11880315</v>
      </c>
      <c r="X1432" s="15" t="n">
        <f aca="false">M1776</f>
        <v>-1565706.05080979</v>
      </c>
      <c r="Z1432" s="15" t="n">
        <f aca="false">M1804</f>
        <v>-423670.421557488</v>
      </c>
    </row>
    <row r="1433" customFormat="false" ht="12.75" hidden="false" customHeight="false" outlineLevel="0" collapsed="false">
      <c r="A1433" s="8" t="s">
        <v>325</v>
      </c>
      <c r="C1433" s="8"/>
      <c r="I1433" s="8"/>
    </row>
    <row r="1434" customFormat="false" ht="12.75" hidden="false" customHeight="false" outlineLevel="0" collapsed="false">
      <c r="A1434" s="8"/>
      <c r="C1434" s="8"/>
      <c r="I1434" s="8"/>
    </row>
    <row r="1435" customFormat="false" ht="12.75" hidden="false" customHeight="false" outlineLevel="0" collapsed="false">
      <c r="A1435" s="8" t="s">
        <v>326</v>
      </c>
      <c r="C1435" s="18"/>
      <c r="D1435" s="18" t="n">
        <f aca="false">AS1496</f>
        <v>-2.37538623156847</v>
      </c>
      <c r="E1435" s="18"/>
      <c r="F1435" s="18" t="s">
        <v>327</v>
      </c>
      <c r="G1435" s="18"/>
      <c r="H1435" s="18" t="s">
        <v>327</v>
      </c>
      <c r="I1435" s="18"/>
      <c r="J1435" s="18" t="s">
        <v>327</v>
      </c>
      <c r="K1435" s="18"/>
      <c r="L1435" s="18" t="s">
        <v>327</v>
      </c>
      <c r="M1435" s="18"/>
      <c r="N1435" s="18" t="s">
        <v>327</v>
      </c>
      <c r="P1435" s="18" t="s">
        <v>327</v>
      </c>
      <c r="R1435" s="18" t="s">
        <v>327</v>
      </c>
      <c r="T1435" s="18" t="s">
        <v>328</v>
      </c>
      <c r="V1435" s="18" t="s">
        <v>328</v>
      </c>
      <c r="X1435" s="18" t="n">
        <f aca="false">AT1776</f>
        <v>-1.87457357596519</v>
      </c>
      <c r="Z1435" s="18" t="n">
        <f aca="false">AT1804</f>
        <v>-1.34923067168122</v>
      </c>
    </row>
    <row r="1436" customFormat="false" ht="12.75" hidden="false" customHeight="false" outlineLevel="0" collapsed="false">
      <c r="A1436" s="8"/>
      <c r="C1436" s="8"/>
      <c r="F1436" s="8" t="s">
        <v>329</v>
      </c>
      <c r="H1436" s="8" t="s">
        <v>329</v>
      </c>
      <c r="I1436" s="8"/>
      <c r="J1436" s="8" t="s">
        <v>329</v>
      </c>
      <c r="L1436" s="8" t="s">
        <v>329</v>
      </c>
      <c r="N1436" s="8" t="s">
        <v>329</v>
      </c>
      <c r="P1436" s="8" t="s">
        <v>329</v>
      </c>
      <c r="R1436" s="8" t="s">
        <v>329</v>
      </c>
    </row>
    <row r="1437" customFormat="false" ht="12.75" hidden="false" customHeight="false" outlineLevel="0" collapsed="false">
      <c r="A1437" s="8" t="s">
        <v>330</v>
      </c>
      <c r="C1437" s="8"/>
      <c r="F1437" s="8"/>
      <c r="I1437" s="8"/>
    </row>
    <row r="1438" customFormat="false" ht="12.75" hidden="false" customHeight="false" outlineLevel="0" collapsed="false">
      <c r="A1438" s="8" t="s">
        <v>331</v>
      </c>
      <c r="C1438" s="8"/>
      <c r="F1438" s="8"/>
      <c r="I1438" s="8"/>
    </row>
    <row r="1439" customFormat="false" ht="12.75" hidden="false" customHeight="false" outlineLevel="0" collapsed="false">
      <c r="A1439" s="8" t="s">
        <v>323</v>
      </c>
      <c r="C1439" s="8"/>
      <c r="F1439" s="8"/>
      <c r="I1439" s="8"/>
    </row>
    <row r="1440" customFormat="false" ht="12.75" hidden="false" customHeight="false" outlineLevel="0" collapsed="false">
      <c r="A1440" s="8" t="s">
        <v>332</v>
      </c>
      <c r="C1440" s="8"/>
      <c r="F1440" s="8"/>
      <c r="I1440" s="8"/>
    </row>
    <row r="1441" customFormat="false" ht="12.75" hidden="false" customHeight="false" outlineLevel="0" collapsed="false">
      <c r="A1441" s="8"/>
      <c r="C1441" s="8"/>
      <c r="F1441" s="8"/>
      <c r="I1441" s="8"/>
    </row>
    <row r="1442" customFormat="false" ht="12.75" hidden="false" customHeight="false" outlineLevel="0" collapsed="false">
      <c r="A1442" s="8" t="s">
        <v>333</v>
      </c>
      <c r="C1442" s="8"/>
      <c r="D1442" s="8" t="s">
        <v>334</v>
      </c>
      <c r="F1442" s="8" t="s">
        <v>335</v>
      </c>
      <c r="H1442" s="8" t="s">
        <v>335</v>
      </c>
      <c r="I1442" s="8"/>
      <c r="J1442" s="8" t="s">
        <v>335</v>
      </c>
      <c r="L1442" s="8" t="s">
        <v>335</v>
      </c>
      <c r="N1442" s="8" t="s">
        <v>335</v>
      </c>
      <c r="P1442" s="8" t="s">
        <v>335</v>
      </c>
      <c r="R1442" s="8" t="s">
        <v>334</v>
      </c>
      <c r="T1442" s="8" t="s">
        <v>335</v>
      </c>
      <c r="V1442" s="8" t="s">
        <v>335</v>
      </c>
      <c r="X1442" s="8" t="s">
        <v>335</v>
      </c>
      <c r="Z1442" s="8" t="s">
        <v>335</v>
      </c>
    </row>
    <row r="1443" customFormat="false" ht="12.75" hidden="false" customHeight="false" outlineLevel="0" collapsed="false">
      <c r="A1443" s="8"/>
      <c r="C1443" s="8"/>
      <c r="F1443" s="8"/>
      <c r="H1443" s="8"/>
      <c r="I1443" s="8"/>
      <c r="J1443" s="8"/>
      <c r="L1443" s="8"/>
      <c r="N1443" s="8"/>
      <c r="P1443" s="8"/>
      <c r="T1443" s="8"/>
      <c r="V1443" s="8"/>
      <c r="X1443" s="8"/>
      <c r="Z1443" s="8"/>
    </row>
    <row r="1444" customFormat="false" ht="12.75" hidden="false" customHeight="false" outlineLevel="0" collapsed="false">
      <c r="A1444" s="8" t="s">
        <v>72</v>
      </c>
      <c r="C1444" s="8"/>
      <c r="D1444" s="8" t="s">
        <v>336</v>
      </c>
      <c r="F1444" s="8" t="s">
        <v>337</v>
      </c>
      <c r="H1444" s="8" t="s">
        <v>337</v>
      </c>
      <c r="I1444" s="8"/>
      <c r="J1444" s="8" t="s">
        <v>337</v>
      </c>
      <c r="L1444" s="8" t="s">
        <v>337</v>
      </c>
      <c r="N1444" s="8" t="s">
        <v>337</v>
      </c>
      <c r="P1444" s="8" t="s">
        <v>337</v>
      </c>
      <c r="R1444" s="8" t="s">
        <v>336</v>
      </c>
      <c r="T1444" s="8" t="s">
        <v>337</v>
      </c>
      <c r="V1444" s="8" t="s">
        <v>337</v>
      </c>
      <c r="X1444" s="8" t="s">
        <v>337</v>
      </c>
      <c r="Z1444" s="8" t="s">
        <v>337</v>
      </c>
    </row>
    <row r="1445" customFormat="false" ht="12.75" hidden="false" customHeight="false" outlineLevel="0" collapsed="false">
      <c r="A1445" s="8"/>
      <c r="C1445" s="8"/>
      <c r="F1445" s="8"/>
      <c r="H1445" s="8"/>
      <c r="I1445" s="8"/>
      <c r="J1445" s="8"/>
      <c r="L1445" s="8"/>
      <c r="N1445" s="8"/>
      <c r="P1445" s="8"/>
      <c r="T1445" s="8"/>
      <c r="V1445" s="8"/>
      <c r="X1445" s="8"/>
      <c r="Z1445" s="8"/>
    </row>
    <row r="1446" customFormat="false" ht="12.75" hidden="false" customHeight="false" outlineLevel="0" collapsed="false">
      <c r="A1446" s="8" t="s">
        <v>338</v>
      </c>
      <c r="C1446" s="8"/>
      <c r="D1446" s="8" t="s">
        <v>339</v>
      </c>
      <c r="F1446" s="24" t="n">
        <v>0.038</v>
      </c>
      <c r="H1446" s="24" t="n">
        <v>0.038</v>
      </c>
      <c r="I1446" s="8"/>
      <c r="J1446" s="24" t="n">
        <v>0.038</v>
      </c>
      <c r="L1446" s="24" t="n">
        <v>0.038</v>
      </c>
      <c r="N1446" s="24" t="n">
        <v>0.038</v>
      </c>
      <c r="P1446" s="24" t="n">
        <v>0.038</v>
      </c>
      <c r="R1446" s="8" t="s">
        <v>339</v>
      </c>
      <c r="T1446" s="24" t="n">
        <v>0.038</v>
      </c>
      <c r="V1446" s="24" t="n">
        <v>0.038</v>
      </c>
      <c r="X1446" s="24" t="n">
        <v>0.038</v>
      </c>
      <c r="Z1446" s="24" t="n">
        <v>0.038</v>
      </c>
    </row>
    <row r="1447" customFormat="false" ht="12.75" hidden="false" customHeight="false" outlineLevel="0" collapsed="false">
      <c r="A1447" s="8"/>
      <c r="C1447" s="8"/>
      <c r="F1447" s="8"/>
      <c r="I1447" s="8"/>
    </row>
    <row r="1448" customFormat="false" ht="12.75" hidden="false" customHeight="false" outlineLevel="0" collapsed="false">
      <c r="A1448" s="8" t="s">
        <v>330</v>
      </c>
      <c r="C1448" s="8"/>
      <c r="F1448" s="8"/>
      <c r="I1448" s="8"/>
    </row>
    <row r="1449" customFormat="false" ht="12.75" hidden="false" customHeight="false" outlineLevel="0" collapsed="false">
      <c r="A1449" s="8" t="s">
        <v>331</v>
      </c>
      <c r="C1449" s="8"/>
      <c r="F1449" s="8"/>
      <c r="I1449" s="8"/>
    </row>
    <row r="1450" customFormat="false" ht="12.75" hidden="false" customHeight="false" outlineLevel="0" collapsed="false">
      <c r="A1450" s="8" t="s">
        <v>324</v>
      </c>
      <c r="C1450" s="8"/>
      <c r="F1450" s="8"/>
      <c r="I1450" s="8"/>
    </row>
    <row r="1451" customFormat="false" ht="12.75" hidden="false" customHeight="false" outlineLevel="0" collapsed="false">
      <c r="A1451" s="8" t="s">
        <v>332</v>
      </c>
      <c r="C1451" s="8"/>
      <c r="F1451" s="8"/>
      <c r="I1451" s="8"/>
    </row>
    <row r="1452" customFormat="false" ht="12.75" hidden="false" customHeight="false" outlineLevel="0" collapsed="false">
      <c r="A1452" s="8"/>
      <c r="C1452" s="8"/>
      <c r="F1452" s="8"/>
      <c r="I1452" s="8"/>
    </row>
    <row r="1453" customFormat="false" ht="12.75" hidden="false" customHeight="false" outlineLevel="0" collapsed="false">
      <c r="A1453" s="8" t="s">
        <v>333</v>
      </c>
      <c r="C1453" s="8"/>
      <c r="D1453" s="8" t="s">
        <v>334</v>
      </c>
      <c r="F1453" s="8" t="s">
        <v>335</v>
      </c>
      <c r="H1453" s="8" t="s">
        <v>335</v>
      </c>
      <c r="I1453" s="8"/>
      <c r="J1453" s="8" t="s">
        <v>335</v>
      </c>
      <c r="L1453" s="8" t="s">
        <v>335</v>
      </c>
      <c r="N1453" s="8" t="s">
        <v>335</v>
      </c>
      <c r="P1453" s="8" t="s">
        <v>335</v>
      </c>
      <c r="R1453" s="8" t="s">
        <v>334</v>
      </c>
      <c r="T1453" s="8" t="s">
        <v>335</v>
      </c>
      <c r="V1453" s="8" t="s">
        <v>335</v>
      </c>
      <c r="X1453" s="8" t="s">
        <v>334</v>
      </c>
      <c r="Z1453" s="8" t="s">
        <v>335</v>
      </c>
    </row>
    <row r="1454" customFormat="false" ht="12.75" hidden="false" customHeight="false" outlineLevel="0" collapsed="false">
      <c r="A1454" s="8"/>
      <c r="C1454" s="8"/>
      <c r="F1454" s="8"/>
      <c r="H1454" s="8"/>
      <c r="I1454" s="8"/>
      <c r="J1454" s="8"/>
      <c r="L1454" s="8"/>
      <c r="N1454" s="8"/>
      <c r="P1454" s="8"/>
      <c r="T1454" s="8"/>
      <c r="V1454" s="8"/>
      <c r="Z1454" s="8"/>
    </row>
    <row r="1455" customFormat="false" ht="12.75" hidden="false" customHeight="false" outlineLevel="0" collapsed="false">
      <c r="A1455" s="8" t="s">
        <v>72</v>
      </c>
      <c r="C1455" s="8"/>
      <c r="D1455" s="8" t="s">
        <v>336</v>
      </c>
      <c r="F1455" s="8" t="s">
        <v>337</v>
      </c>
      <c r="H1455" s="8" t="s">
        <v>337</v>
      </c>
      <c r="I1455" s="8"/>
      <c r="J1455" s="8" t="s">
        <v>337</v>
      </c>
      <c r="L1455" s="8" t="s">
        <v>337</v>
      </c>
      <c r="N1455" s="8" t="s">
        <v>337</v>
      </c>
      <c r="P1455" s="8" t="s">
        <v>337</v>
      </c>
      <c r="R1455" s="8" t="s">
        <v>336</v>
      </c>
      <c r="T1455" s="8" t="s">
        <v>337</v>
      </c>
      <c r="V1455" s="8" t="s">
        <v>337</v>
      </c>
      <c r="X1455" s="8" t="s">
        <v>336</v>
      </c>
      <c r="Z1455" s="8" t="s">
        <v>337</v>
      </c>
    </row>
    <row r="1456" customFormat="false" ht="12.75" hidden="false" customHeight="false" outlineLevel="0" collapsed="false">
      <c r="A1456" s="8"/>
      <c r="C1456" s="8"/>
      <c r="F1456" s="8"/>
      <c r="H1456" s="8"/>
      <c r="I1456" s="8"/>
      <c r="J1456" s="8"/>
      <c r="L1456" s="8"/>
      <c r="N1456" s="8"/>
      <c r="P1456" s="8"/>
      <c r="T1456" s="8"/>
      <c r="V1456" s="8"/>
      <c r="Z1456" s="8"/>
    </row>
    <row r="1457" customFormat="false" ht="12.75" hidden="false" customHeight="false" outlineLevel="0" collapsed="false">
      <c r="A1457" s="8" t="s">
        <v>338</v>
      </c>
      <c r="C1457" s="8"/>
      <c r="D1457" s="8" t="s">
        <v>339</v>
      </c>
      <c r="F1457" s="24" t="n">
        <v>0.038</v>
      </c>
      <c r="H1457" s="24" t="n">
        <v>0.038</v>
      </c>
      <c r="I1457" s="8"/>
      <c r="J1457" s="24" t="n">
        <v>0.038</v>
      </c>
      <c r="L1457" s="24" t="n">
        <v>0.038</v>
      </c>
      <c r="N1457" s="24" t="n">
        <v>0.038</v>
      </c>
      <c r="P1457" s="24" t="n">
        <v>0.038</v>
      </c>
      <c r="R1457" s="8" t="s">
        <v>339</v>
      </c>
      <c r="T1457" s="24" t="n">
        <v>0.038</v>
      </c>
      <c r="V1457" s="24" t="n">
        <v>0.038</v>
      </c>
      <c r="X1457" s="8" t="s">
        <v>339</v>
      </c>
      <c r="Z1457" s="24" t="n">
        <v>0.038</v>
      </c>
    </row>
    <row r="1458" customFormat="false" ht="12.75" hidden="false" customHeight="false" outlineLevel="0" collapsed="false">
      <c r="A1458" s="8"/>
      <c r="C1458" s="8"/>
      <c r="F1458" s="8"/>
      <c r="I1458" s="8"/>
    </row>
    <row r="1459" customFormat="false" ht="12.75" hidden="false" customHeight="false" outlineLevel="0" collapsed="false">
      <c r="A1459" s="8" t="s">
        <v>330</v>
      </c>
      <c r="C1459" s="8"/>
      <c r="F1459" s="8"/>
      <c r="I1459" s="8"/>
    </row>
    <row r="1460" customFormat="false" ht="12.75" hidden="false" customHeight="false" outlineLevel="0" collapsed="false">
      <c r="A1460" s="8" t="s">
        <v>331</v>
      </c>
      <c r="C1460" s="8"/>
      <c r="F1460" s="8"/>
      <c r="I1460" s="8"/>
    </row>
    <row r="1461" customFormat="false" ht="12.75" hidden="false" customHeight="false" outlineLevel="0" collapsed="false">
      <c r="A1461" s="8" t="s">
        <v>325</v>
      </c>
      <c r="C1461" s="8"/>
      <c r="F1461" s="8"/>
      <c r="I1461" s="8"/>
    </row>
    <row r="1462" customFormat="false" ht="12.75" hidden="false" customHeight="false" outlineLevel="0" collapsed="false">
      <c r="A1462" s="8" t="s">
        <v>332</v>
      </c>
      <c r="C1462" s="8"/>
      <c r="F1462" s="8"/>
      <c r="I1462" s="8"/>
    </row>
    <row r="1463" customFormat="false" ht="12.75" hidden="false" customHeight="false" outlineLevel="0" collapsed="false">
      <c r="A1463" s="8"/>
      <c r="C1463" s="8"/>
      <c r="F1463" s="8"/>
      <c r="I1463" s="8"/>
    </row>
    <row r="1464" customFormat="false" ht="12.75" hidden="false" customHeight="false" outlineLevel="0" collapsed="false">
      <c r="A1464" s="8" t="s">
        <v>333</v>
      </c>
      <c r="C1464" s="8"/>
      <c r="D1464" s="8" t="s">
        <v>340</v>
      </c>
      <c r="F1464" s="8" t="s">
        <v>335</v>
      </c>
      <c r="H1464" s="8" t="s">
        <v>335</v>
      </c>
      <c r="I1464" s="8"/>
      <c r="J1464" s="8" t="s">
        <v>335</v>
      </c>
      <c r="L1464" s="8" t="s">
        <v>335</v>
      </c>
      <c r="N1464" s="8" t="s">
        <v>335</v>
      </c>
      <c r="P1464" s="8" t="s">
        <v>335</v>
      </c>
      <c r="R1464" s="8" t="s">
        <v>334</v>
      </c>
      <c r="T1464" s="8" t="s">
        <v>335</v>
      </c>
      <c r="V1464" s="8" t="s">
        <v>335</v>
      </c>
      <c r="X1464" s="8" t="s">
        <v>334</v>
      </c>
      <c r="Z1464" s="8" t="s">
        <v>334</v>
      </c>
    </row>
    <row r="1465" customFormat="false" ht="12.75" hidden="false" customHeight="false" outlineLevel="0" collapsed="false">
      <c r="A1465" s="8"/>
      <c r="C1465" s="8"/>
      <c r="F1465" s="8"/>
      <c r="H1465" s="8"/>
      <c r="I1465" s="8"/>
      <c r="J1465" s="8"/>
      <c r="L1465" s="8"/>
      <c r="N1465" s="8"/>
      <c r="P1465" s="8"/>
      <c r="R1465" s="8"/>
      <c r="T1465" s="8"/>
      <c r="V1465" s="8"/>
    </row>
    <row r="1466" customFormat="false" ht="12.75" hidden="false" customHeight="false" outlineLevel="0" collapsed="false">
      <c r="A1466" s="8" t="s">
        <v>72</v>
      </c>
      <c r="C1466" s="8"/>
      <c r="D1466" s="8" t="s">
        <v>341</v>
      </c>
      <c r="F1466" s="8" t="s">
        <v>337</v>
      </c>
      <c r="H1466" s="8" t="s">
        <v>337</v>
      </c>
      <c r="I1466" s="8"/>
      <c r="J1466" s="8" t="s">
        <v>337</v>
      </c>
      <c r="L1466" s="8" t="s">
        <v>337</v>
      </c>
      <c r="N1466" s="8" t="s">
        <v>337</v>
      </c>
      <c r="P1466" s="8" t="s">
        <v>337</v>
      </c>
      <c r="R1466" s="8" t="s">
        <v>342</v>
      </c>
      <c r="T1466" s="8" t="s">
        <v>337</v>
      </c>
      <c r="V1466" s="8" t="s">
        <v>337</v>
      </c>
      <c r="X1466" s="8" t="s">
        <v>336</v>
      </c>
      <c r="Z1466" s="8" t="s">
        <v>336</v>
      </c>
    </row>
    <row r="1467" customFormat="false" ht="12.75" hidden="false" customHeight="false" outlineLevel="0" collapsed="false">
      <c r="A1467" s="8"/>
      <c r="C1467" s="8"/>
      <c r="F1467" s="8"/>
      <c r="H1467" s="8"/>
      <c r="I1467" s="8"/>
      <c r="J1467" s="8"/>
      <c r="L1467" s="8"/>
      <c r="N1467" s="8"/>
      <c r="P1467" s="8"/>
      <c r="R1467" s="8"/>
      <c r="T1467" s="8"/>
      <c r="V1467" s="8"/>
    </row>
    <row r="1468" customFormat="false" ht="12.75" hidden="false" customHeight="false" outlineLevel="0" collapsed="false">
      <c r="A1468" s="8" t="s">
        <v>338</v>
      </c>
      <c r="C1468" s="8"/>
      <c r="D1468" s="8" t="s">
        <v>343</v>
      </c>
      <c r="F1468" s="24" t="n">
        <v>0.038</v>
      </c>
      <c r="H1468" s="24" t="n">
        <v>0.038</v>
      </c>
      <c r="I1468" s="8"/>
      <c r="J1468" s="24" t="n">
        <v>0.038</v>
      </c>
      <c r="L1468" s="24" t="n">
        <v>0.038</v>
      </c>
      <c r="N1468" s="24" t="n">
        <v>0.038</v>
      </c>
      <c r="P1468" s="24" t="n">
        <v>0.038</v>
      </c>
      <c r="R1468" s="24" t="n">
        <v>0.525</v>
      </c>
      <c r="T1468" s="24" t="n">
        <v>0.038</v>
      </c>
      <c r="V1468" s="24" t="n">
        <v>0.038</v>
      </c>
      <c r="X1468" s="8" t="s">
        <v>339</v>
      </c>
      <c r="Z1468" s="8" t="s">
        <v>339</v>
      </c>
    </row>
    <row r="1470" customFormat="false" ht="12.75" hidden="false" customHeight="false" outlineLevel="0" collapsed="false">
      <c r="A1470" s="8" t="s">
        <v>344</v>
      </c>
      <c r="F1470" s="25"/>
    </row>
    <row r="1471" customFormat="false" ht="12.75" hidden="false" customHeight="false" outlineLevel="0" collapsed="false">
      <c r="F1471" s="25"/>
      <c r="J1471" s="25" t="n">
        <v>0.1</v>
      </c>
      <c r="K1471" s="0" t="s">
        <v>345</v>
      </c>
      <c r="L1471" s="25" t="n">
        <v>0.35</v>
      </c>
      <c r="M1471" s="0" t="s">
        <v>345</v>
      </c>
      <c r="N1471" s="25" t="n">
        <v>0.5</v>
      </c>
      <c r="O1471" s="0" t="s">
        <v>345</v>
      </c>
      <c r="P1471" s="25" t="n">
        <v>0.75</v>
      </c>
      <c r="Q1471" s="0" t="s">
        <v>345</v>
      </c>
      <c r="R1471" s="0" t="s">
        <v>346</v>
      </c>
      <c r="S1471" s="0" t="s">
        <v>346</v>
      </c>
      <c r="T1471" s="0" t="s">
        <v>346</v>
      </c>
      <c r="U1471" s="25" t="n">
        <v>0.2</v>
      </c>
      <c r="V1471" s="0" t="s">
        <v>345</v>
      </c>
      <c r="AM1471" s="25" t="n">
        <v>1</v>
      </c>
      <c r="AN1471" s="0" t="s">
        <v>345</v>
      </c>
      <c r="AO1471" s="25" t="n">
        <v>1.25</v>
      </c>
      <c r="AP1471" s="0" t="s">
        <v>345</v>
      </c>
      <c r="AQ1471" s="25" t="n">
        <v>1.5</v>
      </c>
      <c r="AR1471" s="0" t="s">
        <v>345</v>
      </c>
      <c r="AS1471" s="0" t="s">
        <v>346</v>
      </c>
      <c r="AT1471" s="0" t="s">
        <v>346</v>
      </c>
      <c r="AU1471" s="0" t="s">
        <v>346</v>
      </c>
      <c r="AV1471" s="25" t="n">
        <v>1.75</v>
      </c>
      <c r="AW1471" s="0" t="s">
        <v>345</v>
      </c>
      <c r="AX1471" s="0" t="s">
        <v>346</v>
      </c>
    </row>
    <row r="1472" customFormat="false" ht="12.75" hidden="false" customHeight="false" outlineLevel="0" collapsed="false">
      <c r="B1472" s="0" t="s">
        <v>347</v>
      </c>
      <c r="C1472" s="0" t="s">
        <v>315</v>
      </c>
      <c r="D1472" s="0" t="s">
        <v>348</v>
      </c>
      <c r="E1472" s="0" t="s">
        <v>349</v>
      </c>
      <c r="F1472" s="0" t="s">
        <v>350</v>
      </c>
      <c r="G1472" s="0" t="s">
        <v>351</v>
      </c>
      <c r="H1472" s="0" t="s">
        <v>352</v>
      </c>
      <c r="I1472" s="0" t="s">
        <v>353</v>
      </c>
      <c r="J1472" s="0" t="s">
        <v>354</v>
      </c>
      <c r="K1472" s="0" t="s">
        <v>355</v>
      </c>
      <c r="L1472" s="0" t="s">
        <v>354</v>
      </c>
      <c r="M1472" s="0" t="s">
        <v>356</v>
      </c>
      <c r="N1472" s="0" t="s">
        <v>357</v>
      </c>
      <c r="O1472" s="0" t="s">
        <v>358</v>
      </c>
      <c r="P1472" s="0" t="s">
        <v>354</v>
      </c>
      <c r="Q1472" s="0" t="s">
        <v>359</v>
      </c>
      <c r="R1472" s="0" t="s">
        <v>360</v>
      </c>
      <c r="S1472" s="0" t="s">
        <v>361</v>
      </c>
      <c r="T1472" s="0" t="s">
        <v>362</v>
      </c>
      <c r="U1472" s="0" t="s">
        <v>354</v>
      </c>
      <c r="V1472" s="0" t="s">
        <v>363</v>
      </c>
      <c r="AM1472" s="0" t="s">
        <v>357</v>
      </c>
      <c r="AN1472" s="0" t="s">
        <v>364</v>
      </c>
      <c r="AO1472" s="0" t="s">
        <v>354</v>
      </c>
      <c r="AP1472" s="0" t="s">
        <v>365</v>
      </c>
      <c r="AQ1472" s="0" t="s">
        <v>354</v>
      </c>
      <c r="AR1472" s="0" t="s">
        <v>366</v>
      </c>
      <c r="AS1472" s="0" t="s">
        <v>367</v>
      </c>
      <c r="AT1472" s="0" t="s">
        <v>368</v>
      </c>
      <c r="AU1472" s="0" t="s">
        <v>369</v>
      </c>
      <c r="AV1472" s="0" t="s">
        <v>354</v>
      </c>
      <c r="AW1472" s="0" t="s">
        <v>370</v>
      </c>
      <c r="AX1472" s="0" t="s">
        <v>371</v>
      </c>
    </row>
    <row r="1473" customFormat="false" ht="12.75" hidden="false" customHeight="false" outlineLevel="0" collapsed="false">
      <c r="A1473" s="0" t="s">
        <v>372</v>
      </c>
      <c r="B1473" s="0" t="s">
        <v>315</v>
      </c>
      <c r="C1473" s="0" t="s">
        <v>373</v>
      </c>
      <c r="D1473" s="0" t="s">
        <v>300</v>
      </c>
      <c r="E1473" s="0" t="s">
        <v>374</v>
      </c>
      <c r="F1473" s="0" t="s">
        <v>300</v>
      </c>
      <c r="G1473" s="0" t="s">
        <v>300</v>
      </c>
      <c r="H1473" s="0" t="s">
        <v>300</v>
      </c>
      <c r="I1473" s="0" t="s">
        <v>329</v>
      </c>
      <c r="J1473" s="0" t="s">
        <v>375</v>
      </c>
      <c r="L1473" s="0" t="s">
        <v>375</v>
      </c>
      <c r="N1473" s="0" t="s">
        <v>375</v>
      </c>
      <c r="P1473" s="0" t="s">
        <v>375</v>
      </c>
      <c r="U1473" s="0" t="s">
        <v>375</v>
      </c>
      <c r="W1473" s="0" t="s">
        <v>376</v>
      </c>
      <c r="X1473" s="0" t="s">
        <v>377</v>
      </c>
      <c r="Y1473" s="0" t="s">
        <v>378</v>
      </c>
      <c r="Z1473" s="0" t="s">
        <v>376</v>
      </c>
      <c r="AA1473" s="0" t="s">
        <v>377</v>
      </c>
      <c r="AB1473" s="0" t="s">
        <v>378</v>
      </c>
      <c r="AC1473" s="0" t="s">
        <v>376</v>
      </c>
      <c r="AD1473" s="0" t="s">
        <v>377</v>
      </c>
      <c r="AE1473" s="0" t="s">
        <v>378</v>
      </c>
      <c r="AF1473" s="0" t="s">
        <v>376</v>
      </c>
      <c r="AG1473" s="0" t="s">
        <v>377</v>
      </c>
      <c r="AH1473" s="0" t="s">
        <v>378</v>
      </c>
      <c r="AJ1473" s="0" t="s">
        <v>377</v>
      </c>
      <c r="AK1473" s="0" t="s">
        <v>378</v>
      </c>
      <c r="AM1473" s="0" t="s">
        <v>375</v>
      </c>
      <c r="AO1473" s="0" t="s">
        <v>375</v>
      </c>
      <c r="AQ1473" s="0" t="s">
        <v>375</v>
      </c>
      <c r="AV1473" s="0" t="s">
        <v>379</v>
      </c>
    </row>
    <row r="1474" customFormat="false" ht="12.75" hidden="false" customHeight="false" outlineLevel="0" collapsed="false">
      <c r="A1474" s="0" t="n">
        <v>0</v>
      </c>
      <c r="B1474" s="4" t="n">
        <f aca="false">D1414</f>
        <v>-9963354.45331466</v>
      </c>
      <c r="D1474" s="4"/>
      <c r="E1474" s="4"/>
      <c r="F1474" s="4"/>
      <c r="G1474" s="4"/>
      <c r="H1474" s="4"/>
      <c r="I1474" s="4" t="n">
        <f aca="false">B1474</f>
        <v>-9963354.45331466</v>
      </c>
      <c r="J1474" s="0" t="n">
        <v>1</v>
      </c>
      <c r="K1474" s="0" t="n">
        <f aca="false">I1474*J1474</f>
        <v>-9963354.45331466</v>
      </c>
      <c r="L1474" s="0" t="n">
        <v>1</v>
      </c>
      <c r="M1474" s="0" t="n">
        <f aca="false">I1474*L1474</f>
        <v>-9963354.45331466</v>
      </c>
      <c r="N1474" s="0" t="n">
        <v>1</v>
      </c>
      <c r="O1474" s="0" t="n">
        <f aca="false">I1474*N1474</f>
        <v>-9963354.45331466</v>
      </c>
      <c r="P1474" s="0" t="n">
        <v>1</v>
      </c>
      <c r="Q1474" s="0" t="n">
        <f aca="false">I1474*P1474</f>
        <v>-9963354.45331466</v>
      </c>
      <c r="U1474" s="0" t="n">
        <v>1</v>
      </c>
      <c r="V1474" s="0" t="n">
        <f aca="false">U1474*I1474</f>
        <v>-9963354.45331466</v>
      </c>
      <c r="W1474" s="17" t="n">
        <f aca="false">D1414-D1417</f>
        <v>-9865474.95331466</v>
      </c>
      <c r="Z1474" s="17" t="n">
        <f aca="false">D1417</f>
        <v>-97879.5</v>
      </c>
      <c r="AF1474" s="17" t="n">
        <f aca="false">W1474+Z1474+AC1474</f>
        <v>-9963354.45331466</v>
      </c>
      <c r="AG1474" s="17"/>
      <c r="AM1474" s="0" t="n">
        <v>1</v>
      </c>
      <c r="AN1474" s="0" t="n">
        <f aca="false">AM1474*I1474</f>
        <v>-9963354.45331466</v>
      </c>
      <c r="AO1474" s="0" t="n">
        <v>1</v>
      </c>
      <c r="AP1474" s="0" t="n">
        <f aca="false">AO1474*I1474</f>
        <v>-9963354.45331466</v>
      </c>
      <c r="AQ1474" s="0" t="n">
        <v>1</v>
      </c>
      <c r="AR1474" s="0" t="n">
        <f aca="false">AQ1474*I1474</f>
        <v>-9963354.45331466</v>
      </c>
      <c r="AV1474" s="0" t="n">
        <v>1</v>
      </c>
      <c r="AW1474" s="0" t="n">
        <f aca="false">AV1474*I1474</f>
        <v>-9963354.45331466</v>
      </c>
    </row>
    <row r="1475" customFormat="false" ht="12.75" hidden="false" customHeight="false" outlineLevel="0" collapsed="false">
      <c r="A1475" s="0" t="n">
        <v>1</v>
      </c>
      <c r="C1475" s="0" t="n">
        <f aca="false">X1475+AA1475+AD1475</f>
        <v>8957231.0579832</v>
      </c>
      <c r="D1475" s="4" t="n">
        <f aca="false">D1420+D1423</f>
        <v>3439869.17015277</v>
      </c>
      <c r="E1475" s="0" t="n">
        <f aca="false">Y1475+AB1475+AE1475</f>
        <v>1006123.39533147</v>
      </c>
      <c r="F1475" s="0" t="n">
        <f aca="false">D1475-E1475-0.1*C1475</f>
        <v>1538022.66902299</v>
      </c>
      <c r="G1475" s="4" t="n">
        <f aca="false">F1475*(1-0.34)</f>
        <v>1015094.96155517</v>
      </c>
      <c r="H1475" s="4" t="n">
        <f aca="false">0.34*(E1475+(C1475*0.1))</f>
        <v>646627.810384127</v>
      </c>
      <c r="I1475" s="4" t="n">
        <f aca="false">G1475+H1475</f>
        <v>1661722.7719393</v>
      </c>
      <c r="J1475" s="0" t="n">
        <v>0.9091</v>
      </c>
      <c r="K1475" s="0" t="n">
        <f aca="false">I1475*J1475</f>
        <v>1510672.17197002</v>
      </c>
      <c r="L1475" s="0" t="n">
        <v>0.7407</v>
      </c>
      <c r="M1475" s="0" t="n">
        <f aca="false">I1475*L1475</f>
        <v>1230838.05717544</v>
      </c>
      <c r="N1475" s="0" t="n">
        <v>0.6667</v>
      </c>
      <c r="O1475" s="0" t="n">
        <f aca="false">I1475*N1475</f>
        <v>1107870.57205193</v>
      </c>
      <c r="P1475" s="0" t="n">
        <v>0.5714</v>
      </c>
      <c r="Q1475" s="0" t="n">
        <f aca="false">I1475*P1475</f>
        <v>949508.391886116</v>
      </c>
      <c r="U1475" s="0" t="n">
        <v>0.8333</v>
      </c>
      <c r="V1475" s="0" t="n">
        <f aca="false">U1475*I1475</f>
        <v>1384713.58585702</v>
      </c>
      <c r="X1475" s="6" t="n">
        <f aca="false">-W1474-Y1475</f>
        <v>8878927.4579832</v>
      </c>
      <c r="Y1475" s="6" t="n">
        <f aca="false">-W1474*0.1</f>
        <v>986547.495331466</v>
      </c>
      <c r="AA1475" s="6" t="n">
        <f aca="false">-Z1474-AB1475</f>
        <v>78303.6</v>
      </c>
      <c r="AB1475" s="6" t="n">
        <f aca="false">-Z1474*0.2</f>
        <v>19575.9</v>
      </c>
      <c r="AG1475" s="0" t="n">
        <f aca="false">X1475+AA1475+AD1475</f>
        <v>8957231.0579832</v>
      </c>
      <c r="AH1475" s="0" t="n">
        <f aca="false">Y1475+AB1475+AE1475</f>
        <v>1006123.39533147</v>
      </c>
      <c r="AJ1475" s="4" t="n">
        <f aca="false">-B1474-AK1475</f>
        <v>8967019.0079832</v>
      </c>
      <c r="AK1475" s="4" t="n">
        <f aca="false">-B1474*0.1</f>
        <v>996335.445331466</v>
      </c>
      <c r="AM1475" s="0" t="n">
        <v>0.5</v>
      </c>
      <c r="AN1475" s="0" t="n">
        <f aca="false">AM1475*I1475</f>
        <v>830861.38596965</v>
      </c>
      <c r="AO1475" s="0" t="n">
        <v>0.4444</v>
      </c>
      <c r="AP1475" s="0" t="n">
        <f aca="false">AO1475*I1475</f>
        <v>738469.599849825</v>
      </c>
      <c r="AQ1475" s="0" t="n">
        <v>0.4</v>
      </c>
      <c r="AR1475" s="0" t="n">
        <f aca="false">AQ1475*I1475</f>
        <v>664689.10877572</v>
      </c>
      <c r="AV1475" s="0" t="n">
        <v>0.03636</v>
      </c>
      <c r="AW1475" s="0" t="n">
        <f aca="false">AV1475*I1475</f>
        <v>60420.2399877129</v>
      </c>
    </row>
    <row r="1476" customFormat="false" ht="12.75" hidden="false" customHeight="false" outlineLevel="0" collapsed="false">
      <c r="A1476" s="0" t="n">
        <v>2</v>
      </c>
      <c r="C1476" s="0" t="n">
        <f aca="false">X1476+AA1476+AD1476</f>
        <v>8053677.59218488</v>
      </c>
      <c r="D1476" s="4" t="n">
        <f aca="false">D1420+D1423</f>
        <v>3439869.17015277</v>
      </c>
      <c r="E1476" s="0" t="n">
        <f aca="false">Y1476+AB1476+AE1476</f>
        <v>903553.46579832</v>
      </c>
      <c r="F1476" s="0" t="n">
        <f aca="false">D1476-E1476-0.1*C1476</f>
        <v>1730947.94513597</v>
      </c>
      <c r="G1476" s="4" t="n">
        <f aca="false">F1476*(1-0.34)</f>
        <v>1142425.64378974</v>
      </c>
      <c r="H1476" s="4" t="n">
        <f aca="false">0.34*(E1476+(C1476*0.1))</f>
        <v>581033.216505715</v>
      </c>
      <c r="I1476" s="4" t="n">
        <f aca="false">G1476+H1476</f>
        <v>1723458.86029545</v>
      </c>
      <c r="J1476" s="0" t="n">
        <v>0.8264</v>
      </c>
      <c r="K1476" s="0" t="n">
        <f aca="false">I1476*J1476</f>
        <v>1424266.40214816</v>
      </c>
      <c r="L1476" s="0" t="n">
        <v>0.6669</v>
      </c>
      <c r="M1476" s="0" t="n">
        <f aca="false">I1476*L1476</f>
        <v>1149374.71393104</v>
      </c>
      <c r="N1476" s="0" t="n">
        <v>0.4444</v>
      </c>
      <c r="O1476" s="0" t="n">
        <f aca="false">I1476*N1476</f>
        <v>765905.117515299</v>
      </c>
      <c r="P1476" s="0" t="n">
        <v>0.3265</v>
      </c>
      <c r="Q1476" s="0" t="n">
        <f aca="false">I1476*P1476</f>
        <v>562709.317886465</v>
      </c>
      <c r="U1476" s="0" t="n">
        <v>0.6944</v>
      </c>
      <c r="V1476" s="0" t="n">
        <f aca="false">U1476*I1476</f>
        <v>1196769.83258916</v>
      </c>
      <c r="X1476" s="6" t="n">
        <f aca="false">X1475-Y1476</f>
        <v>7991034.71218488</v>
      </c>
      <c r="Y1476" s="6" t="n">
        <f aca="false">X1475*0.1</f>
        <v>887892.74579832</v>
      </c>
      <c r="AA1476" s="6" t="n">
        <f aca="false">AA1475-AB1476</f>
        <v>62642.88</v>
      </c>
      <c r="AB1476" s="6" t="n">
        <f aca="false">AA1475*0.2</f>
        <v>15660.72</v>
      </c>
      <c r="AG1476" s="0" t="n">
        <f aca="false">X1476+AA1476+AD1476</f>
        <v>8053677.59218488</v>
      </c>
      <c r="AH1476" s="0" t="n">
        <f aca="false">Y1476+AB1476+AE1476</f>
        <v>903553.46579832</v>
      </c>
      <c r="AJ1476" s="4" t="n">
        <f aca="false">AJ1475-AK1476</f>
        <v>8070317.10718488</v>
      </c>
      <c r="AK1476" s="4" t="n">
        <f aca="false">AJ1475*0.1</f>
        <v>896701.90079832</v>
      </c>
      <c r="AM1476" s="0" t="n">
        <v>0.25</v>
      </c>
      <c r="AN1476" s="0" t="n">
        <f aca="false">AM1476*I1476</f>
        <v>430864.715073863</v>
      </c>
      <c r="AO1476" s="0" t="n">
        <v>0.1613</v>
      </c>
      <c r="AP1476" s="0" t="n">
        <f aca="false">AO1476*I1476</f>
        <v>277993.914165656</v>
      </c>
      <c r="AQ1476" s="0" t="n">
        <v>0.016</v>
      </c>
      <c r="AR1476" s="0" t="n">
        <f aca="false">AQ1476*I1476</f>
        <v>27575.3417647272</v>
      </c>
      <c r="AV1476" s="0" t="n">
        <v>0.13223</v>
      </c>
      <c r="AW1476" s="0" t="n">
        <f aca="false">AV1476*I1476</f>
        <v>227892.965096868</v>
      </c>
    </row>
    <row r="1477" customFormat="false" ht="12.75" hidden="false" customHeight="false" outlineLevel="0" collapsed="false">
      <c r="A1477" s="0" t="n">
        <v>3</v>
      </c>
      <c r="C1477" s="0" t="n">
        <f aca="false">X1477+AA1477+AD1477</f>
        <v>7242045.54496639</v>
      </c>
      <c r="D1477" s="4" t="n">
        <f aca="false">D1420+D1423</f>
        <v>3439869.17015277</v>
      </c>
      <c r="E1477" s="0" t="n">
        <f aca="false">Y1477+AB1477+AE1477</f>
        <v>811632.047218488</v>
      </c>
      <c r="F1477" s="0" t="n">
        <f aca="false">D1477-E1477-0.1*C1477</f>
        <v>1904032.56843765</v>
      </c>
      <c r="G1477" s="4" t="n">
        <f aca="false">F1477*(1-0.34)</f>
        <v>1256661.49516885</v>
      </c>
      <c r="H1477" s="4" t="n">
        <f aca="false">0.34*(E1477+(C1477*0.1))</f>
        <v>522184.444583143</v>
      </c>
      <c r="I1477" s="4" t="n">
        <f aca="false">G1477+H1477</f>
        <v>1778845.93975199</v>
      </c>
      <c r="J1477" s="0" t="n">
        <v>0.7513</v>
      </c>
      <c r="K1477" s="0" t="n">
        <f aca="false">I1477*J1477</f>
        <v>1336446.95453567</v>
      </c>
      <c r="L1477" s="0" t="n">
        <v>0.4046</v>
      </c>
      <c r="M1477" s="0" t="n">
        <f aca="false">I1477*L1477</f>
        <v>719721.067223655</v>
      </c>
      <c r="N1477" s="0" t="n">
        <v>0.2963</v>
      </c>
      <c r="O1477" s="0" t="n">
        <f aca="false">I1477*N1477</f>
        <v>527072.051948515</v>
      </c>
      <c r="P1477" s="0" t="n">
        <v>0.1866</v>
      </c>
      <c r="Q1477" s="0" t="n">
        <f aca="false">I1477*P1477</f>
        <v>331932.652357721</v>
      </c>
      <c r="U1477" s="0" t="n">
        <v>0.5787</v>
      </c>
      <c r="V1477" s="0" t="n">
        <f aca="false">U1477*I1477</f>
        <v>1029418.14533448</v>
      </c>
      <c r="X1477" s="6" t="n">
        <f aca="false">X1476-Y1477</f>
        <v>7191931.24096639</v>
      </c>
      <c r="Y1477" s="6" t="n">
        <f aca="false">X1476*0.1</f>
        <v>799103.471218488</v>
      </c>
      <c r="AA1477" s="6" t="n">
        <f aca="false">AA1476-AB1477</f>
        <v>50114.304</v>
      </c>
      <c r="AB1477" s="6" t="n">
        <f aca="false">AA1476*0.2</f>
        <v>12528.576</v>
      </c>
      <c r="AG1477" s="0" t="n">
        <f aca="false">X1477+AA1477+AD1477</f>
        <v>7242045.54496639</v>
      </c>
      <c r="AH1477" s="0" t="n">
        <f aca="false">Y1477+AB1477+AE1477</f>
        <v>811632.047218488</v>
      </c>
      <c r="AJ1477" s="4" t="n">
        <f aca="false">AJ1476-AK1477</f>
        <v>7263285.39646639</v>
      </c>
      <c r="AK1477" s="4" t="n">
        <f aca="false">AJ1476*0.1</f>
        <v>807031.710718488</v>
      </c>
      <c r="AM1477" s="0" t="n">
        <v>0.125</v>
      </c>
      <c r="AN1477" s="0" t="n">
        <f aca="false">AM1477*I1477</f>
        <v>222355.742468999</v>
      </c>
      <c r="AO1477" s="0" t="n">
        <v>0.0878</v>
      </c>
      <c r="AP1477" s="0" t="n">
        <f aca="false">AO1477*I1477</f>
        <v>156182.673510225</v>
      </c>
      <c r="AQ1477" s="0" t="n">
        <v>0.064</v>
      </c>
      <c r="AR1477" s="0" t="n">
        <f aca="false">AQ1477*I1477</f>
        <v>113846.140144127</v>
      </c>
      <c r="AV1477" s="0" t="n">
        <v>0.04808</v>
      </c>
      <c r="AW1477" s="0" t="n">
        <f aca="false">AV1477*I1477</f>
        <v>85526.9127832757</v>
      </c>
    </row>
    <row r="1478" customFormat="false" ht="12.75" hidden="false" customHeight="false" outlineLevel="0" collapsed="false">
      <c r="A1478" s="0" t="n">
        <v>4</v>
      </c>
      <c r="C1478" s="0" t="n">
        <f aca="false">X1478+AA1478+AD1478</f>
        <v>6512829.56006975</v>
      </c>
      <c r="D1478" s="4" t="n">
        <f aca="false">D1420+D1423</f>
        <v>3439869.17015277</v>
      </c>
      <c r="E1478" s="0" t="n">
        <f aca="false">Y1478+AB1478+AE1478</f>
        <v>729215.984896639</v>
      </c>
      <c r="F1478" s="0" t="n">
        <f aca="false">D1478-E1478-0.1*C1478</f>
        <v>2059370.22924916</v>
      </c>
      <c r="G1478" s="4" t="n">
        <f aca="false">F1478*(1-0.34)</f>
        <v>1359184.35130445</v>
      </c>
      <c r="H1478" s="4" t="n">
        <f aca="false">0.34*(E1478+(C1478*0.1))</f>
        <v>469369.639907229</v>
      </c>
      <c r="I1478" s="4" t="n">
        <f aca="false">G1478+H1478</f>
        <v>1828553.99121167</v>
      </c>
      <c r="J1478" s="0" t="n">
        <v>0.683</v>
      </c>
      <c r="K1478" s="0" t="n">
        <f aca="false">I1478*J1478</f>
        <v>1248902.37599757</v>
      </c>
      <c r="L1478" s="0" t="n">
        <v>0.3011</v>
      </c>
      <c r="M1478" s="0" t="n">
        <f aca="false">I1478*L1478</f>
        <v>550577.606753835</v>
      </c>
      <c r="N1478" s="0" t="n">
        <v>0.1975</v>
      </c>
      <c r="O1478" s="0" t="n">
        <f aca="false">I1478*N1478</f>
        <v>361139.413264306</v>
      </c>
      <c r="P1478" s="0" t="n">
        <v>0.1066</v>
      </c>
      <c r="Q1478" s="0" t="n">
        <f aca="false">I1478*P1478</f>
        <v>194923.855463164</v>
      </c>
      <c r="U1478" s="0" t="n">
        <v>0.4823</v>
      </c>
      <c r="V1478" s="0" t="n">
        <f aca="false">U1478*I1478</f>
        <v>881911.589961391</v>
      </c>
      <c r="X1478" s="6" t="n">
        <f aca="false">X1477-Y1478</f>
        <v>6472738.11686975</v>
      </c>
      <c r="Y1478" s="6" t="n">
        <f aca="false">X1477*0.1</f>
        <v>719193.124096639</v>
      </c>
      <c r="AA1478" s="6" t="n">
        <f aca="false">AA1477-AB1478</f>
        <v>40091.4432</v>
      </c>
      <c r="AB1478" s="6" t="n">
        <f aca="false">AA1477*0.2</f>
        <v>10022.8608</v>
      </c>
      <c r="AG1478" s="0" t="n">
        <f aca="false">X1478+AA1478+AD1478</f>
        <v>6512829.56006975</v>
      </c>
      <c r="AH1478" s="0" t="n">
        <f aca="false">Y1478+AB1478+AE1478</f>
        <v>729215.984896639</v>
      </c>
      <c r="AJ1478" s="4" t="n">
        <f aca="false">AJ1477-AK1478</f>
        <v>6536956.85681975</v>
      </c>
      <c r="AK1478" s="4" t="n">
        <f aca="false">AJ1477*0.1</f>
        <v>726328.539646639</v>
      </c>
      <c r="AM1478" s="0" t="n">
        <v>0.0625</v>
      </c>
      <c r="AN1478" s="0" t="n">
        <f aca="false">AM1478*I1478</f>
        <v>114284.62445073</v>
      </c>
      <c r="AO1478" s="0" t="n">
        <v>0.039</v>
      </c>
      <c r="AP1478" s="0" t="n">
        <f aca="false">AO1478*I1478</f>
        <v>71313.6056572553</v>
      </c>
      <c r="AQ1478" s="0" t="n">
        <v>0.0256</v>
      </c>
      <c r="AR1478" s="0" t="n">
        <f aca="false">AQ1478*I1478</f>
        <v>46810.9821750189</v>
      </c>
      <c r="AV1478" s="0" t="n">
        <v>0.0174895</v>
      </c>
      <c r="AW1478" s="0" t="n">
        <f aca="false">AV1478*I1478</f>
        <v>31980.4950292966</v>
      </c>
    </row>
    <row r="1479" customFormat="false" ht="12.75" hidden="false" customHeight="false" outlineLevel="0" collapsed="false">
      <c r="A1479" s="0" t="n">
        <v>5</v>
      </c>
      <c r="C1479" s="0" t="n">
        <f aca="false">X1479+AA1479+AD1479</f>
        <v>5857537.45974277</v>
      </c>
      <c r="D1479" s="4" t="n">
        <f aca="false">D1420+D1423</f>
        <v>3439869.17015277</v>
      </c>
      <c r="E1479" s="0" t="n">
        <f aca="false">Y1479+AB1479+AE1479</f>
        <v>655292.100326975</v>
      </c>
      <c r="F1479" s="0" t="n">
        <f aca="false">D1479-E1479-0.1*C1479</f>
        <v>2198823.32385152</v>
      </c>
      <c r="G1479" s="4" t="n">
        <f aca="false">F1479*(1-0.34)</f>
        <v>1451223.393742</v>
      </c>
      <c r="H1479" s="4" t="n">
        <f aca="false">0.34*(E1479+(C1479*0.1))</f>
        <v>421955.587742426</v>
      </c>
      <c r="I1479" s="4" t="n">
        <f aca="false">G1479+H1479</f>
        <v>1873178.98148443</v>
      </c>
      <c r="J1479" s="0" t="n">
        <v>0.6209</v>
      </c>
      <c r="K1479" s="0" t="n">
        <f aca="false">I1479*J1479</f>
        <v>1163056.82960368</v>
      </c>
      <c r="L1479" s="0" t="n">
        <v>0.223</v>
      </c>
      <c r="M1479" s="0" t="n">
        <f aca="false">I1479*L1479</f>
        <v>417718.912871028</v>
      </c>
      <c r="N1479" s="0" t="n">
        <v>0.1317</v>
      </c>
      <c r="O1479" s="0" t="n">
        <f aca="false">I1479*N1479</f>
        <v>246697.671861499</v>
      </c>
      <c r="P1479" s="0" t="n">
        <v>0.0609</v>
      </c>
      <c r="Q1479" s="0" t="n">
        <f aca="false">I1479*P1479</f>
        <v>114076.599972402</v>
      </c>
      <c r="U1479" s="0" t="n">
        <v>0.4019</v>
      </c>
      <c r="V1479" s="0" t="n">
        <f aca="false">U1479*I1479</f>
        <v>752830.632658592</v>
      </c>
      <c r="X1479" s="6" t="n">
        <f aca="false">X1478-Y1479</f>
        <v>5825464.30518278</v>
      </c>
      <c r="Y1479" s="6" t="n">
        <f aca="false">X1478*0.1</f>
        <v>647273.811686975</v>
      </c>
      <c r="AA1479" s="6" t="n">
        <f aca="false">AA1478-AB1479</f>
        <v>32073.15456</v>
      </c>
      <c r="AB1479" s="6" t="n">
        <f aca="false">AA1478*0.2</f>
        <v>8018.28864</v>
      </c>
      <c r="AG1479" s="0" t="n">
        <f aca="false">X1479+AA1479+AD1479</f>
        <v>5857537.45974277</v>
      </c>
      <c r="AH1479" s="0" t="n">
        <f aca="false">Y1479+AB1479+AE1479</f>
        <v>655292.100326975</v>
      </c>
      <c r="AJ1479" s="4" t="n">
        <f aca="false">AJ1478-AK1479</f>
        <v>5883261.17113778</v>
      </c>
      <c r="AK1479" s="4" t="n">
        <f aca="false">AJ1478*0.1</f>
        <v>653695.685681975</v>
      </c>
      <c r="AM1479" s="0" t="n">
        <v>0.03125</v>
      </c>
      <c r="AN1479" s="0" t="n">
        <f aca="false">AM1479*I1479</f>
        <v>58536.8431713884</v>
      </c>
      <c r="AO1479" s="0" t="n">
        <v>0.0173</v>
      </c>
      <c r="AP1479" s="0" t="n">
        <f aca="false">AO1479*I1479</f>
        <v>32405.9963796806</v>
      </c>
      <c r="AQ1479" s="0" t="n">
        <v>0.0102</v>
      </c>
      <c r="AR1479" s="0" t="n">
        <f aca="false">AQ1479*I1479</f>
        <v>19106.4256111412</v>
      </c>
      <c r="AV1479" s="0" t="n">
        <v>0.00636</v>
      </c>
      <c r="AW1479" s="0" t="n">
        <f aca="false">AV1479*I1479</f>
        <v>11913.418322241</v>
      </c>
    </row>
    <row r="1480" customFormat="false" ht="12.75" hidden="false" customHeight="false" outlineLevel="0" collapsed="false">
      <c r="A1480" s="0" t="n">
        <v>6</v>
      </c>
      <c r="C1480" s="0" t="n">
        <f aca="false">X1480+AA1480+AD1480</f>
        <v>5268576.3983125</v>
      </c>
      <c r="D1480" s="4" t="n">
        <f aca="false">D1420+D1423</f>
        <v>3439869.17015277</v>
      </c>
      <c r="E1480" s="0" t="n">
        <f aca="false">Y1480+AB1480+AE1480</f>
        <v>588961.061430277</v>
      </c>
      <c r="F1480" s="0" t="n">
        <f aca="false">D1480-E1480-0.1*C1480</f>
        <v>2324050.46889125</v>
      </c>
      <c r="G1480" s="4" t="n">
        <f aca="false">F1480*(1-0.34)</f>
        <v>1533873.30946822</v>
      </c>
      <c r="H1480" s="4" t="n">
        <f aca="false">0.34*(E1480+(C1480*0.1))</f>
        <v>379378.358428919</v>
      </c>
      <c r="I1480" s="4" t="n">
        <f aca="false">G1480+H1480</f>
        <v>1913251.66789714</v>
      </c>
      <c r="J1480" s="0" t="n">
        <v>0.5645</v>
      </c>
      <c r="K1480" s="0" t="n">
        <f aca="false">I1480*J1480</f>
        <v>1080030.56652794</v>
      </c>
      <c r="L1480" s="0" t="n">
        <v>0.1652</v>
      </c>
      <c r="M1480" s="0" t="n">
        <f aca="false">I1480*L1480</f>
        <v>316069.175536608</v>
      </c>
      <c r="N1480" s="0" t="n">
        <v>0.0878</v>
      </c>
      <c r="O1480" s="0" t="n">
        <f aca="false">I1480*N1480</f>
        <v>167983.496441369</v>
      </c>
      <c r="P1480" s="0" t="n">
        <v>0.0348</v>
      </c>
      <c r="Q1480" s="0" t="n">
        <f aca="false">I1480*P1480</f>
        <v>66581.1580428205</v>
      </c>
      <c r="U1480" s="0" t="n">
        <v>0.3349</v>
      </c>
      <c r="V1480" s="0" t="n">
        <f aca="false">U1480*I1480</f>
        <v>640747.983578753</v>
      </c>
      <c r="X1480" s="6" t="n">
        <f aca="false">X1479-Y1480</f>
        <v>5242917.8746645</v>
      </c>
      <c r="Y1480" s="6" t="n">
        <f aca="false">X1479*0.1</f>
        <v>582546.430518278</v>
      </c>
      <c r="AA1480" s="6" t="n">
        <f aca="false">AA1479-AB1480</f>
        <v>25658.523648</v>
      </c>
      <c r="AB1480" s="6" t="n">
        <f aca="false">AA1479/5</f>
        <v>6414.630912</v>
      </c>
      <c r="AG1480" s="0" t="n">
        <f aca="false">X1480+AA1480+AD1480</f>
        <v>5268576.3983125</v>
      </c>
      <c r="AH1480" s="0" t="n">
        <f aca="false">Y1480+AB1480+AE1480</f>
        <v>588961.061430277</v>
      </c>
      <c r="AJ1480" s="4" t="n">
        <f aca="false">AJ1479-AK1480</f>
        <v>5294935.054024</v>
      </c>
      <c r="AK1480" s="4" t="n">
        <f aca="false">AJ1479*0.1</f>
        <v>588326.117113778</v>
      </c>
      <c r="AM1480" s="0" t="n">
        <v>0.01563</v>
      </c>
      <c r="AN1480" s="0" t="n">
        <f aca="false">AM1480*I1480</f>
        <v>29904.1235692323</v>
      </c>
      <c r="AO1480" s="0" t="n">
        <v>0.0077</v>
      </c>
      <c r="AP1480" s="0" t="n">
        <f aca="false">AO1480*I1480</f>
        <v>14732.037842808</v>
      </c>
      <c r="AQ1480" s="0" t="n">
        <v>0.0041</v>
      </c>
      <c r="AR1480" s="0" t="n">
        <f aca="false">AQ1480*I1480</f>
        <v>7844.33183837828</v>
      </c>
      <c r="AV1480" s="0" t="n">
        <v>0.00231</v>
      </c>
      <c r="AW1480" s="0" t="n">
        <f aca="false">AV1480*I1480</f>
        <v>4419.6113528424</v>
      </c>
    </row>
    <row r="1481" customFormat="false" ht="12.75" hidden="false" customHeight="false" outlineLevel="0" collapsed="false">
      <c r="A1481" s="0" t="n">
        <v>7</v>
      </c>
      <c r="C1481" s="0" t="n">
        <f aca="false">X1481+AA1481+AD1481</f>
        <v>4737869.97993405</v>
      </c>
      <c r="D1481" s="4" t="n">
        <f aca="false">D1420+D1423</f>
        <v>3439869.17015277</v>
      </c>
      <c r="E1481" s="0" t="n">
        <f aca="false">Y1481+AB1481+AE1481</f>
        <v>530706.41837845</v>
      </c>
      <c r="F1481" s="0" t="n">
        <f aca="false">D1481-E1481-0.1*C1481</f>
        <v>2435375.75378092</v>
      </c>
      <c r="G1481" s="4" t="n">
        <f aca="false">F1481*(1-0.34)</f>
        <v>1607347.99749541</v>
      </c>
      <c r="H1481" s="4" t="n">
        <f aca="false">0.34*(E1481+(C1481*0.1))</f>
        <v>341527.761566431</v>
      </c>
      <c r="I1481" s="4" t="n">
        <f aca="false">G1481+H1481</f>
        <v>1948875.75906184</v>
      </c>
      <c r="J1481" s="0" t="n">
        <v>0.5132</v>
      </c>
      <c r="K1481" s="0" t="n">
        <f aca="false">I1481*J1481</f>
        <v>1000163.03955053</v>
      </c>
      <c r="L1481" s="0" t="n">
        <v>0.1224</v>
      </c>
      <c r="M1481" s="0" t="n">
        <f aca="false">I1481*L1481</f>
        <v>238542.392909169</v>
      </c>
      <c r="N1481" s="0" t="n">
        <v>0.0585</v>
      </c>
      <c r="O1481" s="0" t="n">
        <f aca="false">I1481*N1481</f>
        <v>114009.231905117</v>
      </c>
      <c r="P1481" s="0" t="n">
        <v>0.0199</v>
      </c>
      <c r="Q1481" s="0" t="n">
        <f aca="false">I1481*P1481</f>
        <v>38782.6276053306</v>
      </c>
      <c r="U1481" s="0" t="n">
        <v>0.2791</v>
      </c>
      <c r="V1481" s="0" t="n">
        <f aca="false">U1481*I1481</f>
        <v>543931.224354159</v>
      </c>
      <c r="X1481" s="6" t="n">
        <f aca="false">X1480-Y1481</f>
        <v>4718626.08719805</v>
      </c>
      <c r="Y1481" s="6" t="n">
        <f aca="false">X1480*0.1</f>
        <v>524291.78746645</v>
      </c>
      <c r="AA1481" s="6" t="n">
        <f aca="false">AA1480-AB1481</f>
        <v>19243.892736</v>
      </c>
      <c r="AB1481" s="6" t="n">
        <f aca="false">AA1479/5</f>
        <v>6414.630912</v>
      </c>
      <c r="AG1481" s="0" t="n">
        <f aca="false">X1481+AA1481+AD1481</f>
        <v>4737869.97993405</v>
      </c>
      <c r="AH1481" s="0" t="n">
        <f aca="false">Y1481+AB1481+AE1481</f>
        <v>530706.41837845</v>
      </c>
      <c r="AJ1481" s="4" t="n">
        <f aca="false">AJ1480-AK1481</f>
        <v>4765441.5486216</v>
      </c>
      <c r="AK1481" s="4" t="n">
        <f aca="false">AJ1480*0.1</f>
        <v>529493.5054024</v>
      </c>
      <c r="AM1481" s="0" t="n">
        <v>0.00781</v>
      </c>
      <c r="AN1481" s="0" t="n">
        <f aca="false">AM1481*I1481</f>
        <v>15220.7196782729</v>
      </c>
      <c r="AO1481" s="0" t="n">
        <v>0.0034</v>
      </c>
      <c r="AP1481" s="0" t="n">
        <f aca="false">AO1481*I1481</f>
        <v>6626.17758081025</v>
      </c>
      <c r="AQ1481" s="0" t="n">
        <v>0.0016</v>
      </c>
      <c r="AR1481" s="0" t="n">
        <f aca="false">AQ1481*I1481</f>
        <v>3118.20121449894</v>
      </c>
      <c r="AV1481" s="0" t="n">
        <v>0.00084</v>
      </c>
      <c r="AW1481" s="0" t="n">
        <f aca="false">AV1481*I1481</f>
        <v>1637.05563761194</v>
      </c>
    </row>
    <row r="1482" customFormat="false" ht="12.75" hidden="false" customHeight="false" outlineLevel="0" collapsed="false">
      <c r="A1482" s="0" t="n">
        <v>8</v>
      </c>
      <c r="C1482" s="0" t="n">
        <f aca="false">X1482+AA1482+AD1482</f>
        <v>4259592.74030224</v>
      </c>
      <c r="D1482" s="4" t="n">
        <f aca="false">D1420+D1423</f>
        <v>3439869.17015277</v>
      </c>
      <c r="E1482" s="0" t="n">
        <f aca="false">Y1482+AB1482+AE1482</f>
        <v>478277.239631805</v>
      </c>
      <c r="F1482" s="0" t="n">
        <f aca="false">D1482-E1482-0.1*C1482</f>
        <v>2535632.65649074</v>
      </c>
      <c r="G1482" s="4" t="n">
        <f aca="false">F1482*(1-0.34)</f>
        <v>1673517.55328389</v>
      </c>
      <c r="H1482" s="4" t="n">
        <f aca="false">0.34*(E1482+(C1482*0.1))</f>
        <v>307440.41464509</v>
      </c>
      <c r="I1482" s="4" t="n">
        <f aca="false">G1482+H1482</f>
        <v>1980957.96792898</v>
      </c>
      <c r="J1482" s="0" t="n">
        <v>0.4665</v>
      </c>
      <c r="K1482" s="0" t="n">
        <f aca="false">I1482*J1482</f>
        <v>924116.89203887</v>
      </c>
      <c r="L1482" s="0" t="n">
        <v>0.0906</v>
      </c>
      <c r="M1482" s="0" t="n">
        <f aca="false">I1482*L1482</f>
        <v>179474.791894366</v>
      </c>
      <c r="N1482" s="0" t="n">
        <v>0.039</v>
      </c>
      <c r="O1482" s="0" t="n">
        <f aca="false">I1482*N1482</f>
        <v>77257.3607492303</v>
      </c>
      <c r="P1482" s="0" t="n">
        <v>0.0199</v>
      </c>
      <c r="Q1482" s="0" t="n">
        <f aca="false">I1482*P1482</f>
        <v>39421.0635617867</v>
      </c>
      <c r="U1482" s="0" t="n">
        <v>0.2326</v>
      </c>
      <c r="V1482" s="0" t="n">
        <f aca="false">U1482*I1482</f>
        <v>460770.823340281</v>
      </c>
      <c r="X1482" s="6" t="n">
        <f aca="false">X1481-Y1482</f>
        <v>4246763.47847824</v>
      </c>
      <c r="Y1482" s="6" t="n">
        <f aca="false">X1481*0.1</f>
        <v>471862.608719805</v>
      </c>
      <c r="AA1482" s="6" t="n">
        <f aca="false">AA1481-AB1482</f>
        <v>12829.261824</v>
      </c>
      <c r="AB1482" s="6" t="n">
        <f aca="false">AA1479/5</f>
        <v>6414.630912</v>
      </c>
      <c r="AG1482" s="0" t="n">
        <f aca="false">X1482+AA1482+AD1482</f>
        <v>4259592.74030224</v>
      </c>
      <c r="AH1482" s="0" t="n">
        <f aca="false">Y1482+AB1482+AE1482</f>
        <v>478277.239631805</v>
      </c>
      <c r="AJ1482" s="4" t="n">
        <f aca="false">AJ1481-AK1482</f>
        <v>4288897.39375944</v>
      </c>
      <c r="AK1482" s="4" t="n">
        <f aca="false">AJ1481*0.1</f>
        <v>476544.15486216</v>
      </c>
      <c r="AM1482" s="0" t="n">
        <v>0.00391</v>
      </c>
      <c r="AN1482" s="0" t="n">
        <f aca="false">AM1482*I1482</f>
        <v>7745.54565460232</v>
      </c>
      <c r="AO1482" s="0" t="n">
        <v>0.0015</v>
      </c>
      <c r="AP1482" s="0" t="n">
        <f aca="false">AO1482*I1482</f>
        <v>2971.43695189347</v>
      </c>
      <c r="AQ1482" s="0" t="n">
        <v>0.000665</v>
      </c>
      <c r="AR1482" s="0" t="n">
        <f aca="false">AQ1482*I1482</f>
        <v>1317.33704867277</v>
      </c>
      <c r="AV1482" s="0" t="n">
        <v>0.000306</v>
      </c>
      <c r="AW1482" s="0" t="n">
        <f aca="false">AV1482*I1482</f>
        <v>606.173138186268</v>
      </c>
    </row>
    <row r="1483" customFormat="false" ht="12.75" hidden="false" customHeight="false" outlineLevel="0" collapsed="false">
      <c r="A1483" s="0" t="n">
        <v>9</v>
      </c>
      <c r="C1483" s="0" t="n">
        <f aca="false">X1483+AA1483+AD1483</f>
        <v>3828501.76154242</v>
      </c>
      <c r="D1483" s="4" t="n">
        <f aca="false">D1420+D1423</f>
        <v>3439869.17015277</v>
      </c>
      <c r="E1483" s="0" t="n">
        <f aca="false">Y1483+AB1483+AE1483</f>
        <v>431090.978759824</v>
      </c>
      <c r="F1483" s="0" t="n">
        <f aca="false">D1483-E1483-0.1*C1483</f>
        <v>2625928.01523871</v>
      </c>
      <c r="G1483" s="4" t="n">
        <f aca="false">F1483*(1-0.34)</f>
        <v>1733112.49005755</v>
      </c>
      <c r="H1483" s="4" t="n">
        <f aca="false">0.34*(E1483+(C1483*0.1))</f>
        <v>276739.992670783</v>
      </c>
      <c r="I1483" s="4" t="n">
        <f aca="false">G1483+H1483</f>
        <v>2009852.48272833</v>
      </c>
      <c r="J1483" s="0" t="n">
        <v>0.4241</v>
      </c>
      <c r="K1483" s="0" t="n">
        <f aca="false">I1483*J1483</f>
        <v>852378.437925084</v>
      </c>
      <c r="L1483" s="0" t="n">
        <v>0.0671</v>
      </c>
      <c r="M1483" s="0" t="n">
        <f aca="false">I1483*L1483</f>
        <v>134861.101591071</v>
      </c>
      <c r="N1483" s="0" t="n">
        <v>0.026</v>
      </c>
      <c r="O1483" s="0" t="n">
        <f aca="false">I1483*N1483</f>
        <v>52256.1645509366</v>
      </c>
      <c r="P1483" s="0" t="n">
        <v>0.0065</v>
      </c>
      <c r="Q1483" s="0" t="n">
        <f aca="false">I1483*P1483</f>
        <v>13064.0411377341</v>
      </c>
      <c r="U1483" s="0" t="n">
        <v>0.1938</v>
      </c>
      <c r="V1483" s="0" t="n">
        <f aca="false">U1483*I1483</f>
        <v>389509.41115275</v>
      </c>
      <c r="X1483" s="6" t="n">
        <f aca="false">X1482-Y1483</f>
        <v>3822087.13063042</v>
      </c>
      <c r="Y1483" s="6" t="n">
        <f aca="false">X1482*0.1</f>
        <v>424676.347847824</v>
      </c>
      <c r="AA1483" s="6" t="n">
        <f aca="false">AA1482-AB1483</f>
        <v>6414.630912</v>
      </c>
      <c r="AB1483" s="6" t="n">
        <f aca="false">AA1479/5</f>
        <v>6414.630912</v>
      </c>
      <c r="AG1483" s="0" t="n">
        <f aca="false">X1483+AA1483+AD1483</f>
        <v>3828501.76154242</v>
      </c>
      <c r="AH1483" s="0" t="n">
        <f aca="false">Y1483+AB1483+AE1483</f>
        <v>431090.978759824</v>
      </c>
      <c r="AJ1483" s="4" t="n">
        <f aca="false">AJ1482-AK1483</f>
        <v>3860007.65438349</v>
      </c>
      <c r="AK1483" s="4" t="n">
        <f aca="false">AJ1482*0.1</f>
        <v>428889.739375944</v>
      </c>
      <c r="AM1483" s="0" t="n">
        <v>0.00195</v>
      </c>
      <c r="AN1483" s="0" t="n">
        <f aca="false">AM1483*I1483</f>
        <v>3919.21234132024</v>
      </c>
      <c r="AO1483" s="0" t="n">
        <v>0.0007</v>
      </c>
      <c r="AP1483" s="0" t="n">
        <f aca="false">AO1483*I1483</f>
        <v>1406.89673790983</v>
      </c>
      <c r="AQ1483" s="0" t="n">
        <v>0.000262</v>
      </c>
      <c r="AR1483" s="0" t="n">
        <f aca="false">AQ1483*I1483</f>
        <v>526.581350474822</v>
      </c>
      <c r="AV1483" s="0" t="n">
        <v>0.000111</v>
      </c>
      <c r="AW1483" s="0" t="n">
        <f aca="false">AV1483*I1483</f>
        <v>223.093625582845</v>
      </c>
    </row>
    <row r="1484" customFormat="false" ht="12.75" hidden="false" customHeight="false" outlineLevel="0" collapsed="false">
      <c r="A1484" s="0" t="n">
        <v>10</v>
      </c>
      <c r="B1484" s="17" t="n">
        <f aca="false">D1417</f>
        <v>-97879.5</v>
      </c>
      <c r="C1484" s="0" t="n">
        <f aca="false">X1484+AA1484+AD1484</f>
        <v>3439878.41756738</v>
      </c>
      <c r="D1484" s="4" t="n">
        <f aca="false">D1420+D1423</f>
        <v>3439869.17015277</v>
      </c>
      <c r="E1484" s="0" t="n">
        <f aca="false">Y1484+AB1484+AE1484</f>
        <v>388623.343975042</v>
      </c>
      <c r="F1484" s="0" t="n">
        <f aca="false">D1484-E1484-0.1*C1484</f>
        <v>2707257.98442099</v>
      </c>
      <c r="G1484" s="4" t="n">
        <f aca="false">F1484*(1-0.34)</f>
        <v>1786790.26971786</v>
      </c>
      <c r="H1484" s="4" t="n">
        <f aca="false">0.34*(E1484+(C1484*0.1))</f>
        <v>249087.803148805</v>
      </c>
      <c r="I1484" s="4" t="n">
        <f aca="false">B1484+G1484+H1484</f>
        <v>1937998.57286666</v>
      </c>
      <c r="J1484" s="0" t="n">
        <v>0.3855</v>
      </c>
      <c r="K1484" s="0" t="n">
        <f aca="false">I1484*J1484</f>
        <v>747098.449840098</v>
      </c>
      <c r="L1484" s="0" t="n">
        <v>0.0497</v>
      </c>
      <c r="M1484" s="0" t="n">
        <f aca="false">I1484*L1484</f>
        <v>96318.529071473</v>
      </c>
      <c r="N1484" s="0" t="n">
        <v>0.0173</v>
      </c>
      <c r="O1484" s="0" t="n">
        <f aca="false">I1484*N1484</f>
        <v>33527.3753105932</v>
      </c>
      <c r="P1484" s="0" t="n">
        <v>0.0037</v>
      </c>
      <c r="Q1484" s="0" t="n">
        <f aca="false">I1484*P1484</f>
        <v>7170.59471960665</v>
      </c>
      <c r="U1484" s="0" t="n">
        <v>0.1615</v>
      </c>
      <c r="V1484" s="0" t="n">
        <f aca="false">U1484*I1484</f>
        <v>312986.769517966</v>
      </c>
      <c r="W1484" s="17"/>
      <c r="X1484" s="6" t="n">
        <f aca="false">X1483-Y1484</f>
        <v>3439878.41756738</v>
      </c>
      <c r="Y1484" s="6" t="n">
        <f aca="false">X1483*0.1</f>
        <v>382208.713063042</v>
      </c>
      <c r="AA1484" s="6" t="n">
        <f aca="false">AA1483-AB1484</f>
        <v>0</v>
      </c>
      <c r="AB1484" s="6" t="n">
        <f aca="false">AA1479/5</f>
        <v>6414.630912</v>
      </c>
      <c r="AC1484" s="17" t="n">
        <f aca="false">D1417</f>
        <v>-97879.5</v>
      </c>
      <c r="AF1484" s="17" t="n">
        <f aca="false">W1484+Z1484+AC1484</f>
        <v>-97879.5</v>
      </c>
      <c r="AG1484" s="0" t="n">
        <f aca="false">X1484+AA1484+AD1484</f>
        <v>3439878.41756738</v>
      </c>
      <c r="AH1484" s="0" t="n">
        <f aca="false">Y1484+AB1484+AE1484</f>
        <v>388623.343975042</v>
      </c>
      <c r="AJ1484" s="4" t="n">
        <f aca="false">AJ1483-AK1484</f>
        <v>3474006.88894514</v>
      </c>
      <c r="AK1484" s="4" t="n">
        <f aca="false">AJ1483*0.1</f>
        <v>386000.765438349</v>
      </c>
      <c r="AM1484" s="0" t="n">
        <v>0.00098</v>
      </c>
      <c r="AN1484" s="0" t="n">
        <f aca="false">AM1484*I1484</f>
        <v>1899.23860140933</v>
      </c>
      <c r="AO1484" s="0" t="n">
        <v>0.0003</v>
      </c>
      <c r="AP1484" s="0" t="n">
        <f aca="false">AO1484*I1484</f>
        <v>581.399571859998</v>
      </c>
      <c r="AQ1484" s="0" t="n">
        <v>0.000105</v>
      </c>
      <c r="AR1484" s="0" t="n">
        <f aca="false">AQ1484*I1484</f>
        <v>203.489850150999</v>
      </c>
      <c r="AV1484" s="0" t="n">
        <v>4E-005</v>
      </c>
      <c r="AW1484" s="0" t="n">
        <f aca="false">AV1484*I1484</f>
        <v>77.5199429146664</v>
      </c>
    </row>
    <row r="1485" customFormat="false" ht="12.75" hidden="false" customHeight="false" outlineLevel="0" collapsed="false">
      <c r="A1485" s="0" t="n">
        <v>11</v>
      </c>
      <c r="C1485" s="0" t="n">
        <f aca="false">X1485+AA1485+AD1485</f>
        <v>3174194.17581064</v>
      </c>
      <c r="D1485" s="4" t="n">
        <f aca="false">D1420+D1423</f>
        <v>3439869.17015277</v>
      </c>
      <c r="E1485" s="0" t="n">
        <f aca="false">Y1485+AB1485+AE1485</f>
        <v>363563.741756738</v>
      </c>
      <c r="F1485" s="0" t="n">
        <f aca="false">D1485-E1485-0.1*C1485</f>
        <v>2758886.01081497</v>
      </c>
      <c r="G1485" s="4" t="n">
        <f aca="false">F1485*(1-0.34)</f>
        <v>1820864.76713788</v>
      </c>
      <c r="H1485" s="4" t="n">
        <f aca="false">0.34*(E1485+(C1485*0.1))</f>
        <v>231534.274174853</v>
      </c>
      <c r="I1485" s="4" t="n">
        <f aca="false">G1485+H1485</f>
        <v>2052399.04131273</v>
      </c>
      <c r="J1485" s="0" t="n">
        <v>0.3505</v>
      </c>
      <c r="K1485" s="0" t="n">
        <f aca="false">I1485*J1485</f>
        <v>719365.863980113</v>
      </c>
      <c r="L1485" s="0" t="n">
        <v>0.0368</v>
      </c>
      <c r="M1485" s="0" t="n">
        <f aca="false">I1485*L1485</f>
        <v>75528.2847203086</v>
      </c>
      <c r="N1485" s="0" t="n">
        <v>0.116</v>
      </c>
      <c r="O1485" s="0" t="n">
        <f aca="false">I1485*N1485</f>
        <v>238078.288792277</v>
      </c>
      <c r="P1485" s="0" t="n">
        <v>0.0021</v>
      </c>
      <c r="Q1485" s="0" t="n">
        <f aca="false">I1485*P1485</f>
        <v>4310.03798675674</v>
      </c>
      <c r="U1485" s="0" t="n">
        <v>0.1346</v>
      </c>
      <c r="V1485" s="0" t="n">
        <f aca="false">U1485*I1485</f>
        <v>276252.910960694</v>
      </c>
      <c r="X1485" s="6" t="n">
        <f aca="false">X1484-Y1485</f>
        <v>3095890.57581064</v>
      </c>
      <c r="Y1485" s="6" t="n">
        <f aca="false">X1484/10</f>
        <v>343987.841756738</v>
      </c>
      <c r="AA1485" s="6"/>
      <c r="AB1485" s="6"/>
      <c r="AD1485" s="6" t="n">
        <f aca="false">-AC1484-AE1485</f>
        <v>78303.6</v>
      </c>
      <c r="AE1485" s="6" t="n">
        <f aca="false">-AC1484*0.2</f>
        <v>19575.9</v>
      </c>
      <c r="AG1485" s="0" t="n">
        <f aca="false">X1485+AA1485+AD1485</f>
        <v>3174194.17581064</v>
      </c>
      <c r="AH1485" s="0" t="n">
        <f aca="false">Y1485+AB1485+AE1485</f>
        <v>363563.741756738</v>
      </c>
      <c r="AJ1485" s="4" t="n">
        <f aca="false">AJ1484-AK1485</f>
        <v>3126606.20005063</v>
      </c>
      <c r="AK1485" s="4" t="n">
        <f aca="false">AJ1484/10</f>
        <v>347400.688894514</v>
      </c>
      <c r="AM1485" s="0" t="n">
        <v>0.00049</v>
      </c>
      <c r="AN1485" s="0" t="n">
        <f aca="false">AM1485*I1485</f>
        <v>1005.67553024324</v>
      </c>
      <c r="AO1485" s="0" t="n">
        <v>0.00013</v>
      </c>
      <c r="AP1485" s="0" t="n">
        <f aca="false">AO1485*I1485</f>
        <v>266.811875370655</v>
      </c>
      <c r="AQ1485" s="0" t="n">
        <v>4.2E-005</v>
      </c>
      <c r="AR1485" s="0" t="n">
        <f aca="false">AQ1485*I1485</f>
        <v>86.2007597351348</v>
      </c>
      <c r="AV1485" s="0" t="n">
        <v>1.47E-005</v>
      </c>
      <c r="AW1485" s="0" t="n">
        <f aca="false">AV1485*I1485</f>
        <v>30.1702659072972</v>
      </c>
    </row>
    <row r="1486" customFormat="false" ht="12.75" hidden="false" customHeight="false" outlineLevel="0" collapsed="false">
      <c r="A1486" s="0" t="n">
        <v>12</v>
      </c>
      <c r="C1486" s="0" t="n">
        <f aca="false">X1486+AA1486+AD1486</f>
        <v>2814545.6140539</v>
      </c>
      <c r="D1486" s="4" t="n">
        <f aca="false">D1420+D1423</f>
        <v>3439869.17015277</v>
      </c>
      <c r="E1486" s="0" t="n">
        <f aca="false">Y1486+AB1486+AE1486</f>
        <v>359648.561756738</v>
      </c>
      <c r="F1486" s="0" t="n">
        <f aca="false">D1486-E1486-0.1*C1486</f>
        <v>2798766.04699065</v>
      </c>
      <c r="G1486" s="4" t="n">
        <f aca="false">F1486*(1-0.34)</f>
        <v>1847185.59101383</v>
      </c>
      <c r="H1486" s="4" t="n">
        <f aca="false">0.34*(E1486+(C1486*0.1))</f>
        <v>217975.061875123</v>
      </c>
      <c r="I1486" s="4" t="n">
        <f aca="false">G1486+H1486</f>
        <v>2065160.65288895</v>
      </c>
      <c r="J1486" s="0" t="n">
        <v>0.3186</v>
      </c>
      <c r="K1486" s="0" t="n">
        <f aca="false">I1486*J1486</f>
        <v>657960.184010419</v>
      </c>
      <c r="L1486" s="0" t="n">
        <v>0.0273</v>
      </c>
      <c r="M1486" s="0" t="n">
        <f aca="false">I1486*L1486</f>
        <v>56378.8858238683</v>
      </c>
      <c r="N1486" s="0" t="n">
        <v>0.0077</v>
      </c>
      <c r="O1486" s="0" t="n">
        <f aca="false">I1486*N1486</f>
        <v>15901.7370272449</v>
      </c>
      <c r="P1486" s="0" t="n">
        <v>0.0012</v>
      </c>
      <c r="Q1486" s="0" t="n">
        <f aca="false">I1486*P1486</f>
        <v>2478.19278346674</v>
      </c>
      <c r="U1486" s="0" t="n">
        <v>0.1122</v>
      </c>
      <c r="V1486" s="0" t="n">
        <f aca="false">U1486*I1486</f>
        <v>231711.02525414</v>
      </c>
      <c r="X1486" s="6" t="n">
        <f aca="false">X1485-Y1486</f>
        <v>2751902.7340539</v>
      </c>
      <c r="Y1486" s="6" t="n">
        <f aca="false">X1484/10</f>
        <v>343987.841756738</v>
      </c>
      <c r="AA1486" s="6"/>
      <c r="AB1486" s="6"/>
      <c r="AD1486" s="6" t="n">
        <f aca="false">AD1485-AE1486</f>
        <v>62642.88</v>
      </c>
      <c r="AE1486" s="6" t="n">
        <f aca="false">AD1485*0.2</f>
        <v>15660.72</v>
      </c>
      <c r="AG1486" s="0" t="n">
        <f aca="false">X1486+AA1486+AD1486</f>
        <v>2814545.6140539</v>
      </c>
      <c r="AH1486" s="0" t="n">
        <f aca="false">Y1486+AB1486+AE1486</f>
        <v>359648.561756738</v>
      </c>
      <c r="AJ1486" s="4" t="n">
        <f aca="false">AJ1485-AK1486</f>
        <v>2779205.51115612</v>
      </c>
      <c r="AK1486" s="4" t="n">
        <f aca="false">AJ1484/10</f>
        <v>347400.688894514</v>
      </c>
      <c r="AM1486" s="0" t="n">
        <v>0.00024</v>
      </c>
      <c r="AN1486" s="0" t="n">
        <f aca="false">AM1486*I1486</f>
        <v>495.638556693348</v>
      </c>
      <c r="AO1486" s="0" t="n">
        <v>5.9E-005</v>
      </c>
      <c r="AP1486" s="0" t="n">
        <f aca="false">AO1486*I1486</f>
        <v>121.844478520448</v>
      </c>
      <c r="AQ1486" s="0" t="n">
        <v>1.7E-005</v>
      </c>
      <c r="AR1486" s="0" t="n">
        <f aca="false">AQ1486*I1486</f>
        <v>35.1077310991121</v>
      </c>
      <c r="AV1486" s="0" t="n">
        <v>5.3E-006</v>
      </c>
      <c r="AW1486" s="0" t="n">
        <f aca="false">AV1486*I1486</f>
        <v>10.9453514603114</v>
      </c>
    </row>
    <row r="1487" customFormat="false" ht="12.75" hidden="false" customHeight="false" outlineLevel="0" collapsed="false">
      <c r="A1487" s="0" t="n">
        <v>13</v>
      </c>
      <c r="C1487" s="0" t="n">
        <f aca="false">X1487+AA1487+AD1487</f>
        <v>2458029.19629716</v>
      </c>
      <c r="D1487" s="4" t="n">
        <f aca="false">D1420+D1423</f>
        <v>3439869.17015277</v>
      </c>
      <c r="E1487" s="0" t="n">
        <f aca="false">Y1487+AB1487+AE1487</f>
        <v>356516.417756738</v>
      </c>
      <c r="F1487" s="0" t="n">
        <f aca="false">D1487-E1487-0.1*C1487</f>
        <v>2837549.83276632</v>
      </c>
      <c r="G1487" s="4" t="n">
        <f aca="false">F1487*(1-0.34)</f>
        <v>1872782.88962577</v>
      </c>
      <c r="H1487" s="4" t="n">
        <f aca="false">0.34*(E1487+(C1487*0.1))</f>
        <v>204788.574711394</v>
      </c>
      <c r="I1487" s="4" t="n">
        <f aca="false">G1487+H1487</f>
        <v>2077571.46433717</v>
      </c>
      <c r="J1487" s="0" t="n">
        <v>0.2897</v>
      </c>
      <c r="K1487" s="0" t="n">
        <f aca="false">I1487*J1487</f>
        <v>601872.453218477</v>
      </c>
      <c r="L1487" s="0" t="n">
        <v>0.0273</v>
      </c>
      <c r="M1487" s="0" t="n">
        <f aca="false">I1487*L1487</f>
        <v>56717.7009764046</v>
      </c>
      <c r="N1487" s="0" t="n">
        <v>0.0051</v>
      </c>
      <c r="O1487" s="0" t="n">
        <f aca="false">I1487*N1487</f>
        <v>10595.6144681195</v>
      </c>
      <c r="P1487" s="0" t="n">
        <v>0.0007</v>
      </c>
      <c r="Q1487" s="0" t="n">
        <f aca="false">I1487*P1487</f>
        <v>1454.30002503602</v>
      </c>
      <c r="U1487" s="0" t="n">
        <v>0.0935</v>
      </c>
      <c r="V1487" s="0" t="n">
        <f aca="false">U1487*I1487</f>
        <v>194252.931915525</v>
      </c>
      <c r="X1487" s="6" t="n">
        <f aca="false">X1486-Y1487</f>
        <v>2407914.89229716</v>
      </c>
      <c r="Y1487" s="6" t="n">
        <f aca="false">X1484/10</f>
        <v>343987.841756738</v>
      </c>
      <c r="AA1487" s="6"/>
      <c r="AB1487" s="6"/>
      <c r="AD1487" s="6" t="n">
        <f aca="false">AD1486-AE1487</f>
        <v>50114.304</v>
      </c>
      <c r="AE1487" s="6" t="n">
        <f aca="false">AD1486*0.2</f>
        <v>12528.576</v>
      </c>
      <c r="AG1487" s="0" t="n">
        <f aca="false">X1487+AA1487+AD1487</f>
        <v>2458029.19629716</v>
      </c>
      <c r="AH1487" s="0" t="n">
        <f aca="false">Y1487+AB1487+AE1487</f>
        <v>356516.417756738</v>
      </c>
      <c r="AJ1487" s="4" t="n">
        <f aca="false">AJ1486-AK1487</f>
        <v>2431804.8222616</v>
      </c>
      <c r="AK1487" s="4" t="n">
        <f aca="false">AJ1484/10</f>
        <v>347400.688894514</v>
      </c>
      <c r="AM1487" s="0" t="n">
        <v>0.00012</v>
      </c>
      <c r="AN1487" s="0" t="n">
        <f aca="false">AM1487*I1487</f>
        <v>249.30857572046</v>
      </c>
      <c r="AO1487" s="0" t="n">
        <v>2.6E-005</v>
      </c>
      <c r="AP1487" s="0" t="n">
        <f aca="false">AO1487*I1487</f>
        <v>54.0168580727663</v>
      </c>
      <c r="AQ1487" s="0" t="n">
        <v>6.7E-006</v>
      </c>
      <c r="AR1487" s="0" t="n">
        <f aca="false">AQ1487*I1487</f>
        <v>13.919728811059</v>
      </c>
      <c r="AV1487" s="0" t="n">
        <v>1.9E-006</v>
      </c>
      <c r="AW1487" s="0" t="n">
        <f aca="false">AV1487*I1487</f>
        <v>3.94738578224061</v>
      </c>
    </row>
    <row r="1488" customFormat="false" ht="12.75" hidden="false" customHeight="false" outlineLevel="0" collapsed="false">
      <c r="A1488" s="0" t="n">
        <v>14</v>
      </c>
      <c r="C1488" s="0" t="n">
        <f aca="false">X1488+AA1488+AD1488</f>
        <v>2104018.49374043</v>
      </c>
      <c r="D1488" s="4" t="n">
        <f aca="false">D1420+D1423</f>
        <v>3439869.17015277</v>
      </c>
      <c r="E1488" s="0" t="n">
        <f aca="false">Y1488+AB1488+AE1488</f>
        <v>354010.702556738</v>
      </c>
      <c r="F1488" s="0" t="n">
        <f aca="false">D1488-E1488-0.1*C1488</f>
        <v>2875456.61822199</v>
      </c>
      <c r="G1488" s="4" t="n">
        <f aca="false">F1488*(1-0.34)</f>
        <v>1897801.36802652</v>
      </c>
      <c r="H1488" s="4" t="n">
        <f aca="false">0.34*(E1488+(C1488*0.1))</f>
        <v>191900.267656465</v>
      </c>
      <c r="I1488" s="4" t="n">
        <f aca="false">G1488+H1488</f>
        <v>2089701.63568298</v>
      </c>
      <c r="J1488" s="0" t="n">
        <v>0.2633</v>
      </c>
      <c r="K1488" s="0" t="n">
        <f aca="false">I1488*J1488</f>
        <v>550218.440675329</v>
      </c>
      <c r="L1488" s="0" t="n">
        <v>0.0202</v>
      </c>
      <c r="M1488" s="0" t="n">
        <f aca="false">I1488*L1488</f>
        <v>42211.9730407962</v>
      </c>
      <c r="N1488" s="0" t="n">
        <v>0.0034</v>
      </c>
      <c r="O1488" s="0" t="n">
        <f aca="false">I1488*N1488</f>
        <v>7104.98556132213</v>
      </c>
      <c r="P1488" s="0" t="n">
        <v>0.0004</v>
      </c>
      <c r="Q1488" s="0" t="n">
        <f aca="false">I1488*P1488</f>
        <v>835.880654273192</v>
      </c>
      <c r="U1488" s="0" t="n">
        <v>0.0779</v>
      </c>
      <c r="V1488" s="0" t="n">
        <f aca="false">U1488*I1488</f>
        <v>162787.757419704</v>
      </c>
      <c r="X1488" s="6" t="n">
        <f aca="false">X1487-Y1488</f>
        <v>2063927.05054043</v>
      </c>
      <c r="Y1488" s="6" t="n">
        <f aca="false">X1484/10</f>
        <v>343987.841756738</v>
      </c>
      <c r="AA1488" s="6"/>
      <c r="AB1488" s="6"/>
      <c r="AD1488" s="6" t="n">
        <f aca="false">AD1487-AE1488</f>
        <v>40091.4432</v>
      </c>
      <c r="AE1488" s="6" t="n">
        <f aca="false">AD1487*0.2</f>
        <v>10022.8608</v>
      </c>
      <c r="AG1488" s="0" t="n">
        <f aca="false">X1488+AA1488+AD1488</f>
        <v>2104018.49374043</v>
      </c>
      <c r="AH1488" s="0" t="n">
        <f aca="false">Y1488+AB1488+AE1488</f>
        <v>354010.702556738</v>
      </c>
      <c r="AJ1488" s="4" t="n">
        <f aca="false">AJ1487-AK1488</f>
        <v>2084404.13336709</v>
      </c>
      <c r="AK1488" s="4" t="n">
        <f aca="false">AJ1484/10</f>
        <v>347400.688894514</v>
      </c>
      <c r="AM1488" s="0" t="n">
        <v>6E-005</v>
      </c>
      <c r="AN1488" s="0" t="n">
        <f aca="false">AM1488*I1488</f>
        <v>125.382098140979</v>
      </c>
      <c r="AO1488" s="0" t="n">
        <v>1.2E-005</v>
      </c>
      <c r="AP1488" s="0" t="n">
        <f aca="false">AO1488*I1488</f>
        <v>25.0764196281958</v>
      </c>
      <c r="AQ1488" s="0" t="n">
        <v>2.7E-006</v>
      </c>
      <c r="AR1488" s="0" t="n">
        <f aca="false">AQ1488*I1488</f>
        <v>5.64219441634405</v>
      </c>
      <c r="AV1488" s="0" t="n">
        <v>7E-007</v>
      </c>
      <c r="AW1488" s="0" t="n">
        <f aca="false">AV1488*I1488</f>
        <v>1.46279114497809</v>
      </c>
    </row>
    <row r="1489" customFormat="false" ht="12.75" hidden="false" customHeight="false" outlineLevel="0" collapsed="false">
      <c r="A1489" s="0" t="n">
        <v>15</v>
      </c>
      <c r="C1489" s="0" t="n">
        <f aca="false">X1489+AA1489+AD1489</f>
        <v>1752012.36334369</v>
      </c>
      <c r="D1489" s="4" t="n">
        <f aca="false">D1420+D1423</f>
        <v>3439869.17015277</v>
      </c>
      <c r="E1489" s="0" t="n">
        <f aca="false">Y1489+AB1489+AE1489</f>
        <v>352006.130396738</v>
      </c>
      <c r="F1489" s="0" t="n">
        <f aca="false">D1489-E1489-0.1*C1489</f>
        <v>2912661.80342167</v>
      </c>
      <c r="G1489" s="4" t="n">
        <f aca="false">F1489*(1-0.34)</f>
        <v>1922356.7902583</v>
      </c>
      <c r="H1489" s="4" t="n">
        <f aca="false">0.34*(E1489+(C1489*0.1))</f>
        <v>179250.504688576</v>
      </c>
      <c r="I1489" s="4" t="n">
        <f aca="false">G1489+H1489</f>
        <v>2101607.29494688</v>
      </c>
      <c r="J1489" s="0" t="n">
        <v>0.2394</v>
      </c>
      <c r="K1489" s="0" t="n">
        <f aca="false">I1489*J1489</f>
        <v>503124.786410282</v>
      </c>
      <c r="L1489" s="0" t="n">
        <v>0.015</v>
      </c>
      <c r="M1489" s="0" t="n">
        <f aca="false">I1489*L1489</f>
        <v>31524.1094242031</v>
      </c>
      <c r="N1489" s="0" t="n">
        <v>0.0023</v>
      </c>
      <c r="O1489" s="0" t="n">
        <f aca="false">I1489*N1489</f>
        <v>4833.69677837782</v>
      </c>
      <c r="P1489" s="0" t="n">
        <v>0.0002</v>
      </c>
      <c r="Q1489" s="0" t="n">
        <f aca="false">I1489*P1489</f>
        <v>420.321458989375</v>
      </c>
      <c r="U1489" s="0" t="n">
        <v>0.0649</v>
      </c>
      <c r="V1489" s="0" t="n">
        <f aca="false">U1489*I1489</f>
        <v>136394.313442052</v>
      </c>
      <c r="X1489" s="6" t="n">
        <f aca="false">X1488-Y1489</f>
        <v>1719939.20878369</v>
      </c>
      <c r="Y1489" s="6" t="n">
        <f aca="false">X1484/10</f>
        <v>343987.841756738</v>
      </c>
      <c r="AA1489" s="6"/>
      <c r="AB1489" s="6"/>
      <c r="AD1489" s="6" t="n">
        <f aca="false">AD1488-AE1489</f>
        <v>32073.15456</v>
      </c>
      <c r="AE1489" s="6" t="n">
        <f aca="false">AD1488*0.2</f>
        <v>8018.28864</v>
      </c>
      <c r="AG1489" s="0" t="n">
        <f aca="false">X1489+AA1489+AD1489</f>
        <v>1752012.36334369</v>
      </c>
      <c r="AH1489" s="0" t="n">
        <f aca="false">Y1489+AB1489+AE1489</f>
        <v>352006.130396738</v>
      </c>
      <c r="AJ1489" s="4" t="n">
        <f aca="false">AJ1488-AK1489</f>
        <v>1737003.44447257</v>
      </c>
      <c r="AK1489" s="4" t="n">
        <f aca="false">AJ1484/10</f>
        <v>347400.688894514</v>
      </c>
      <c r="AM1489" s="0" t="n">
        <v>3E-005</v>
      </c>
      <c r="AN1489" s="0" t="n">
        <f aca="false">AM1489*I1489</f>
        <v>63.0482188484063</v>
      </c>
      <c r="AO1489" s="0" t="n">
        <v>5E-006</v>
      </c>
      <c r="AP1489" s="0" t="n">
        <f aca="false">AO1489*I1489</f>
        <v>10.5080364747344</v>
      </c>
      <c r="AQ1489" s="0" t="n">
        <v>1.1E-006</v>
      </c>
      <c r="AR1489" s="0" t="n">
        <f aca="false">AQ1489*I1489</f>
        <v>2.31176802444156</v>
      </c>
      <c r="AV1489" s="0" t="n">
        <v>3E-007</v>
      </c>
      <c r="AW1489" s="0" t="n">
        <f aca="false">AV1489*I1489</f>
        <v>0.630482188484063</v>
      </c>
    </row>
    <row r="1490" customFormat="false" ht="12.75" hidden="false" customHeight="false" outlineLevel="0" collapsed="false">
      <c r="A1490" s="0" t="n">
        <v>16</v>
      </c>
      <c r="C1490" s="0" t="n">
        <f aca="false">X1490+AA1490+AD1490</f>
        <v>1401609.89067495</v>
      </c>
      <c r="D1490" s="4" t="n">
        <f aca="false">D1420+D1423</f>
        <v>3439869.17015277</v>
      </c>
      <c r="E1490" s="0" t="n">
        <f aca="false">Y1490+AB1490+AE1490</f>
        <v>350402.472668738</v>
      </c>
      <c r="F1490" s="0" t="n">
        <f aca="false">D1490-E1490-0.1*C1490</f>
        <v>2949305.70841654</v>
      </c>
      <c r="G1490" s="4" t="n">
        <f aca="false">F1490*(1-0.34)</f>
        <v>1946541.76755492</v>
      </c>
      <c r="H1490" s="4" t="n">
        <f aca="false">0.34*(E1490+(C1490*0.1))</f>
        <v>166791.576990319</v>
      </c>
      <c r="I1490" s="4" t="n">
        <f aca="false">G1490+H1490</f>
        <v>2113333.34454524</v>
      </c>
      <c r="J1490" s="0" t="n">
        <v>0.2176</v>
      </c>
      <c r="K1490" s="0" t="n">
        <f aca="false">I1490*J1490</f>
        <v>459861.335773043</v>
      </c>
      <c r="L1490" s="0" t="n">
        <v>0.0111</v>
      </c>
      <c r="M1490" s="0" t="n">
        <f aca="false">I1490*L1490</f>
        <v>23458.0001244521</v>
      </c>
      <c r="N1490" s="0" t="n">
        <v>0.0015</v>
      </c>
      <c r="O1490" s="0" t="n">
        <f aca="false">I1490*N1490</f>
        <v>3170.00001681785</v>
      </c>
      <c r="P1490" s="0" t="n">
        <v>0.0001</v>
      </c>
      <c r="Q1490" s="0" t="n">
        <f aca="false">I1490*P1490</f>
        <v>211.333334454524</v>
      </c>
      <c r="U1490" s="0" t="n">
        <v>0.0541</v>
      </c>
      <c r="V1490" s="0" t="n">
        <f aca="false">U1490*I1490</f>
        <v>114331.333939897</v>
      </c>
      <c r="X1490" s="6" t="n">
        <f aca="false">X1489-Y1490</f>
        <v>1375951.36702695</v>
      </c>
      <c r="Y1490" s="6" t="n">
        <f aca="false">X1484/10</f>
        <v>343987.841756738</v>
      </c>
      <c r="AA1490" s="6"/>
      <c r="AB1490" s="6"/>
      <c r="AD1490" s="6" t="n">
        <f aca="false">AD1489-AE1490</f>
        <v>25658.523648</v>
      </c>
      <c r="AE1490" s="6" t="n">
        <f aca="false">AD1489/5</f>
        <v>6414.630912</v>
      </c>
      <c r="AG1490" s="0" t="n">
        <f aca="false">X1490+AA1490+AD1490</f>
        <v>1401609.89067495</v>
      </c>
      <c r="AH1490" s="0" t="n">
        <f aca="false">Y1490+AB1490+AE1490</f>
        <v>350402.472668738</v>
      </c>
      <c r="AJ1490" s="4" t="n">
        <f aca="false">AJ1489-AK1490</f>
        <v>1389602.75557806</v>
      </c>
      <c r="AK1490" s="4" t="n">
        <f aca="false">AJ1484/10</f>
        <v>347400.688894514</v>
      </c>
      <c r="AM1490" s="0" t="n">
        <v>1E-005</v>
      </c>
      <c r="AN1490" s="0" t="n">
        <f aca="false">AM1490*I1490</f>
        <v>21.1333334454524</v>
      </c>
      <c r="AO1490" s="0" t="n">
        <v>2.3E-006</v>
      </c>
      <c r="AP1490" s="0" t="n">
        <f aca="false">AO1490*I1490</f>
        <v>4.86066669245404</v>
      </c>
      <c r="AQ1490" s="0" t="n">
        <v>4E-007</v>
      </c>
      <c r="AR1490" s="0" t="n">
        <f aca="false">AQ1490*I1490</f>
        <v>0.845333337818094</v>
      </c>
      <c r="AV1490" s="0" t="n">
        <v>9E-008</v>
      </c>
      <c r="AW1490" s="0" t="n">
        <f aca="false">AV1490*I1490</f>
        <v>0.190200001009071</v>
      </c>
    </row>
    <row r="1491" customFormat="false" ht="12.75" hidden="false" customHeight="false" outlineLevel="0" collapsed="false">
      <c r="A1491" s="0" t="n">
        <v>17</v>
      </c>
      <c r="C1491" s="0" t="n">
        <f aca="false">X1491+AA1491+AD1491</f>
        <v>1051207.41800621</v>
      </c>
      <c r="D1491" s="4" t="n">
        <f aca="false">D1420+D1423</f>
        <v>3439869.17015277</v>
      </c>
      <c r="E1491" s="0" t="n">
        <f aca="false">Y1491+AB1491+AE1491</f>
        <v>350402.472668738</v>
      </c>
      <c r="F1491" s="0" t="n">
        <f aca="false">D1491-E1491-0.1*C1491</f>
        <v>2984345.95568342</v>
      </c>
      <c r="G1491" s="4" t="n">
        <f aca="false">F1491*(1-0.34)</f>
        <v>1969668.33075105</v>
      </c>
      <c r="H1491" s="4" t="n">
        <f aca="false">0.34*(E1491+(C1491*0.1))</f>
        <v>154877.892919582</v>
      </c>
      <c r="I1491" s="4" t="n">
        <f aca="false">G1491+H1491</f>
        <v>2124546.22367064</v>
      </c>
      <c r="J1491" s="0" t="n">
        <v>0.1978</v>
      </c>
      <c r="K1491" s="0" t="n">
        <f aca="false">I1491*J1491</f>
        <v>420235.243042052</v>
      </c>
      <c r="L1491" s="0" t="n">
        <v>0.0082</v>
      </c>
      <c r="M1491" s="0" t="n">
        <f aca="false">I1491*L1491</f>
        <v>17421.2790340992</v>
      </c>
      <c r="N1491" s="0" t="n">
        <v>0.001</v>
      </c>
      <c r="O1491" s="0" t="n">
        <f aca="false">I1491*N1491</f>
        <v>2124.54622367064</v>
      </c>
      <c r="P1491" s="0" t="n">
        <v>0.0001</v>
      </c>
      <c r="Q1491" s="0" t="n">
        <f aca="false">I1491*P1491</f>
        <v>212.454622367064</v>
      </c>
      <c r="U1491" s="0" t="n">
        <v>0.0451</v>
      </c>
      <c r="V1491" s="0" t="n">
        <f aca="false">U1491*I1491</f>
        <v>95817.0346875457</v>
      </c>
      <c r="X1491" s="6" t="n">
        <f aca="false">X1490-Y1491</f>
        <v>1031963.52527021</v>
      </c>
      <c r="Y1491" s="6" t="n">
        <f aca="false">X1484/10</f>
        <v>343987.841756738</v>
      </c>
      <c r="AA1491" s="6"/>
      <c r="AB1491" s="6"/>
      <c r="AD1491" s="6" t="n">
        <f aca="false">AD1490-AE1491</f>
        <v>19243.892736</v>
      </c>
      <c r="AE1491" s="6" t="n">
        <f aca="false">AD1489/5</f>
        <v>6414.630912</v>
      </c>
      <c r="AG1491" s="0" t="n">
        <f aca="false">X1491+AA1491+AD1491</f>
        <v>1051207.41800621</v>
      </c>
      <c r="AH1491" s="0" t="n">
        <f aca="false">Y1491+AB1491+AE1491</f>
        <v>350402.472668738</v>
      </c>
      <c r="AJ1491" s="4" t="n">
        <f aca="false">AJ1490-AK1491</f>
        <v>1042202.06668354</v>
      </c>
      <c r="AK1491" s="4" t="n">
        <f aca="false">AJ1484/10</f>
        <v>347400.688894514</v>
      </c>
      <c r="AM1491" s="0" t="n">
        <v>8E-006</v>
      </c>
      <c r="AN1491" s="0" t="n">
        <f aca="false">AM1491*I1491</f>
        <v>16.9963697893651</v>
      </c>
      <c r="AO1491" s="0" t="n">
        <v>1E-006</v>
      </c>
      <c r="AP1491" s="0" t="n">
        <f aca="false">AO1491*I1491</f>
        <v>2.12454622367064</v>
      </c>
      <c r="AQ1491" s="0" t="n">
        <v>2E-007</v>
      </c>
      <c r="AR1491" s="0" t="n">
        <f aca="false">AQ1491*I1491</f>
        <v>0.424909244734127</v>
      </c>
      <c r="AV1491" s="0" t="n">
        <v>3E-008</v>
      </c>
      <c r="AW1491" s="0" t="n">
        <f aca="false">AV1491*I1491</f>
        <v>0.0637363867101191</v>
      </c>
    </row>
    <row r="1492" customFormat="false" ht="12.75" hidden="false" customHeight="false" outlineLevel="0" collapsed="false">
      <c r="A1492" s="0" t="n">
        <v>18</v>
      </c>
      <c r="C1492" s="0" t="n">
        <f aca="false">X1492+AA1492+AD1492</f>
        <v>700804.945337475</v>
      </c>
      <c r="D1492" s="4" t="n">
        <f aca="false">D1420+D1423</f>
        <v>3439869.17015277</v>
      </c>
      <c r="E1492" s="0" t="n">
        <f aca="false">Y1492+AB1492+AE1492</f>
        <v>350402.472668738</v>
      </c>
      <c r="F1492" s="0" t="n">
        <f aca="false">D1492-E1492-0.1*C1492</f>
        <v>3019386.20295029</v>
      </c>
      <c r="G1492" s="4" t="n">
        <f aca="false">F1492*(1-0.34)</f>
        <v>1992794.89394719</v>
      </c>
      <c r="H1492" s="4" t="n">
        <f aca="false">0.34*(E1492+(C1492*0.1))</f>
        <v>142964.208848845</v>
      </c>
      <c r="I1492" s="4" t="n">
        <f aca="false">G1492+H1492</f>
        <v>2135759.10279604</v>
      </c>
      <c r="J1492" s="0" t="n">
        <v>0.1799</v>
      </c>
      <c r="K1492" s="0" t="n">
        <f aca="false">I1492*J1492</f>
        <v>384223.062593007</v>
      </c>
      <c r="L1492" s="0" t="n">
        <v>0.0045</v>
      </c>
      <c r="M1492" s="0" t="n">
        <f aca="false">I1492*L1492</f>
        <v>9610.91596258216</v>
      </c>
      <c r="N1492" s="0" t="n">
        <v>0.0007</v>
      </c>
      <c r="O1492" s="0" t="n">
        <f aca="false">I1492*N1492</f>
        <v>1495.03137195722</v>
      </c>
      <c r="P1492" s="0" t="n">
        <v>7E-005</v>
      </c>
      <c r="Q1492" s="0" t="n">
        <f aca="false">I1492*P1492</f>
        <v>149.503137195722</v>
      </c>
      <c r="U1492" s="0" t="n">
        <v>0.0376</v>
      </c>
      <c r="V1492" s="0" t="n">
        <f aca="false">U1492*I1492</f>
        <v>80304.5422651309</v>
      </c>
      <c r="X1492" s="6" t="n">
        <f aca="false">X1491-Y1492</f>
        <v>687975.683513474</v>
      </c>
      <c r="Y1492" s="6" t="n">
        <f aca="false">X1484/10</f>
        <v>343987.841756738</v>
      </c>
      <c r="AA1492" s="6"/>
      <c r="AB1492" s="6"/>
      <c r="AD1492" s="6" t="n">
        <f aca="false">AD1491-AE1492</f>
        <v>12829.261824</v>
      </c>
      <c r="AE1492" s="6" t="n">
        <f aca="false">AD1489/5</f>
        <v>6414.630912</v>
      </c>
      <c r="AG1492" s="0" t="n">
        <f aca="false">X1492+AA1492+AD1492</f>
        <v>700804.945337475</v>
      </c>
      <c r="AH1492" s="0" t="n">
        <f aca="false">Y1492+AB1492+AE1492</f>
        <v>350402.472668738</v>
      </c>
      <c r="AJ1492" s="4" t="n">
        <f aca="false">AJ1491-AK1492</f>
        <v>694801.377789029</v>
      </c>
      <c r="AK1492" s="4" t="n">
        <f aca="false">AJ1484/10</f>
        <v>347400.688894514</v>
      </c>
      <c r="AM1492" s="0" t="n">
        <v>4E-006</v>
      </c>
      <c r="AN1492" s="0" t="n">
        <f aca="false">AM1492*I1492</f>
        <v>8.54303641118414</v>
      </c>
      <c r="AO1492" s="0" t="n">
        <v>5E-007</v>
      </c>
      <c r="AP1492" s="0" t="n">
        <f aca="false">AO1492*I1492</f>
        <v>1.06787955139802</v>
      </c>
      <c r="AQ1492" s="0" t="n">
        <v>1E-007</v>
      </c>
      <c r="AR1492" s="0" t="n">
        <f aca="false">AQ1492*I1492</f>
        <v>0.213575910279604</v>
      </c>
      <c r="AV1492" s="0" t="n">
        <v>1E-008</v>
      </c>
      <c r="AW1492" s="0" t="n">
        <f aca="false">AV1492*I1492</f>
        <v>0.0213575910279603</v>
      </c>
    </row>
    <row r="1493" customFormat="false" ht="12.75" hidden="false" customHeight="false" outlineLevel="0" collapsed="false">
      <c r="A1493" s="0" t="n">
        <v>19</v>
      </c>
      <c r="C1493" s="0" t="n">
        <f aca="false">X1493+AA1493+AD1493</f>
        <v>350402.472668737</v>
      </c>
      <c r="D1493" s="4" t="n">
        <f aca="false">D1420+D1423</f>
        <v>3439869.17015277</v>
      </c>
      <c r="E1493" s="0" t="n">
        <f aca="false">Y1493+AB1493+AE1493</f>
        <v>350402.472668738</v>
      </c>
      <c r="F1493" s="0" t="n">
        <f aca="false">D1493-E1493-0.1*C1493</f>
        <v>3054426.45021716</v>
      </c>
      <c r="G1493" s="4" t="n">
        <f aca="false">F1493*(1-0.34)</f>
        <v>2015921.45714333</v>
      </c>
      <c r="H1493" s="4" t="n">
        <f aca="false">0.34*(E1493+(C1493*0.1))</f>
        <v>131050.524778108</v>
      </c>
      <c r="I1493" s="4" t="n">
        <f aca="false">G1493+H1493</f>
        <v>2146971.98192143</v>
      </c>
      <c r="J1493" s="0" t="n">
        <v>0.1635</v>
      </c>
      <c r="K1493" s="0" t="n">
        <f aca="false">I1493*J1493</f>
        <v>351029.919044155</v>
      </c>
      <c r="L1493" s="0" t="n">
        <v>0.0033</v>
      </c>
      <c r="M1493" s="0" t="n">
        <f aca="false">I1493*L1493</f>
        <v>7085.00754034073</v>
      </c>
      <c r="N1493" s="0" t="n">
        <v>0.0005</v>
      </c>
      <c r="O1493" s="0" t="n">
        <f aca="false">I1493*N1493</f>
        <v>1073.48599096072</v>
      </c>
      <c r="P1493" s="0" t="n">
        <v>2E-005</v>
      </c>
      <c r="Q1493" s="0" t="n">
        <f aca="false">I1493*P1493</f>
        <v>42.9394396384287</v>
      </c>
      <c r="U1493" s="0" t="n">
        <v>0.0313</v>
      </c>
      <c r="V1493" s="0" t="n">
        <f aca="false">U1493*I1493</f>
        <v>67200.2230341409</v>
      </c>
      <c r="X1493" s="6" t="n">
        <f aca="false">X1492-Y1493</f>
        <v>343987.841756737</v>
      </c>
      <c r="Y1493" s="6" t="n">
        <f aca="false">X1484/10</f>
        <v>343987.841756738</v>
      </c>
      <c r="AA1493" s="6"/>
      <c r="AB1493" s="6"/>
      <c r="AD1493" s="6" t="n">
        <f aca="false">AD1492-AE1493</f>
        <v>6414.630912</v>
      </c>
      <c r="AE1493" s="6" t="n">
        <f aca="false">AD1489/5</f>
        <v>6414.630912</v>
      </c>
      <c r="AG1493" s="0" t="n">
        <f aca="false">X1493+AA1493+AD1493</f>
        <v>350402.472668737</v>
      </c>
      <c r="AH1493" s="0" t="n">
        <f aca="false">Y1493+AB1493+AE1493</f>
        <v>350402.472668738</v>
      </c>
      <c r="AJ1493" s="4" t="n">
        <f aca="false">AJ1492-AK1493</f>
        <v>347400.688894514</v>
      </c>
      <c r="AK1493" s="4" t="n">
        <f aca="false">AJ1484/10</f>
        <v>347400.688894514</v>
      </c>
      <c r="AM1493" s="0" t="n">
        <v>2E-007</v>
      </c>
      <c r="AN1493" s="0" t="n">
        <f aca="false">AM1493*I1493</f>
        <v>0.429394396384287</v>
      </c>
      <c r="AO1493" s="0" t="n">
        <v>2E-007</v>
      </c>
      <c r="AP1493" s="0" t="n">
        <f aca="false">AO1493*I1493</f>
        <v>0.429394396384287</v>
      </c>
      <c r="AQ1493" s="0" t="n">
        <v>3E-008</v>
      </c>
      <c r="AR1493" s="0" t="n">
        <f aca="false">AQ1493*I1493</f>
        <v>0.064409159457643</v>
      </c>
      <c r="AV1493" s="0" t="n">
        <v>0</v>
      </c>
      <c r="AW1493" s="0" t="n">
        <f aca="false">AV1493*I1493</f>
        <v>0</v>
      </c>
    </row>
    <row r="1494" customFormat="false" ht="12.75" hidden="false" customHeight="false" outlineLevel="0" collapsed="false">
      <c r="A1494" s="0" t="n">
        <v>20</v>
      </c>
      <c r="C1494" s="0" t="n">
        <f aca="false">X1494+AA1494+AD1494</f>
        <v>0</v>
      </c>
      <c r="D1494" s="4" t="n">
        <f aca="false">D1420+D1423</f>
        <v>3439869.17015277</v>
      </c>
      <c r="E1494" s="0" t="n">
        <f aca="false">Y1494+AB1494+AE1494</f>
        <v>350402.472668738</v>
      </c>
      <c r="F1494" s="0" t="n">
        <f aca="false">D1494-E1494-0.1*C1494</f>
        <v>3089466.69748404</v>
      </c>
      <c r="G1494" s="4" t="n">
        <f aca="false">F1494*(1-0.34)</f>
        <v>2039048.02033946</v>
      </c>
      <c r="H1494" s="4" t="n">
        <f aca="false">0.34*(E1494+(C1494*0.1))</f>
        <v>119136.840707371</v>
      </c>
      <c r="I1494" s="4" t="n">
        <f aca="false">G1494+H1494</f>
        <v>2158184.86104683</v>
      </c>
      <c r="J1494" s="0" t="n">
        <v>0.1486</v>
      </c>
      <c r="K1494" s="0" t="n">
        <f aca="false">I1494*J1494</f>
        <v>320706.27035156</v>
      </c>
      <c r="L1494" s="0" t="n">
        <v>0.0025</v>
      </c>
      <c r="M1494" s="0" t="n">
        <f aca="false">I1494*L1494</f>
        <v>5395.46215261709</v>
      </c>
      <c r="N1494" s="0" t="n">
        <v>0.0003</v>
      </c>
      <c r="O1494" s="0" t="n">
        <f aca="false">I1494*N1494</f>
        <v>647.45545831405</v>
      </c>
      <c r="P1494" s="0" t="n">
        <v>1E-005</v>
      </c>
      <c r="Q1494" s="0" t="n">
        <f aca="false">I1494*P1494</f>
        <v>21.5818486104683</v>
      </c>
      <c r="U1494" s="0" t="n">
        <v>0.0261</v>
      </c>
      <c r="V1494" s="0" t="n">
        <f aca="false">U1494*I1494</f>
        <v>56328.6248733224</v>
      </c>
      <c r="X1494" s="6" t="n">
        <v>0</v>
      </c>
      <c r="Y1494" s="6" t="n">
        <f aca="false">X1484/10</f>
        <v>343987.841756738</v>
      </c>
      <c r="AA1494" s="6"/>
      <c r="AB1494" s="6"/>
      <c r="AD1494" s="6" t="n">
        <f aca="false">AD1493-AE1494</f>
        <v>0</v>
      </c>
      <c r="AE1494" s="6" t="n">
        <f aca="false">AD1489/5</f>
        <v>6414.630912</v>
      </c>
      <c r="AG1494" s="0" t="n">
        <f aca="false">X1494+AA1494+AD1494</f>
        <v>0</v>
      </c>
      <c r="AH1494" s="0" t="n">
        <f aca="false">Y1494+AB1494+AE1494</f>
        <v>350402.472668738</v>
      </c>
      <c r="AJ1494" s="4" t="n">
        <f aca="false">AJ1493-AK1494</f>
        <v>0</v>
      </c>
      <c r="AK1494" s="4" t="n">
        <f aca="false">AJ1484/10</f>
        <v>347400.688894514</v>
      </c>
      <c r="AM1494" s="0" t="n">
        <v>1E-007</v>
      </c>
      <c r="AN1494" s="0" t="n">
        <f aca="false">AM1494*I1494</f>
        <v>0.215818486104683</v>
      </c>
      <c r="AO1494" s="0" t="n">
        <v>1E-007</v>
      </c>
      <c r="AP1494" s="0" t="n">
        <f aca="false">AO1494*I1494</f>
        <v>0.215818486104683</v>
      </c>
      <c r="AQ1494" s="0" t="n">
        <v>1E-008</v>
      </c>
      <c r="AR1494" s="0" t="n">
        <f aca="false">AQ1494*I1494</f>
        <v>0.0215818486104683</v>
      </c>
      <c r="AV1494" s="0" t="n">
        <v>0</v>
      </c>
      <c r="AW1494" s="0" t="n">
        <f aca="false">AV1494*I1494</f>
        <v>0</v>
      </c>
    </row>
    <row r="1496" customFormat="false" ht="12.75" hidden="false" customHeight="false" outlineLevel="0" collapsed="false">
      <c r="B1496" s="26" t="n">
        <f aca="false">SUM(B1474:B1484)</f>
        <v>-10061233.9533147</v>
      </c>
      <c r="C1496" s="4"/>
      <c r="D1496" s="4" t="n">
        <f aca="false">SUM(D1475:D1494)</f>
        <v>68797383.4030555</v>
      </c>
      <c r="E1496" s="4" t="n">
        <f aca="false">SUM(E1475:E1494)</f>
        <v>10061233.9533147</v>
      </c>
      <c r="F1496" s="26" t="n">
        <f aca="false">SUM(F1474:F1494)</f>
        <v>51339692.9414869</v>
      </c>
      <c r="G1496" s="26" t="n">
        <f aca="false">SUM(G1474:G1494)</f>
        <v>33884197.3413814</v>
      </c>
      <c r="H1496" s="26" t="n">
        <f aca="false">SUM(H1474:H1494)</f>
        <v>5935614.7569333</v>
      </c>
      <c r="I1496" s="26" t="n">
        <f aca="false">SUM(I1474:I1494)</f>
        <v>29758578.145</v>
      </c>
      <c r="K1496" s="0" t="n">
        <f aca="false">SUM(K1474:K1494)</f>
        <v>6292375.2259214</v>
      </c>
      <c r="M1496" s="10" t="n">
        <f aca="false">SUM(M1474:M1494)</f>
        <v>-4604526.48555731</v>
      </c>
      <c r="O1496" s="10" t="n">
        <f aca="false">SUM(O1474:O1494)</f>
        <v>-6224611.1560268</v>
      </c>
      <c r="P1496" s="10"/>
      <c r="Q1496" s="10" t="n">
        <f aca="false">SUM(Q1474:Q1494)</f>
        <v>-7635047.60539073</v>
      </c>
      <c r="R1496" s="0" t="n">
        <f aca="false">0.1+0.25*K1496/(K1496-M1496)</f>
        <v>0.244361566996908</v>
      </c>
      <c r="S1496" s="0" t="n">
        <f aca="false">0.35+0.15*M1496/(M1496-O1496)</f>
        <v>-0.0763227628920408</v>
      </c>
      <c r="T1496" s="0" t="n">
        <f aca="false">0.5+0.25*O1496/(O1496-Q1496)</f>
        <v>-0.603312942393464</v>
      </c>
      <c r="V1496" s="10" t="n">
        <f aca="false">SUM(V1474:V1494)</f>
        <v>-954383.757177962</v>
      </c>
      <c r="AF1496" s="10" t="n">
        <f aca="false">SUM(AF1474:AF1494)</f>
        <v>-10061233.9533147</v>
      </c>
      <c r="AG1496" s="10"/>
      <c r="AH1496" s="10" t="n">
        <f aca="false">SUM(AH1474:AH1494)</f>
        <v>10061233.9533147</v>
      </c>
      <c r="AN1496" s="10" t="n">
        <f aca="false">SUM(AN1474:AN1494)</f>
        <v>-8245775.93140302</v>
      </c>
      <c r="AP1496" s="10" t="n">
        <f aca="false">SUM(AP1474:AP1494)</f>
        <v>-8660183.75909332</v>
      </c>
      <c r="AR1496" s="10" t="n">
        <f aca="false">SUM(AR1474:AR1494)</f>
        <v>-9078171.76155016</v>
      </c>
      <c r="AS1496" s="0" t="n">
        <f aca="false">0.75+0.25*Q1496/(Q1496-AN1496)</f>
        <v>-2.37538623156847</v>
      </c>
      <c r="AT1496" s="0" t="n">
        <f aca="false">1+0.25*AN1496/(AN1496-AP1496)</f>
        <v>-3.97443302251356</v>
      </c>
      <c r="AU1496" s="0" t="n">
        <f aca="false">1.25+0.25*AP1496/(AP1496-AR1496)</f>
        <v>-3.92968440971433</v>
      </c>
      <c r="AW1496" s="10" t="n">
        <f aca="false">SUM(AW1474:AW1494)</f>
        <v>-9538609.53682767</v>
      </c>
      <c r="AX1496" s="0" t="n">
        <f aca="false">1.5+0.25*AR1496/(AR1496-AW1496)</f>
        <v>-3.42909805026248</v>
      </c>
    </row>
    <row r="1498" customFormat="false" ht="12.75" hidden="false" customHeight="false" outlineLevel="0" collapsed="false">
      <c r="A1498" s="8" t="s">
        <v>380</v>
      </c>
      <c r="F1498" s="25"/>
    </row>
    <row r="1499" customFormat="false" ht="12.75" hidden="false" customHeight="false" outlineLevel="0" collapsed="false">
      <c r="F1499" s="25"/>
      <c r="J1499" s="25" t="n">
        <v>0.1</v>
      </c>
      <c r="K1499" s="0" t="s">
        <v>345</v>
      </c>
      <c r="L1499" s="25" t="n">
        <v>0.35</v>
      </c>
      <c r="M1499" s="0" t="s">
        <v>381</v>
      </c>
      <c r="N1499" s="25" t="n">
        <v>0.5</v>
      </c>
      <c r="O1499" s="0" t="s">
        <v>345</v>
      </c>
      <c r="P1499" s="25" t="n">
        <v>0.75</v>
      </c>
      <c r="Q1499" s="0" t="s">
        <v>345</v>
      </c>
      <c r="R1499" s="0" t="s">
        <v>346</v>
      </c>
      <c r="S1499" s="0" t="s">
        <v>346</v>
      </c>
      <c r="T1499" s="0" t="s">
        <v>346</v>
      </c>
      <c r="U1499" s="25" t="n">
        <v>0.2</v>
      </c>
      <c r="V1499" s="0" t="s">
        <v>345</v>
      </c>
      <c r="AM1499" s="25" t="n">
        <v>1</v>
      </c>
      <c r="AN1499" s="0" t="s">
        <v>345</v>
      </c>
      <c r="AO1499" s="25" t="n">
        <v>1.25</v>
      </c>
      <c r="AP1499" s="0" t="s">
        <v>345</v>
      </c>
      <c r="AQ1499" s="25" t="n">
        <v>1.5</v>
      </c>
      <c r="AR1499" s="0" t="s">
        <v>345</v>
      </c>
      <c r="AS1499" s="0" t="s">
        <v>346</v>
      </c>
      <c r="AT1499" s="0" t="s">
        <v>346</v>
      </c>
      <c r="AU1499" s="0" t="s">
        <v>346</v>
      </c>
      <c r="AV1499" s="25" t="n">
        <v>1.75</v>
      </c>
      <c r="AW1499" s="0" t="s">
        <v>345</v>
      </c>
      <c r="AX1499" s="0" t="s">
        <v>346</v>
      </c>
    </row>
    <row r="1500" customFormat="false" ht="12.75" hidden="false" customHeight="false" outlineLevel="0" collapsed="false">
      <c r="B1500" s="0" t="s">
        <v>347</v>
      </c>
      <c r="C1500" s="0" t="s">
        <v>315</v>
      </c>
      <c r="D1500" s="0" t="s">
        <v>348</v>
      </c>
      <c r="E1500" s="0" t="s">
        <v>349</v>
      </c>
      <c r="F1500" s="0" t="s">
        <v>350</v>
      </c>
      <c r="G1500" s="0" t="s">
        <v>351</v>
      </c>
      <c r="H1500" s="0" t="s">
        <v>352</v>
      </c>
      <c r="I1500" s="0" t="s">
        <v>353</v>
      </c>
      <c r="J1500" s="0" t="s">
        <v>354</v>
      </c>
      <c r="K1500" s="0" t="s">
        <v>355</v>
      </c>
      <c r="L1500" s="0" t="s">
        <v>354</v>
      </c>
      <c r="M1500" s="0" t="s">
        <v>356</v>
      </c>
      <c r="N1500" s="0" t="s">
        <v>357</v>
      </c>
      <c r="O1500" s="0" t="s">
        <v>358</v>
      </c>
      <c r="P1500" s="0" t="s">
        <v>354</v>
      </c>
      <c r="Q1500" s="0" t="s">
        <v>359</v>
      </c>
      <c r="R1500" s="0" t="s">
        <v>360</v>
      </c>
      <c r="S1500" s="0" t="s">
        <v>361</v>
      </c>
      <c r="T1500" s="0" t="s">
        <v>362</v>
      </c>
      <c r="U1500" s="0" t="s">
        <v>354</v>
      </c>
      <c r="V1500" s="0" t="s">
        <v>363</v>
      </c>
      <c r="AM1500" s="0" t="s">
        <v>357</v>
      </c>
      <c r="AN1500" s="0" t="s">
        <v>364</v>
      </c>
      <c r="AO1500" s="0" t="s">
        <v>354</v>
      </c>
      <c r="AP1500" s="0" t="s">
        <v>365</v>
      </c>
      <c r="AQ1500" s="0" t="s">
        <v>354</v>
      </c>
      <c r="AR1500" s="0" t="s">
        <v>366</v>
      </c>
      <c r="AS1500" s="0" t="s">
        <v>367</v>
      </c>
      <c r="AT1500" s="0" t="s">
        <v>368</v>
      </c>
      <c r="AU1500" s="0" t="s">
        <v>369</v>
      </c>
      <c r="AV1500" s="0" t="s">
        <v>354</v>
      </c>
      <c r="AW1500" s="0" t="s">
        <v>370</v>
      </c>
      <c r="AX1500" s="0" t="s">
        <v>371</v>
      </c>
    </row>
    <row r="1501" customFormat="false" ht="12.75" hidden="false" customHeight="false" outlineLevel="0" collapsed="false">
      <c r="A1501" s="0" t="s">
        <v>372</v>
      </c>
      <c r="B1501" s="0" t="s">
        <v>315</v>
      </c>
      <c r="C1501" s="0" t="s">
        <v>373</v>
      </c>
      <c r="D1501" s="0" t="s">
        <v>300</v>
      </c>
      <c r="E1501" s="0" t="s">
        <v>374</v>
      </c>
      <c r="F1501" s="0" t="s">
        <v>300</v>
      </c>
      <c r="G1501" s="0" t="s">
        <v>300</v>
      </c>
      <c r="H1501" s="0" t="s">
        <v>300</v>
      </c>
      <c r="I1501" s="0" t="s">
        <v>329</v>
      </c>
      <c r="J1501" s="0" t="s">
        <v>375</v>
      </c>
      <c r="L1501" s="0" t="s">
        <v>375</v>
      </c>
      <c r="N1501" s="0" t="s">
        <v>375</v>
      </c>
      <c r="P1501" s="0" t="s">
        <v>375</v>
      </c>
      <c r="U1501" s="0" t="s">
        <v>375</v>
      </c>
      <c r="W1501" s="0" t="s">
        <v>376</v>
      </c>
      <c r="X1501" s="0" t="s">
        <v>377</v>
      </c>
      <c r="Y1501" s="0" t="s">
        <v>378</v>
      </c>
      <c r="Z1501" s="0" t="s">
        <v>376</v>
      </c>
      <c r="AA1501" s="0" t="s">
        <v>377</v>
      </c>
      <c r="AB1501" s="0" t="s">
        <v>378</v>
      </c>
      <c r="AC1501" s="0" t="s">
        <v>376</v>
      </c>
      <c r="AD1501" s="0" t="s">
        <v>377</v>
      </c>
      <c r="AE1501" s="0" t="s">
        <v>378</v>
      </c>
      <c r="AF1501" s="0" t="s">
        <v>376</v>
      </c>
      <c r="AG1501" s="0" t="s">
        <v>377</v>
      </c>
      <c r="AH1501" s="0" t="s">
        <v>378</v>
      </c>
      <c r="AM1501" s="0" t="s">
        <v>375</v>
      </c>
      <c r="AO1501" s="0" t="s">
        <v>375</v>
      </c>
      <c r="AQ1501" s="0" t="s">
        <v>375</v>
      </c>
      <c r="AV1501" s="0" t="s">
        <v>379</v>
      </c>
    </row>
    <row r="1502" customFormat="false" ht="12.75" hidden="false" customHeight="false" outlineLevel="0" collapsed="false">
      <c r="A1502" s="0" t="n">
        <v>0</v>
      </c>
      <c r="B1502" s="4" t="n">
        <f aca="false">F1414</f>
        <v>-4130900.59221444</v>
      </c>
      <c r="D1502" s="4"/>
      <c r="E1502" s="4"/>
      <c r="F1502" s="4"/>
      <c r="G1502" s="4"/>
      <c r="H1502" s="4"/>
      <c r="I1502" s="4" t="n">
        <f aca="false">B1502</f>
        <v>-4130900.59221444</v>
      </c>
      <c r="J1502" s="0" t="n">
        <v>1</v>
      </c>
      <c r="K1502" s="0" t="n">
        <f aca="false">I1502*J1502</f>
        <v>-4130900.59221444</v>
      </c>
      <c r="L1502" s="0" t="n">
        <v>1</v>
      </c>
      <c r="M1502" s="0" t="n">
        <f aca="false">I1502*L1502</f>
        <v>-4130900.59221444</v>
      </c>
      <c r="N1502" s="0" t="n">
        <v>1</v>
      </c>
      <c r="O1502" s="0" t="n">
        <f aca="false">I1502*N1502</f>
        <v>-4130900.59221444</v>
      </c>
      <c r="P1502" s="0" t="n">
        <v>1</v>
      </c>
      <c r="Q1502" s="0" t="n">
        <f aca="false">I1502*P1502</f>
        <v>-4130900.59221444</v>
      </c>
      <c r="U1502" s="0" t="n">
        <v>1</v>
      </c>
      <c r="V1502" s="0" t="n">
        <f aca="false">U1502*I1502</f>
        <v>-4130900.59221444</v>
      </c>
      <c r="W1502" s="17" t="n">
        <f aca="false">F1414-F1417</f>
        <v>-4061728.09221444</v>
      </c>
      <c r="Z1502" s="17" t="n">
        <f aca="false">F1417</f>
        <v>-69172.5</v>
      </c>
      <c r="AF1502" s="17" t="n">
        <f aca="false">W1502+Z1502+AC1502</f>
        <v>-4130900.59221444</v>
      </c>
      <c r="AG1502" s="17"/>
      <c r="AM1502" s="0" t="n">
        <v>1</v>
      </c>
      <c r="AN1502" s="0" t="n">
        <f aca="false">AM1502*I1502</f>
        <v>-4130900.59221444</v>
      </c>
      <c r="AO1502" s="0" t="n">
        <v>1</v>
      </c>
      <c r="AP1502" s="0" t="n">
        <f aca="false">AO1502*I1502</f>
        <v>-4130900.59221444</v>
      </c>
      <c r="AQ1502" s="0" t="n">
        <v>1</v>
      </c>
      <c r="AR1502" s="0" t="n">
        <f aca="false">AQ1502*I1502</f>
        <v>-4130900.59221444</v>
      </c>
      <c r="AV1502" s="0" t="n">
        <v>1</v>
      </c>
      <c r="AW1502" s="0" t="n">
        <f aca="false">AV1502*I1502</f>
        <v>-4130900.59221444</v>
      </c>
    </row>
    <row r="1503" customFormat="false" ht="12.75" hidden="false" customHeight="false" outlineLevel="0" collapsed="false">
      <c r="A1503" s="0" t="n">
        <v>1</v>
      </c>
      <c r="C1503" s="0" t="n">
        <v>0</v>
      </c>
      <c r="D1503" s="4" t="n">
        <f aca="false">F1420+F1423</f>
        <v>2432758.80117446</v>
      </c>
      <c r="E1503" s="0" t="n">
        <v>0</v>
      </c>
      <c r="F1503" s="0" t="n">
        <f aca="false">D1503-E1503-0.1*CJ1503</f>
        <v>2432758.80117446</v>
      </c>
      <c r="G1503" s="4" t="n">
        <f aca="false">F1503*(1-0.34)</f>
        <v>1605620.80877514</v>
      </c>
      <c r="H1503" s="4" t="n">
        <f aca="false">0.34*(E1503+(C1503*0.1))</f>
        <v>0</v>
      </c>
      <c r="I1503" s="4" t="n">
        <f aca="false">G1503+H1503</f>
        <v>1605620.80877514</v>
      </c>
      <c r="J1503" s="0" t="n">
        <v>0.9091</v>
      </c>
      <c r="K1503" s="0" t="n">
        <f aca="false">I1503*J1503</f>
        <v>1459669.87725748</v>
      </c>
      <c r="L1503" s="0" t="n">
        <v>0.7407</v>
      </c>
      <c r="M1503" s="0" t="n">
        <f aca="false">I1503*L1503</f>
        <v>1189283.33305975</v>
      </c>
      <c r="N1503" s="0" t="n">
        <v>0.6667</v>
      </c>
      <c r="O1503" s="0" t="n">
        <f aca="false">I1503*N1503</f>
        <v>1070467.39321039</v>
      </c>
      <c r="P1503" s="0" t="n">
        <v>0.5714</v>
      </c>
      <c r="Q1503" s="0" t="n">
        <f aca="false">I1503*P1503</f>
        <v>917451.730134117</v>
      </c>
      <c r="U1503" s="0" t="n">
        <v>0.8333</v>
      </c>
      <c r="V1503" s="0" t="n">
        <f aca="false">U1503*I1503</f>
        <v>1337963.81995233</v>
      </c>
      <c r="X1503" s="6" t="n">
        <f aca="false">-W1502-Y1503</f>
        <v>3655555.282993</v>
      </c>
      <c r="Y1503" s="6" t="n">
        <f aca="false">-W1502*0.1</f>
        <v>406172.809221444</v>
      </c>
      <c r="AA1503" s="6" t="n">
        <f aca="false">-Z1502-AB1503</f>
        <v>55338</v>
      </c>
      <c r="AB1503" s="6" t="n">
        <f aca="false">-Z1502*0.2</f>
        <v>13834.5</v>
      </c>
      <c r="AG1503" s="0" t="n">
        <f aca="false">X1503+AA1503+AD1503</f>
        <v>3710893.282993</v>
      </c>
      <c r="AH1503" s="0" t="n">
        <f aca="false">Y1503+AB1503+AE1503</f>
        <v>420007.309221444</v>
      </c>
      <c r="AJ1503" s="4" t="n">
        <f aca="false">-B1502-AK1503</f>
        <v>3717810.532993</v>
      </c>
      <c r="AK1503" s="4" t="n">
        <f aca="false">-B1502*0.1</f>
        <v>413090.059221444</v>
      </c>
      <c r="AM1503" s="0" t="n">
        <v>0.5</v>
      </c>
      <c r="AN1503" s="0" t="n">
        <f aca="false">AM1503*I1503</f>
        <v>802810.404387572</v>
      </c>
      <c r="AO1503" s="0" t="n">
        <v>0.4444</v>
      </c>
      <c r="AP1503" s="0" t="n">
        <f aca="false">AO1503*I1503</f>
        <v>713537.887419674</v>
      </c>
      <c r="AQ1503" s="0" t="n">
        <v>0.4</v>
      </c>
      <c r="AR1503" s="0" t="n">
        <f aca="false">AQ1503*I1503</f>
        <v>642248.323510057</v>
      </c>
      <c r="AV1503" s="0" t="n">
        <v>0.03636</v>
      </c>
      <c r="AW1503" s="0" t="n">
        <f aca="false">AV1503*I1503</f>
        <v>58380.3726070642</v>
      </c>
    </row>
    <row r="1504" customFormat="false" ht="12.75" hidden="false" customHeight="false" outlineLevel="0" collapsed="false">
      <c r="A1504" s="0" t="n">
        <v>2</v>
      </c>
      <c r="C1504" s="0" t="n">
        <v>0</v>
      </c>
      <c r="D1504" s="4" t="n">
        <f aca="false">F1420+F1423</f>
        <v>2432758.80117446</v>
      </c>
      <c r="E1504" s="0" t="n">
        <v>0</v>
      </c>
      <c r="F1504" s="0" t="n">
        <f aca="false">D1504-E1504-0.1*CJ1504</f>
        <v>2432758.80117446</v>
      </c>
      <c r="G1504" s="4" t="n">
        <f aca="false">F1504*(1-0.34)</f>
        <v>1605620.80877514</v>
      </c>
      <c r="H1504" s="4" t="n">
        <f aca="false">0.34*(E1504+(C1504*0.1))</f>
        <v>0</v>
      </c>
      <c r="I1504" s="4" t="n">
        <f aca="false">G1504+H1504</f>
        <v>1605620.80877514</v>
      </c>
      <c r="J1504" s="0" t="n">
        <v>0.8264</v>
      </c>
      <c r="K1504" s="0" t="n">
        <f aca="false">I1504*J1504</f>
        <v>1326885.03637178</v>
      </c>
      <c r="L1504" s="0" t="n">
        <v>0.6669</v>
      </c>
      <c r="M1504" s="0" t="n">
        <f aca="false">I1504*L1504</f>
        <v>1070788.51737214</v>
      </c>
      <c r="N1504" s="0" t="n">
        <v>0.4444</v>
      </c>
      <c r="O1504" s="0" t="n">
        <f aca="false">I1504*N1504</f>
        <v>713537.887419674</v>
      </c>
      <c r="P1504" s="0" t="n">
        <v>0.3265</v>
      </c>
      <c r="Q1504" s="0" t="n">
        <f aca="false">I1504*P1504</f>
        <v>524235.194065084</v>
      </c>
      <c r="U1504" s="0" t="n">
        <v>0.6944</v>
      </c>
      <c r="V1504" s="0" t="n">
        <f aca="false">U1504*I1504</f>
        <v>1114943.08961346</v>
      </c>
      <c r="X1504" s="6" t="n">
        <f aca="false">X1503-Y1504</f>
        <v>3289999.7546937</v>
      </c>
      <c r="Y1504" s="6" t="n">
        <f aca="false">X1503*0.1</f>
        <v>365555.5282993</v>
      </c>
      <c r="AA1504" s="6" t="n">
        <f aca="false">AA1503-AB1504</f>
        <v>44270.4</v>
      </c>
      <c r="AB1504" s="6" t="n">
        <f aca="false">AA1503*0.2</f>
        <v>11067.6</v>
      </c>
      <c r="AG1504" s="0" t="n">
        <f aca="false">X1504+AA1504+AD1504</f>
        <v>3334270.1546937</v>
      </c>
      <c r="AH1504" s="0" t="n">
        <f aca="false">Y1504+AB1504+AE1504</f>
        <v>376623.1282993</v>
      </c>
      <c r="AJ1504" s="4" t="n">
        <f aca="false">AJ1503-AK1504</f>
        <v>3346029.4796937</v>
      </c>
      <c r="AK1504" s="4" t="n">
        <f aca="false">AJ1503*0.1</f>
        <v>371781.0532993</v>
      </c>
      <c r="AM1504" s="0" t="n">
        <v>0.25</v>
      </c>
      <c r="AN1504" s="0" t="n">
        <f aca="false">AM1504*I1504</f>
        <v>401405.202193786</v>
      </c>
      <c r="AO1504" s="0" t="n">
        <v>0.1613</v>
      </c>
      <c r="AP1504" s="0" t="n">
        <f aca="false">AO1504*I1504</f>
        <v>258986.636455431</v>
      </c>
      <c r="AQ1504" s="0" t="n">
        <v>0.016</v>
      </c>
      <c r="AR1504" s="0" t="n">
        <f aca="false">AQ1504*I1504</f>
        <v>25689.9329404023</v>
      </c>
      <c r="AV1504" s="0" t="n">
        <v>0.13223</v>
      </c>
      <c r="AW1504" s="0" t="n">
        <f aca="false">AV1504*I1504</f>
        <v>212311.239544337</v>
      </c>
    </row>
    <row r="1505" customFormat="false" ht="12.75" hidden="false" customHeight="false" outlineLevel="0" collapsed="false">
      <c r="A1505" s="0" t="n">
        <v>3</v>
      </c>
      <c r="C1505" s="0" t="n">
        <v>0</v>
      </c>
      <c r="D1505" s="4" t="n">
        <f aca="false">F1420+F1423</f>
        <v>2432758.80117446</v>
      </c>
      <c r="E1505" s="0" t="n">
        <v>0</v>
      </c>
      <c r="F1505" s="0" t="n">
        <f aca="false">D1505-E1505-0.1*CJ1505</f>
        <v>2432758.80117446</v>
      </c>
      <c r="G1505" s="4" t="n">
        <f aca="false">F1505*(1-0.34)</f>
        <v>1605620.80877514</v>
      </c>
      <c r="H1505" s="4" t="n">
        <f aca="false">0.34*(E1505+(C1505*0.1))</f>
        <v>0</v>
      </c>
      <c r="I1505" s="4" t="n">
        <f aca="false">G1505+H1505</f>
        <v>1605620.80877514</v>
      </c>
      <c r="J1505" s="0" t="n">
        <v>0.7513</v>
      </c>
      <c r="K1505" s="0" t="n">
        <f aca="false">I1505*J1505</f>
        <v>1206302.91363277</v>
      </c>
      <c r="L1505" s="0" t="n">
        <v>0.4046</v>
      </c>
      <c r="M1505" s="0" t="n">
        <f aca="false">I1505*L1505</f>
        <v>649634.179230423</v>
      </c>
      <c r="N1505" s="0" t="n">
        <v>0.2963</v>
      </c>
      <c r="O1505" s="0" t="n">
        <f aca="false">I1505*N1505</f>
        <v>475745.445640075</v>
      </c>
      <c r="P1505" s="0" t="n">
        <v>0.1866</v>
      </c>
      <c r="Q1505" s="0" t="n">
        <f aca="false">I1505*P1505</f>
        <v>299608.842917442</v>
      </c>
      <c r="U1505" s="0" t="n">
        <v>0.5787</v>
      </c>
      <c r="V1505" s="0" t="n">
        <f aca="false">U1505*I1505</f>
        <v>929172.762038176</v>
      </c>
      <c r="X1505" s="6" t="n">
        <f aca="false">X1504-Y1505</f>
        <v>2960999.77922433</v>
      </c>
      <c r="Y1505" s="6" t="n">
        <f aca="false">X1504*0.1</f>
        <v>328999.97546937</v>
      </c>
      <c r="AA1505" s="6" t="n">
        <f aca="false">AA1504-AB1505</f>
        <v>35416.32</v>
      </c>
      <c r="AB1505" s="6" t="n">
        <f aca="false">AA1504*0.2</f>
        <v>8854.08</v>
      </c>
      <c r="AG1505" s="0" t="n">
        <f aca="false">X1505+AA1505+AD1505</f>
        <v>2996416.09922433</v>
      </c>
      <c r="AH1505" s="0" t="n">
        <f aca="false">Y1505+AB1505+AE1505</f>
        <v>337854.05546937</v>
      </c>
      <c r="AJ1505" s="4" t="n">
        <f aca="false">AJ1504-AK1505</f>
        <v>3011426.53172433</v>
      </c>
      <c r="AK1505" s="4" t="n">
        <f aca="false">AJ1504*0.1</f>
        <v>334602.94796937</v>
      </c>
      <c r="AM1505" s="0" t="n">
        <v>0.125</v>
      </c>
      <c r="AN1505" s="0" t="n">
        <f aca="false">AM1505*I1505</f>
        <v>200702.601096893</v>
      </c>
      <c r="AO1505" s="0" t="n">
        <v>0.0878</v>
      </c>
      <c r="AP1505" s="0" t="n">
        <f aca="false">AO1505*I1505</f>
        <v>140973.507010458</v>
      </c>
      <c r="AQ1505" s="0" t="n">
        <v>0.064</v>
      </c>
      <c r="AR1505" s="0" t="n">
        <f aca="false">AQ1505*I1505</f>
        <v>102759.731761609</v>
      </c>
      <c r="AV1505" s="0" t="n">
        <v>0.04808</v>
      </c>
      <c r="AW1505" s="0" t="n">
        <f aca="false">AV1505*I1505</f>
        <v>77198.2484859089</v>
      </c>
    </row>
    <row r="1506" customFormat="false" ht="12.75" hidden="false" customHeight="false" outlineLevel="0" collapsed="false">
      <c r="A1506" s="0" t="n">
        <v>4</v>
      </c>
      <c r="C1506" s="0" t="n">
        <v>0</v>
      </c>
      <c r="D1506" s="4" t="n">
        <f aca="false">F1420+F1423</f>
        <v>2432758.80117446</v>
      </c>
      <c r="E1506" s="0" t="n">
        <v>0</v>
      </c>
      <c r="F1506" s="0" t="n">
        <f aca="false">D1506-E1506-0.1*CJ1506</f>
        <v>2432758.80117446</v>
      </c>
      <c r="G1506" s="4" t="n">
        <f aca="false">F1506*(1-0.34)</f>
        <v>1605620.80877514</v>
      </c>
      <c r="H1506" s="4" t="n">
        <f aca="false">0.34*(E1506+(C1506*0.1))</f>
        <v>0</v>
      </c>
      <c r="I1506" s="4" t="n">
        <f aca="false">G1506+H1506</f>
        <v>1605620.80877514</v>
      </c>
      <c r="J1506" s="0" t="n">
        <v>0.683</v>
      </c>
      <c r="K1506" s="0" t="n">
        <f aca="false">I1506*J1506</f>
        <v>1096639.01239342</v>
      </c>
      <c r="L1506" s="0" t="n">
        <v>0.3011</v>
      </c>
      <c r="M1506" s="0" t="n">
        <f aca="false">I1506*L1506</f>
        <v>483452.425522196</v>
      </c>
      <c r="N1506" s="0" t="n">
        <v>0.1975</v>
      </c>
      <c r="O1506" s="0" t="n">
        <f aca="false">I1506*N1506</f>
        <v>317110.109733091</v>
      </c>
      <c r="P1506" s="0" t="n">
        <v>0.1066</v>
      </c>
      <c r="Q1506" s="0" t="n">
        <f aca="false">I1506*P1506</f>
        <v>171159.17821543</v>
      </c>
      <c r="U1506" s="0" t="n">
        <v>0.4823</v>
      </c>
      <c r="V1506" s="0" t="n">
        <f aca="false">U1506*I1506</f>
        <v>774390.916072252</v>
      </c>
      <c r="X1506" s="6" t="n">
        <f aca="false">X1505-Y1506</f>
        <v>2664899.8013019</v>
      </c>
      <c r="Y1506" s="6" t="n">
        <f aca="false">X1505*0.1</f>
        <v>296099.977922433</v>
      </c>
      <c r="AA1506" s="6" t="n">
        <f aca="false">AA1505-AB1506</f>
        <v>28333.056</v>
      </c>
      <c r="AB1506" s="6" t="n">
        <f aca="false">AA1505*0.2</f>
        <v>7083.264</v>
      </c>
      <c r="AG1506" s="0" t="n">
        <f aca="false">X1506+AA1506+AD1506</f>
        <v>2693232.8573019</v>
      </c>
      <c r="AH1506" s="0" t="n">
        <f aca="false">Y1506+AB1506+AE1506</f>
        <v>303183.241922433</v>
      </c>
      <c r="AJ1506" s="4" t="n">
        <f aca="false">AJ1505-AK1506</f>
        <v>2710283.8785519</v>
      </c>
      <c r="AK1506" s="4" t="n">
        <f aca="false">AJ1505*0.1</f>
        <v>301142.653172433</v>
      </c>
      <c r="AM1506" s="0" t="n">
        <v>0.0625</v>
      </c>
      <c r="AN1506" s="0" t="n">
        <f aca="false">AM1506*I1506</f>
        <v>100351.300548446</v>
      </c>
      <c r="AO1506" s="0" t="n">
        <v>0.039</v>
      </c>
      <c r="AP1506" s="0" t="n">
        <f aca="false">AO1506*I1506</f>
        <v>62619.2115422306</v>
      </c>
      <c r="AQ1506" s="0" t="n">
        <v>0.0256</v>
      </c>
      <c r="AR1506" s="0" t="n">
        <f aca="false">AQ1506*I1506</f>
        <v>41103.8927046437</v>
      </c>
      <c r="AV1506" s="0" t="n">
        <v>0.0174895</v>
      </c>
      <c r="AW1506" s="0" t="n">
        <f aca="false">AV1506*I1506</f>
        <v>28081.5051350729</v>
      </c>
    </row>
    <row r="1507" customFormat="false" ht="12.75" hidden="false" customHeight="false" outlineLevel="0" collapsed="false">
      <c r="A1507" s="0" t="n">
        <v>5</v>
      </c>
      <c r="C1507" s="0" t="n">
        <v>0</v>
      </c>
      <c r="D1507" s="4" t="n">
        <f aca="false">F1420+F1423</f>
        <v>2432758.80117446</v>
      </c>
      <c r="E1507" s="0" t="n">
        <v>0</v>
      </c>
      <c r="F1507" s="0" t="n">
        <f aca="false">D1507-E1507-0.1*CJ1507</f>
        <v>2432758.80117446</v>
      </c>
      <c r="G1507" s="4" t="n">
        <f aca="false">F1507*(1-0.34)</f>
        <v>1605620.80877514</v>
      </c>
      <c r="H1507" s="4" t="n">
        <f aca="false">0.34*(E1507+(C1507*0.1))</f>
        <v>0</v>
      </c>
      <c r="I1507" s="4" t="n">
        <f aca="false">G1507+H1507</f>
        <v>1605620.80877514</v>
      </c>
      <c r="J1507" s="0" t="n">
        <v>0.6209</v>
      </c>
      <c r="K1507" s="0" t="n">
        <f aca="false">I1507*J1507</f>
        <v>996929.960168487</v>
      </c>
      <c r="L1507" s="0" t="n">
        <v>0.223</v>
      </c>
      <c r="M1507" s="0" t="n">
        <f aca="false">I1507*L1507</f>
        <v>358053.440356857</v>
      </c>
      <c r="N1507" s="0" t="n">
        <v>0.1317</v>
      </c>
      <c r="O1507" s="0" t="n">
        <f aca="false">I1507*N1507</f>
        <v>211460.260515686</v>
      </c>
      <c r="P1507" s="0" t="n">
        <v>0.0609</v>
      </c>
      <c r="Q1507" s="0" t="n">
        <f aca="false">I1507*P1507</f>
        <v>97782.3072544063</v>
      </c>
      <c r="U1507" s="0" t="n">
        <v>0.4019</v>
      </c>
      <c r="V1507" s="0" t="n">
        <f aca="false">U1507*I1507</f>
        <v>645299.00304673</v>
      </c>
      <c r="X1507" s="6" t="n">
        <f aca="false">X1506-Y1507</f>
        <v>2398409.82117171</v>
      </c>
      <c r="Y1507" s="6" t="n">
        <f aca="false">X1506*0.1</f>
        <v>266489.98013019</v>
      </c>
      <c r="AA1507" s="6" t="n">
        <f aca="false">AA1506-AB1507</f>
        <v>22666.4448</v>
      </c>
      <c r="AB1507" s="6" t="n">
        <f aca="false">AA1506*0.2</f>
        <v>5666.6112</v>
      </c>
      <c r="AG1507" s="0" t="n">
        <f aca="false">X1507+AA1507+AD1507</f>
        <v>2421076.26597171</v>
      </c>
      <c r="AH1507" s="0" t="n">
        <f aca="false">Y1507+AB1507+AE1507</f>
        <v>272156.59133019</v>
      </c>
      <c r="AJ1507" s="4" t="n">
        <f aca="false">AJ1506-AK1507</f>
        <v>2439255.49069671</v>
      </c>
      <c r="AK1507" s="4" t="n">
        <f aca="false">AJ1506*0.1</f>
        <v>271028.38785519</v>
      </c>
      <c r="AM1507" s="0" t="n">
        <v>0.03125</v>
      </c>
      <c r="AN1507" s="0" t="n">
        <f aca="false">AM1507*I1507</f>
        <v>50175.6502742232</v>
      </c>
      <c r="AO1507" s="0" t="n">
        <v>0.0173</v>
      </c>
      <c r="AP1507" s="0" t="n">
        <f aca="false">AO1507*I1507</f>
        <v>27777.23999181</v>
      </c>
      <c r="AQ1507" s="0" t="n">
        <v>0.0102</v>
      </c>
      <c r="AR1507" s="0" t="n">
        <f aca="false">AQ1507*I1507</f>
        <v>16377.3322495065</v>
      </c>
      <c r="AV1507" s="0" t="n">
        <v>0.00636</v>
      </c>
      <c r="AW1507" s="0" t="n">
        <f aca="false">AV1507*I1507</f>
        <v>10211.7483438099</v>
      </c>
    </row>
    <row r="1508" customFormat="false" ht="12.75" hidden="false" customHeight="false" outlineLevel="0" collapsed="false">
      <c r="A1508" s="0" t="n">
        <v>6</v>
      </c>
      <c r="C1508" s="0" t="n">
        <v>0</v>
      </c>
      <c r="D1508" s="4" t="n">
        <f aca="false">F1420+F1423</f>
        <v>2432758.80117446</v>
      </c>
      <c r="E1508" s="0" t="n">
        <v>0</v>
      </c>
      <c r="F1508" s="0" t="n">
        <f aca="false">D1508-E1508-0.1*CJ1508</f>
        <v>2432758.80117446</v>
      </c>
      <c r="G1508" s="4" t="n">
        <f aca="false">F1508*(1-0.34)</f>
        <v>1605620.80877514</v>
      </c>
      <c r="H1508" s="4" t="n">
        <f aca="false">0.34*(E1508+(C1508*0.1))</f>
        <v>0</v>
      </c>
      <c r="I1508" s="4" t="n">
        <f aca="false">G1508+H1508</f>
        <v>1605620.80877514</v>
      </c>
      <c r="J1508" s="0" t="n">
        <v>0.5645</v>
      </c>
      <c r="K1508" s="0" t="n">
        <f aca="false">I1508*J1508</f>
        <v>906372.946553569</v>
      </c>
      <c r="L1508" s="0" t="n">
        <v>0.1652</v>
      </c>
      <c r="M1508" s="0" t="n">
        <f aca="false">I1508*L1508</f>
        <v>265248.557609654</v>
      </c>
      <c r="N1508" s="0" t="n">
        <v>0.0878</v>
      </c>
      <c r="O1508" s="0" t="n">
        <f aca="false">I1508*N1508</f>
        <v>140973.507010458</v>
      </c>
      <c r="P1508" s="0" t="n">
        <v>0.0348</v>
      </c>
      <c r="Q1508" s="0" t="n">
        <f aca="false">I1508*P1508</f>
        <v>55875.604145375</v>
      </c>
      <c r="U1508" s="0" t="n">
        <v>0.3349</v>
      </c>
      <c r="V1508" s="0" t="n">
        <f aca="false">U1508*I1508</f>
        <v>537722.408858796</v>
      </c>
      <c r="X1508" s="6" t="n">
        <f aca="false">X1507-Y1508</f>
        <v>2158568.83905454</v>
      </c>
      <c r="Y1508" s="6" t="n">
        <f aca="false">X1507*0.1</f>
        <v>239840.982117171</v>
      </c>
      <c r="AA1508" s="6" t="n">
        <f aca="false">AA1507-AB1508</f>
        <v>18133.15584</v>
      </c>
      <c r="AB1508" s="6" t="n">
        <f aca="false">AA1507/5</f>
        <v>4533.28896</v>
      </c>
      <c r="AG1508" s="0" t="n">
        <f aca="false">X1508+AA1508+AD1508</f>
        <v>2176701.99489454</v>
      </c>
      <c r="AH1508" s="0" t="n">
        <f aca="false">Y1508+AB1508+AE1508</f>
        <v>244374.271077171</v>
      </c>
      <c r="AJ1508" s="4" t="n">
        <f aca="false">AJ1507-AK1508</f>
        <v>2195329.94162704</v>
      </c>
      <c r="AK1508" s="4" t="n">
        <f aca="false">AJ1507*0.1</f>
        <v>243925.549069671</v>
      </c>
      <c r="AM1508" s="0" t="n">
        <v>0.01563</v>
      </c>
      <c r="AN1508" s="0" t="n">
        <f aca="false">AM1508*I1508</f>
        <v>25095.8532411555</v>
      </c>
      <c r="AO1508" s="0" t="n">
        <v>0.0077</v>
      </c>
      <c r="AP1508" s="0" t="n">
        <f aca="false">AO1508*I1508</f>
        <v>12363.2802275686</v>
      </c>
      <c r="AQ1508" s="0" t="n">
        <v>0.0041</v>
      </c>
      <c r="AR1508" s="0" t="n">
        <f aca="false">AQ1508*I1508</f>
        <v>6583.04531597809</v>
      </c>
      <c r="AV1508" s="0" t="n">
        <v>0.00231</v>
      </c>
      <c r="AW1508" s="0" t="n">
        <f aca="false">AV1508*I1508</f>
        <v>3708.98406827058</v>
      </c>
    </row>
    <row r="1509" customFormat="false" ht="12.75" hidden="false" customHeight="false" outlineLevel="0" collapsed="false">
      <c r="A1509" s="0" t="n">
        <v>7</v>
      </c>
      <c r="C1509" s="0" t="n">
        <v>0</v>
      </c>
      <c r="D1509" s="4" t="n">
        <f aca="false">F1420+F1423</f>
        <v>2432758.80117446</v>
      </c>
      <c r="E1509" s="0" t="n">
        <v>0</v>
      </c>
      <c r="F1509" s="0" t="n">
        <f aca="false">D1509-E1509-0.1*CJ1509</f>
        <v>2432758.80117446</v>
      </c>
      <c r="G1509" s="4" t="n">
        <f aca="false">F1509*(1-0.34)</f>
        <v>1605620.80877514</v>
      </c>
      <c r="H1509" s="4" t="n">
        <f aca="false">0.34*(E1509+(C1509*0.1))</f>
        <v>0</v>
      </c>
      <c r="I1509" s="4" t="n">
        <f aca="false">G1509+H1509</f>
        <v>1605620.80877514</v>
      </c>
      <c r="J1509" s="0" t="n">
        <v>0.5132</v>
      </c>
      <c r="K1509" s="0" t="n">
        <f aca="false">I1509*J1509</f>
        <v>824004.599063404</v>
      </c>
      <c r="L1509" s="0" t="n">
        <v>0.1224</v>
      </c>
      <c r="M1509" s="0" t="n">
        <f aca="false">I1509*L1509</f>
        <v>196527.986994078</v>
      </c>
      <c r="N1509" s="0" t="n">
        <v>0.0585</v>
      </c>
      <c r="O1509" s="0" t="n">
        <f aca="false">I1509*N1509</f>
        <v>93928.8173133459</v>
      </c>
      <c r="P1509" s="0" t="n">
        <v>0.0199</v>
      </c>
      <c r="Q1509" s="0" t="n">
        <f aca="false">I1509*P1509</f>
        <v>31951.8540946254</v>
      </c>
      <c r="U1509" s="0" t="n">
        <v>0.2791</v>
      </c>
      <c r="V1509" s="0" t="n">
        <f aca="false">U1509*I1509</f>
        <v>448128.767729143</v>
      </c>
      <c r="X1509" s="6" t="n">
        <f aca="false">X1508-Y1509</f>
        <v>1942711.95514908</v>
      </c>
      <c r="Y1509" s="6" t="n">
        <f aca="false">X1508*0.1</f>
        <v>215856.883905454</v>
      </c>
      <c r="AA1509" s="6" t="n">
        <f aca="false">AA1508-AB1509</f>
        <v>13599.86688</v>
      </c>
      <c r="AB1509" s="6" t="n">
        <f aca="false">AA1507/5</f>
        <v>4533.28896</v>
      </c>
      <c r="AG1509" s="0" t="n">
        <f aca="false">X1509+AA1509+AD1509</f>
        <v>1956311.82202908</v>
      </c>
      <c r="AH1509" s="0" t="n">
        <f aca="false">Y1509+AB1509+AE1509</f>
        <v>220390.172865454</v>
      </c>
      <c r="AJ1509" s="4" t="n">
        <f aca="false">AJ1508-AK1509</f>
        <v>1975796.94746433</v>
      </c>
      <c r="AK1509" s="4" t="n">
        <f aca="false">AJ1508*0.1</f>
        <v>219532.994162704</v>
      </c>
      <c r="AM1509" s="0" t="n">
        <v>0.00781</v>
      </c>
      <c r="AN1509" s="0" t="n">
        <f aca="false">AM1509*I1509</f>
        <v>12539.8985165339</v>
      </c>
      <c r="AO1509" s="0" t="n">
        <v>0.0034</v>
      </c>
      <c r="AP1509" s="0" t="n">
        <f aca="false">AO1509*I1509</f>
        <v>5459.11074983549</v>
      </c>
      <c r="AQ1509" s="0" t="n">
        <v>0.0016</v>
      </c>
      <c r="AR1509" s="0" t="n">
        <f aca="false">AQ1509*I1509</f>
        <v>2568.99329404023</v>
      </c>
      <c r="AV1509" s="0" t="n">
        <v>0.00084</v>
      </c>
      <c r="AW1509" s="0" t="n">
        <f aca="false">AV1509*I1509</f>
        <v>1348.72147937112</v>
      </c>
    </row>
    <row r="1510" customFormat="false" ht="12.75" hidden="false" customHeight="false" outlineLevel="0" collapsed="false">
      <c r="A1510" s="0" t="n">
        <v>8</v>
      </c>
      <c r="C1510" s="0" t="n">
        <v>0</v>
      </c>
      <c r="D1510" s="4" t="n">
        <f aca="false">F1420+F1423</f>
        <v>2432758.80117446</v>
      </c>
      <c r="E1510" s="0" t="n">
        <v>0</v>
      </c>
      <c r="F1510" s="0" t="n">
        <f aca="false">D1510-E1510-0.1*CJ1510</f>
        <v>2432758.80117446</v>
      </c>
      <c r="G1510" s="4" t="n">
        <f aca="false">F1510*(1-0.34)</f>
        <v>1605620.80877514</v>
      </c>
      <c r="H1510" s="4" t="n">
        <f aca="false">0.34*(E1510+(C1510*0.1))</f>
        <v>0</v>
      </c>
      <c r="I1510" s="4" t="n">
        <f aca="false">G1510+H1510</f>
        <v>1605620.80877514</v>
      </c>
      <c r="J1510" s="0" t="n">
        <v>0.4665</v>
      </c>
      <c r="K1510" s="0" t="n">
        <f aca="false">I1510*J1510</f>
        <v>749022.107293605</v>
      </c>
      <c r="L1510" s="0" t="n">
        <v>0.0906</v>
      </c>
      <c r="M1510" s="0" t="n">
        <f aca="false">I1510*L1510</f>
        <v>145469.245275028</v>
      </c>
      <c r="N1510" s="0" t="n">
        <v>0.039</v>
      </c>
      <c r="O1510" s="0" t="n">
        <f aca="false">I1510*N1510</f>
        <v>62619.2115422306</v>
      </c>
      <c r="P1510" s="0" t="n">
        <v>0.0199</v>
      </c>
      <c r="Q1510" s="0" t="n">
        <f aca="false">I1510*P1510</f>
        <v>31951.8540946254</v>
      </c>
      <c r="U1510" s="0" t="n">
        <v>0.2326</v>
      </c>
      <c r="V1510" s="0" t="n">
        <f aca="false">U1510*I1510</f>
        <v>373467.400121098</v>
      </c>
      <c r="X1510" s="6" t="n">
        <f aca="false">X1509-Y1510</f>
        <v>1748440.75963417</v>
      </c>
      <c r="Y1510" s="6" t="n">
        <f aca="false">X1509*0.1</f>
        <v>194271.195514908</v>
      </c>
      <c r="AA1510" s="6" t="n">
        <f aca="false">AA1509-AB1510</f>
        <v>9066.57792</v>
      </c>
      <c r="AB1510" s="6" t="n">
        <f aca="false">AA1507/5</f>
        <v>4533.28896</v>
      </c>
      <c r="AG1510" s="0" t="n">
        <f aca="false">X1510+AA1510+AD1510</f>
        <v>1757507.33755417</v>
      </c>
      <c r="AH1510" s="0" t="n">
        <f aca="false">Y1510+AB1510+AE1510</f>
        <v>198804.484474908</v>
      </c>
      <c r="AJ1510" s="4" t="n">
        <f aca="false">AJ1509-AK1510</f>
        <v>1778217.2527179</v>
      </c>
      <c r="AK1510" s="4" t="n">
        <f aca="false">AJ1509*0.1</f>
        <v>197579.694746433</v>
      </c>
      <c r="AM1510" s="0" t="n">
        <v>0.00391</v>
      </c>
      <c r="AN1510" s="0" t="n">
        <f aca="false">AM1510*I1510</f>
        <v>6277.97736231081</v>
      </c>
      <c r="AO1510" s="0" t="n">
        <v>0.0015</v>
      </c>
      <c r="AP1510" s="0" t="n">
        <f aca="false">AO1510*I1510</f>
        <v>2408.43121316272</v>
      </c>
      <c r="AQ1510" s="0" t="n">
        <v>0.000665</v>
      </c>
      <c r="AR1510" s="0" t="n">
        <f aca="false">AQ1510*I1510</f>
        <v>1067.73783783547</v>
      </c>
      <c r="AV1510" s="0" t="n">
        <v>0.000306</v>
      </c>
      <c r="AW1510" s="0" t="n">
        <f aca="false">AV1510*I1510</f>
        <v>491.319967485194</v>
      </c>
    </row>
    <row r="1511" customFormat="false" ht="12.75" hidden="false" customHeight="false" outlineLevel="0" collapsed="false">
      <c r="A1511" s="0" t="n">
        <v>9</v>
      </c>
      <c r="C1511" s="0" t="n">
        <v>0</v>
      </c>
      <c r="D1511" s="4" t="n">
        <f aca="false">F1420+F1423</f>
        <v>2432758.80117446</v>
      </c>
      <c r="E1511" s="0" t="n">
        <v>0</v>
      </c>
      <c r="F1511" s="0" t="n">
        <f aca="false">D1511-E1511-0.1*CJ1511</f>
        <v>2432758.80117446</v>
      </c>
      <c r="G1511" s="4" t="n">
        <f aca="false">F1511*(1-0.34)</f>
        <v>1605620.80877514</v>
      </c>
      <c r="H1511" s="4" t="n">
        <f aca="false">0.34*(E1511+(C1511*0.1))</f>
        <v>0</v>
      </c>
      <c r="I1511" s="4" t="n">
        <f aca="false">G1511+H1511</f>
        <v>1605620.80877514</v>
      </c>
      <c r="J1511" s="0" t="n">
        <v>0.4241</v>
      </c>
      <c r="K1511" s="0" t="n">
        <f aca="false">I1511*J1511</f>
        <v>680943.785001538</v>
      </c>
      <c r="L1511" s="0" t="n">
        <v>0.0671</v>
      </c>
      <c r="M1511" s="0" t="n">
        <f aca="false">I1511*L1511</f>
        <v>107737.156268812</v>
      </c>
      <c r="N1511" s="0" t="n">
        <v>0.026</v>
      </c>
      <c r="O1511" s="0" t="n">
        <f aca="false">I1511*N1511</f>
        <v>41746.1410281537</v>
      </c>
      <c r="P1511" s="0" t="n">
        <v>0.0065</v>
      </c>
      <c r="Q1511" s="0" t="n">
        <f aca="false">I1511*P1511</f>
        <v>10436.5352570384</v>
      </c>
      <c r="U1511" s="0" t="n">
        <v>0.1938</v>
      </c>
      <c r="V1511" s="0" t="n">
        <f aca="false">U1511*I1511</f>
        <v>311169.312740623</v>
      </c>
      <c r="X1511" s="6" t="n">
        <f aca="false">X1510-Y1511</f>
        <v>1573596.68367076</v>
      </c>
      <c r="Y1511" s="6" t="n">
        <f aca="false">X1510*0.1</f>
        <v>174844.075963417</v>
      </c>
      <c r="AA1511" s="6" t="n">
        <f aca="false">AA1510-AB1511</f>
        <v>4533.28896</v>
      </c>
      <c r="AB1511" s="6" t="n">
        <f aca="false">AA1507/5</f>
        <v>4533.28896</v>
      </c>
      <c r="AG1511" s="0" t="n">
        <f aca="false">X1511+AA1511+AD1511</f>
        <v>1578129.97263076</v>
      </c>
      <c r="AH1511" s="0" t="n">
        <f aca="false">Y1511+AB1511+AE1511</f>
        <v>179377.364923417</v>
      </c>
      <c r="AJ1511" s="4" t="n">
        <f aca="false">AJ1510-AK1511</f>
        <v>1600395.52744611</v>
      </c>
      <c r="AK1511" s="4" t="n">
        <f aca="false">AJ1510*0.1</f>
        <v>177821.72527179</v>
      </c>
      <c r="AM1511" s="0" t="n">
        <v>0.00195</v>
      </c>
      <c r="AN1511" s="0" t="n">
        <f aca="false">AM1511*I1511</f>
        <v>3130.96057711153</v>
      </c>
      <c r="AO1511" s="0" t="n">
        <v>0.0007</v>
      </c>
      <c r="AP1511" s="0" t="n">
        <f aca="false">AO1511*I1511</f>
        <v>1123.9345661426</v>
      </c>
      <c r="AQ1511" s="0" t="n">
        <v>0.000262</v>
      </c>
      <c r="AR1511" s="0" t="n">
        <f aca="false">AQ1511*I1511</f>
        <v>420.672651899088</v>
      </c>
      <c r="AV1511" s="0" t="n">
        <v>0.000111</v>
      </c>
      <c r="AW1511" s="0" t="n">
        <f aca="false">AV1511*I1511</f>
        <v>178.223909774041</v>
      </c>
    </row>
    <row r="1512" customFormat="false" ht="12.75" hidden="false" customHeight="false" outlineLevel="0" collapsed="false">
      <c r="A1512" s="0" t="n">
        <v>10</v>
      </c>
      <c r="B1512" s="17" t="n">
        <f aca="false">F1417</f>
        <v>-69172.5</v>
      </c>
      <c r="C1512" s="0" t="n">
        <v>0</v>
      </c>
      <c r="D1512" s="4" t="n">
        <f aca="false">F1420+F1423</f>
        <v>2432758.80117446</v>
      </c>
      <c r="E1512" s="0" t="n">
        <v>0</v>
      </c>
      <c r="F1512" s="0" t="n">
        <f aca="false">D1512-E1512-0.1*CJ1512</f>
        <v>2432758.80117446</v>
      </c>
      <c r="G1512" s="4" t="n">
        <f aca="false">F1512*(1-0.34)</f>
        <v>1605620.80877514</v>
      </c>
      <c r="H1512" s="4" t="n">
        <f aca="false">0.34*(E1512+(C1512*0.1))</f>
        <v>0</v>
      </c>
      <c r="I1512" s="4" t="n">
        <f aca="false">B1512+G1512+H1512</f>
        <v>1536448.30877514</v>
      </c>
      <c r="J1512" s="0" t="n">
        <v>0.3855</v>
      </c>
      <c r="K1512" s="0" t="n">
        <f aca="false">I1512*J1512</f>
        <v>592300.823032818</v>
      </c>
      <c r="L1512" s="0" t="n">
        <v>0.0497</v>
      </c>
      <c r="M1512" s="0" t="n">
        <f aca="false">I1512*L1512</f>
        <v>76361.4809461246</v>
      </c>
      <c r="N1512" s="0" t="n">
        <v>0.0173</v>
      </c>
      <c r="O1512" s="0" t="n">
        <f aca="false">I1512*N1512</f>
        <v>26580.55574181</v>
      </c>
      <c r="P1512" s="0" t="n">
        <v>0.0037</v>
      </c>
      <c r="Q1512" s="0" t="n">
        <f aca="false">I1512*P1512</f>
        <v>5684.85874246803</v>
      </c>
      <c r="U1512" s="0" t="n">
        <v>0.1615</v>
      </c>
      <c r="V1512" s="0" t="n">
        <f aca="false">U1512*I1512</f>
        <v>248136.401867186</v>
      </c>
      <c r="W1512" s="17"/>
      <c r="X1512" s="6" t="n">
        <f aca="false">X1511-Y1512</f>
        <v>1416237.01530368</v>
      </c>
      <c r="Y1512" s="6" t="n">
        <f aca="false">X1511*0.1</f>
        <v>157359.668367076</v>
      </c>
      <c r="AA1512" s="6" t="n">
        <f aca="false">AA1511-AB1512</f>
        <v>0</v>
      </c>
      <c r="AB1512" s="6" t="n">
        <f aca="false">AA1507/5</f>
        <v>4533.28896</v>
      </c>
      <c r="AC1512" s="17" t="n">
        <f aca="false">F1417</f>
        <v>-69172.5</v>
      </c>
      <c r="AF1512" s="17" t="n">
        <f aca="false">W1512+Z1512+AC1512</f>
        <v>-69172.5</v>
      </c>
      <c r="AG1512" s="0" t="n">
        <f aca="false">X1512+AA1512+AD1512</f>
        <v>1416237.01530368</v>
      </c>
      <c r="AH1512" s="0" t="n">
        <f aca="false">Y1512+AB1512+AE1512</f>
        <v>161892.957327076</v>
      </c>
      <c r="AJ1512" s="4" t="n">
        <f aca="false">AJ1511-AK1512</f>
        <v>1440355.9747015</v>
      </c>
      <c r="AK1512" s="4" t="n">
        <f aca="false">AJ1511*0.1</f>
        <v>160039.552744611</v>
      </c>
      <c r="AM1512" s="0" t="n">
        <v>0.00098</v>
      </c>
      <c r="AN1512" s="0" t="n">
        <f aca="false">AM1512*I1512</f>
        <v>1505.71934259964</v>
      </c>
      <c r="AO1512" s="0" t="n">
        <v>0.0003</v>
      </c>
      <c r="AP1512" s="0" t="n">
        <f aca="false">AO1512*I1512</f>
        <v>460.934492632543</v>
      </c>
      <c r="AQ1512" s="0" t="n">
        <v>0.000105</v>
      </c>
      <c r="AR1512" s="0" t="n">
        <f aca="false">AQ1512*I1512</f>
        <v>161.32707242139</v>
      </c>
      <c r="AV1512" s="0" t="n">
        <v>4E-005</v>
      </c>
      <c r="AW1512" s="0" t="n">
        <f aca="false">AV1512*I1512</f>
        <v>61.4579323510057</v>
      </c>
    </row>
    <row r="1513" customFormat="false" ht="12.75" hidden="false" customHeight="false" outlineLevel="0" collapsed="false">
      <c r="A1513" s="0" t="n">
        <v>11</v>
      </c>
      <c r="C1513" s="6" t="n">
        <f aca="false">-AC1512-E1513</f>
        <v>55338</v>
      </c>
      <c r="D1513" s="4" t="n">
        <f aca="false">F1420+F1423</f>
        <v>2432758.80117446</v>
      </c>
      <c r="E1513" s="6" t="n">
        <f aca="false">-AC1512*0.2</f>
        <v>13834.5</v>
      </c>
      <c r="F1513" s="0" t="n">
        <f aca="false">D1513-E1513-0.1*CJ1513</f>
        <v>2418924.30117446</v>
      </c>
      <c r="G1513" s="4" t="n">
        <f aca="false">F1513*(1-0.34)</f>
        <v>1596490.03877514</v>
      </c>
      <c r="H1513" s="4" t="n">
        <f aca="false">0.34*(E1513+(C1513*0.1))</f>
        <v>6585.222</v>
      </c>
      <c r="I1513" s="4" t="n">
        <f aca="false">G1513+H1513</f>
        <v>1603075.26077514</v>
      </c>
      <c r="J1513" s="0" t="n">
        <v>0.3505</v>
      </c>
      <c r="K1513" s="0" t="n">
        <f aca="false">I1513*J1513</f>
        <v>561877.878901688</v>
      </c>
      <c r="L1513" s="0" t="n">
        <v>0.0368</v>
      </c>
      <c r="M1513" s="0" t="n">
        <f aca="false">I1513*L1513</f>
        <v>58993.1695965253</v>
      </c>
      <c r="N1513" s="0" t="n">
        <v>0.116</v>
      </c>
      <c r="O1513" s="0" t="n">
        <f aca="false">I1513*N1513</f>
        <v>185956.730249917</v>
      </c>
      <c r="P1513" s="0" t="n">
        <v>0.0021</v>
      </c>
      <c r="Q1513" s="0" t="n">
        <f aca="false">I1513*P1513</f>
        <v>3366.4580476278</v>
      </c>
      <c r="U1513" s="0" t="n">
        <v>0.1346</v>
      </c>
      <c r="V1513" s="0" t="n">
        <f aca="false">U1513*I1513</f>
        <v>215773.930100334</v>
      </c>
      <c r="X1513" s="6" t="n">
        <f aca="false">X1512-Y1513</f>
        <v>1274613.31377331</v>
      </c>
      <c r="Y1513" s="6" t="n">
        <f aca="false">X1512/10</f>
        <v>141623.701530368</v>
      </c>
      <c r="AA1513" s="6"/>
      <c r="AB1513" s="6"/>
      <c r="AG1513" s="0" t="n">
        <f aca="false">X1513+AA1513+C1513</f>
        <v>1329951.31377331</v>
      </c>
      <c r="AH1513" s="0" t="n">
        <f aca="false">Y1513+AB1513+E1513</f>
        <v>155458.201530368</v>
      </c>
      <c r="AJ1513" s="4" t="n">
        <f aca="false">AJ1512-AK1513</f>
        <v>1296320.37723135</v>
      </c>
      <c r="AK1513" s="4" t="n">
        <f aca="false">AJ1512/10</f>
        <v>144035.59747015</v>
      </c>
      <c r="AM1513" s="0" t="n">
        <v>0.00049</v>
      </c>
      <c r="AN1513" s="0" t="n">
        <f aca="false">AM1513*I1513</f>
        <v>785.50687777982</v>
      </c>
      <c r="AO1513" s="0" t="n">
        <v>0.00013</v>
      </c>
      <c r="AP1513" s="0" t="n">
        <f aca="false">AO1513*I1513</f>
        <v>208.399783900769</v>
      </c>
      <c r="AQ1513" s="0" t="n">
        <v>4.2E-005</v>
      </c>
      <c r="AR1513" s="0" t="n">
        <f aca="false">AQ1513*I1513</f>
        <v>67.329160952556</v>
      </c>
      <c r="AV1513" s="0" t="n">
        <v>1.47E-005</v>
      </c>
      <c r="AW1513" s="0" t="n">
        <f aca="false">AV1513*I1513</f>
        <v>23.5652063333946</v>
      </c>
    </row>
    <row r="1514" customFormat="false" ht="12.75" hidden="false" customHeight="false" outlineLevel="0" collapsed="false">
      <c r="A1514" s="0" t="n">
        <v>12</v>
      </c>
      <c r="C1514" s="6" t="n">
        <f aca="false">C1513-E1514</f>
        <v>44270.4</v>
      </c>
      <c r="D1514" s="4" t="n">
        <f aca="false">F1420+F1423</f>
        <v>2432758.80117446</v>
      </c>
      <c r="E1514" s="6" t="n">
        <f aca="false">C1513*0.2</f>
        <v>11067.6</v>
      </c>
      <c r="F1514" s="0" t="n">
        <f aca="false">D1514-E1514-0.1*CJ1514</f>
        <v>2421691.20117446</v>
      </c>
      <c r="G1514" s="4" t="n">
        <f aca="false">F1514*(1-0.34)</f>
        <v>1598316.19277514</v>
      </c>
      <c r="H1514" s="4" t="n">
        <f aca="false">0.34*(E1514+(C1514*0.1))</f>
        <v>5268.1776</v>
      </c>
      <c r="I1514" s="4" t="n">
        <f aca="false">G1514+H1514</f>
        <v>1603584.37037514</v>
      </c>
      <c r="J1514" s="0" t="n">
        <v>0.3186</v>
      </c>
      <c r="K1514" s="0" t="n">
        <f aca="false">I1514*J1514</f>
        <v>510901.980401521</v>
      </c>
      <c r="L1514" s="0" t="n">
        <v>0.0273</v>
      </c>
      <c r="M1514" s="0" t="n">
        <f aca="false">I1514*L1514</f>
        <v>43777.8533112414</v>
      </c>
      <c r="N1514" s="0" t="n">
        <v>0.0077</v>
      </c>
      <c r="O1514" s="0" t="n">
        <f aca="false">I1514*N1514</f>
        <v>12347.5996518886</v>
      </c>
      <c r="P1514" s="0" t="n">
        <v>0.0012</v>
      </c>
      <c r="Q1514" s="0" t="n">
        <f aca="false">I1514*P1514</f>
        <v>1924.30124445017</v>
      </c>
      <c r="U1514" s="0" t="n">
        <v>0.1122</v>
      </c>
      <c r="V1514" s="0" t="n">
        <f aca="false">U1514*I1514</f>
        <v>179922.166356091</v>
      </c>
      <c r="X1514" s="6" t="n">
        <f aca="false">X1513-Y1514</f>
        <v>1132989.61224294</v>
      </c>
      <c r="Y1514" s="6" t="n">
        <f aca="false">X1512/10</f>
        <v>141623.701530368</v>
      </c>
      <c r="AA1514" s="6"/>
      <c r="AB1514" s="6"/>
      <c r="AG1514" s="0" t="n">
        <f aca="false">X1514+AA1514+C1514</f>
        <v>1177260.01224294</v>
      </c>
      <c r="AH1514" s="0" t="n">
        <f aca="false">Y1514+AB1514+E1514</f>
        <v>152691.301530368</v>
      </c>
      <c r="AJ1514" s="4" t="n">
        <f aca="false">AJ1513-AK1514</f>
        <v>1152284.7797612</v>
      </c>
      <c r="AK1514" s="4" t="n">
        <f aca="false">AJ1512/10</f>
        <v>144035.59747015</v>
      </c>
      <c r="AM1514" s="0" t="n">
        <v>0.00024</v>
      </c>
      <c r="AN1514" s="0" t="n">
        <f aca="false">AM1514*I1514</f>
        <v>384.860248890034</v>
      </c>
      <c r="AO1514" s="0" t="n">
        <v>5.9E-005</v>
      </c>
      <c r="AP1514" s="0" t="n">
        <f aca="false">AO1514*I1514</f>
        <v>94.6114778521335</v>
      </c>
      <c r="AQ1514" s="0" t="n">
        <v>1.7E-005</v>
      </c>
      <c r="AR1514" s="0" t="n">
        <f aca="false">AQ1514*I1514</f>
        <v>27.2609342963774</v>
      </c>
      <c r="AV1514" s="0" t="n">
        <v>5.3E-006</v>
      </c>
      <c r="AW1514" s="0" t="n">
        <f aca="false">AV1514*I1514</f>
        <v>8.49899716298826</v>
      </c>
    </row>
    <row r="1515" customFormat="false" ht="12.75" hidden="false" customHeight="false" outlineLevel="0" collapsed="false">
      <c r="A1515" s="0" t="n">
        <v>13</v>
      </c>
      <c r="C1515" s="6" t="n">
        <f aca="false">C1514-E1515</f>
        <v>35416.32</v>
      </c>
      <c r="D1515" s="4" t="n">
        <f aca="false">F1420+F1423</f>
        <v>2432758.80117446</v>
      </c>
      <c r="E1515" s="6" t="n">
        <f aca="false">C1514*0.2</f>
        <v>8854.08</v>
      </c>
      <c r="F1515" s="0" t="n">
        <f aca="false">D1515-E1515-0.1*CJ1515</f>
        <v>2423904.72117446</v>
      </c>
      <c r="G1515" s="4" t="n">
        <f aca="false">F1515*(1-0.34)</f>
        <v>1599777.11597514</v>
      </c>
      <c r="H1515" s="4" t="n">
        <f aca="false">0.34*(E1515+(C1515*0.1))</f>
        <v>4214.54208</v>
      </c>
      <c r="I1515" s="4" t="n">
        <f aca="false">G1515+H1515</f>
        <v>1603991.65805514</v>
      </c>
      <c r="J1515" s="0" t="n">
        <v>0.2897</v>
      </c>
      <c r="K1515" s="0" t="n">
        <f aca="false">I1515*J1515</f>
        <v>464676.383338575</v>
      </c>
      <c r="L1515" s="0" t="n">
        <v>0.0273</v>
      </c>
      <c r="M1515" s="0" t="n">
        <f aca="false">I1515*L1515</f>
        <v>43788.9722649054</v>
      </c>
      <c r="N1515" s="0" t="n">
        <v>0.0051</v>
      </c>
      <c r="O1515" s="0" t="n">
        <f aca="false">I1515*N1515</f>
        <v>8180.35745608123</v>
      </c>
      <c r="P1515" s="0" t="n">
        <v>0.0007</v>
      </c>
      <c r="Q1515" s="0" t="n">
        <f aca="false">I1515*P1515</f>
        <v>1122.7941606386</v>
      </c>
      <c r="U1515" s="0" t="n">
        <v>0.0935</v>
      </c>
      <c r="V1515" s="0" t="n">
        <f aca="false">U1515*I1515</f>
        <v>149973.220028156</v>
      </c>
      <c r="X1515" s="6" t="n">
        <f aca="false">X1514-Y1515</f>
        <v>991365.910712577</v>
      </c>
      <c r="Y1515" s="6" t="n">
        <f aca="false">X1512/10</f>
        <v>141623.701530368</v>
      </c>
      <c r="AA1515" s="6"/>
      <c r="AB1515" s="6"/>
      <c r="AG1515" s="0" t="n">
        <f aca="false">X1515+AA1515+C1515</f>
        <v>1026782.23071258</v>
      </c>
      <c r="AH1515" s="0" t="n">
        <f aca="false">Y1515+AB1515+E1515</f>
        <v>150477.781530368</v>
      </c>
      <c r="AJ1515" s="4" t="n">
        <f aca="false">AJ1514-AK1515</f>
        <v>1008249.18229105</v>
      </c>
      <c r="AK1515" s="4" t="n">
        <f aca="false">AJ1512/10</f>
        <v>144035.59747015</v>
      </c>
      <c r="AM1515" s="0" t="n">
        <v>0.00012</v>
      </c>
      <c r="AN1515" s="0" t="n">
        <f aca="false">AM1515*I1515</f>
        <v>192.478998966617</v>
      </c>
      <c r="AO1515" s="0" t="n">
        <v>2.6E-005</v>
      </c>
      <c r="AP1515" s="0" t="n">
        <f aca="false">AO1515*I1515</f>
        <v>41.7037831094337</v>
      </c>
      <c r="AQ1515" s="0" t="n">
        <v>6.7E-006</v>
      </c>
      <c r="AR1515" s="0" t="n">
        <f aca="false">AQ1515*I1515</f>
        <v>10.7467441089695</v>
      </c>
      <c r="AV1515" s="0" t="n">
        <v>1.9E-006</v>
      </c>
      <c r="AW1515" s="0" t="n">
        <f aca="false">AV1515*I1515</f>
        <v>3.04758415030477</v>
      </c>
    </row>
    <row r="1516" customFormat="false" ht="12.75" hidden="false" customHeight="false" outlineLevel="0" collapsed="false">
      <c r="A1516" s="0" t="n">
        <v>14</v>
      </c>
      <c r="C1516" s="6" t="n">
        <f aca="false">C1515-E1516</f>
        <v>28333.056</v>
      </c>
      <c r="D1516" s="4" t="n">
        <f aca="false">F1420+F1423</f>
        <v>2432758.80117446</v>
      </c>
      <c r="E1516" s="6" t="n">
        <f aca="false">C1515*0.2</f>
        <v>7083.264</v>
      </c>
      <c r="F1516" s="0" t="n">
        <f aca="false">D1516-E1516-0.1*CJ1516</f>
        <v>2425675.53717446</v>
      </c>
      <c r="G1516" s="4" t="n">
        <f aca="false">F1516*(1-0.34)</f>
        <v>1600945.85453514</v>
      </c>
      <c r="H1516" s="4" t="n">
        <f aca="false">0.34*(E1516+(C1516*0.1))</f>
        <v>3371.633664</v>
      </c>
      <c r="I1516" s="4" t="n">
        <f aca="false">G1516+H1516</f>
        <v>1604317.48819914</v>
      </c>
      <c r="J1516" s="0" t="n">
        <v>0.2633</v>
      </c>
      <c r="K1516" s="0" t="n">
        <f aca="false">I1516*J1516</f>
        <v>422416.794642834</v>
      </c>
      <c r="L1516" s="0" t="n">
        <v>0.0202</v>
      </c>
      <c r="M1516" s="0" t="n">
        <f aca="false">I1516*L1516</f>
        <v>32407.2132616227</v>
      </c>
      <c r="N1516" s="0" t="n">
        <v>0.0034</v>
      </c>
      <c r="O1516" s="0" t="n">
        <f aca="false">I1516*N1516</f>
        <v>5454.67945987709</v>
      </c>
      <c r="P1516" s="0" t="n">
        <v>0.0004</v>
      </c>
      <c r="Q1516" s="0" t="n">
        <f aca="false">I1516*P1516</f>
        <v>641.726995279657</v>
      </c>
      <c r="U1516" s="0" t="n">
        <v>0.0779</v>
      </c>
      <c r="V1516" s="0" t="n">
        <f aca="false">U1516*I1516</f>
        <v>124976.332330713</v>
      </c>
      <c r="X1516" s="6" t="n">
        <f aca="false">X1515-Y1516</f>
        <v>849742.209182208</v>
      </c>
      <c r="Y1516" s="6" t="n">
        <f aca="false">X1512/10</f>
        <v>141623.701530368</v>
      </c>
      <c r="AA1516" s="6"/>
      <c r="AB1516" s="6"/>
      <c r="AG1516" s="0" t="n">
        <f aca="false">X1516+AA1516+C1516</f>
        <v>878075.265182208</v>
      </c>
      <c r="AH1516" s="0" t="n">
        <f aca="false">Y1516+AB1516+E1516</f>
        <v>148706.965530368</v>
      </c>
      <c r="AJ1516" s="4" t="n">
        <f aca="false">AJ1515-AK1516</f>
        <v>864213.584820899</v>
      </c>
      <c r="AK1516" s="4" t="n">
        <f aca="false">AJ1512/10</f>
        <v>144035.59747015</v>
      </c>
      <c r="AM1516" s="0" t="n">
        <v>6E-005</v>
      </c>
      <c r="AN1516" s="0" t="n">
        <f aca="false">AM1516*I1516</f>
        <v>96.2590492919486</v>
      </c>
      <c r="AO1516" s="0" t="n">
        <v>1.2E-005</v>
      </c>
      <c r="AP1516" s="0" t="n">
        <f aca="false">AO1516*I1516</f>
        <v>19.2518098583897</v>
      </c>
      <c r="AQ1516" s="0" t="n">
        <v>2.7E-006</v>
      </c>
      <c r="AR1516" s="0" t="n">
        <f aca="false">AQ1516*I1516</f>
        <v>4.33165721813769</v>
      </c>
      <c r="AV1516" s="0" t="n">
        <v>7E-007</v>
      </c>
      <c r="AW1516" s="0" t="n">
        <f aca="false">AV1516*I1516</f>
        <v>1.1230222417394</v>
      </c>
    </row>
    <row r="1517" customFormat="false" ht="12.75" hidden="false" customHeight="false" outlineLevel="0" collapsed="false">
      <c r="A1517" s="0" t="n">
        <v>15</v>
      </c>
      <c r="C1517" s="6" t="n">
        <f aca="false">C1516-E1517</f>
        <v>22666.4448</v>
      </c>
      <c r="D1517" s="4" t="n">
        <f aca="false">F1420+F1423</f>
        <v>2432758.80117446</v>
      </c>
      <c r="E1517" s="6" t="n">
        <f aca="false">C1516*0.2</f>
        <v>5666.6112</v>
      </c>
      <c r="F1517" s="0" t="n">
        <f aca="false">D1517-E1517-0.1*CJ1517</f>
        <v>2427092.18997446</v>
      </c>
      <c r="G1517" s="4" t="n">
        <f aca="false">F1517*(1-0.34)</f>
        <v>1601880.84538314</v>
      </c>
      <c r="H1517" s="4" t="n">
        <f aca="false">0.34*(E1517+(C1517*0.1))</f>
        <v>2697.3069312</v>
      </c>
      <c r="I1517" s="4" t="n">
        <f aca="false">G1517+H1517</f>
        <v>1604578.15231434</v>
      </c>
      <c r="J1517" s="0" t="n">
        <v>0.2394</v>
      </c>
      <c r="K1517" s="0" t="n">
        <f aca="false">I1517*J1517</f>
        <v>384136.009664054</v>
      </c>
      <c r="L1517" s="0" t="n">
        <v>0.015</v>
      </c>
      <c r="M1517" s="0" t="n">
        <f aca="false">I1517*L1517</f>
        <v>24068.6722847151</v>
      </c>
      <c r="N1517" s="0" t="n">
        <v>0.0023</v>
      </c>
      <c r="O1517" s="0" t="n">
        <f aca="false">I1517*N1517</f>
        <v>3690.52975032299</v>
      </c>
      <c r="P1517" s="0" t="n">
        <v>0.0002</v>
      </c>
      <c r="Q1517" s="0" t="n">
        <f aca="false">I1517*P1517</f>
        <v>320.915630462869</v>
      </c>
      <c r="U1517" s="0" t="n">
        <v>0.0649</v>
      </c>
      <c r="V1517" s="0" t="n">
        <f aca="false">U1517*I1517</f>
        <v>104137.122085201</v>
      </c>
      <c r="X1517" s="6" t="n">
        <f aca="false">X1516-Y1517</f>
        <v>708118.50765184</v>
      </c>
      <c r="Y1517" s="6" t="n">
        <f aca="false">X1512/10</f>
        <v>141623.701530368</v>
      </c>
      <c r="AA1517" s="6"/>
      <c r="AB1517" s="6"/>
      <c r="AG1517" s="0" t="n">
        <f aca="false">X1517+AA1517+C1517</f>
        <v>730784.95245184</v>
      </c>
      <c r="AH1517" s="0" t="n">
        <f aca="false">Y1517+AB1517+E1517</f>
        <v>147290.312730368</v>
      </c>
      <c r="AJ1517" s="4" t="n">
        <f aca="false">AJ1516-AK1517</f>
        <v>720177.987350749</v>
      </c>
      <c r="AK1517" s="4" t="n">
        <f aca="false">AJ1512/10</f>
        <v>144035.59747015</v>
      </c>
      <c r="AM1517" s="0" t="n">
        <v>3E-005</v>
      </c>
      <c r="AN1517" s="0" t="n">
        <f aca="false">AM1517*I1517</f>
        <v>48.1373445694303</v>
      </c>
      <c r="AO1517" s="0" t="n">
        <v>5E-006</v>
      </c>
      <c r="AP1517" s="0" t="n">
        <f aca="false">AO1517*I1517</f>
        <v>8.02289076157172</v>
      </c>
      <c r="AQ1517" s="0" t="n">
        <v>1.1E-006</v>
      </c>
      <c r="AR1517" s="0" t="n">
        <f aca="false">AQ1517*I1517</f>
        <v>1.76503596754578</v>
      </c>
      <c r="AV1517" s="0" t="n">
        <v>3E-007</v>
      </c>
      <c r="AW1517" s="0" t="n">
        <f aca="false">AV1517*I1517</f>
        <v>0.481373445694303</v>
      </c>
    </row>
    <row r="1518" customFormat="false" ht="12.75" hidden="false" customHeight="false" outlineLevel="0" collapsed="false">
      <c r="A1518" s="0" t="n">
        <v>16</v>
      </c>
      <c r="C1518" s="6" t="n">
        <f aca="false">C1517-E1518</f>
        <v>18133.15584</v>
      </c>
      <c r="D1518" s="4" t="n">
        <f aca="false">F1420+F1423</f>
        <v>2432758.80117446</v>
      </c>
      <c r="E1518" s="6" t="n">
        <f aca="false">C1517/5</f>
        <v>4533.28896</v>
      </c>
      <c r="F1518" s="0" t="n">
        <f aca="false">D1518-E1518-0.1*CJ1518</f>
        <v>2428225.51221446</v>
      </c>
      <c r="G1518" s="4" t="n">
        <f aca="false">F1518*(1-0.34)</f>
        <v>1602628.83806154</v>
      </c>
      <c r="H1518" s="4" t="n">
        <f aca="false">0.34*(E1518+(C1518*0.1))</f>
        <v>2157.84554496</v>
      </c>
      <c r="I1518" s="4" t="n">
        <f aca="false">G1518+H1518</f>
        <v>1604786.6836065</v>
      </c>
      <c r="J1518" s="0" t="n">
        <v>0.2176</v>
      </c>
      <c r="K1518" s="0" t="n">
        <f aca="false">I1518*J1518</f>
        <v>349201.582352775</v>
      </c>
      <c r="L1518" s="0" t="n">
        <v>0.0111</v>
      </c>
      <c r="M1518" s="0" t="n">
        <f aca="false">I1518*L1518</f>
        <v>17813.1321880322</v>
      </c>
      <c r="N1518" s="0" t="n">
        <v>0.0015</v>
      </c>
      <c r="O1518" s="0" t="n">
        <f aca="false">I1518*N1518</f>
        <v>2407.18002540976</v>
      </c>
      <c r="P1518" s="0" t="n">
        <v>0.0001</v>
      </c>
      <c r="Q1518" s="0" t="n">
        <f aca="false">I1518*P1518</f>
        <v>160.47866836065</v>
      </c>
      <c r="U1518" s="0" t="n">
        <v>0.0541</v>
      </c>
      <c r="V1518" s="0" t="n">
        <f aca="false">U1518*I1518</f>
        <v>86818.9595831118</v>
      </c>
      <c r="X1518" s="6" t="n">
        <f aca="false">X1517-Y1518</f>
        <v>566494.806121472</v>
      </c>
      <c r="Y1518" s="6" t="n">
        <f aca="false">X1512/10</f>
        <v>141623.701530368</v>
      </c>
      <c r="AA1518" s="6"/>
      <c r="AB1518" s="6"/>
      <c r="AG1518" s="0" t="n">
        <f aca="false">X1518+AA1518+C1518</f>
        <v>584627.961961472</v>
      </c>
      <c r="AH1518" s="0" t="n">
        <f aca="false">Y1518+AB1518+E1518</f>
        <v>146156.990490368</v>
      </c>
      <c r="AJ1518" s="4" t="n">
        <f aca="false">AJ1517-AK1518</f>
        <v>576142.389880599</v>
      </c>
      <c r="AK1518" s="4" t="n">
        <f aca="false">AJ1512/10</f>
        <v>144035.59747015</v>
      </c>
      <c r="AM1518" s="0" t="n">
        <v>1E-005</v>
      </c>
      <c r="AN1518" s="0" t="n">
        <f aca="false">AM1518*I1518</f>
        <v>16.047866836065</v>
      </c>
      <c r="AO1518" s="0" t="n">
        <v>2.3E-006</v>
      </c>
      <c r="AP1518" s="0" t="n">
        <f aca="false">AO1518*I1518</f>
        <v>3.69100937229496</v>
      </c>
      <c r="AQ1518" s="0" t="n">
        <v>4E-007</v>
      </c>
      <c r="AR1518" s="0" t="n">
        <f aca="false">AQ1518*I1518</f>
        <v>0.641914673442601</v>
      </c>
      <c r="AV1518" s="0" t="n">
        <v>9E-008</v>
      </c>
      <c r="AW1518" s="0" t="n">
        <f aca="false">AV1518*I1518</f>
        <v>0.144430801524585</v>
      </c>
    </row>
    <row r="1519" customFormat="false" ht="12.75" hidden="false" customHeight="false" outlineLevel="0" collapsed="false">
      <c r="A1519" s="0" t="n">
        <v>17</v>
      </c>
      <c r="C1519" s="6" t="n">
        <f aca="false">C1518-E1519</f>
        <v>13599.86688</v>
      </c>
      <c r="D1519" s="4" t="n">
        <f aca="false">F1420+F1423</f>
        <v>2432758.80117446</v>
      </c>
      <c r="E1519" s="6" t="n">
        <f aca="false">C1517/5</f>
        <v>4533.28896</v>
      </c>
      <c r="F1519" s="0" t="n">
        <f aca="false">D1519-E1519-0.1*CJ1519</f>
        <v>2428225.51221446</v>
      </c>
      <c r="G1519" s="4" t="n">
        <f aca="false">F1519*(1-0.34)</f>
        <v>1602628.83806154</v>
      </c>
      <c r="H1519" s="4" t="n">
        <f aca="false">0.34*(E1519+(C1519*0.1))</f>
        <v>2003.71372032</v>
      </c>
      <c r="I1519" s="4" t="n">
        <f aca="false">G1519+H1519</f>
        <v>1604632.55178186</v>
      </c>
      <c r="J1519" s="0" t="n">
        <v>0.1978</v>
      </c>
      <c r="K1519" s="0" t="n">
        <f aca="false">I1519*J1519</f>
        <v>317396.318742453</v>
      </c>
      <c r="L1519" s="0" t="n">
        <v>0.0082</v>
      </c>
      <c r="M1519" s="0" t="n">
        <f aca="false">I1519*L1519</f>
        <v>13157.9869246113</v>
      </c>
      <c r="N1519" s="0" t="n">
        <v>0.001</v>
      </c>
      <c r="O1519" s="0" t="n">
        <f aca="false">I1519*N1519</f>
        <v>1604.63255178186</v>
      </c>
      <c r="P1519" s="0" t="n">
        <v>0.0001</v>
      </c>
      <c r="Q1519" s="0" t="n">
        <f aca="false">I1519*P1519</f>
        <v>160.463255178186</v>
      </c>
      <c r="U1519" s="0" t="n">
        <v>0.0451</v>
      </c>
      <c r="V1519" s="0" t="n">
        <f aca="false">U1519*I1519</f>
        <v>72368.928085362</v>
      </c>
      <c r="X1519" s="6" t="n">
        <f aca="false">X1518-Y1519</f>
        <v>424871.104591104</v>
      </c>
      <c r="Y1519" s="6" t="n">
        <f aca="false">X1512/10</f>
        <v>141623.701530368</v>
      </c>
      <c r="AA1519" s="6"/>
      <c r="AB1519" s="6"/>
      <c r="AG1519" s="0" t="n">
        <f aca="false">X1519+AA1519+C1519</f>
        <v>438470.971471104</v>
      </c>
      <c r="AH1519" s="0" t="n">
        <f aca="false">Y1519+AB1519+E1519</f>
        <v>146156.990490368</v>
      </c>
      <c r="AJ1519" s="4" t="n">
        <f aca="false">AJ1518-AK1519</f>
        <v>432106.792410449</v>
      </c>
      <c r="AK1519" s="4" t="n">
        <f aca="false">AJ1512/10</f>
        <v>144035.59747015</v>
      </c>
      <c r="AM1519" s="0" t="n">
        <v>8E-006</v>
      </c>
      <c r="AN1519" s="0" t="n">
        <f aca="false">AM1519*I1519</f>
        <v>12.8370604142549</v>
      </c>
      <c r="AO1519" s="0" t="n">
        <v>1E-006</v>
      </c>
      <c r="AP1519" s="0" t="n">
        <f aca="false">AO1519*I1519</f>
        <v>1.60463255178186</v>
      </c>
      <c r="AQ1519" s="0" t="n">
        <v>2E-007</v>
      </c>
      <c r="AR1519" s="0" t="n">
        <f aca="false">AQ1519*I1519</f>
        <v>0.320926510356373</v>
      </c>
      <c r="AV1519" s="0" t="n">
        <v>3E-008</v>
      </c>
      <c r="AW1519" s="0" t="n">
        <f aca="false">AV1519*I1519</f>
        <v>0.0481389765534559</v>
      </c>
    </row>
    <row r="1520" customFormat="false" ht="12.75" hidden="false" customHeight="false" outlineLevel="0" collapsed="false">
      <c r="A1520" s="0" t="n">
        <v>18</v>
      </c>
      <c r="C1520" s="6" t="n">
        <f aca="false">C1519-E1520</f>
        <v>9066.57792</v>
      </c>
      <c r="D1520" s="4" t="n">
        <f aca="false">F1420+F1423</f>
        <v>2432758.80117446</v>
      </c>
      <c r="E1520" s="6" t="n">
        <f aca="false">C1517/5</f>
        <v>4533.28896</v>
      </c>
      <c r="F1520" s="0" t="n">
        <f aca="false">D1520-E1520-0.1*CJ1520</f>
        <v>2428225.51221446</v>
      </c>
      <c r="G1520" s="4" t="n">
        <f aca="false">F1520*(1-0.34)</f>
        <v>1602628.83806154</v>
      </c>
      <c r="H1520" s="4" t="n">
        <f aca="false">0.34*(E1520+(C1520*0.1))</f>
        <v>1849.58189568</v>
      </c>
      <c r="I1520" s="4" t="n">
        <f aca="false">G1520+H1520</f>
        <v>1604478.41995722</v>
      </c>
      <c r="J1520" s="0" t="n">
        <v>0.1799</v>
      </c>
      <c r="K1520" s="0" t="n">
        <f aca="false">I1520*J1520</f>
        <v>288645.667750305</v>
      </c>
      <c r="L1520" s="0" t="n">
        <v>0.0045</v>
      </c>
      <c r="M1520" s="0" t="n">
        <f aca="false">I1520*L1520</f>
        <v>7220.15288980751</v>
      </c>
      <c r="N1520" s="0" t="n">
        <v>0.0007</v>
      </c>
      <c r="O1520" s="0" t="n">
        <f aca="false">I1520*N1520</f>
        <v>1123.13489397006</v>
      </c>
      <c r="P1520" s="0" t="n">
        <v>7E-005</v>
      </c>
      <c r="Q1520" s="0" t="n">
        <f aca="false">I1520*P1520</f>
        <v>112.313489397006</v>
      </c>
      <c r="U1520" s="0" t="n">
        <v>0.0376</v>
      </c>
      <c r="V1520" s="0" t="n">
        <f aca="false">U1520*I1520</f>
        <v>60328.3885903916</v>
      </c>
      <c r="X1520" s="6" t="n">
        <f aca="false">X1519-Y1520</f>
        <v>283247.403060736</v>
      </c>
      <c r="Y1520" s="6" t="n">
        <f aca="false">X1512/10</f>
        <v>141623.701530368</v>
      </c>
      <c r="AA1520" s="6"/>
      <c r="AB1520" s="6"/>
      <c r="AG1520" s="0" t="n">
        <f aca="false">X1520+AA1520+C1520</f>
        <v>292313.980980736</v>
      </c>
      <c r="AH1520" s="0" t="n">
        <f aca="false">Y1520+AB1520+E1520</f>
        <v>146156.990490368</v>
      </c>
      <c r="AJ1520" s="4" t="n">
        <f aca="false">AJ1519-AK1520</f>
        <v>288071.194940299</v>
      </c>
      <c r="AK1520" s="4" t="n">
        <f aca="false">AJ1512/10</f>
        <v>144035.59747015</v>
      </c>
      <c r="AM1520" s="0" t="n">
        <v>4E-006</v>
      </c>
      <c r="AN1520" s="0" t="n">
        <f aca="false">AM1520*I1520</f>
        <v>6.41791367982889</v>
      </c>
      <c r="AO1520" s="0" t="n">
        <v>5E-007</v>
      </c>
      <c r="AP1520" s="0" t="n">
        <f aca="false">AO1520*I1520</f>
        <v>0.802239209978612</v>
      </c>
      <c r="AQ1520" s="0" t="n">
        <v>1E-007</v>
      </c>
      <c r="AR1520" s="0" t="n">
        <f aca="false">AQ1520*I1520</f>
        <v>0.160447841995722</v>
      </c>
      <c r="AV1520" s="0" t="n">
        <v>1E-008</v>
      </c>
      <c r="AW1520" s="0" t="n">
        <f aca="false">AV1520*I1520</f>
        <v>0.0160447841995722</v>
      </c>
    </row>
    <row r="1521" customFormat="false" ht="12.75" hidden="false" customHeight="false" outlineLevel="0" collapsed="false">
      <c r="A1521" s="0" t="n">
        <v>19</v>
      </c>
      <c r="C1521" s="6" t="n">
        <f aca="false">C1520-E1521</f>
        <v>4533.28896</v>
      </c>
      <c r="D1521" s="4" t="n">
        <f aca="false">F1420+F1423</f>
        <v>2432758.80117446</v>
      </c>
      <c r="E1521" s="6" t="n">
        <f aca="false">C1517/5</f>
        <v>4533.28896</v>
      </c>
      <c r="F1521" s="0" t="n">
        <f aca="false">D1521-E1521-0.1*CJ1521</f>
        <v>2428225.51221446</v>
      </c>
      <c r="G1521" s="4" t="n">
        <f aca="false">F1521*(1-0.34)</f>
        <v>1602628.83806154</v>
      </c>
      <c r="H1521" s="4" t="n">
        <f aca="false">0.34*(E1521+(C1521*0.1))</f>
        <v>1695.45007104</v>
      </c>
      <c r="I1521" s="4" t="n">
        <f aca="false">G1521+H1521</f>
        <v>1604324.28813258</v>
      </c>
      <c r="J1521" s="0" t="n">
        <v>0.1635</v>
      </c>
      <c r="K1521" s="0" t="n">
        <f aca="false">I1521*J1521</f>
        <v>262307.021109677</v>
      </c>
      <c r="L1521" s="0" t="n">
        <v>0.0033</v>
      </c>
      <c r="M1521" s="0" t="n">
        <f aca="false">I1521*L1521</f>
        <v>5294.27015083753</v>
      </c>
      <c r="N1521" s="0" t="n">
        <v>0.0005</v>
      </c>
      <c r="O1521" s="0" t="n">
        <f aca="false">I1521*N1521</f>
        <v>802.162144066292</v>
      </c>
      <c r="P1521" s="0" t="n">
        <v>2E-005</v>
      </c>
      <c r="Q1521" s="0" t="n">
        <f aca="false">I1521*P1521</f>
        <v>32.0864857626517</v>
      </c>
      <c r="U1521" s="0" t="n">
        <v>0.0313</v>
      </c>
      <c r="V1521" s="0" t="n">
        <f aca="false">U1521*I1521</f>
        <v>50215.3502185499</v>
      </c>
      <c r="X1521" s="6" t="n">
        <f aca="false">X1520-Y1521</f>
        <v>141623.701530368</v>
      </c>
      <c r="Y1521" s="6" t="n">
        <f aca="false">X1512/10</f>
        <v>141623.701530368</v>
      </c>
      <c r="AA1521" s="6"/>
      <c r="AB1521" s="6"/>
      <c r="AG1521" s="0" t="n">
        <f aca="false">X1521+AA1521+C1521</f>
        <v>146156.990490368</v>
      </c>
      <c r="AH1521" s="0" t="n">
        <f aca="false">Y1521+AB1521+E1521</f>
        <v>146156.990490368</v>
      </c>
      <c r="AJ1521" s="4" t="n">
        <f aca="false">AJ1520-AK1521</f>
        <v>144035.59747015</v>
      </c>
      <c r="AK1521" s="4" t="n">
        <f aca="false">AJ1512/10</f>
        <v>144035.59747015</v>
      </c>
      <c r="AM1521" s="0" t="n">
        <v>2E-007</v>
      </c>
      <c r="AN1521" s="0" t="n">
        <f aca="false">AM1521*I1521</f>
        <v>0.320864857626517</v>
      </c>
      <c r="AO1521" s="0" t="n">
        <v>2E-007</v>
      </c>
      <c r="AP1521" s="0" t="n">
        <f aca="false">AO1521*I1521</f>
        <v>0.320864857626517</v>
      </c>
      <c r="AQ1521" s="0" t="n">
        <v>3E-008</v>
      </c>
      <c r="AR1521" s="0" t="n">
        <f aca="false">AQ1521*I1521</f>
        <v>0.0481297286439775</v>
      </c>
      <c r="AV1521" s="0" t="n">
        <v>0</v>
      </c>
      <c r="AW1521" s="0" t="n">
        <f aca="false">AV1521*I1521</f>
        <v>0</v>
      </c>
    </row>
    <row r="1522" customFormat="false" ht="12.75" hidden="false" customHeight="false" outlineLevel="0" collapsed="false">
      <c r="A1522" s="0" t="n">
        <v>20</v>
      </c>
      <c r="C1522" s="6" t="n">
        <f aca="false">C1521-E1522</f>
        <v>0</v>
      </c>
      <c r="D1522" s="4" t="n">
        <f aca="false">F1420+F1423</f>
        <v>2432758.80117446</v>
      </c>
      <c r="E1522" s="6" t="n">
        <f aca="false">C1517/5</f>
        <v>4533.28896</v>
      </c>
      <c r="F1522" s="0" t="n">
        <f aca="false">D1522-E1522-0.1*CJ1522</f>
        <v>2428225.51221446</v>
      </c>
      <c r="G1522" s="4" t="n">
        <f aca="false">F1522*(1-0.34)</f>
        <v>1602628.83806154</v>
      </c>
      <c r="H1522" s="4" t="n">
        <f aca="false">0.34*(E1522+(C1522*0.1))</f>
        <v>1541.3182464</v>
      </c>
      <c r="I1522" s="4" t="n">
        <f aca="false">G1522+H1522</f>
        <v>1604170.15630794</v>
      </c>
      <c r="J1522" s="0" t="n">
        <v>0.1486</v>
      </c>
      <c r="K1522" s="0" t="n">
        <f aca="false">I1522*J1522</f>
        <v>238379.68522736</v>
      </c>
      <c r="L1522" s="0" t="n">
        <v>0.0025</v>
      </c>
      <c r="M1522" s="0" t="n">
        <f aca="false">I1522*L1522</f>
        <v>4010.42539076986</v>
      </c>
      <c r="N1522" s="0" t="n">
        <v>0.0003</v>
      </c>
      <c r="O1522" s="0" t="n">
        <f aca="false">I1522*N1522</f>
        <v>481.251046892383</v>
      </c>
      <c r="P1522" s="0" t="n">
        <v>1E-005</v>
      </c>
      <c r="Q1522" s="0" t="n">
        <f aca="false">I1522*P1522</f>
        <v>16.0417015630794</v>
      </c>
      <c r="U1522" s="0" t="n">
        <v>0.0261</v>
      </c>
      <c r="V1522" s="0" t="n">
        <f aca="false">U1522*I1522</f>
        <v>41868.8410796373</v>
      </c>
      <c r="X1522" s="6" t="n">
        <v>0</v>
      </c>
      <c r="Y1522" s="6" t="n">
        <f aca="false">X1512/10</f>
        <v>141623.701530368</v>
      </c>
      <c r="AA1522" s="6"/>
      <c r="AB1522" s="6"/>
      <c r="AG1522" s="0" t="n">
        <f aca="false">X1522+AA1522+C1522</f>
        <v>0</v>
      </c>
      <c r="AH1522" s="0" t="n">
        <f aca="false">Y1522+AB1522+E1522</f>
        <v>146156.990490368</v>
      </c>
      <c r="AJ1522" s="4" t="n">
        <f aca="false">AJ1521-AK1522</f>
        <v>0</v>
      </c>
      <c r="AK1522" s="4" t="n">
        <f aca="false">AJ1512/10</f>
        <v>144035.59747015</v>
      </c>
      <c r="AM1522" s="0" t="n">
        <v>1E-007</v>
      </c>
      <c r="AN1522" s="0" t="n">
        <f aca="false">AM1522*I1522</f>
        <v>0.160417015630794</v>
      </c>
      <c r="AO1522" s="0" t="n">
        <v>1E-007</v>
      </c>
      <c r="AP1522" s="0" t="n">
        <f aca="false">AO1522*I1522</f>
        <v>0.160417015630794</v>
      </c>
      <c r="AQ1522" s="0" t="n">
        <v>1E-008</v>
      </c>
      <c r="AR1522" s="0" t="n">
        <f aca="false">AQ1522*I1522</f>
        <v>0.0160417015630794</v>
      </c>
      <c r="AV1522" s="0" t="n">
        <v>0</v>
      </c>
      <c r="AW1522" s="0" t="n">
        <f aca="false">AV1522*I1522</f>
        <v>0</v>
      </c>
    </row>
    <row r="1524" customFormat="false" ht="12.75" hidden="false" customHeight="false" outlineLevel="0" collapsed="false">
      <c r="B1524" s="26" t="n">
        <f aca="false">SUM(B1502:B1512)</f>
        <v>-4200073.09221444</v>
      </c>
      <c r="C1524" s="4"/>
      <c r="D1524" s="4" t="n">
        <f aca="false">SUM(D1503:D1522)</f>
        <v>48655176.0234892</v>
      </c>
      <c r="E1524" s="4" t="n">
        <f aca="false">SUM(E1503:E1522)</f>
        <v>69172.5</v>
      </c>
      <c r="F1524" s="26" t="n">
        <f aca="false">SUM(F1502:F1522)</f>
        <v>48586003.5234892</v>
      </c>
      <c r="G1524" s="26" t="n">
        <f aca="false">SUM(G1502:G1522)</f>
        <v>32066762.3255029</v>
      </c>
      <c r="H1524" s="26" t="n">
        <f aca="false">SUM(H1502:H1522)</f>
        <v>31384.7917536</v>
      </c>
      <c r="I1524" s="26" t="n">
        <f aca="false">SUM(I1502:I1522)</f>
        <v>27898074.025042</v>
      </c>
      <c r="K1524" s="0" t="n">
        <f aca="false">SUM(K1502:K1522)</f>
        <v>9508109.79068567</v>
      </c>
      <c r="M1524" s="10" t="n">
        <f aca="false">SUM(M1502:M1522)</f>
        <v>662187.578683689</v>
      </c>
      <c r="O1524" s="10" t="n">
        <f aca="false">SUM(O1502:O1522)</f>
        <v>-754683.005829324</v>
      </c>
      <c r="P1524" s="10"/>
      <c r="Q1524" s="10" t="n">
        <f aca="false">SUM(Q1502:Q1522)</f>
        <v>-1976905.05361511</v>
      </c>
      <c r="R1524" s="0" t="n">
        <f aca="false">0.1+0.25*K1524/(K1524-M1524)</f>
        <v>0.368714486822675</v>
      </c>
      <c r="S1524" s="0" t="n">
        <f aca="false">0.35+0.15*M1524/(M1524-O1524)</f>
        <v>0.420103888024955</v>
      </c>
      <c r="T1524" s="0" t="n">
        <f aca="false">0.5+0.25*O1524/(O1524-Q1524)</f>
        <v>0.345632999503542</v>
      </c>
      <c r="V1524" s="10" t="n">
        <f aca="false">SUM(V1502:V1522)</f>
        <v>3675876.52828289</v>
      </c>
      <c r="AF1524" s="10" t="n">
        <f aca="false">SUM(AF1502:AF1522)</f>
        <v>-4200073.09221444</v>
      </c>
      <c r="AG1524" s="10"/>
      <c r="AH1524" s="10" t="n">
        <f aca="false">SUM(AH1502:AH1522)</f>
        <v>4200073.09221444</v>
      </c>
      <c r="AN1524" s="10" t="n">
        <f aca="false">SUM(AN1502:AN1522)</f>
        <v>-2525361.99803151</v>
      </c>
      <c r="AP1524" s="10" t="n">
        <f aca="false">SUM(AP1502:AP1522)</f>
        <v>-2904811.84963701</v>
      </c>
      <c r="AR1524" s="10" t="n">
        <f aca="false">SUM(AR1502:AR1522)</f>
        <v>-3291806.98188305</v>
      </c>
      <c r="AS1524" s="0" t="n">
        <f aca="false">0.75+0.25*Q1524/(Q1524-AN1524)</f>
        <v>-0.151121352250671</v>
      </c>
      <c r="AT1524" s="0" t="n">
        <f aca="false">1+0.25*AN1524/(AN1524-AP1524)</f>
        <v>-0.663831193599362</v>
      </c>
      <c r="AU1524" s="0" t="n">
        <f aca="false">1.25+0.25*AP1524/(AP1524-AR1524)</f>
        <v>-0.626517046078894</v>
      </c>
      <c r="AW1524" s="10" t="n">
        <f aca="false">SUM(AW1502:AW1522)</f>
        <v>-3738891.8459431</v>
      </c>
      <c r="AX1524" s="0" t="n">
        <f aca="false">1.5+0.25*AR1524/(AR1524-AW1524)</f>
        <v>-0.34070589640947</v>
      </c>
    </row>
    <row r="1526" customFormat="false" ht="12.75" hidden="false" customHeight="false" outlineLevel="0" collapsed="false">
      <c r="A1526" s="8" t="s">
        <v>382</v>
      </c>
      <c r="F1526" s="25"/>
    </row>
    <row r="1527" customFormat="false" ht="12.75" hidden="false" customHeight="false" outlineLevel="0" collapsed="false">
      <c r="F1527" s="25"/>
      <c r="J1527" s="25" t="n">
        <v>0.1</v>
      </c>
      <c r="K1527" s="0" t="s">
        <v>345</v>
      </c>
      <c r="L1527" s="25" t="n">
        <v>0.35</v>
      </c>
      <c r="M1527" s="0" t="s">
        <v>381</v>
      </c>
      <c r="N1527" s="25" t="n">
        <v>0.5</v>
      </c>
      <c r="O1527" s="0" t="s">
        <v>345</v>
      </c>
      <c r="P1527" s="25" t="n">
        <v>0.75</v>
      </c>
      <c r="Q1527" s="0" t="s">
        <v>345</v>
      </c>
      <c r="R1527" s="0" t="s">
        <v>346</v>
      </c>
      <c r="S1527" s="0" t="s">
        <v>346</v>
      </c>
      <c r="T1527" s="0" t="s">
        <v>346</v>
      </c>
      <c r="U1527" s="25" t="n">
        <v>0.2</v>
      </c>
      <c r="V1527" s="0" t="s">
        <v>345</v>
      </c>
      <c r="AM1527" s="25" t="n">
        <v>1</v>
      </c>
      <c r="AN1527" s="0" t="s">
        <v>345</v>
      </c>
      <c r="AO1527" s="25" t="n">
        <v>1.25</v>
      </c>
      <c r="AP1527" s="0" t="s">
        <v>345</v>
      </c>
      <c r="AQ1527" s="25" t="n">
        <v>1.5</v>
      </c>
      <c r="AR1527" s="0" t="s">
        <v>345</v>
      </c>
      <c r="AS1527" s="0" t="s">
        <v>346</v>
      </c>
      <c r="AT1527" s="0" t="s">
        <v>346</v>
      </c>
      <c r="AU1527" s="0" t="s">
        <v>346</v>
      </c>
      <c r="AV1527" s="25" t="n">
        <v>1.75</v>
      </c>
      <c r="AW1527" s="0" t="s">
        <v>345</v>
      </c>
      <c r="AX1527" s="0" t="s">
        <v>346</v>
      </c>
    </row>
    <row r="1528" customFormat="false" ht="12.75" hidden="false" customHeight="false" outlineLevel="0" collapsed="false">
      <c r="B1528" s="0" t="s">
        <v>347</v>
      </c>
      <c r="C1528" s="0" t="s">
        <v>315</v>
      </c>
      <c r="D1528" s="0" t="s">
        <v>348</v>
      </c>
      <c r="E1528" s="0" t="s">
        <v>349</v>
      </c>
      <c r="F1528" s="0" t="s">
        <v>350</v>
      </c>
      <c r="G1528" s="0" t="s">
        <v>351</v>
      </c>
      <c r="H1528" s="0" t="s">
        <v>352</v>
      </c>
      <c r="I1528" s="0" t="s">
        <v>353</v>
      </c>
      <c r="J1528" s="0" t="s">
        <v>354</v>
      </c>
      <c r="K1528" s="0" t="s">
        <v>355</v>
      </c>
      <c r="L1528" s="0" t="s">
        <v>354</v>
      </c>
      <c r="M1528" s="0" t="s">
        <v>356</v>
      </c>
      <c r="N1528" s="0" t="s">
        <v>357</v>
      </c>
      <c r="O1528" s="0" t="s">
        <v>358</v>
      </c>
      <c r="P1528" s="0" t="s">
        <v>354</v>
      </c>
      <c r="Q1528" s="0" t="s">
        <v>359</v>
      </c>
      <c r="R1528" s="0" t="s">
        <v>360</v>
      </c>
      <c r="S1528" s="0" t="s">
        <v>361</v>
      </c>
      <c r="T1528" s="0" t="s">
        <v>362</v>
      </c>
      <c r="U1528" s="0" t="s">
        <v>354</v>
      </c>
      <c r="V1528" s="0" t="s">
        <v>363</v>
      </c>
      <c r="AM1528" s="0" t="s">
        <v>357</v>
      </c>
      <c r="AN1528" s="0" t="s">
        <v>364</v>
      </c>
      <c r="AO1528" s="0" t="s">
        <v>354</v>
      </c>
      <c r="AP1528" s="0" t="s">
        <v>365</v>
      </c>
      <c r="AQ1528" s="0" t="s">
        <v>354</v>
      </c>
      <c r="AR1528" s="0" t="s">
        <v>366</v>
      </c>
      <c r="AS1528" s="0" t="s">
        <v>367</v>
      </c>
      <c r="AT1528" s="0" t="s">
        <v>368</v>
      </c>
      <c r="AU1528" s="0" t="s">
        <v>369</v>
      </c>
      <c r="AV1528" s="0" t="s">
        <v>354</v>
      </c>
      <c r="AW1528" s="0" t="s">
        <v>370</v>
      </c>
      <c r="AX1528" s="0" t="s">
        <v>371</v>
      </c>
    </row>
    <row r="1529" customFormat="false" ht="12.75" hidden="false" customHeight="false" outlineLevel="0" collapsed="false">
      <c r="A1529" s="0" t="s">
        <v>372</v>
      </c>
      <c r="B1529" s="0" t="s">
        <v>315</v>
      </c>
      <c r="C1529" s="0" t="s">
        <v>373</v>
      </c>
      <c r="D1529" s="0" t="s">
        <v>300</v>
      </c>
      <c r="E1529" s="0" t="s">
        <v>374</v>
      </c>
      <c r="F1529" s="0" t="s">
        <v>300</v>
      </c>
      <c r="G1529" s="0" t="s">
        <v>300</v>
      </c>
      <c r="H1529" s="0" t="s">
        <v>300</v>
      </c>
      <c r="I1529" s="0" t="s">
        <v>329</v>
      </c>
      <c r="J1529" s="0" t="s">
        <v>375</v>
      </c>
      <c r="L1529" s="0" t="s">
        <v>375</v>
      </c>
      <c r="N1529" s="0" t="s">
        <v>375</v>
      </c>
      <c r="P1529" s="0" t="s">
        <v>375</v>
      </c>
      <c r="U1529" s="0" t="s">
        <v>375</v>
      </c>
      <c r="W1529" s="0" t="s">
        <v>376</v>
      </c>
      <c r="X1529" s="0" t="s">
        <v>377</v>
      </c>
      <c r="Y1529" s="0" t="s">
        <v>378</v>
      </c>
      <c r="Z1529" s="0" t="s">
        <v>376</v>
      </c>
      <c r="AA1529" s="0" t="s">
        <v>377</v>
      </c>
      <c r="AB1529" s="0" t="s">
        <v>378</v>
      </c>
      <c r="AC1529" s="0" t="s">
        <v>376</v>
      </c>
      <c r="AD1529" s="0" t="s">
        <v>377</v>
      </c>
      <c r="AE1529" s="0" t="s">
        <v>378</v>
      </c>
      <c r="AF1529" s="0" t="s">
        <v>376</v>
      </c>
      <c r="AG1529" s="0" t="s">
        <v>377</v>
      </c>
      <c r="AH1529" s="0" t="s">
        <v>378</v>
      </c>
      <c r="AM1529" s="0" t="s">
        <v>375</v>
      </c>
      <c r="AO1529" s="0" t="s">
        <v>375</v>
      </c>
      <c r="AQ1529" s="0" t="s">
        <v>375</v>
      </c>
      <c r="AV1529" s="0" t="s">
        <v>379</v>
      </c>
    </row>
    <row r="1530" customFormat="false" ht="12.75" hidden="false" customHeight="false" outlineLevel="0" collapsed="false">
      <c r="A1530" s="0" t="n">
        <v>0</v>
      </c>
      <c r="B1530" s="4" t="n">
        <f aca="false">H1414</f>
        <v>-4858379.04054778</v>
      </c>
      <c r="D1530" s="4"/>
      <c r="E1530" s="4"/>
      <c r="F1530" s="4"/>
      <c r="G1530" s="4"/>
      <c r="H1530" s="4"/>
      <c r="I1530" s="4" t="n">
        <f aca="false">B1530</f>
        <v>-4858379.04054778</v>
      </c>
      <c r="J1530" s="0" t="n">
        <v>1</v>
      </c>
      <c r="K1530" s="0" t="n">
        <f aca="false">I1530*J1530</f>
        <v>-4858379.04054778</v>
      </c>
      <c r="L1530" s="0" t="n">
        <v>1</v>
      </c>
      <c r="M1530" s="0" t="n">
        <f aca="false">I1530*L1530</f>
        <v>-4858379.04054778</v>
      </c>
      <c r="N1530" s="0" t="n">
        <v>1</v>
      </c>
      <c r="O1530" s="0" t="n">
        <f aca="false">I1530*N1530</f>
        <v>-4858379.04054778</v>
      </c>
      <c r="P1530" s="0" t="n">
        <v>1</v>
      </c>
      <c r="Q1530" s="0" t="n">
        <f aca="false">I1530*P1530</f>
        <v>-4858379.04054778</v>
      </c>
      <c r="U1530" s="0" t="n">
        <v>1</v>
      </c>
      <c r="V1530" s="0" t="n">
        <f aca="false">U1530*I1530</f>
        <v>-4858379.04054778</v>
      </c>
      <c r="W1530" s="17" t="n">
        <f aca="false">H1414</f>
        <v>-4858379.04054778</v>
      </c>
      <c r="Z1530" s="17" t="n">
        <v>0</v>
      </c>
      <c r="AF1530" s="17" t="n">
        <f aca="false">W1530+Z1530+AC1530</f>
        <v>-4858379.04054778</v>
      </c>
      <c r="AG1530" s="17"/>
      <c r="AM1530" s="0" t="n">
        <v>1</v>
      </c>
      <c r="AN1530" s="0" t="n">
        <f aca="false">AM1530*I1530</f>
        <v>-4858379.04054778</v>
      </c>
      <c r="AO1530" s="0" t="n">
        <v>1</v>
      </c>
      <c r="AP1530" s="0" t="n">
        <f aca="false">AO1530*I1530</f>
        <v>-4858379.04054778</v>
      </c>
      <c r="AQ1530" s="0" t="n">
        <v>1</v>
      </c>
      <c r="AR1530" s="0" t="n">
        <f aca="false">AQ1530*I1530</f>
        <v>-4858379.04054778</v>
      </c>
      <c r="AV1530" s="0" t="n">
        <v>1</v>
      </c>
      <c r="AW1530" s="0" t="n">
        <f aca="false">AV1530*I1530</f>
        <v>-4858379.04054778</v>
      </c>
    </row>
    <row r="1531" customFormat="false" ht="12.75" hidden="false" customHeight="false" outlineLevel="0" collapsed="false">
      <c r="A1531" s="0" t="n">
        <v>1</v>
      </c>
      <c r="C1531" s="4" t="n">
        <v>0</v>
      </c>
      <c r="D1531" s="4" t="n">
        <f aca="false">H1420+H1423</f>
        <v>3714534.50667755</v>
      </c>
      <c r="E1531" s="4" t="n">
        <v>0</v>
      </c>
      <c r="F1531" s="0" t="n">
        <f aca="false">D1531-E1531-0.1*C1531</f>
        <v>3714534.50667755</v>
      </c>
      <c r="G1531" s="4" t="n">
        <f aca="false">F1531*(1-0.34)</f>
        <v>2451592.77440718</v>
      </c>
      <c r="H1531" s="4" t="n">
        <f aca="false">0.34*(E1531+(C1531*0.1))</f>
        <v>0</v>
      </c>
      <c r="I1531" s="4" t="n">
        <f aca="false">G1531+H1531</f>
        <v>2451592.77440718</v>
      </c>
      <c r="J1531" s="0" t="n">
        <v>0.9091</v>
      </c>
      <c r="K1531" s="0" t="n">
        <f aca="false">I1531*J1531</f>
        <v>2228742.99121357</v>
      </c>
      <c r="L1531" s="0" t="n">
        <v>0.7407</v>
      </c>
      <c r="M1531" s="0" t="n">
        <f aca="false">I1531*L1531</f>
        <v>1815894.7680034</v>
      </c>
      <c r="N1531" s="0" t="n">
        <v>0.6667</v>
      </c>
      <c r="O1531" s="0" t="n">
        <f aca="false">I1531*N1531</f>
        <v>1634476.90269727</v>
      </c>
      <c r="P1531" s="0" t="n">
        <v>0.5714</v>
      </c>
      <c r="Q1531" s="0" t="n">
        <f aca="false">I1531*P1531</f>
        <v>1400840.11129626</v>
      </c>
      <c r="U1531" s="0" t="n">
        <v>0.8333</v>
      </c>
      <c r="V1531" s="0" t="n">
        <f aca="false">U1531*I1531</f>
        <v>2042912.2589135</v>
      </c>
      <c r="X1531" s="6" t="n">
        <f aca="false">-W1530-Y1531</f>
        <v>4372541.136493</v>
      </c>
      <c r="Y1531" s="6" t="n">
        <f aca="false">-W1530*0.1</f>
        <v>485837.904054778</v>
      </c>
      <c r="AA1531" s="6" t="n">
        <f aca="false">-Z1530-AB1531</f>
        <v>0</v>
      </c>
      <c r="AB1531" s="6" t="n">
        <f aca="false">-Z1530*0.2</f>
        <v>-0</v>
      </c>
      <c r="AG1531" s="0" t="n">
        <f aca="false">X1531+AA1531+AD1531</f>
        <v>4372541.136493</v>
      </c>
      <c r="AH1531" s="0" t="n">
        <f aca="false">Y1531+AB1531+AE1531</f>
        <v>485837.904054778</v>
      </c>
      <c r="AM1531" s="0" t="n">
        <v>0.5</v>
      </c>
      <c r="AN1531" s="0" t="n">
        <f aca="false">AM1531*I1531</f>
        <v>1225796.38720359</v>
      </c>
      <c r="AO1531" s="0" t="n">
        <v>0.4444</v>
      </c>
      <c r="AP1531" s="0" t="n">
        <f aca="false">AO1531*I1531</f>
        <v>1089487.82894655</v>
      </c>
      <c r="AQ1531" s="0" t="n">
        <v>0.4</v>
      </c>
      <c r="AR1531" s="0" t="n">
        <f aca="false">AQ1531*I1531</f>
        <v>980637.109762872</v>
      </c>
      <c r="AV1531" s="0" t="n">
        <v>0.03636</v>
      </c>
      <c r="AW1531" s="0" t="n">
        <f aca="false">AV1531*I1531</f>
        <v>89139.9132774451</v>
      </c>
    </row>
    <row r="1532" customFormat="false" ht="12.75" hidden="false" customHeight="false" outlineLevel="0" collapsed="false">
      <c r="A1532" s="0" t="n">
        <v>2</v>
      </c>
      <c r="C1532" s="4" t="n">
        <v>0</v>
      </c>
      <c r="D1532" s="4" t="n">
        <f aca="false">H1420+H1423</f>
        <v>3714534.50667755</v>
      </c>
      <c r="E1532" s="4" t="n">
        <f aca="false">C1531*0.1</f>
        <v>0</v>
      </c>
      <c r="F1532" s="0" t="n">
        <f aca="false">D1532-E1532-0.1*C1532</f>
        <v>3714534.50667755</v>
      </c>
      <c r="G1532" s="4" t="n">
        <f aca="false">F1532*(1-0.34)</f>
        <v>2451592.77440718</v>
      </c>
      <c r="H1532" s="4" t="n">
        <f aca="false">0.34*(E1532+(C1532*0.1))</f>
        <v>0</v>
      </c>
      <c r="I1532" s="4" t="n">
        <f aca="false">G1532+H1532</f>
        <v>2451592.77440718</v>
      </c>
      <c r="J1532" s="0" t="n">
        <v>0.8264</v>
      </c>
      <c r="K1532" s="0" t="n">
        <f aca="false">I1532*J1532</f>
        <v>2025996.26877009</v>
      </c>
      <c r="L1532" s="0" t="n">
        <v>0.6669</v>
      </c>
      <c r="M1532" s="0" t="n">
        <f aca="false">I1532*L1532</f>
        <v>1634967.22125215</v>
      </c>
      <c r="N1532" s="0" t="n">
        <v>0.4444</v>
      </c>
      <c r="O1532" s="0" t="n">
        <f aca="false">I1532*N1532</f>
        <v>1089487.82894655</v>
      </c>
      <c r="P1532" s="0" t="n">
        <v>0.3265</v>
      </c>
      <c r="Q1532" s="0" t="n">
        <f aca="false">I1532*P1532</f>
        <v>800445.040843944</v>
      </c>
      <c r="U1532" s="0" t="n">
        <v>0.6944</v>
      </c>
      <c r="V1532" s="0" t="n">
        <f aca="false">U1532*I1532</f>
        <v>1702386.02254835</v>
      </c>
      <c r="X1532" s="6" t="n">
        <f aca="false">X1531-Y1532</f>
        <v>3935287.0228437</v>
      </c>
      <c r="Y1532" s="6" t="n">
        <f aca="false">X1531*0.1</f>
        <v>437254.1136493</v>
      </c>
      <c r="AA1532" s="6" t="n">
        <f aca="false">AA1531-AB1532</f>
        <v>0</v>
      </c>
      <c r="AB1532" s="6" t="n">
        <f aca="false">AA1531*0.2</f>
        <v>0</v>
      </c>
      <c r="AG1532" s="0" t="n">
        <f aca="false">X1532+AA1532+AD1532</f>
        <v>3935287.0228437</v>
      </c>
      <c r="AH1532" s="0" t="n">
        <f aca="false">Y1532+AB1532+AE1532</f>
        <v>437254.1136493</v>
      </c>
      <c r="AM1532" s="0" t="n">
        <v>0.25</v>
      </c>
      <c r="AN1532" s="0" t="n">
        <f aca="false">AM1532*I1532</f>
        <v>612898.193601795</v>
      </c>
      <c r="AO1532" s="0" t="n">
        <v>0.1613</v>
      </c>
      <c r="AP1532" s="0" t="n">
        <f aca="false">AO1532*I1532</f>
        <v>395441.914511878</v>
      </c>
      <c r="AQ1532" s="0" t="n">
        <v>0.016</v>
      </c>
      <c r="AR1532" s="0" t="n">
        <f aca="false">AQ1532*I1532</f>
        <v>39225.4843905149</v>
      </c>
      <c r="AV1532" s="0" t="n">
        <v>0.13223</v>
      </c>
      <c r="AW1532" s="0" t="n">
        <f aca="false">AV1532*I1532</f>
        <v>324174.112559861</v>
      </c>
    </row>
    <row r="1533" customFormat="false" ht="12.75" hidden="false" customHeight="false" outlineLevel="0" collapsed="false">
      <c r="A1533" s="0" t="n">
        <v>3</v>
      </c>
      <c r="C1533" s="4" t="n">
        <f aca="false">C1532-E1533</f>
        <v>0</v>
      </c>
      <c r="D1533" s="4" t="n">
        <f aca="false">H1420+H1423</f>
        <v>3714534.50667755</v>
      </c>
      <c r="E1533" s="4" t="n">
        <f aca="false">C1532*0.1</f>
        <v>0</v>
      </c>
      <c r="F1533" s="0" t="n">
        <f aca="false">D1533-E1533-0.1*C1533</f>
        <v>3714534.50667755</v>
      </c>
      <c r="G1533" s="4" t="n">
        <f aca="false">F1533*(1-0.34)</f>
        <v>2451592.77440718</v>
      </c>
      <c r="H1533" s="4" t="n">
        <f aca="false">0.34*(E1533+(C1533*0.1))</f>
        <v>0</v>
      </c>
      <c r="I1533" s="4" t="n">
        <f aca="false">G1533+H1533</f>
        <v>2451592.77440718</v>
      </c>
      <c r="J1533" s="0" t="n">
        <v>0.7513</v>
      </c>
      <c r="K1533" s="0" t="n">
        <f aca="false">I1533*J1533</f>
        <v>1841881.65141211</v>
      </c>
      <c r="L1533" s="0" t="n">
        <v>0.4046</v>
      </c>
      <c r="M1533" s="0" t="n">
        <f aca="false">I1533*L1533</f>
        <v>991914.436525145</v>
      </c>
      <c r="N1533" s="0" t="n">
        <v>0.2963</v>
      </c>
      <c r="O1533" s="0" t="n">
        <f aca="false">I1533*N1533</f>
        <v>726406.939056848</v>
      </c>
      <c r="P1533" s="0" t="n">
        <v>0.1866</v>
      </c>
      <c r="Q1533" s="0" t="n">
        <f aca="false">I1533*P1533</f>
        <v>457467.21170438</v>
      </c>
      <c r="U1533" s="0" t="n">
        <v>0.5787</v>
      </c>
      <c r="V1533" s="0" t="n">
        <f aca="false">U1533*I1533</f>
        <v>1418736.73854944</v>
      </c>
      <c r="X1533" s="6" t="n">
        <f aca="false">X1532-Y1533</f>
        <v>3541758.32055933</v>
      </c>
      <c r="Y1533" s="6" t="n">
        <f aca="false">X1532*0.1</f>
        <v>393528.70228437</v>
      </c>
      <c r="AA1533" s="6" t="n">
        <f aca="false">AA1532-AB1533</f>
        <v>0</v>
      </c>
      <c r="AB1533" s="6" t="n">
        <f aca="false">AA1532*0.2</f>
        <v>0</v>
      </c>
      <c r="AG1533" s="0" t="n">
        <f aca="false">X1533+AA1533+AD1533</f>
        <v>3541758.32055933</v>
      </c>
      <c r="AH1533" s="0" t="n">
        <f aca="false">Y1533+AB1533+AE1533</f>
        <v>393528.70228437</v>
      </c>
      <c r="AM1533" s="0" t="n">
        <v>0.125</v>
      </c>
      <c r="AN1533" s="0" t="n">
        <f aca="false">AM1533*I1533</f>
        <v>306449.096800898</v>
      </c>
      <c r="AO1533" s="0" t="n">
        <v>0.0878</v>
      </c>
      <c r="AP1533" s="0" t="n">
        <f aca="false">AO1533*I1533</f>
        <v>215249.84559295</v>
      </c>
      <c r="AQ1533" s="0" t="n">
        <v>0.064</v>
      </c>
      <c r="AR1533" s="0" t="n">
        <f aca="false">AQ1533*I1533</f>
        <v>156901.93756206</v>
      </c>
      <c r="AV1533" s="0" t="n">
        <v>0.04808</v>
      </c>
      <c r="AW1533" s="0" t="n">
        <f aca="false">AV1533*I1533</f>
        <v>117872.580593497</v>
      </c>
    </row>
    <row r="1534" customFormat="false" ht="12.75" hidden="false" customHeight="false" outlineLevel="0" collapsed="false">
      <c r="A1534" s="0" t="n">
        <v>4</v>
      </c>
      <c r="C1534" s="4" t="n">
        <f aca="false">C1533-E1534</f>
        <v>0</v>
      </c>
      <c r="D1534" s="4" t="n">
        <f aca="false">H1420+H1423</f>
        <v>3714534.50667755</v>
      </c>
      <c r="E1534" s="4" t="n">
        <f aca="false">C1533*0.1</f>
        <v>0</v>
      </c>
      <c r="F1534" s="0" t="n">
        <f aca="false">D1534-E1534-0.1*C1534</f>
        <v>3714534.50667755</v>
      </c>
      <c r="G1534" s="4" t="n">
        <f aca="false">F1534*(1-0.34)</f>
        <v>2451592.77440718</v>
      </c>
      <c r="H1534" s="4" t="n">
        <f aca="false">0.34*(E1534+(C1534*0.1))</f>
        <v>0</v>
      </c>
      <c r="I1534" s="4" t="n">
        <f aca="false">G1534+H1534</f>
        <v>2451592.77440718</v>
      </c>
      <c r="J1534" s="0" t="n">
        <v>0.683</v>
      </c>
      <c r="K1534" s="0" t="n">
        <f aca="false">I1534*J1534</f>
        <v>1674437.8649201</v>
      </c>
      <c r="L1534" s="0" t="n">
        <v>0.3011</v>
      </c>
      <c r="M1534" s="0" t="n">
        <f aca="false">I1534*L1534</f>
        <v>738174.584374002</v>
      </c>
      <c r="N1534" s="0" t="n">
        <v>0.1975</v>
      </c>
      <c r="O1534" s="0" t="n">
        <f aca="false">I1534*N1534</f>
        <v>484189.572945418</v>
      </c>
      <c r="P1534" s="0" t="n">
        <v>0.1066</v>
      </c>
      <c r="Q1534" s="0" t="n">
        <f aca="false">I1534*P1534</f>
        <v>261339.789751805</v>
      </c>
      <c r="U1534" s="0" t="n">
        <v>0.4823</v>
      </c>
      <c r="V1534" s="0" t="n">
        <f aca="false">U1534*I1534</f>
        <v>1182403.19509658</v>
      </c>
      <c r="X1534" s="6" t="n">
        <f aca="false">X1533-Y1534</f>
        <v>3187582.4885034</v>
      </c>
      <c r="Y1534" s="6" t="n">
        <f aca="false">X1533*0.1</f>
        <v>354175.832055933</v>
      </c>
      <c r="AA1534" s="6" t="n">
        <f aca="false">AA1533-AB1534</f>
        <v>0</v>
      </c>
      <c r="AB1534" s="6" t="n">
        <f aca="false">AA1533*0.2</f>
        <v>0</v>
      </c>
      <c r="AG1534" s="0" t="n">
        <f aca="false">X1534+AA1534+AD1534</f>
        <v>3187582.4885034</v>
      </c>
      <c r="AH1534" s="0" t="n">
        <f aca="false">Y1534+AB1534+AE1534</f>
        <v>354175.832055933</v>
      </c>
      <c r="AM1534" s="0" t="n">
        <v>0.0625</v>
      </c>
      <c r="AN1534" s="0" t="n">
        <f aca="false">AM1534*I1534</f>
        <v>153224.548400449</v>
      </c>
      <c r="AO1534" s="0" t="n">
        <v>0.039</v>
      </c>
      <c r="AP1534" s="0" t="n">
        <f aca="false">AO1534*I1534</f>
        <v>95612.11820188</v>
      </c>
      <c r="AQ1534" s="0" t="n">
        <v>0.0256</v>
      </c>
      <c r="AR1534" s="0" t="n">
        <f aca="false">AQ1534*I1534</f>
        <v>62760.7750248238</v>
      </c>
      <c r="AV1534" s="0" t="n">
        <v>0.0174895</v>
      </c>
      <c r="AW1534" s="0" t="n">
        <f aca="false">AV1534*I1534</f>
        <v>42877.1318279944</v>
      </c>
    </row>
    <row r="1535" customFormat="false" ht="12.75" hidden="false" customHeight="false" outlineLevel="0" collapsed="false">
      <c r="A1535" s="0" t="n">
        <v>5</v>
      </c>
      <c r="C1535" s="4" t="n">
        <f aca="false">C1534-E1535</f>
        <v>0</v>
      </c>
      <c r="D1535" s="4" t="n">
        <f aca="false">H1420+H1423</f>
        <v>3714534.50667755</v>
      </c>
      <c r="E1535" s="4" t="n">
        <f aca="false">C1534*0.1</f>
        <v>0</v>
      </c>
      <c r="F1535" s="0" t="n">
        <f aca="false">D1535-E1535-0.1*C1535</f>
        <v>3714534.50667755</v>
      </c>
      <c r="G1535" s="4" t="n">
        <f aca="false">F1535*(1-0.34)</f>
        <v>2451592.77440718</v>
      </c>
      <c r="H1535" s="4" t="n">
        <f aca="false">0.34*(E1535+(C1535*0.1))</f>
        <v>0</v>
      </c>
      <c r="I1535" s="4" t="n">
        <f aca="false">G1535+H1535</f>
        <v>2451592.77440718</v>
      </c>
      <c r="J1535" s="0" t="n">
        <v>0.6209</v>
      </c>
      <c r="K1535" s="0" t="n">
        <f aca="false">I1535*J1535</f>
        <v>1522193.95362942</v>
      </c>
      <c r="L1535" s="0" t="n">
        <v>0.223</v>
      </c>
      <c r="M1535" s="0" t="n">
        <f aca="false">I1535*L1535</f>
        <v>546705.188692801</v>
      </c>
      <c r="N1535" s="0" t="n">
        <v>0.1317</v>
      </c>
      <c r="O1535" s="0" t="n">
        <f aca="false">I1535*N1535</f>
        <v>322874.768389426</v>
      </c>
      <c r="P1535" s="0" t="n">
        <v>0.0609</v>
      </c>
      <c r="Q1535" s="0" t="n">
        <f aca="false">I1535*P1535</f>
        <v>149301.999961397</v>
      </c>
      <c r="U1535" s="0" t="n">
        <v>0.4019</v>
      </c>
      <c r="V1535" s="0" t="n">
        <f aca="false">U1535*I1535</f>
        <v>985295.136034246</v>
      </c>
      <c r="X1535" s="6" t="n">
        <f aca="false">X1534-Y1535</f>
        <v>2868824.23965306</v>
      </c>
      <c r="Y1535" s="6" t="n">
        <f aca="false">X1534*0.1</f>
        <v>318758.24885034</v>
      </c>
      <c r="AA1535" s="6" t="n">
        <f aca="false">AA1534-AB1535</f>
        <v>0</v>
      </c>
      <c r="AB1535" s="6" t="n">
        <f aca="false">AA1534*0.2</f>
        <v>0</v>
      </c>
      <c r="AG1535" s="0" t="n">
        <f aca="false">X1535+AA1535+AD1535</f>
        <v>2868824.23965306</v>
      </c>
      <c r="AH1535" s="0" t="n">
        <f aca="false">Y1535+AB1535+AE1535</f>
        <v>318758.24885034</v>
      </c>
      <c r="AM1535" s="0" t="n">
        <v>0.03125</v>
      </c>
      <c r="AN1535" s="0" t="n">
        <f aca="false">AM1535*I1535</f>
        <v>76612.2742002244</v>
      </c>
      <c r="AO1535" s="0" t="n">
        <v>0.0173</v>
      </c>
      <c r="AP1535" s="0" t="n">
        <f aca="false">AO1535*I1535</f>
        <v>42412.5549972442</v>
      </c>
      <c r="AQ1535" s="0" t="n">
        <v>0.0102</v>
      </c>
      <c r="AR1535" s="0" t="n">
        <f aca="false">AQ1535*I1535</f>
        <v>25006.2462989532</v>
      </c>
      <c r="AV1535" s="0" t="n">
        <v>0.00636</v>
      </c>
      <c r="AW1535" s="0" t="n">
        <f aca="false">AV1535*I1535</f>
        <v>15592.1300452297</v>
      </c>
    </row>
    <row r="1536" customFormat="false" ht="12.75" hidden="false" customHeight="false" outlineLevel="0" collapsed="false">
      <c r="A1536" s="0" t="n">
        <v>6</v>
      </c>
      <c r="C1536" s="4" t="n">
        <f aca="false">C1535-E1536</f>
        <v>0</v>
      </c>
      <c r="D1536" s="4" t="n">
        <f aca="false">H1420+H1423</f>
        <v>3714534.50667755</v>
      </c>
      <c r="E1536" s="4" t="n">
        <f aca="false">C1535*0.1</f>
        <v>0</v>
      </c>
      <c r="F1536" s="0" t="n">
        <f aca="false">D1536-E1536-0.1*C1536</f>
        <v>3714534.50667755</v>
      </c>
      <c r="G1536" s="4" t="n">
        <f aca="false">F1536*(1-0.34)</f>
        <v>2451592.77440718</v>
      </c>
      <c r="H1536" s="4" t="n">
        <f aca="false">0.34*(E1536+(C1536*0.1))</f>
        <v>0</v>
      </c>
      <c r="I1536" s="4" t="n">
        <f aca="false">G1536+H1536</f>
        <v>2451592.77440718</v>
      </c>
      <c r="J1536" s="0" t="n">
        <v>0.5645</v>
      </c>
      <c r="K1536" s="0" t="n">
        <f aca="false">I1536*J1536</f>
        <v>1383924.12115285</v>
      </c>
      <c r="L1536" s="0" t="n">
        <v>0.1652</v>
      </c>
      <c r="M1536" s="0" t="n">
        <f aca="false">I1536*L1536</f>
        <v>405003.126332066</v>
      </c>
      <c r="N1536" s="0" t="n">
        <v>0.0878</v>
      </c>
      <c r="O1536" s="0" t="n">
        <f aca="false">I1536*N1536</f>
        <v>215249.84559295</v>
      </c>
      <c r="P1536" s="0" t="n">
        <v>0.0348</v>
      </c>
      <c r="Q1536" s="0" t="n">
        <f aca="false">I1536*P1536</f>
        <v>85315.4285493699</v>
      </c>
      <c r="U1536" s="0" t="n">
        <v>0.3349</v>
      </c>
      <c r="V1536" s="0" t="n">
        <f aca="false">U1536*I1536</f>
        <v>821038.420148965</v>
      </c>
      <c r="X1536" s="6" t="n">
        <f aca="false">X1535-Y1536</f>
        <v>2581941.81568775</v>
      </c>
      <c r="Y1536" s="6" t="n">
        <f aca="false">X1535*0.1</f>
        <v>286882.423965306</v>
      </c>
      <c r="AA1536" s="6" t="n">
        <f aca="false">AA1535-AB1536</f>
        <v>0</v>
      </c>
      <c r="AB1536" s="6" t="n">
        <f aca="false">AA1535/5</f>
        <v>0</v>
      </c>
      <c r="AG1536" s="0" t="n">
        <f aca="false">X1536+AA1536+AD1536</f>
        <v>2581941.81568775</v>
      </c>
      <c r="AH1536" s="0" t="n">
        <f aca="false">Y1536+AB1536+AE1536</f>
        <v>286882.423965306</v>
      </c>
      <c r="AM1536" s="0" t="n">
        <v>0.01563</v>
      </c>
      <c r="AN1536" s="0" t="n">
        <f aca="false">AM1536*I1536</f>
        <v>38318.3950639842</v>
      </c>
      <c r="AO1536" s="0" t="n">
        <v>0.0077</v>
      </c>
      <c r="AP1536" s="0" t="n">
        <f aca="false">AO1536*I1536</f>
        <v>18877.2643629353</v>
      </c>
      <c r="AQ1536" s="0" t="n">
        <v>0.0041</v>
      </c>
      <c r="AR1536" s="0" t="n">
        <f aca="false">AQ1536*I1536</f>
        <v>10051.5303750694</v>
      </c>
      <c r="AV1536" s="0" t="n">
        <v>0.00231</v>
      </c>
      <c r="AW1536" s="0" t="n">
        <f aca="false">AV1536*I1536</f>
        <v>5663.17930888059</v>
      </c>
    </row>
    <row r="1537" customFormat="false" ht="12.75" hidden="false" customHeight="false" outlineLevel="0" collapsed="false">
      <c r="A1537" s="0" t="n">
        <v>7</v>
      </c>
      <c r="C1537" s="4" t="n">
        <f aca="false">C1536-E1537</f>
        <v>0</v>
      </c>
      <c r="D1537" s="4" t="n">
        <f aca="false">H1420+H1423</f>
        <v>3714534.50667755</v>
      </c>
      <c r="E1537" s="4" t="n">
        <f aca="false">C1536*0.1</f>
        <v>0</v>
      </c>
      <c r="F1537" s="0" t="n">
        <f aca="false">D1537-E1537-0.1*C1537</f>
        <v>3714534.50667755</v>
      </c>
      <c r="G1537" s="4" t="n">
        <f aca="false">F1537*(1-0.34)</f>
        <v>2451592.77440718</v>
      </c>
      <c r="H1537" s="4" t="n">
        <f aca="false">0.34*(E1537+(C1537*0.1))</f>
        <v>0</v>
      </c>
      <c r="I1537" s="4" t="n">
        <f aca="false">G1537+H1537</f>
        <v>2451592.77440718</v>
      </c>
      <c r="J1537" s="0" t="n">
        <v>0.5132</v>
      </c>
      <c r="K1537" s="0" t="n">
        <f aca="false">I1537*J1537</f>
        <v>1258157.41182576</v>
      </c>
      <c r="L1537" s="0" t="n">
        <v>0.1224</v>
      </c>
      <c r="M1537" s="0" t="n">
        <f aca="false">I1537*L1537</f>
        <v>300074.955587439</v>
      </c>
      <c r="N1537" s="0" t="n">
        <v>0.0585</v>
      </c>
      <c r="O1537" s="0" t="n">
        <f aca="false">I1537*N1537</f>
        <v>143418.17730282</v>
      </c>
      <c r="P1537" s="0" t="n">
        <v>0.0199</v>
      </c>
      <c r="Q1537" s="0" t="n">
        <f aca="false">I1537*P1537</f>
        <v>48786.6962107029</v>
      </c>
      <c r="U1537" s="0" t="n">
        <v>0.2791</v>
      </c>
      <c r="V1537" s="0" t="n">
        <f aca="false">U1537*I1537</f>
        <v>684239.543337044</v>
      </c>
      <c r="X1537" s="6" t="n">
        <f aca="false">X1536-Y1537</f>
        <v>2323747.63411898</v>
      </c>
      <c r="Y1537" s="6" t="n">
        <f aca="false">X1536*0.1</f>
        <v>258194.181568775</v>
      </c>
      <c r="AA1537" s="6" t="n">
        <f aca="false">AA1536-AB1537</f>
        <v>0</v>
      </c>
      <c r="AB1537" s="6" t="n">
        <f aca="false">AA1535/5</f>
        <v>0</v>
      </c>
      <c r="AG1537" s="0" t="n">
        <f aca="false">X1537+AA1537+AD1537</f>
        <v>2323747.63411898</v>
      </c>
      <c r="AH1537" s="0" t="n">
        <f aca="false">Y1537+AB1537+AE1537</f>
        <v>258194.181568775</v>
      </c>
      <c r="AM1537" s="0" t="n">
        <v>0.00781</v>
      </c>
      <c r="AN1537" s="0" t="n">
        <f aca="false">AM1537*I1537</f>
        <v>19146.9395681201</v>
      </c>
      <c r="AO1537" s="0" t="n">
        <v>0.0034</v>
      </c>
      <c r="AP1537" s="0" t="n">
        <f aca="false">AO1537*I1537</f>
        <v>8335.41543298441</v>
      </c>
      <c r="AQ1537" s="0" t="n">
        <v>0.0016</v>
      </c>
      <c r="AR1537" s="0" t="n">
        <f aca="false">AQ1537*I1537</f>
        <v>3922.54843905149</v>
      </c>
      <c r="AV1537" s="0" t="n">
        <v>0.00084</v>
      </c>
      <c r="AW1537" s="0" t="n">
        <f aca="false">AV1537*I1537</f>
        <v>2059.33793050203</v>
      </c>
    </row>
    <row r="1538" customFormat="false" ht="12.75" hidden="false" customHeight="false" outlineLevel="0" collapsed="false">
      <c r="A1538" s="0" t="n">
        <v>8</v>
      </c>
      <c r="C1538" s="4" t="n">
        <f aca="false">C1537-E1538</f>
        <v>0</v>
      </c>
      <c r="D1538" s="4" t="n">
        <f aca="false">H1420+H1423</f>
        <v>3714534.50667755</v>
      </c>
      <c r="E1538" s="4" t="n">
        <f aca="false">C1537*0.1</f>
        <v>0</v>
      </c>
      <c r="F1538" s="0" t="n">
        <f aca="false">D1538-E1538-0.1*C1538</f>
        <v>3714534.50667755</v>
      </c>
      <c r="G1538" s="4" t="n">
        <f aca="false">F1538*(1-0.34)</f>
        <v>2451592.77440718</v>
      </c>
      <c r="H1538" s="4" t="n">
        <f aca="false">0.34*(E1538+(C1538*0.1))</f>
        <v>0</v>
      </c>
      <c r="I1538" s="4" t="n">
        <f aca="false">G1538+H1538</f>
        <v>2451592.77440718</v>
      </c>
      <c r="J1538" s="0" t="n">
        <v>0.4665</v>
      </c>
      <c r="K1538" s="0" t="n">
        <f aca="false">I1538*J1538</f>
        <v>1143668.02926095</v>
      </c>
      <c r="L1538" s="0" t="n">
        <v>0.0906</v>
      </c>
      <c r="M1538" s="0" t="n">
        <f aca="false">I1538*L1538</f>
        <v>222114.305361291</v>
      </c>
      <c r="N1538" s="0" t="n">
        <v>0.039</v>
      </c>
      <c r="O1538" s="0" t="n">
        <f aca="false">I1538*N1538</f>
        <v>95612.11820188</v>
      </c>
      <c r="P1538" s="0" t="n">
        <v>0.0199</v>
      </c>
      <c r="Q1538" s="0" t="n">
        <f aca="false">I1538*P1538</f>
        <v>48786.6962107029</v>
      </c>
      <c r="U1538" s="0" t="n">
        <v>0.2326</v>
      </c>
      <c r="V1538" s="0" t="n">
        <f aca="false">U1538*I1538</f>
        <v>570240.47932711</v>
      </c>
      <c r="X1538" s="6" t="n">
        <f aca="false">X1537-Y1538</f>
        <v>2091372.87070708</v>
      </c>
      <c r="Y1538" s="6" t="n">
        <f aca="false">X1537*0.1</f>
        <v>232374.763411898</v>
      </c>
      <c r="AA1538" s="6" t="n">
        <f aca="false">AA1537-AB1538</f>
        <v>0</v>
      </c>
      <c r="AB1538" s="6" t="n">
        <f aca="false">AA1535/5</f>
        <v>0</v>
      </c>
      <c r="AG1538" s="0" t="n">
        <f aca="false">X1538+AA1538+AD1538</f>
        <v>2091372.87070708</v>
      </c>
      <c r="AH1538" s="0" t="n">
        <f aca="false">Y1538+AB1538+AE1538</f>
        <v>232374.763411898</v>
      </c>
      <c r="AM1538" s="0" t="n">
        <v>0.00391</v>
      </c>
      <c r="AN1538" s="0" t="n">
        <f aca="false">AM1538*I1538</f>
        <v>9585.72774793208</v>
      </c>
      <c r="AO1538" s="0" t="n">
        <v>0.0015</v>
      </c>
      <c r="AP1538" s="0" t="n">
        <f aca="false">AO1538*I1538</f>
        <v>3677.38916161077</v>
      </c>
      <c r="AQ1538" s="0" t="n">
        <v>0.000665</v>
      </c>
      <c r="AR1538" s="0" t="n">
        <f aca="false">AQ1538*I1538</f>
        <v>1630.30919498077</v>
      </c>
      <c r="AV1538" s="0" t="n">
        <v>0.000306</v>
      </c>
      <c r="AW1538" s="0" t="n">
        <f aca="false">AV1538*I1538</f>
        <v>750.187388968597</v>
      </c>
    </row>
    <row r="1539" customFormat="false" ht="12.75" hidden="false" customHeight="false" outlineLevel="0" collapsed="false">
      <c r="A1539" s="0" t="n">
        <v>9</v>
      </c>
      <c r="C1539" s="4" t="n">
        <f aca="false">C1538-E1539</f>
        <v>0</v>
      </c>
      <c r="D1539" s="4" t="n">
        <f aca="false">H1420+H1423</f>
        <v>3714534.50667755</v>
      </c>
      <c r="E1539" s="4" t="n">
        <f aca="false">C1538*0.1</f>
        <v>0</v>
      </c>
      <c r="F1539" s="0" t="n">
        <f aca="false">D1539-E1539-0.1*C1539</f>
        <v>3714534.50667755</v>
      </c>
      <c r="G1539" s="4" t="n">
        <f aca="false">F1539*(1-0.34)</f>
        <v>2451592.77440718</v>
      </c>
      <c r="H1539" s="4" t="n">
        <f aca="false">0.34*(E1539+(C1539*0.1))</f>
        <v>0</v>
      </c>
      <c r="I1539" s="4" t="n">
        <f aca="false">G1539+H1539</f>
        <v>2451592.77440718</v>
      </c>
      <c r="J1539" s="0" t="n">
        <v>0.4241</v>
      </c>
      <c r="K1539" s="0" t="n">
        <f aca="false">I1539*J1539</f>
        <v>1039720.49562609</v>
      </c>
      <c r="L1539" s="0" t="n">
        <v>0.0671</v>
      </c>
      <c r="M1539" s="0" t="n">
        <f aca="false">I1539*L1539</f>
        <v>164501.875162722</v>
      </c>
      <c r="N1539" s="0" t="n">
        <v>0.026</v>
      </c>
      <c r="O1539" s="0" t="n">
        <f aca="false">I1539*N1539</f>
        <v>63741.4121345867</v>
      </c>
      <c r="P1539" s="0" t="n">
        <v>0.0065</v>
      </c>
      <c r="Q1539" s="0" t="n">
        <f aca="false">I1539*P1539</f>
        <v>15935.3530336467</v>
      </c>
      <c r="U1539" s="0" t="n">
        <v>0.1938</v>
      </c>
      <c r="V1539" s="0" t="n">
        <f aca="false">U1539*I1539</f>
        <v>475118.679680111</v>
      </c>
      <c r="X1539" s="6" t="n">
        <f aca="false">X1538-Y1539</f>
        <v>1882235.58363637</v>
      </c>
      <c r="Y1539" s="6" t="n">
        <f aca="false">X1538*0.1</f>
        <v>209137.287070708</v>
      </c>
      <c r="AA1539" s="6" t="n">
        <f aca="false">AA1538-AB1539</f>
        <v>0</v>
      </c>
      <c r="AB1539" s="6" t="n">
        <f aca="false">AA1535/5</f>
        <v>0</v>
      </c>
      <c r="AG1539" s="0" t="n">
        <f aca="false">X1539+AA1539+AD1539</f>
        <v>1882235.58363637</v>
      </c>
      <c r="AH1539" s="0" t="n">
        <f aca="false">Y1539+AB1539+AE1539</f>
        <v>209137.287070708</v>
      </c>
      <c r="AM1539" s="0" t="n">
        <v>0.00195</v>
      </c>
      <c r="AN1539" s="0" t="n">
        <f aca="false">AM1539*I1539</f>
        <v>4780.605910094</v>
      </c>
      <c r="AO1539" s="0" t="n">
        <v>0.0007</v>
      </c>
      <c r="AP1539" s="0" t="n">
        <f aca="false">AO1539*I1539</f>
        <v>1716.11494208503</v>
      </c>
      <c r="AQ1539" s="0" t="n">
        <v>0.000262</v>
      </c>
      <c r="AR1539" s="0" t="n">
        <f aca="false">AQ1539*I1539</f>
        <v>642.317306894681</v>
      </c>
      <c r="AV1539" s="0" t="n">
        <v>0.000111</v>
      </c>
      <c r="AW1539" s="0" t="n">
        <f aca="false">AV1539*I1539</f>
        <v>272.126797959197</v>
      </c>
    </row>
    <row r="1540" customFormat="false" ht="12.75" hidden="false" customHeight="false" outlineLevel="0" collapsed="false">
      <c r="A1540" s="0" t="n">
        <v>10</v>
      </c>
      <c r="B1540" s="17" t="n">
        <f aca="false">H1417</f>
        <v>1491750</v>
      </c>
      <c r="C1540" s="4" t="n">
        <f aca="false">C1539-E1540</f>
        <v>0</v>
      </c>
      <c r="D1540" s="4" t="n">
        <f aca="false">H1420+H1423</f>
        <v>3714534.50667755</v>
      </c>
      <c r="E1540" s="4" t="n">
        <f aca="false">C1539*0.1</f>
        <v>0</v>
      </c>
      <c r="F1540" s="0" t="n">
        <f aca="false">D1540-E1540-0.1*C1540</f>
        <v>3714534.50667755</v>
      </c>
      <c r="G1540" s="4" t="n">
        <f aca="false">F1540*(1-0.34)</f>
        <v>2451592.77440718</v>
      </c>
      <c r="H1540" s="4" t="n">
        <f aca="false">0.34*(E1540+(C1540*0.1))</f>
        <v>0</v>
      </c>
      <c r="I1540" s="4" t="n">
        <f aca="false">B1540+G1540+H1540</f>
        <v>3943342.77440718</v>
      </c>
      <c r="J1540" s="0" t="n">
        <v>0.3855</v>
      </c>
      <c r="K1540" s="0" t="n">
        <f aca="false">I1540*J1540</f>
        <v>1520158.63953397</v>
      </c>
      <c r="L1540" s="0" t="n">
        <v>0.0497</v>
      </c>
      <c r="M1540" s="0" t="n">
        <f aca="false">I1540*L1540</f>
        <v>195984.135888037</v>
      </c>
      <c r="N1540" s="0" t="n">
        <v>0.0173</v>
      </c>
      <c r="O1540" s="0" t="n">
        <f aca="false">I1540*N1540</f>
        <v>68219.8299972442</v>
      </c>
      <c r="P1540" s="0" t="n">
        <v>0.0037</v>
      </c>
      <c r="Q1540" s="0" t="n">
        <f aca="false">I1540*P1540</f>
        <v>14590.3682653066</v>
      </c>
      <c r="U1540" s="0" t="n">
        <v>0.1615</v>
      </c>
      <c r="V1540" s="0" t="n">
        <f aca="false">U1540*I1540</f>
        <v>636849.85806676</v>
      </c>
      <c r="W1540" s="17"/>
      <c r="X1540" s="6" t="n">
        <f aca="false">X1539-Y1540</f>
        <v>1694012.02527273</v>
      </c>
      <c r="Y1540" s="6" t="n">
        <f aca="false">X1539*0.1</f>
        <v>188223.558363637</v>
      </c>
      <c r="AA1540" s="6" t="n">
        <f aca="false">AA1539-AB1540</f>
        <v>0</v>
      </c>
      <c r="AB1540" s="6" t="n">
        <f aca="false">AA1535/5</f>
        <v>0</v>
      </c>
      <c r="AC1540" s="17" t="n">
        <v>0</v>
      </c>
      <c r="AF1540" s="17" t="n">
        <f aca="false">W1540+Z1540+AC1540</f>
        <v>0</v>
      </c>
      <c r="AG1540" s="0" t="n">
        <f aca="false">X1540+AA1540+AD1540</f>
        <v>1694012.02527273</v>
      </c>
      <c r="AH1540" s="0" t="n">
        <f aca="false">Y1540+AB1540+AE1540</f>
        <v>188223.558363637</v>
      </c>
      <c r="AM1540" s="0" t="n">
        <v>0.00098</v>
      </c>
      <c r="AN1540" s="0" t="n">
        <f aca="false">AM1540*I1540</f>
        <v>3864.47591891904</v>
      </c>
      <c r="AO1540" s="0" t="n">
        <v>0.0003</v>
      </c>
      <c r="AP1540" s="0" t="n">
        <f aca="false">AO1540*I1540</f>
        <v>1183.00283232215</v>
      </c>
      <c r="AQ1540" s="0" t="n">
        <v>0.000105</v>
      </c>
      <c r="AR1540" s="0" t="n">
        <f aca="false">AQ1540*I1540</f>
        <v>414.050991312754</v>
      </c>
      <c r="AV1540" s="0" t="n">
        <v>4E-005</v>
      </c>
      <c r="AW1540" s="0" t="n">
        <f aca="false">AV1540*I1540</f>
        <v>157.733710976287</v>
      </c>
    </row>
    <row r="1541" customFormat="false" ht="12.75" hidden="false" customHeight="false" outlineLevel="0" collapsed="false">
      <c r="A1541" s="0" t="n">
        <v>11</v>
      </c>
      <c r="C1541" s="4" t="n">
        <f aca="false">C1540-E1541</f>
        <v>0</v>
      </c>
      <c r="D1541" s="4" t="n">
        <f aca="false">H1420+H1423</f>
        <v>3714534.50667755</v>
      </c>
      <c r="E1541" s="4" t="n">
        <f aca="false">C1540/10</f>
        <v>0</v>
      </c>
      <c r="F1541" s="0" t="n">
        <f aca="false">D1541-E1541-0.1*C1541</f>
        <v>3714534.50667755</v>
      </c>
      <c r="G1541" s="4" t="n">
        <f aca="false">F1541*(1-0.34)</f>
        <v>2451592.77440718</v>
      </c>
      <c r="H1541" s="4" t="n">
        <f aca="false">0.34*(E1541+(C1541*0.1))</f>
        <v>0</v>
      </c>
      <c r="I1541" s="4" t="n">
        <f aca="false">G1541+H1541</f>
        <v>2451592.77440718</v>
      </c>
      <c r="J1541" s="0" t="n">
        <v>0.3505</v>
      </c>
      <c r="K1541" s="0" t="n">
        <f aca="false">I1541*J1541</f>
        <v>859283.267429717</v>
      </c>
      <c r="L1541" s="0" t="n">
        <v>0.0368</v>
      </c>
      <c r="M1541" s="0" t="n">
        <f aca="false">I1541*L1541</f>
        <v>90218.6140981842</v>
      </c>
      <c r="N1541" s="0" t="n">
        <v>0.116</v>
      </c>
      <c r="O1541" s="0" t="n">
        <f aca="false">I1541*N1541</f>
        <v>284384.761831233</v>
      </c>
      <c r="P1541" s="0" t="n">
        <v>0.0021</v>
      </c>
      <c r="Q1541" s="0" t="n">
        <f aca="false">I1541*P1541</f>
        <v>5148.34482625508</v>
      </c>
      <c r="U1541" s="0" t="n">
        <v>0.1346</v>
      </c>
      <c r="V1541" s="0" t="n">
        <f aca="false">U1541*I1541</f>
        <v>329984.387435206</v>
      </c>
      <c r="X1541" s="6" t="n">
        <f aca="false">X1540-Y1541</f>
        <v>1524610.82274546</v>
      </c>
      <c r="Y1541" s="6" t="n">
        <f aca="false">X1540/10</f>
        <v>169401.202527273</v>
      </c>
      <c r="AA1541" s="6"/>
      <c r="AB1541" s="6"/>
      <c r="AD1541" s="6" t="n">
        <f aca="false">-AC1540-AE1541</f>
        <v>0</v>
      </c>
      <c r="AE1541" s="6" t="n">
        <f aca="false">-AC1540*0.2</f>
        <v>-0</v>
      </c>
      <c r="AG1541" s="0" t="n">
        <f aca="false">X1541+AA1541+AD1541</f>
        <v>1524610.82274546</v>
      </c>
      <c r="AH1541" s="0" t="n">
        <f aca="false">Y1541+AB1541+AE1541</f>
        <v>169401.202527273</v>
      </c>
      <c r="AM1541" s="0" t="n">
        <v>0.00049</v>
      </c>
      <c r="AN1541" s="0" t="n">
        <f aca="false">AM1541*I1541</f>
        <v>1201.28045945952</v>
      </c>
      <c r="AO1541" s="0" t="n">
        <v>0.00013</v>
      </c>
      <c r="AP1541" s="0" t="n">
        <f aca="false">AO1541*I1541</f>
        <v>318.707060672933</v>
      </c>
      <c r="AQ1541" s="0" t="n">
        <v>4.2E-005</v>
      </c>
      <c r="AR1541" s="0" t="n">
        <f aca="false">AQ1541*I1541</f>
        <v>102.966896525102</v>
      </c>
      <c r="AV1541" s="0" t="n">
        <v>1.47E-005</v>
      </c>
      <c r="AW1541" s="0" t="n">
        <f aca="false">AV1541*I1541</f>
        <v>36.0384137837855</v>
      </c>
    </row>
    <row r="1542" customFormat="false" ht="12.75" hidden="false" customHeight="false" outlineLevel="0" collapsed="false">
      <c r="A1542" s="0" t="n">
        <v>12</v>
      </c>
      <c r="C1542" s="4" t="n">
        <f aca="false">C1541-E1542</f>
        <v>0</v>
      </c>
      <c r="D1542" s="4" t="n">
        <f aca="false">H1420+H1423</f>
        <v>3714534.50667755</v>
      </c>
      <c r="E1542" s="4" t="n">
        <f aca="false">C1540/10</f>
        <v>0</v>
      </c>
      <c r="F1542" s="0" t="n">
        <f aca="false">D1542-E1542-0.1*C1542</f>
        <v>3714534.50667755</v>
      </c>
      <c r="G1542" s="4" t="n">
        <f aca="false">F1542*(1-0.34)</f>
        <v>2451592.77440718</v>
      </c>
      <c r="H1542" s="4" t="n">
        <f aca="false">0.34*(E1542+(C1542*0.1))</f>
        <v>0</v>
      </c>
      <c r="I1542" s="4" t="n">
        <f aca="false">G1542+H1542</f>
        <v>2451592.77440718</v>
      </c>
      <c r="J1542" s="0" t="n">
        <v>0.3186</v>
      </c>
      <c r="K1542" s="0" t="n">
        <f aca="false">I1542*J1542</f>
        <v>781077.457926128</v>
      </c>
      <c r="L1542" s="0" t="n">
        <v>0.0273</v>
      </c>
      <c r="M1542" s="0" t="n">
        <f aca="false">I1542*L1542</f>
        <v>66928.482741316</v>
      </c>
      <c r="N1542" s="0" t="n">
        <v>0.0077</v>
      </c>
      <c r="O1542" s="0" t="n">
        <f aca="false">I1542*N1542</f>
        <v>18877.2643629353</v>
      </c>
      <c r="P1542" s="0" t="n">
        <v>0.0012</v>
      </c>
      <c r="Q1542" s="0" t="n">
        <f aca="false">I1542*P1542</f>
        <v>2941.91132928862</v>
      </c>
      <c r="U1542" s="0" t="n">
        <v>0.1122</v>
      </c>
      <c r="V1542" s="0" t="n">
        <f aca="false">U1542*I1542</f>
        <v>275068.709288486</v>
      </c>
      <c r="X1542" s="6" t="n">
        <f aca="false">X1541-Y1542</f>
        <v>1355209.62021819</v>
      </c>
      <c r="Y1542" s="6" t="n">
        <f aca="false">X1540/10</f>
        <v>169401.202527273</v>
      </c>
      <c r="AA1542" s="6"/>
      <c r="AB1542" s="6"/>
      <c r="AD1542" s="6" t="n">
        <f aca="false">AD1541-AE1542</f>
        <v>0</v>
      </c>
      <c r="AE1542" s="6" t="n">
        <f aca="false">AD1541*0.2</f>
        <v>0</v>
      </c>
      <c r="AG1542" s="0" t="n">
        <f aca="false">X1542+AA1542+AD1542</f>
        <v>1355209.62021819</v>
      </c>
      <c r="AH1542" s="0" t="n">
        <f aca="false">Y1542+AB1542+AE1542</f>
        <v>169401.202527273</v>
      </c>
      <c r="AM1542" s="0" t="n">
        <v>0.00024</v>
      </c>
      <c r="AN1542" s="0" t="n">
        <f aca="false">AM1542*I1542</f>
        <v>588.382265857723</v>
      </c>
      <c r="AO1542" s="0" t="n">
        <v>5.9E-005</v>
      </c>
      <c r="AP1542" s="0" t="n">
        <f aca="false">AO1542*I1542</f>
        <v>144.643973690024</v>
      </c>
      <c r="AQ1542" s="0" t="n">
        <v>1.7E-005</v>
      </c>
      <c r="AR1542" s="0" t="n">
        <f aca="false">AQ1542*I1542</f>
        <v>41.6770771649221</v>
      </c>
      <c r="AV1542" s="0" t="n">
        <v>5.3E-006</v>
      </c>
      <c r="AW1542" s="0" t="n">
        <f aca="false">AV1542*I1542</f>
        <v>12.9934417043581</v>
      </c>
    </row>
    <row r="1543" customFormat="false" ht="12.75" hidden="false" customHeight="false" outlineLevel="0" collapsed="false">
      <c r="A1543" s="0" t="n">
        <v>13</v>
      </c>
      <c r="C1543" s="4" t="n">
        <f aca="false">C1542-E1543</f>
        <v>0</v>
      </c>
      <c r="D1543" s="4" t="n">
        <f aca="false">H1420+H1423</f>
        <v>3714534.50667755</v>
      </c>
      <c r="E1543" s="4" t="n">
        <f aca="false">C1540/10</f>
        <v>0</v>
      </c>
      <c r="F1543" s="0" t="n">
        <f aca="false">D1543-E1543-0.1*C1543</f>
        <v>3714534.50667755</v>
      </c>
      <c r="G1543" s="4" t="n">
        <f aca="false">F1543*(1-0.34)</f>
        <v>2451592.77440718</v>
      </c>
      <c r="H1543" s="4" t="n">
        <f aca="false">0.34*(E1543+(C1543*0.1))</f>
        <v>0</v>
      </c>
      <c r="I1543" s="4" t="n">
        <f aca="false">G1543+H1543</f>
        <v>2451592.77440718</v>
      </c>
      <c r="J1543" s="0" t="n">
        <v>0.2897</v>
      </c>
      <c r="K1543" s="0" t="n">
        <f aca="false">I1543*J1543</f>
        <v>710226.42674576</v>
      </c>
      <c r="L1543" s="0" t="n">
        <v>0.0273</v>
      </c>
      <c r="M1543" s="0" t="n">
        <f aca="false">I1543*L1543</f>
        <v>66928.482741316</v>
      </c>
      <c r="N1543" s="0" t="n">
        <v>0.0051</v>
      </c>
      <c r="O1543" s="0" t="n">
        <f aca="false">I1543*N1543</f>
        <v>12503.1231494766</v>
      </c>
      <c r="P1543" s="0" t="n">
        <v>0.0007</v>
      </c>
      <c r="Q1543" s="0" t="n">
        <f aca="false">I1543*P1543</f>
        <v>1716.11494208503</v>
      </c>
      <c r="U1543" s="0" t="n">
        <v>0.0935</v>
      </c>
      <c r="V1543" s="0" t="n">
        <f aca="false">U1543*I1543</f>
        <v>229223.924407071</v>
      </c>
      <c r="X1543" s="6" t="n">
        <f aca="false">X1542-Y1543</f>
        <v>1185808.41769091</v>
      </c>
      <c r="Y1543" s="6" t="n">
        <f aca="false">X1540/10</f>
        <v>169401.202527273</v>
      </c>
      <c r="AA1543" s="6"/>
      <c r="AB1543" s="6"/>
      <c r="AD1543" s="6" t="n">
        <f aca="false">AD1542-AE1543</f>
        <v>0</v>
      </c>
      <c r="AE1543" s="6" t="n">
        <f aca="false">AD1542*0.2</f>
        <v>0</v>
      </c>
      <c r="AG1543" s="0" t="n">
        <f aca="false">X1543+AA1543+AD1543</f>
        <v>1185808.41769091</v>
      </c>
      <c r="AH1543" s="0" t="n">
        <f aca="false">Y1543+AB1543+AE1543</f>
        <v>169401.202527273</v>
      </c>
      <c r="AM1543" s="0" t="n">
        <v>0.00012</v>
      </c>
      <c r="AN1543" s="0" t="n">
        <f aca="false">AM1543*I1543</f>
        <v>294.191132928862</v>
      </c>
      <c r="AO1543" s="0" t="n">
        <v>2.6E-005</v>
      </c>
      <c r="AP1543" s="0" t="n">
        <f aca="false">AO1543*I1543</f>
        <v>63.7414121345867</v>
      </c>
      <c r="AQ1543" s="0" t="n">
        <v>6.7E-006</v>
      </c>
      <c r="AR1543" s="0" t="n">
        <f aca="false">AQ1543*I1543</f>
        <v>16.4256715885281</v>
      </c>
      <c r="AV1543" s="0" t="n">
        <v>1.9E-006</v>
      </c>
      <c r="AW1543" s="0" t="n">
        <f aca="false">AV1543*I1543</f>
        <v>4.65802627137364</v>
      </c>
    </row>
    <row r="1544" customFormat="false" ht="12.75" hidden="false" customHeight="false" outlineLevel="0" collapsed="false">
      <c r="A1544" s="0" t="n">
        <v>14</v>
      </c>
      <c r="C1544" s="4" t="n">
        <f aca="false">C1543-E1544</f>
        <v>0</v>
      </c>
      <c r="D1544" s="4" t="n">
        <f aca="false">H1420+H1423</f>
        <v>3714534.50667755</v>
      </c>
      <c r="E1544" s="4" t="n">
        <f aca="false">C1540/10</f>
        <v>0</v>
      </c>
      <c r="F1544" s="0" t="n">
        <f aca="false">D1544-E1544-0.1*C1544</f>
        <v>3714534.50667755</v>
      </c>
      <c r="G1544" s="4" t="n">
        <f aca="false">F1544*(1-0.34)</f>
        <v>2451592.77440718</v>
      </c>
      <c r="H1544" s="4" t="n">
        <f aca="false">0.34*(E1544+(C1544*0.1))</f>
        <v>0</v>
      </c>
      <c r="I1544" s="4" t="n">
        <f aca="false">G1544+H1544</f>
        <v>2451592.77440718</v>
      </c>
      <c r="J1544" s="0" t="n">
        <v>0.2633</v>
      </c>
      <c r="K1544" s="0" t="n">
        <f aca="false">I1544*J1544</f>
        <v>645504.37750141</v>
      </c>
      <c r="L1544" s="0" t="n">
        <v>0.0202</v>
      </c>
      <c r="M1544" s="0" t="n">
        <f aca="false">I1544*L1544</f>
        <v>49522.174043025</v>
      </c>
      <c r="N1544" s="0" t="n">
        <v>0.0034</v>
      </c>
      <c r="O1544" s="0" t="n">
        <f aca="false">I1544*N1544</f>
        <v>8335.41543298441</v>
      </c>
      <c r="P1544" s="0" t="n">
        <v>0.0004</v>
      </c>
      <c r="Q1544" s="0" t="n">
        <f aca="false">I1544*P1544</f>
        <v>980.637109762872</v>
      </c>
      <c r="U1544" s="0" t="n">
        <v>0.0779</v>
      </c>
      <c r="V1544" s="0" t="n">
        <f aca="false">U1544*I1544</f>
        <v>190979.077126319</v>
      </c>
      <c r="X1544" s="6" t="n">
        <f aca="false">X1543-Y1544</f>
        <v>1016407.21516364</v>
      </c>
      <c r="Y1544" s="6" t="n">
        <f aca="false">X1540/10</f>
        <v>169401.202527273</v>
      </c>
      <c r="AA1544" s="6"/>
      <c r="AB1544" s="6"/>
      <c r="AD1544" s="6" t="n">
        <f aca="false">AD1543-AE1544</f>
        <v>0</v>
      </c>
      <c r="AE1544" s="6" t="n">
        <f aca="false">AD1543*0.2</f>
        <v>0</v>
      </c>
      <c r="AG1544" s="0" t="n">
        <f aca="false">X1544+AA1544+AD1544</f>
        <v>1016407.21516364</v>
      </c>
      <c r="AH1544" s="0" t="n">
        <f aca="false">Y1544+AB1544+AE1544</f>
        <v>169401.202527273</v>
      </c>
      <c r="AM1544" s="0" t="n">
        <v>6E-005</v>
      </c>
      <c r="AN1544" s="0" t="n">
        <f aca="false">AM1544*I1544</f>
        <v>147.095566464431</v>
      </c>
      <c r="AO1544" s="0" t="n">
        <v>1.2E-005</v>
      </c>
      <c r="AP1544" s="0" t="n">
        <f aca="false">AO1544*I1544</f>
        <v>29.4191132928862</v>
      </c>
      <c r="AQ1544" s="0" t="n">
        <v>2.7E-006</v>
      </c>
      <c r="AR1544" s="0" t="n">
        <f aca="false">AQ1544*I1544</f>
        <v>6.61930049089939</v>
      </c>
      <c r="AV1544" s="0" t="n">
        <v>7E-007</v>
      </c>
      <c r="AW1544" s="0" t="n">
        <f aca="false">AV1544*I1544</f>
        <v>1.71611494208503</v>
      </c>
    </row>
    <row r="1545" customFormat="false" ht="12.75" hidden="false" customHeight="false" outlineLevel="0" collapsed="false">
      <c r="A1545" s="0" t="n">
        <v>15</v>
      </c>
      <c r="C1545" s="4" t="n">
        <f aca="false">C1544-E1545</f>
        <v>0</v>
      </c>
      <c r="D1545" s="4" t="n">
        <f aca="false">H1420+H1423</f>
        <v>3714534.50667755</v>
      </c>
      <c r="E1545" s="4" t="n">
        <f aca="false">C1540/10</f>
        <v>0</v>
      </c>
      <c r="F1545" s="0" t="n">
        <f aca="false">D1545-E1545-0.1*C1545</f>
        <v>3714534.50667755</v>
      </c>
      <c r="G1545" s="4" t="n">
        <f aca="false">F1545*(1-0.34)</f>
        <v>2451592.77440718</v>
      </c>
      <c r="H1545" s="4" t="n">
        <f aca="false">0.34*(E1545+(C1545*0.1))</f>
        <v>0</v>
      </c>
      <c r="I1545" s="4" t="n">
        <f aca="false">G1545+H1545</f>
        <v>2451592.77440718</v>
      </c>
      <c r="J1545" s="0" t="n">
        <v>0.2394</v>
      </c>
      <c r="K1545" s="0" t="n">
        <f aca="false">I1545*J1545</f>
        <v>586911.310193079</v>
      </c>
      <c r="L1545" s="0" t="n">
        <v>0.015</v>
      </c>
      <c r="M1545" s="0" t="n">
        <f aca="false">I1545*L1545</f>
        <v>36773.8916161077</v>
      </c>
      <c r="N1545" s="0" t="n">
        <v>0.0023</v>
      </c>
      <c r="O1545" s="0" t="n">
        <f aca="false">I1545*N1545</f>
        <v>5638.66338113651</v>
      </c>
      <c r="P1545" s="0" t="n">
        <v>0.0002</v>
      </c>
      <c r="Q1545" s="0" t="n">
        <f aca="false">I1545*P1545</f>
        <v>490.318554881436</v>
      </c>
      <c r="U1545" s="0" t="n">
        <v>0.0649</v>
      </c>
      <c r="V1545" s="0" t="n">
        <f aca="false">U1545*I1545</f>
        <v>159108.371059026</v>
      </c>
      <c r="X1545" s="6" t="n">
        <f aca="false">X1544-Y1545</f>
        <v>847006.012636367</v>
      </c>
      <c r="Y1545" s="6" t="n">
        <f aca="false">X1540/10</f>
        <v>169401.202527273</v>
      </c>
      <c r="AA1545" s="6"/>
      <c r="AB1545" s="6"/>
      <c r="AD1545" s="6" t="n">
        <f aca="false">AD1544-AE1545</f>
        <v>0</v>
      </c>
      <c r="AE1545" s="6" t="n">
        <f aca="false">AD1544*0.2</f>
        <v>0</v>
      </c>
      <c r="AG1545" s="0" t="n">
        <f aca="false">X1545+AA1545+AD1545</f>
        <v>847006.012636367</v>
      </c>
      <c r="AH1545" s="0" t="n">
        <f aca="false">Y1545+AB1545+AE1545</f>
        <v>169401.202527273</v>
      </c>
      <c r="AM1545" s="0" t="n">
        <v>3E-005</v>
      </c>
      <c r="AN1545" s="0" t="n">
        <f aca="false">AM1545*I1545</f>
        <v>73.5477832322154</v>
      </c>
      <c r="AO1545" s="0" t="n">
        <v>5E-006</v>
      </c>
      <c r="AP1545" s="0" t="n">
        <f aca="false">AO1545*I1545</f>
        <v>12.2579638720359</v>
      </c>
      <c r="AQ1545" s="0" t="n">
        <v>1.1E-006</v>
      </c>
      <c r="AR1545" s="0" t="n">
        <f aca="false">AQ1545*I1545</f>
        <v>2.6967520518479</v>
      </c>
      <c r="AV1545" s="0" t="n">
        <v>3E-007</v>
      </c>
      <c r="AW1545" s="0" t="n">
        <f aca="false">AV1545*I1545</f>
        <v>0.735477832322154</v>
      </c>
    </row>
    <row r="1546" customFormat="false" ht="12.75" hidden="false" customHeight="false" outlineLevel="0" collapsed="false">
      <c r="A1546" s="0" t="n">
        <v>16</v>
      </c>
      <c r="C1546" s="4" t="n">
        <f aca="false">C1545-E1546</f>
        <v>0</v>
      </c>
      <c r="D1546" s="4" t="n">
        <f aca="false">H1420+H1423</f>
        <v>3714534.50667755</v>
      </c>
      <c r="E1546" s="4" t="n">
        <f aca="false">C1540/10</f>
        <v>0</v>
      </c>
      <c r="F1546" s="0" t="n">
        <f aca="false">D1546-E1546-0.1*C1546</f>
        <v>3714534.50667755</v>
      </c>
      <c r="G1546" s="4" t="n">
        <f aca="false">F1546*(1-0.34)</f>
        <v>2451592.77440718</v>
      </c>
      <c r="H1546" s="4" t="n">
        <f aca="false">0.34*(E1546+(C1546*0.1))</f>
        <v>0</v>
      </c>
      <c r="I1546" s="4" t="n">
        <f aca="false">G1546+H1546</f>
        <v>2451592.77440718</v>
      </c>
      <c r="J1546" s="0" t="n">
        <v>0.2176</v>
      </c>
      <c r="K1546" s="0" t="n">
        <f aca="false">I1546*J1546</f>
        <v>533466.587711002</v>
      </c>
      <c r="L1546" s="0" t="n">
        <v>0.0111</v>
      </c>
      <c r="M1546" s="0" t="n">
        <f aca="false">I1546*L1546</f>
        <v>27212.6797959197</v>
      </c>
      <c r="N1546" s="0" t="n">
        <v>0.0015</v>
      </c>
      <c r="O1546" s="0" t="n">
        <f aca="false">I1546*N1546</f>
        <v>3677.38916161077</v>
      </c>
      <c r="P1546" s="0" t="n">
        <v>0.0001</v>
      </c>
      <c r="Q1546" s="0" t="n">
        <f aca="false">I1546*P1546</f>
        <v>245.159277440718</v>
      </c>
      <c r="U1546" s="0" t="n">
        <v>0.0541</v>
      </c>
      <c r="V1546" s="0" t="n">
        <f aca="false">U1546*I1546</f>
        <v>132631.169095428</v>
      </c>
      <c r="X1546" s="6" t="n">
        <f aca="false">X1545-Y1546</f>
        <v>677604.810109093</v>
      </c>
      <c r="Y1546" s="6" t="n">
        <f aca="false">X1540/10</f>
        <v>169401.202527273</v>
      </c>
      <c r="AA1546" s="6"/>
      <c r="AB1546" s="6"/>
      <c r="AD1546" s="6" t="n">
        <f aca="false">AD1545-AE1546</f>
        <v>0</v>
      </c>
      <c r="AE1546" s="6" t="n">
        <f aca="false">AD1545/5</f>
        <v>0</v>
      </c>
      <c r="AG1546" s="0" t="n">
        <f aca="false">X1546+AA1546+AD1546</f>
        <v>677604.810109093</v>
      </c>
      <c r="AH1546" s="0" t="n">
        <f aca="false">Y1546+AB1546+AE1546</f>
        <v>169401.202527273</v>
      </c>
      <c r="AM1546" s="0" t="n">
        <v>1E-005</v>
      </c>
      <c r="AN1546" s="0" t="n">
        <f aca="false">AM1546*I1546</f>
        <v>24.5159277440718</v>
      </c>
      <c r="AO1546" s="0" t="n">
        <v>2.3E-006</v>
      </c>
      <c r="AP1546" s="0" t="n">
        <f aca="false">AO1546*I1546</f>
        <v>5.63866338113651</v>
      </c>
      <c r="AQ1546" s="0" t="n">
        <v>4E-007</v>
      </c>
      <c r="AR1546" s="0" t="n">
        <f aca="false">AQ1546*I1546</f>
        <v>0.980637109762872</v>
      </c>
      <c r="AV1546" s="0" t="n">
        <v>9E-008</v>
      </c>
      <c r="AW1546" s="0" t="n">
        <f aca="false">AV1546*I1546</f>
        <v>0.220643349696646</v>
      </c>
    </row>
    <row r="1547" customFormat="false" ht="12.75" hidden="false" customHeight="false" outlineLevel="0" collapsed="false">
      <c r="A1547" s="0" t="n">
        <v>17</v>
      </c>
      <c r="C1547" s="4" t="n">
        <f aca="false">C1546-E1547</f>
        <v>0</v>
      </c>
      <c r="D1547" s="4" t="n">
        <f aca="false">H1420+H1423</f>
        <v>3714534.50667755</v>
      </c>
      <c r="E1547" s="4" t="n">
        <f aca="false">C1540/10</f>
        <v>0</v>
      </c>
      <c r="F1547" s="0" t="n">
        <f aca="false">D1547-E1547-0.1*C1547</f>
        <v>3714534.50667755</v>
      </c>
      <c r="G1547" s="4" t="n">
        <f aca="false">F1547*(1-0.34)</f>
        <v>2451592.77440718</v>
      </c>
      <c r="H1547" s="4" t="n">
        <f aca="false">0.34*(E1547+(C1547*0.1))</f>
        <v>0</v>
      </c>
      <c r="I1547" s="4" t="n">
        <f aca="false">G1547+H1547</f>
        <v>2451592.77440718</v>
      </c>
      <c r="J1547" s="0" t="n">
        <v>0.1978</v>
      </c>
      <c r="K1547" s="0" t="n">
        <f aca="false">I1547*J1547</f>
        <v>484925.05077774</v>
      </c>
      <c r="L1547" s="0" t="n">
        <v>0.0082</v>
      </c>
      <c r="M1547" s="0" t="n">
        <f aca="false">I1547*L1547</f>
        <v>20103.0607501389</v>
      </c>
      <c r="N1547" s="0" t="n">
        <v>0.001</v>
      </c>
      <c r="O1547" s="0" t="n">
        <f aca="false">I1547*N1547</f>
        <v>2451.59277440718</v>
      </c>
      <c r="P1547" s="0" t="n">
        <v>0.0001</v>
      </c>
      <c r="Q1547" s="0" t="n">
        <f aca="false">I1547*P1547</f>
        <v>245.159277440718</v>
      </c>
      <c r="U1547" s="0" t="n">
        <v>0.0451</v>
      </c>
      <c r="V1547" s="0" t="n">
        <f aca="false">U1547*I1547</f>
        <v>110566.834125764</v>
      </c>
      <c r="X1547" s="6" t="n">
        <f aca="false">X1546-Y1547</f>
        <v>508203.60758182</v>
      </c>
      <c r="Y1547" s="6" t="n">
        <f aca="false">X1540/10</f>
        <v>169401.202527273</v>
      </c>
      <c r="AA1547" s="6"/>
      <c r="AB1547" s="6"/>
      <c r="AD1547" s="6" t="n">
        <f aca="false">AD1546-AE1547</f>
        <v>0</v>
      </c>
      <c r="AE1547" s="6" t="n">
        <f aca="false">AD1545/5</f>
        <v>0</v>
      </c>
      <c r="AG1547" s="0" t="n">
        <f aca="false">X1547+AA1547+AD1547</f>
        <v>508203.60758182</v>
      </c>
      <c r="AH1547" s="0" t="n">
        <f aca="false">Y1547+AB1547+AE1547</f>
        <v>169401.202527273</v>
      </c>
      <c r="AM1547" s="0" t="n">
        <v>8E-006</v>
      </c>
      <c r="AN1547" s="0" t="n">
        <f aca="false">AM1547*I1547</f>
        <v>19.6127421952574</v>
      </c>
      <c r="AO1547" s="0" t="n">
        <v>1E-006</v>
      </c>
      <c r="AP1547" s="0" t="n">
        <f aca="false">AO1547*I1547</f>
        <v>2.45159277440718</v>
      </c>
      <c r="AQ1547" s="0" t="n">
        <v>2E-007</v>
      </c>
      <c r="AR1547" s="0" t="n">
        <f aca="false">AQ1547*I1547</f>
        <v>0.490318554881436</v>
      </c>
      <c r="AV1547" s="0" t="n">
        <v>3E-008</v>
      </c>
      <c r="AW1547" s="0" t="n">
        <f aca="false">AV1547*I1547</f>
        <v>0.0735477832322154</v>
      </c>
    </row>
    <row r="1548" customFormat="false" ht="12.75" hidden="false" customHeight="false" outlineLevel="0" collapsed="false">
      <c r="A1548" s="0" t="n">
        <v>18</v>
      </c>
      <c r="C1548" s="4" t="n">
        <f aca="false">C1547-E1548</f>
        <v>0</v>
      </c>
      <c r="D1548" s="4" t="n">
        <f aca="false">H1420+H1423</f>
        <v>3714534.50667755</v>
      </c>
      <c r="E1548" s="4" t="n">
        <f aca="false">C1540/10</f>
        <v>0</v>
      </c>
      <c r="F1548" s="0" t="n">
        <f aca="false">D1548-E1548-0.1*C1548</f>
        <v>3714534.50667755</v>
      </c>
      <c r="G1548" s="4" t="n">
        <f aca="false">F1548*(1-0.34)</f>
        <v>2451592.77440718</v>
      </c>
      <c r="H1548" s="4" t="n">
        <f aca="false">0.34*(E1548+(C1548*0.1))</f>
        <v>0</v>
      </c>
      <c r="I1548" s="4" t="n">
        <f aca="false">G1548+H1548</f>
        <v>2451592.77440718</v>
      </c>
      <c r="J1548" s="0" t="n">
        <v>0.1799</v>
      </c>
      <c r="K1548" s="0" t="n">
        <f aca="false">I1548*J1548</f>
        <v>441041.540115852</v>
      </c>
      <c r="L1548" s="0" t="n">
        <v>0.0045</v>
      </c>
      <c r="M1548" s="0" t="n">
        <f aca="false">I1548*L1548</f>
        <v>11032.1674848323</v>
      </c>
      <c r="N1548" s="0" t="n">
        <v>0.0007</v>
      </c>
      <c r="O1548" s="0" t="n">
        <f aca="false">I1548*N1548</f>
        <v>1716.11494208503</v>
      </c>
      <c r="P1548" s="0" t="n">
        <v>7E-005</v>
      </c>
      <c r="Q1548" s="0" t="n">
        <f aca="false">I1548*P1548</f>
        <v>171.611494208503</v>
      </c>
      <c r="U1548" s="0" t="n">
        <v>0.0376</v>
      </c>
      <c r="V1548" s="0" t="n">
        <f aca="false">U1548*I1548</f>
        <v>92179.88831771</v>
      </c>
      <c r="X1548" s="6" t="n">
        <f aca="false">X1547-Y1548</f>
        <v>338802.405054547</v>
      </c>
      <c r="Y1548" s="6" t="n">
        <f aca="false">X1540/10</f>
        <v>169401.202527273</v>
      </c>
      <c r="AA1548" s="6"/>
      <c r="AB1548" s="6"/>
      <c r="AD1548" s="6" t="n">
        <f aca="false">AD1547-AE1548</f>
        <v>0</v>
      </c>
      <c r="AE1548" s="6" t="n">
        <f aca="false">AD1545/5</f>
        <v>0</v>
      </c>
      <c r="AG1548" s="0" t="n">
        <f aca="false">X1548+AA1548+AD1548</f>
        <v>338802.405054547</v>
      </c>
      <c r="AH1548" s="0" t="n">
        <f aca="false">Y1548+AB1548+AE1548</f>
        <v>169401.202527273</v>
      </c>
      <c r="AM1548" s="0" t="n">
        <v>4E-006</v>
      </c>
      <c r="AN1548" s="0" t="n">
        <f aca="false">AM1548*I1548</f>
        <v>9.80637109762872</v>
      </c>
      <c r="AO1548" s="0" t="n">
        <v>5E-007</v>
      </c>
      <c r="AP1548" s="0" t="n">
        <f aca="false">AO1548*I1548</f>
        <v>1.22579638720359</v>
      </c>
      <c r="AQ1548" s="0" t="n">
        <v>1E-007</v>
      </c>
      <c r="AR1548" s="0" t="n">
        <f aca="false">AQ1548*I1548</f>
        <v>0.245159277440718</v>
      </c>
      <c r="AV1548" s="0" t="n">
        <v>1E-008</v>
      </c>
      <c r="AW1548" s="0" t="n">
        <f aca="false">AV1548*I1548</f>
        <v>0.0245159277440718</v>
      </c>
    </row>
    <row r="1549" customFormat="false" ht="12.75" hidden="false" customHeight="false" outlineLevel="0" collapsed="false">
      <c r="A1549" s="0" t="n">
        <v>19</v>
      </c>
      <c r="C1549" s="4" t="n">
        <f aca="false">C1548-E1549</f>
        <v>0</v>
      </c>
      <c r="D1549" s="4" t="n">
        <f aca="false">H1420+H1423</f>
        <v>3714534.50667755</v>
      </c>
      <c r="E1549" s="4" t="n">
        <f aca="false">C1540/10</f>
        <v>0</v>
      </c>
      <c r="F1549" s="0" t="n">
        <f aca="false">D1549-E1549-0.1*C1549</f>
        <v>3714534.50667755</v>
      </c>
      <c r="G1549" s="4" t="n">
        <f aca="false">F1549*(1-0.34)</f>
        <v>2451592.77440718</v>
      </c>
      <c r="H1549" s="4" t="n">
        <f aca="false">0.34*(E1549+(C1549*0.1))</f>
        <v>0</v>
      </c>
      <c r="I1549" s="4" t="n">
        <f aca="false">G1549+H1549</f>
        <v>2451592.77440718</v>
      </c>
      <c r="J1549" s="0" t="n">
        <v>0.1635</v>
      </c>
      <c r="K1549" s="0" t="n">
        <f aca="false">I1549*J1549</f>
        <v>400835.418615574</v>
      </c>
      <c r="L1549" s="0" t="n">
        <v>0.0033</v>
      </c>
      <c r="M1549" s="0" t="n">
        <f aca="false">I1549*L1549</f>
        <v>8090.25615554369</v>
      </c>
      <c r="N1549" s="0" t="n">
        <v>0.0005</v>
      </c>
      <c r="O1549" s="0" t="n">
        <f aca="false">I1549*N1549</f>
        <v>1225.79638720359</v>
      </c>
      <c r="P1549" s="0" t="n">
        <v>2E-005</v>
      </c>
      <c r="Q1549" s="0" t="n">
        <f aca="false">I1549*P1549</f>
        <v>49.0318554881436</v>
      </c>
      <c r="U1549" s="0" t="n">
        <v>0.0313</v>
      </c>
      <c r="V1549" s="0" t="n">
        <f aca="false">U1549*I1549</f>
        <v>76734.8538389447</v>
      </c>
      <c r="X1549" s="6" t="n">
        <f aca="false">X1548-Y1549</f>
        <v>169401.202527273</v>
      </c>
      <c r="Y1549" s="6" t="n">
        <f aca="false">X1540/10</f>
        <v>169401.202527273</v>
      </c>
      <c r="AA1549" s="6"/>
      <c r="AB1549" s="6"/>
      <c r="AD1549" s="6" t="n">
        <f aca="false">AD1548-AE1549</f>
        <v>0</v>
      </c>
      <c r="AE1549" s="6" t="n">
        <f aca="false">AD1545/5</f>
        <v>0</v>
      </c>
      <c r="AG1549" s="0" t="n">
        <f aca="false">X1549+AA1549+AD1549</f>
        <v>169401.202527273</v>
      </c>
      <c r="AH1549" s="0" t="n">
        <f aca="false">Y1549+AB1549+AE1549</f>
        <v>169401.202527273</v>
      </c>
      <c r="AM1549" s="0" t="n">
        <v>2E-007</v>
      </c>
      <c r="AN1549" s="0" t="n">
        <f aca="false">AM1549*I1549</f>
        <v>0.490318554881436</v>
      </c>
      <c r="AO1549" s="0" t="n">
        <v>2E-007</v>
      </c>
      <c r="AP1549" s="0" t="n">
        <f aca="false">AO1549*I1549</f>
        <v>0.490318554881436</v>
      </c>
      <c r="AQ1549" s="0" t="n">
        <v>3E-008</v>
      </c>
      <c r="AR1549" s="0" t="n">
        <f aca="false">AQ1549*I1549</f>
        <v>0.0735477832322154</v>
      </c>
      <c r="AV1549" s="0" t="n">
        <v>0</v>
      </c>
      <c r="AW1549" s="0" t="n">
        <f aca="false">AV1549*I1549</f>
        <v>0</v>
      </c>
    </row>
    <row r="1550" customFormat="false" ht="12.75" hidden="false" customHeight="false" outlineLevel="0" collapsed="false">
      <c r="A1550" s="0" t="n">
        <v>20</v>
      </c>
      <c r="C1550" s="4" t="n">
        <f aca="false">C1549-E1550</f>
        <v>0</v>
      </c>
      <c r="D1550" s="4" t="n">
        <f aca="false">H1420+H1423</f>
        <v>3714534.50667755</v>
      </c>
      <c r="E1550" s="4" t="n">
        <f aca="false">C1540/10</f>
        <v>0</v>
      </c>
      <c r="F1550" s="0" t="n">
        <f aca="false">D1550-E1550-0.1*C1550</f>
        <v>3714534.50667755</v>
      </c>
      <c r="G1550" s="4" t="n">
        <f aca="false">F1550*(1-0.34)</f>
        <v>2451592.77440718</v>
      </c>
      <c r="H1550" s="4" t="n">
        <f aca="false">0.34*(E1550+(C1550*0.1))</f>
        <v>0</v>
      </c>
      <c r="I1550" s="4" t="n">
        <f aca="false">G1550+H1550</f>
        <v>2451592.77440718</v>
      </c>
      <c r="J1550" s="0" t="n">
        <v>0.1486</v>
      </c>
      <c r="K1550" s="0" t="n">
        <f aca="false">I1550*J1550</f>
        <v>364306.686276907</v>
      </c>
      <c r="L1550" s="0" t="n">
        <v>0.0025</v>
      </c>
      <c r="M1550" s="0" t="n">
        <f aca="false">I1550*L1550</f>
        <v>6128.98193601795</v>
      </c>
      <c r="N1550" s="0" t="n">
        <v>0.0003</v>
      </c>
      <c r="O1550" s="0" t="n">
        <f aca="false">I1550*N1550</f>
        <v>735.477832322154</v>
      </c>
      <c r="P1550" s="0" t="n">
        <v>1E-005</v>
      </c>
      <c r="Q1550" s="0" t="n">
        <f aca="false">I1550*P1550</f>
        <v>24.5159277440718</v>
      </c>
      <c r="U1550" s="0" t="n">
        <v>0.0261</v>
      </c>
      <c r="V1550" s="0" t="n">
        <f aca="false">U1550*I1550</f>
        <v>63986.5714120274</v>
      </c>
      <c r="X1550" s="6" t="n">
        <v>0</v>
      </c>
      <c r="Y1550" s="6" t="n">
        <f aca="false">X1540/10</f>
        <v>169401.202527273</v>
      </c>
      <c r="AA1550" s="6"/>
      <c r="AB1550" s="6"/>
      <c r="AD1550" s="6" t="n">
        <f aca="false">AD1549-AE1550</f>
        <v>0</v>
      </c>
      <c r="AE1550" s="6" t="n">
        <f aca="false">AD1545/5</f>
        <v>0</v>
      </c>
      <c r="AG1550" s="0" t="n">
        <f aca="false">X1550+AA1550+AD1550</f>
        <v>0</v>
      </c>
      <c r="AH1550" s="0" t="n">
        <f aca="false">Y1550+AB1550+AE1550</f>
        <v>169401.202527273</v>
      </c>
      <c r="AM1550" s="0" t="n">
        <v>1E-007</v>
      </c>
      <c r="AN1550" s="0" t="n">
        <f aca="false">AM1550*I1550</f>
        <v>0.245159277440718</v>
      </c>
      <c r="AO1550" s="0" t="n">
        <v>1E-007</v>
      </c>
      <c r="AP1550" s="0" t="n">
        <f aca="false">AO1550*I1550</f>
        <v>0.245159277440718</v>
      </c>
      <c r="AQ1550" s="0" t="n">
        <v>1E-008</v>
      </c>
      <c r="AR1550" s="0" t="n">
        <f aca="false">AQ1550*I1550</f>
        <v>0.0245159277440718</v>
      </c>
      <c r="AV1550" s="0" t="n">
        <v>0</v>
      </c>
      <c r="AW1550" s="0" t="n">
        <f aca="false">AV1550*I1550</f>
        <v>0</v>
      </c>
    </row>
    <row r="1552" customFormat="false" ht="12.75" hidden="false" customHeight="false" outlineLevel="0" collapsed="false">
      <c r="B1552" s="26" t="n">
        <f aca="false">SUM(B1530:B1540)</f>
        <v>-3366629.04054778</v>
      </c>
      <c r="C1552" s="4"/>
      <c r="D1552" s="4" t="n">
        <f aca="false">SUM(D1531:D1550)</f>
        <v>74290690.1335509</v>
      </c>
      <c r="E1552" s="4"/>
      <c r="F1552" s="26" t="n">
        <f aca="false">SUM(F1530:F1550)</f>
        <v>74290690.1335509</v>
      </c>
      <c r="G1552" s="26" t="n">
        <f aca="false">SUM(G1530:G1550)</f>
        <v>49031855.4881436</v>
      </c>
      <c r="H1552" s="26" t="n">
        <f aca="false">SUM(H1530:H1550)</f>
        <v>0</v>
      </c>
      <c r="I1552" s="26" t="n">
        <f aca="false">SUM(I1530:I1550)</f>
        <v>45665226.4475958</v>
      </c>
      <c r="K1552" s="0" t="n">
        <f aca="false">SUM(K1530:K1550)</f>
        <v>16588080.5100903</v>
      </c>
      <c r="M1552" s="10" t="n">
        <f aca="false">SUM(M1530:M1550)</f>
        <v>2539894.34799367</v>
      </c>
      <c r="O1552" s="10" t="n">
        <f aca="false">SUM(O1530:O1550)</f>
        <v>324843.953972608</v>
      </c>
      <c r="P1552" s="10"/>
      <c r="Q1552" s="10" t="n">
        <f aca="false">SUM(Q1530:Q1550)</f>
        <v>-1563557.54012566</v>
      </c>
      <c r="R1552" s="0" t="n">
        <f aca="false">0.1+0.25*K1552/(K1552-M1552)</f>
        <v>0.395199684832739</v>
      </c>
      <c r="S1552" s="0" t="n">
        <f aca="false">0.35+0.15*M1552/(M1552-O1552)</f>
        <v>0.521997961413165</v>
      </c>
      <c r="T1552" s="0" t="n">
        <f aca="false">0.5+0.25*O1552/(O1552-Q1552)</f>
        <v>0.543005149459454</v>
      </c>
      <c r="V1552" s="10" t="n">
        <f aca="false">SUM(V1530:V1550)</f>
        <v>7321305.07726031</v>
      </c>
      <c r="AF1552" s="10" t="n">
        <f aca="false">SUM(AF1530:AF1550)</f>
        <v>-4858379.04054778</v>
      </c>
      <c r="AG1552" s="10"/>
      <c r="AH1552" s="10" t="n">
        <f aca="false">SUM(AH1530:AH1550)</f>
        <v>4858379.04054778</v>
      </c>
      <c r="AN1552" s="10" t="n">
        <f aca="false">SUM(AN1530:AN1550)</f>
        <v>-2405343.22840496</v>
      </c>
      <c r="AP1552" s="10" t="n">
        <f aca="false">SUM(AP1530:AP1550)</f>
        <v>-2985806.7705113</v>
      </c>
      <c r="AR1552" s="10" t="n">
        <f aca="false">SUM(AR1530:AR1550)</f>
        <v>-3577014.53132477</v>
      </c>
      <c r="AS1552" s="0" t="n">
        <f aca="false">0.75+0.25*Q1552/(Q1552-AN1552)</f>
        <v>0.285642633898377</v>
      </c>
      <c r="AT1552" s="0" t="n">
        <f aca="false">1+0.25*AN1552/(AN1552-AP1552)</f>
        <v>-0.0359579258314178</v>
      </c>
      <c r="AU1552" s="0" t="n">
        <f aca="false">1.25+0.25*AP1552/(AP1552-AR1552)</f>
        <v>-0.0125877772658898</v>
      </c>
      <c r="AW1552" s="10" t="n">
        <f aca="false">SUM(AW1530:AW1550)</f>
        <v>-4259764.14692487</v>
      </c>
      <c r="AX1552" s="0" t="n">
        <f aca="false">1.5+0.25*AR1552/(AR1552-AW1552)</f>
        <v>0.190217303095522</v>
      </c>
    </row>
    <row r="1554" customFormat="false" ht="12.75" hidden="false" customHeight="false" outlineLevel="0" collapsed="false">
      <c r="A1554" s="8" t="s">
        <v>383</v>
      </c>
      <c r="F1554" s="25"/>
    </row>
    <row r="1555" customFormat="false" ht="12.75" hidden="false" customHeight="false" outlineLevel="0" collapsed="false">
      <c r="F1555" s="25"/>
      <c r="J1555" s="25" t="n">
        <v>0.1</v>
      </c>
      <c r="K1555" s="0" t="s">
        <v>345</v>
      </c>
      <c r="L1555" s="25" t="n">
        <v>0.35</v>
      </c>
      <c r="M1555" s="0" t="s">
        <v>381</v>
      </c>
      <c r="N1555" s="25" t="n">
        <v>0.5</v>
      </c>
      <c r="O1555" s="0" t="s">
        <v>345</v>
      </c>
      <c r="P1555" s="25" t="n">
        <v>0.75</v>
      </c>
      <c r="Q1555" s="0" t="s">
        <v>345</v>
      </c>
      <c r="R1555" s="0" t="s">
        <v>346</v>
      </c>
      <c r="S1555" s="0" t="s">
        <v>346</v>
      </c>
      <c r="T1555" s="0" t="s">
        <v>346</v>
      </c>
      <c r="U1555" s="25" t="n">
        <v>0.2</v>
      </c>
      <c r="V1555" s="0" t="s">
        <v>345</v>
      </c>
      <c r="AM1555" s="25" t="n">
        <v>1</v>
      </c>
      <c r="AN1555" s="0" t="s">
        <v>345</v>
      </c>
      <c r="AO1555" s="25" t="n">
        <v>1.25</v>
      </c>
      <c r="AP1555" s="0" t="s">
        <v>345</v>
      </c>
      <c r="AQ1555" s="25" t="n">
        <v>1.5</v>
      </c>
      <c r="AR1555" s="0" t="s">
        <v>345</v>
      </c>
      <c r="AS1555" s="0" t="s">
        <v>346</v>
      </c>
      <c r="AT1555" s="0" t="s">
        <v>346</v>
      </c>
      <c r="AU1555" s="0" t="s">
        <v>346</v>
      </c>
      <c r="AV1555" s="25" t="n">
        <v>1.75</v>
      </c>
      <c r="AW1555" s="0" t="s">
        <v>345</v>
      </c>
      <c r="AX1555" s="0" t="s">
        <v>346</v>
      </c>
    </row>
    <row r="1556" customFormat="false" ht="12.75" hidden="false" customHeight="false" outlineLevel="0" collapsed="false">
      <c r="B1556" s="0" t="s">
        <v>347</v>
      </c>
      <c r="C1556" s="0" t="s">
        <v>315</v>
      </c>
      <c r="D1556" s="0" t="s">
        <v>348</v>
      </c>
      <c r="E1556" s="0" t="s">
        <v>349</v>
      </c>
      <c r="F1556" s="0" t="s">
        <v>350</v>
      </c>
      <c r="G1556" s="0" t="s">
        <v>351</v>
      </c>
      <c r="H1556" s="0" t="s">
        <v>352</v>
      </c>
      <c r="I1556" s="0" t="s">
        <v>353</v>
      </c>
      <c r="J1556" s="0" t="s">
        <v>354</v>
      </c>
      <c r="K1556" s="0" t="s">
        <v>355</v>
      </c>
      <c r="L1556" s="0" t="s">
        <v>354</v>
      </c>
      <c r="M1556" s="0" t="s">
        <v>356</v>
      </c>
      <c r="N1556" s="0" t="s">
        <v>357</v>
      </c>
      <c r="O1556" s="0" t="s">
        <v>358</v>
      </c>
      <c r="P1556" s="0" t="s">
        <v>354</v>
      </c>
      <c r="Q1556" s="0" t="s">
        <v>359</v>
      </c>
      <c r="R1556" s="0" t="s">
        <v>360</v>
      </c>
      <c r="S1556" s="0" t="s">
        <v>361</v>
      </c>
      <c r="T1556" s="0" t="s">
        <v>362</v>
      </c>
      <c r="U1556" s="0" t="s">
        <v>354</v>
      </c>
      <c r="V1556" s="0" t="s">
        <v>363</v>
      </c>
      <c r="AM1556" s="0" t="s">
        <v>357</v>
      </c>
      <c r="AN1556" s="0" t="s">
        <v>364</v>
      </c>
      <c r="AO1556" s="0" t="s">
        <v>354</v>
      </c>
      <c r="AP1556" s="0" t="s">
        <v>365</v>
      </c>
      <c r="AQ1556" s="0" t="s">
        <v>354</v>
      </c>
      <c r="AR1556" s="0" t="s">
        <v>366</v>
      </c>
      <c r="AS1556" s="0" t="s">
        <v>367</v>
      </c>
      <c r="AT1556" s="0" t="s">
        <v>368</v>
      </c>
      <c r="AU1556" s="0" t="s">
        <v>369</v>
      </c>
      <c r="AV1556" s="0" t="s">
        <v>354</v>
      </c>
      <c r="AW1556" s="0" t="s">
        <v>370</v>
      </c>
      <c r="AX1556" s="0" t="s">
        <v>371</v>
      </c>
    </row>
    <row r="1557" customFormat="false" ht="12.75" hidden="false" customHeight="false" outlineLevel="0" collapsed="false">
      <c r="A1557" s="0" t="s">
        <v>372</v>
      </c>
      <c r="B1557" s="0" t="s">
        <v>315</v>
      </c>
      <c r="C1557" s="0" t="s">
        <v>373</v>
      </c>
      <c r="D1557" s="0" t="s">
        <v>300</v>
      </c>
      <c r="E1557" s="0" t="s">
        <v>374</v>
      </c>
      <c r="F1557" s="0" t="s">
        <v>300</v>
      </c>
      <c r="G1557" s="0" t="s">
        <v>300</v>
      </c>
      <c r="H1557" s="0" t="s">
        <v>300</v>
      </c>
      <c r="I1557" s="0" t="s">
        <v>329</v>
      </c>
      <c r="J1557" s="0" t="s">
        <v>375</v>
      </c>
      <c r="L1557" s="0" t="s">
        <v>375</v>
      </c>
      <c r="N1557" s="0" t="s">
        <v>375</v>
      </c>
      <c r="P1557" s="0" t="s">
        <v>375</v>
      </c>
      <c r="U1557" s="0" t="s">
        <v>375</v>
      </c>
      <c r="W1557" s="0" t="s">
        <v>376</v>
      </c>
      <c r="X1557" s="0" t="s">
        <v>377</v>
      </c>
      <c r="Y1557" s="0" t="s">
        <v>378</v>
      </c>
      <c r="Z1557" s="0" t="s">
        <v>376</v>
      </c>
      <c r="AA1557" s="0" t="s">
        <v>377</v>
      </c>
      <c r="AB1557" s="0" t="s">
        <v>378</v>
      </c>
      <c r="AC1557" s="0" t="s">
        <v>376</v>
      </c>
      <c r="AD1557" s="0" t="s">
        <v>377</v>
      </c>
      <c r="AE1557" s="0" t="s">
        <v>378</v>
      </c>
      <c r="AF1557" s="0" t="s">
        <v>376</v>
      </c>
      <c r="AG1557" s="0" t="s">
        <v>377</v>
      </c>
      <c r="AH1557" s="0" t="s">
        <v>378</v>
      </c>
      <c r="AM1557" s="0" t="s">
        <v>375</v>
      </c>
      <c r="AO1557" s="0" t="s">
        <v>375</v>
      </c>
      <c r="AQ1557" s="0" t="s">
        <v>375</v>
      </c>
      <c r="AV1557" s="0" t="s">
        <v>379</v>
      </c>
    </row>
    <row r="1558" customFormat="false" ht="12.75" hidden="false" customHeight="false" outlineLevel="0" collapsed="false">
      <c r="A1558" s="0" t="n">
        <v>0</v>
      </c>
      <c r="B1558" s="4" t="n">
        <f aca="false">J1414</f>
        <v>-4973026.04054778</v>
      </c>
      <c r="D1558" s="4"/>
      <c r="E1558" s="4"/>
      <c r="F1558" s="4"/>
      <c r="G1558" s="4"/>
      <c r="H1558" s="4"/>
      <c r="I1558" s="4" t="n">
        <f aca="false">B1558</f>
        <v>-4973026.04054778</v>
      </c>
      <c r="J1558" s="0" t="n">
        <v>1</v>
      </c>
      <c r="K1558" s="0" t="n">
        <f aca="false">I1558*J1558</f>
        <v>-4973026.04054778</v>
      </c>
      <c r="L1558" s="0" t="n">
        <v>1</v>
      </c>
      <c r="M1558" s="0" t="n">
        <f aca="false">I1558*L1558</f>
        <v>-4973026.04054778</v>
      </c>
      <c r="N1558" s="0" t="n">
        <v>1</v>
      </c>
      <c r="O1558" s="0" t="n">
        <f aca="false">I1558*N1558</f>
        <v>-4973026.04054778</v>
      </c>
      <c r="P1558" s="0" t="n">
        <v>1</v>
      </c>
      <c r="Q1558" s="0" t="n">
        <f aca="false">I1558*P1558</f>
        <v>-4973026.04054778</v>
      </c>
      <c r="U1558" s="0" t="n">
        <v>1</v>
      </c>
      <c r="V1558" s="0" t="n">
        <f aca="false">U1558*I1558</f>
        <v>-4973026.04054778</v>
      </c>
      <c r="W1558" s="17" t="n">
        <f aca="false">J1414</f>
        <v>-4973026.04054778</v>
      </c>
      <c r="Z1558" s="17" t="n">
        <v>0</v>
      </c>
      <c r="AF1558" s="17" t="n">
        <f aca="false">W1558+Z1558+AC1558</f>
        <v>-4973026.04054778</v>
      </c>
      <c r="AG1558" s="17"/>
      <c r="AM1558" s="0" t="n">
        <v>1</v>
      </c>
      <c r="AN1558" s="0" t="n">
        <f aca="false">AM1558*I1558</f>
        <v>-4973026.04054778</v>
      </c>
      <c r="AO1558" s="0" t="n">
        <v>1</v>
      </c>
      <c r="AP1558" s="0" t="n">
        <f aca="false">AO1558*I1558</f>
        <v>-4973026.04054778</v>
      </c>
      <c r="AQ1558" s="0" t="n">
        <v>1</v>
      </c>
      <c r="AR1558" s="0" t="n">
        <f aca="false">AQ1558*I1558</f>
        <v>-4973026.04054778</v>
      </c>
      <c r="AV1558" s="0" t="n">
        <v>1</v>
      </c>
      <c r="AW1558" s="0" t="n">
        <f aca="false">AV1558*I1558</f>
        <v>-4973026.04054778</v>
      </c>
    </row>
    <row r="1559" customFormat="false" ht="12.75" hidden="false" customHeight="false" outlineLevel="0" collapsed="false">
      <c r="A1559" s="0" t="n">
        <v>1</v>
      </c>
      <c r="C1559" s="4" t="n">
        <v>0</v>
      </c>
      <c r="D1559" s="4" t="n">
        <f aca="false">J1420+J1423</f>
        <v>4147905.87590831</v>
      </c>
      <c r="E1559" s="4" t="n">
        <v>0</v>
      </c>
      <c r="F1559" s="0" t="n">
        <f aca="false">D1559-E1559-0.1*C1559</f>
        <v>4147905.87590831</v>
      </c>
      <c r="G1559" s="4" t="n">
        <f aca="false">F1559*(1-0.34)</f>
        <v>2737617.87809949</v>
      </c>
      <c r="H1559" s="4" t="n">
        <f aca="false">0.34*(E1559+(C1559*0.1))</f>
        <v>0</v>
      </c>
      <c r="I1559" s="4" t="n">
        <f aca="false">G1559+H1559</f>
        <v>2737617.87809949</v>
      </c>
      <c r="J1559" s="0" t="n">
        <v>0.9091</v>
      </c>
      <c r="K1559" s="0" t="n">
        <f aca="false">I1559*J1559</f>
        <v>2488768.41298024</v>
      </c>
      <c r="L1559" s="0" t="n">
        <v>0.7407</v>
      </c>
      <c r="M1559" s="0" t="n">
        <f aca="false">I1559*L1559</f>
        <v>2027753.56230829</v>
      </c>
      <c r="N1559" s="0" t="n">
        <v>0.6667</v>
      </c>
      <c r="O1559" s="0" t="n">
        <f aca="false">I1559*N1559</f>
        <v>1825169.83932893</v>
      </c>
      <c r="P1559" s="0" t="n">
        <v>0.5714</v>
      </c>
      <c r="Q1559" s="0" t="n">
        <f aca="false">I1559*P1559</f>
        <v>1564274.85554605</v>
      </c>
      <c r="U1559" s="0" t="n">
        <v>0.8333</v>
      </c>
      <c r="V1559" s="0" t="n">
        <f aca="false">U1559*I1559</f>
        <v>2281256.9778203</v>
      </c>
      <c r="X1559" s="6" t="n">
        <f aca="false">-W1558-Y1559</f>
        <v>4475723.436493</v>
      </c>
      <c r="Y1559" s="6" t="n">
        <f aca="false">-W1558*0.1</f>
        <v>497302.604054778</v>
      </c>
      <c r="AA1559" s="6" t="n">
        <f aca="false">-Z1558-AB1559</f>
        <v>0</v>
      </c>
      <c r="AB1559" s="6" t="n">
        <f aca="false">-Z1558*0.2</f>
        <v>-0</v>
      </c>
      <c r="AG1559" s="0" t="n">
        <f aca="false">X1559+AA1559+AD1559</f>
        <v>4475723.436493</v>
      </c>
      <c r="AH1559" s="0" t="n">
        <f aca="false">Y1559+AB1559+AE1559</f>
        <v>497302.604054778</v>
      </c>
      <c r="AM1559" s="0" t="n">
        <v>0.5</v>
      </c>
      <c r="AN1559" s="0" t="n">
        <f aca="false">AM1559*I1559</f>
        <v>1368808.93904974</v>
      </c>
      <c r="AO1559" s="0" t="n">
        <v>0.4444</v>
      </c>
      <c r="AP1559" s="0" t="n">
        <f aca="false">AO1559*I1559</f>
        <v>1216597.38502741</v>
      </c>
      <c r="AQ1559" s="0" t="n">
        <v>0.4</v>
      </c>
      <c r="AR1559" s="0" t="n">
        <f aca="false">AQ1559*I1559</f>
        <v>1095047.1512398</v>
      </c>
      <c r="AV1559" s="0" t="n">
        <v>0.03636</v>
      </c>
      <c r="AW1559" s="0" t="n">
        <f aca="false">AV1559*I1559</f>
        <v>99539.7860476974</v>
      </c>
    </row>
    <row r="1560" customFormat="false" ht="12.75" hidden="false" customHeight="false" outlineLevel="0" collapsed="false">
      <c r="A1560" s="0" t="n">
        <v>2</v>
      </c>
      <c r="C1560" s="4" t="n">
        <f aca="false">C1559-E1560</f>
        <v>0</v>
      </c>
      <c r="D1560" s="4" t="n">
        <f aca="false">J1420+J1423</f>
        <v>4147905.87590831</v>
      </c>
      <c r="E1560" s="4" t="n">
        <f aca="false">C1559*0.1</f>
        <v>0</v>
      </c>
      <c r="F1560" s="0" t="n">
        <f aca="false">D1560-E1560-0.1*C1560</f>
        <v>4147905.87590831</v>
      </c>
      <c r="G1560" s="4" t="n">
        <f aca="false">F1560*(1-0.34)</f>
        <v>2737617.87809949</v>
      </c>
      <c r="H1560" s="4" t="n">
        <f aca="false">0.34*(E1560+(C1560*0.1))</f>
        <v>0</v>
      </c>
      <c r="I1560" s="4" t="n">
        <f aca="false">G1560+H1560</f>
        <v>2737617.87809949</v>
      </c>
      <c r="J1560" s="0" t="n">
        <v>0.8264</v>
      </c>
      <c r="K1560" s="0" t="n">
        <f aca="false">I1560*J1560</f>
        <v>2262367.41446142</v>
      </c>
      <c r="L1560" s="0" t="n">
        <v>0.6669</v>
      </c>
      <c r="M1560" s="0" t="n">
        <f aca="false">I1560*L1560</f>
        <v>1825717.36290455</v>
      </c>
      <c r="N1560" s="0" t="n">
        <v>0.4444</v>
      </c>
      <c r="O1560" s="0" t="n">
        <f aca="false">I1560*N1560</f>
        <v>1216597.38502741</v>
      </c>
      <c r="P1560" s="0" t="n">
        <v>0.3265</v>
      </c>
      <c r="Q1560" s="0" t="n">
        <f aca="false">I1560*P1560</f>
        <v>893832.237199483</v>
      </c>
      <c r="U1560" s="0" t="n">
        <v>0.6944</v>
      </c>
      <c r="V1560" s="0" t="n">
        <f aca="false">U1560*I1560</f>
        <v>1901001.85455228</v>
      </c>
      <c r="X1560" s="6" t="n">
        <f aca="false">X1559-Y1560</f>
        <v>4028151.0928437</v>
      </c>
      <c r="Y1560" s="6" t="n">
        <f aca="false">X1559*0.1</f>
        <v>447572.3436493</v>
      </c>
      <c r="AA1560" s="6" t="n">
        <f aca="false">AA1559-AB1560</f>
        <v>0</v>
      </c>
      <c r="AB1560" s="6" t="n">
        <f aca="false">AA1559*0.2</f>
        <v>0</v>
      </c>
      <c r="AG1560" s="0" t="n">
        <f aca="false">X1560+AA1560+AD1560</f>
        <v>4028151.0928437</v>
      </c>
      <c r="AH1560" s="0" t="n">
        <f aca="false">Y1560+AB1560+AE1560</f>
        <v>447572.3436493</v>
      </c>
      <c r="AM1560" s="0" t="n">
        <v>0.25</v>
      </c>
      <c r="AN1560" s="0" t="n">
        <f aca="false">AM1560*I1560</f>
        <v>684404.469524872</v>
      </c>
      <c r="AO1560" s="0" t="n">
        <v>0.1613</v>
      </c>
      <c r="AP1560" s="0" t="n">
        <f aca="false">AO1560*I1560</f>
        <v>441577.763737447</v>
      </c>
      <c r="AQ1560" s="0" t="n">
        <v>0.016</v>
      </c>
      <c r="AR1560" s="0" t="n">
        <f aca="false">AQ1560*I1560</f>
        <v>43801.8860495918</v>
      </c>
      <c r="AV1560" s="0" t="n">
        <v>0.13223</v>
      </c>
      <c r="AW1560" s="0" t="n">
        <f aca="false">AV1560*I1560</f>
        <v>361995.212021095</v>
      </c>
    </row>
    <row r="1561" customFormat="false" ht="12.75" hidden="false" customHeight="false" outlineLevel="0" collapsed="false">
      <c r="A1561" s="0" t="n">
        <v>3</v>
      </c>
      <c r="C1561" s="4" t="n">
        <f aca="false">C1560-E1561</f>
        <v>0</v>
      </c>
      <c r="D1561" s="4" t="n">
        <f aca="false">J1420+J1423</f>
        <v>4147905.87590831</v>
      </c>
      <c r="E1561" s="4" t="n">
        <f aca="false">C1560*0.1</f>
        <v>0</v>
      </c>
      <c r="F1561" s="0" t="n">
        <f aca="false">D1561-E1561-0.1*C1561</f>
        <v>4147905.87590831</v>
      </c>
      <c r="G1561" s="4" t="n">
        <f aca="false">F1561*(1-0.34)</f>
        <v>2737617.87809949</v>
      </c>
      <c r="H1561" s="4" t="n">
        <f aca="false">0.34*(E1561+(C1561*0.1))</f>
        <v>0</v>
      </c>
      <c r="I1561" s="4" t="n">
        <f aca="false">G1561+H1561</f>
        <v>2737617.87809949</v>
      </c>
      <c r="J1561" s="0" t="n">
        <v>0.7513</v>
      </c>
      <c r="K1561" s="0" t="n">
        <f aca="false">I1561*J1561</f>
        <v>2056772.31181614</v>
      </c>
      <c r="L1561" s="0" t="n">
        <v>0.4046</v>
      </c>
      <c r="M1561" s="0" t="n">
        <f aca="false">I1561*L1561</f>
        <v>1107640.19347905</v>
      </c>
      <c r="N1561" s="0" t="n">
        <v>0.2963</v>
      </c>
      <c r="O1561" s="0" t="n">
        <f aca="false">I1561*N1561</f>
        <v>811156.177280878</v>
      </c>
      <c r="P1561" s="0" t="n">
        <v>0.1866</v>
      </c>
      <c r="Q1561" s="0" t="n">
        <f aca="false">I1561*P1561</f>
        <v>510839.496053364</v>
      </c>
      <c r="U1561" s="0" t="n">
        <v>0.5787</v>
      </c>
      <c r="V1561" s="0" t="n">
        <f aca="false">U1561*I1561</f>
        <v>1584259.46605617</v>
      </c>
      <c r="X1561" s="6" t="n">
        <f aca="false">X1560-Y1561</f>
        <v>3625335.98355933</v>
      </c>
      <c r="Y1561" s="6" t="n">
        <f aca="false">X1560*0.1</f>
        <v>402815.10928437</v>
      </c>
      <c r="AA1561" s="6" t="n">
        <f aca="false">AA1560-AB1561</f>
        <v>0</v>
      </c>
      <c r="AB1561" s="6" t="n">
        <f aca="false">AA1560*0.2</f>
        <v>0</v>
      </c>
      <c r="AG1561" s="0" t="n">
        <f aca="false">X1561+AA1561+AD1561</f>
        <v>3625335.98355933</v>
      </c>
      <c r="AH1561" s="0" t="n">
        <f aca="false">Y1561+AB1561+AE1561</f>
        <v>402815.10928437</v>
      </c>
      <c r="AM1561" s="0" t="n">
        <v>0.125</v>
      </c>
      <c r="AN1561" s="0" t="n">
        <f aca="false">AM1561*I1561</f>
        <v>342202.234762436</v>
      </c>
      <c r="AO1561" s="0" t="n">
        <v>0.0878</v>
      </c>
      <c r="AP1561" s="0" t="n">
        <f aca="false">AO1561*I1561</f>
        <v>240362.849697135</v>
      </c>
      <c r="AQ1561" s="0" t="n">
        <v>0.064</v>
      </c>
      <c r="AR1561" s="0" t="n">
        <f aca="false">AQ1561*I1561</f>
        <v>175207.544198367</v>
      </c>
      <c r="AV1561" s="0" t="n">
        <v>0.04808</v>
      </c>
      <c r="AW1561" s="0" t="n">
        <f aca="false">AV1561*I1561</f>
        <v>131624.667579023</v>
      </c>
    </row>
    <row r="1562" customFormat="false" ht="12.75" hidden="false" customHeight="false" outlineLevel="0" collapsed="false">
      <c r="A1562" s="0" t="n">
        <v>4</v>
      </c>
      <c r="C1562" s="4" t="n">
        <f aca="false">C1561-E1562</f>
        <v>0</v>
      </c>
      <c r="D1562" s="4" t="n">
        <f aca="false">J1420+J1423</f>
        <v>4147905.87590831</v>
      </c>
      <c r="E1562" s="4" t="n">
        <f aca="false">C1561*0.1</f>
        <v>0</v>
      </c>
      <c r="F1562" s="0" t="n">
        <f aca="false">D1562-E1562-0.1*C1562</f>
        <v>4147905.87590831</v>
      </c>
      <c r="G1562" s="4" t="n">
        <f aca="false">F1562*(1-0.34)</f>
        <v>2737617.87809949</v>
      </c>
      <c r="H1562" s="4" t="n">
        <f aca="false">0.34*(E1562+(C1562*0.1))</f>
        <v>0</v>
      </c>
      <c r="I1562" s="4" t="n">
        <f aca="false">G1562+H1562</f>
        <v>2737617.87809949</v>
      </c>
      <c r="J1562" s="0" t="n">
        <v>0.683</v>
      </c>
      <c r="K1562" s="0" t="n">
        <f aca="false">I1562*J1562</f>
        <v>1869793.01074195</v>
      </c>
      <c r="L1562" s="0" t="n">
        <v>0.3011</v>
      </c>
      <c r="M1562" s="0" t="n">
        <f aca="false">I1562*L1562</f>
        <v>824296.743095756</v>
      </c>
      <c r="N1562" s="0" t="n">
        <v>0.1975</v>
      </c>
      <c r="O1562" s="0" t="n">
        <f aca="false">I1562*N1562</f>
        <v>540679.530924649</v>
      </c>
      <c r="P1562" s="0" t="n">
        <v>0.1066</v>
      </c>
      <c r="Q1562" s="0" t="n">
        <f aca="false">I1562*P1562</f>
        <v>291830.065805405</v>
      </c>
      <c r="U1562" s="0" t="n">
        <v>0.4823</v>
      </c>
      <c r="V1562" s="0" t="n">
        <f aca="false">U1562*I1562</f>
        <v>1320353.10260738</v>
      </c>
      <c r="X1562" s="6" t="n">
        <f aca="false">X1561-Y1562</f>
        <v>3262802.3852034</v>
      </c>
      <c r="Y1562" s="6" t="n">
        <f aca="false">X1561*0.1</f>
        <v>362533.598355933</v>
      </c>
      <c r="AA1562" s="6" t="n">
        <f aca="false">AA1561-AB1562</f>
        <v>0</v>
      </c>
      <c r="AB1562" s="6" t="n">
        <f aca="false">AA1561*0.2</f>
        <v>0</v>
      </c>
      <c r="AG1562" s="0" t="n">
        <f aca="false">X1562+AA1562+AD1562</f>
        <v>3262802.3852034</v>
      </c>
      <c r="AH1562" s="0" t="n">
        <f aca="false">Y1562+AB1562+AE1562</f>
        <v>362533.598355933</v>
      </c>
      <c r="AM1562" s="0" t="n">
        <v>0.0625</v>
      </c>
      <c r="AN1562" s="0" t="n">
        <f aca="false">AM1562*I1562</f>
        <v>171101.117381218</v>
      </c>
      <c r="AO1562" s="0" t="n">
        <v>0.039</v>
      </c>
      <c r="AP1562" s="0" t="n">
        <f aca="false">AO1562*I1562</f>
        <v>106767.09724588</v>
      </c>
      <c r="AQ1562" s="0" t="n">
        <v>0.0256</v>
      </c>
      <c r="AR1562" s="0" t="n">
        <f aca="false">AQ1562*I1562</f>
        <v>70083.0176793469</v>
      </c>
      <c r="AV1562" s="0" t="n">
        <v>0.0174895</v>
      </c>
      <c r="AW1562" s="0" t="n">
        <f aca="false">AV1562*I1562</f>
        <v>47879.567879021</v>
      </c>
    </row>
    <row r="1563" customFormat="false" ht="12.75" hidden="false" customHeight="false" outlineLevel="0" collapsed="false">
      <c r="A1563" s="0" t="n">
        <v>5</v>
      </c>
      <c r="C1563" s="4" t="n">
        <f aca="false">C1562-E1563</f>
        <v>0</v>
      </c>
      <c r="D1563" s="4" t="n">
        <f aca="false">J1420+J1423</f>
        <v>4147905.87590831</v>
      </c>
      <c r="E1563" s="4" t="n">
        <f aca="false">C1562*0.1</f>
        <v>0</v>
      </c>
      <c r="F1563" s="0" t="n">
        <f aca="false">D1563-E1563-0.1*C1563</f>
        <v>4147905.87590831</v>
      </c>
      <c r="G1563" s="4" t="n">
        <f aca="false">F1563*(1-0.34)</f>
        <v>2737617.87809949</v>
      </c>
      <c r="H1563" s="4" t="n">
        <f aca="false">0.34*(E1563+(C1563*0.1))</f>
        <v>0</v>
      </c>
      <c r="I1563" s="4" t="n">
        <f aca="false">G1563+H1563</f>
        <v>2737617.87809949</v>
      </c>
      <c r="J1563" s="0" t="n">
        <v>0.6209</v>
      </c>
      <c r="K1563" s="0" t="n">
        <f aca="false">I1563*J1563</f>
        <v>1699786.94051197</v>
      </c>
      <c r="L1563" s="0" t="n">
        <v>0.223</v>
      </c>
      <c r="M1563" s="0" t="n">
        <f aca="false">I1563*L1563</f>
        <v>610488.786816186</v>
      </c>
      <c r="N1563" s="0" t="n">
        <v>0.1317</v>
      </c>
      <c r="O1563" s="0" t="n">
        <f aca="false">I1563*N1563</f>
        <v>360544.274545703</v>
      </c>
      <c r="P1563" s="0" t="n">
        <v>0.0609</v>
      </c>
      <c r="Q1563" s="0" t="n">
        <f aca="false">I1563*P1563</f>
        <v>166720.928776259</v>
      </c>
      <c r="U1563" s="0" t="n">
        <v>0.4019</v>
      </c>
      <c r="V1563" s="0" t="n">
        <f aca="false">U1563*I1563</f>
        <v>1100248.62520818</v>
      </c>
      <c r="X1563" s="6" t="n">
        <f aca="false">X1562-Y1563</f>
        <v>2936522.14668306</v>
      </c>
      <c r="Y1563" s="6" t="n">
        <f aca="false">X1562*0.1</f>
        <v>326280.23852034</v>
      </c>
      <c r="AA1563" s="6" t="n">
        <f aca="false">AA1562-AB1563</f>
        <v>0</v>
      </c>
      <c r="AB1563" s="6" t="n">
        <f aca="false">AA1562*0.2</f>
        <v>0</v>
      </c>
      <c r="AG1563" s="0" t="n">
        <f aca="false">X1563+AA1563+AD1563</f>
        <v>2936522.14668306</v>
      </c>
      <c r="AH1563" s="0" t="n">
        <f aca="false">Y1563+AB1563+AE1563</f>
        <v>326280.23852034</v>
      </c>
      <c r="AM1563" s="0" t="n">
        <v>0.03125</v>
      </c>
      <c r="AN1563" s="0" t="n">
        <f aca="false">AM1563*I1563</f>
        <v>85550.558690609</v>
      </c>
      <c r="AO1563" s="0" t="n">
        <v>0.0173</v>
      </c>
      <c r="AP1563" s="0" t="n">
        <f aca="false">AO1563*I1563</f>
        <v>47360.7892911211</v>
      </c>
      <c r="AQ1563" s="0" t="n">
        <v>0.0102</v>
      </c>
      <c r="AR1563" s="0" t="n">
        <f aca="false">AQ1563*I1563</f>
        <v>27923.7023566148</v>
      </c>
      <c r="AV1563" s="0" t="n">
        <v>0.00636</v>
      </c>
      <c r="AW1563" s="0" t="n">
        <f aca="false">AV1563*I1563</f>
        <v>17411.2497047127</v>
      </c>
    </row>
    <row r="1564" customFormat="false" ht="12.75" hidden="false" customHeight="false" outlineLevel="0" collapsed="false">
      <c r="A1564" s="0" t="n">
        <v>6</v>
      </c>
      <c r="C1564" s="4" t="n">
        <f aca="false">C1563-E1564</f>
        <v>0</v>
      </c>
      <c r="D1564" s="4" t="n">
        <f aca="false">J1420+J1423</f>
        <v>4147905.87590831</v>
      </c>
      <c r="E1564" s="4" t="n">
        <f aca="false">C1563*0.1</f>
        <v>0</v>
      </c>
      <c r="F1564" s="0" t="n">
        <f aca="false">D1564-E1564-0.1*C1564</f>
        <v>4147905.87590831</v>
      </c>
      <c r="G1564" s="4" t="n">
        <f aca="false">F1564*(1-0.34)</f>
        <v>2737617.87809949</v>
      </c>
      <c r="H1564" s="4" t="n">
        <f aca="false">0.34*(E1564+(C1564*0.1))</f>
        <v>0</v>
      </c>
      <c r="I1564" s="4" t="n">
        <f aca="false">G1564+H1564</f>
        <v>2737617.87809949</v>
      </c>
      <c r="J1564" s="0" t="n">
        <v>0.5645</v>
      </c>
      <c r="K1564" s="0" t="n">
        <f aca="false">I1564*J1564</f>
        <v>1545385.29218716</v>
      </c>
      <c r="L1564" s="0" t="n">
        <v>0.1652</v>
      </c>
      <c r="M1564" s="0" t="n">
        <f aca="false">I1564*L1564</f>
        <v>452254.473462035</v>
      </c>
      <c r="N1564" s="0" t="n">
        <v>0.0878</v>
      </c>
      <c r="O1564" s="0" t="n">
        <f aca="false">I1564*N1564</f>
        <v>240362.849697135</v>
      </c>
      <c r="P1564" s="0" t="n">
        <v>0.0348</v>
      </c>
      <c r="Q1564" s="0" t="n">
        <f aca="false">I1564*P1564</f>
        <v>95269.1021578621</v>
      </c>
      <c r="U1564" s="0" t="n">
        <v>0.3349</v>
      </c>
      <c r="V1564" s="0" t="n">
        <f aca="false">U1564*I1564</f>
        <v>916828.227375518</v>
      </c>
      <c r="X1564" s="6" t="n">
        <f aca="false">X1563-Y1564</f>
        <v>2642869.93201475</v>
      </c>
      <c r="Y1564" s="6" t="n">
        <f aca="false">X1563*0.1</f>
        <v>293652.214668306</v>
      </c>
      <c r="AA1564" s="6" t="n">
        <f aca="false">AA1563-AB1564</f>
        <v>0</v>
      </c>
      <c r="AB1564" s="6" t="n">
        <f aca="false">AA1563/5</f>
        <v>0</v>
      </c>
      <c r="AG1564" s="0" t="n">
        <f aca="false">X1564+AA1564+AD1564</f>
        <v>2642869.93201475</v>
      </c>
      <c r="AH1564" s="0" t="n">
        <f aca="false">Y1564+AB1564+AE1564</f>
        <v>293652.214668306</v>
      </c>
      <c r="AM1564" s="0" t="n">
        <v>0.01563</v>
      </c>
      <c r="AN1564" s="0" t="n">
        <f aca="false">AM1564*I1564</f>
        <v>42788.967434695</v>
      </c>
      <c r="AO1564" s="0" t="n">
        <v>0.0077</v>
      </c>
      <c r="AP1564" s="0" t="n">
        <f aca="false">AO1564*I1564</f>
        <v>21079.6576613661</v>
      </c>
      <c r="AQ1564" s="0" t="n">
        <v>0.0041</v>
      </c>
      <c r="AR1564" s="0" t="n">
        <f aca="false">AQ1564*I1564</f>
        <v>11224.2333002079</v>
      </c>
      <c r="AV1564" s="0" t="n">
        <v>0.00231</v>
      </c>
      <c r="AW1564" s="0" t="n">
        <f aca="false">AV1564*I1564</f>
        <v>6323.89729840982</v>
      </c>
    </row>
    <row r="1565" customFormat="false" ht="12.75" hidden="false" customHeight="false" outlineLevel="0" collapsed="false">
      <c r="A1565" s="0" t="n">
        <v>7</v>
      </c>
      <c r="C1565" s="4" t="n">
        <f aca="false">C1564-E1565</f>
        <v>0</v>
      </c>
      <c r="D1565" s="4" t="n">
        <f aca="false">J1420+J1423</f>
        <v>4147905.87590831</v>
      </c>
      <c r="E1565" s="4" t="n">
        <f aca="false">C1564*0.1</f>
        <v>0</v>
      </c>
      <c r="F1565" s="0" t="n">
        <f aca="false">D1565-E1565-0.1*C1565</f>
        <v>4147905.87590831</v>
      </c>
      <c r="G1565" s="4" t="n">
        <f aca="false">F1565*(1-0.34)</f>
        <v>2737617.87809949</v>
      </c>
      <c r="H1565" s="4" t="n">
        <f aca="false">0.34*(E1565+(C1565*0.1))</f>
        <v>0</v>
      </c>
      <c r="I1565" s="4" t="n">
        <f aca="false">G1565+H1565</f>
        <v>2737617.87809949</v>
      </c>
      <c r="J1565" s="0" t="n">
        <v>0.5132</v>
      </c>
      <c r="K1565" s="0" t="n">
        <f aca="false">I1565*J1565</f>
        <v>1404945.49504066</v>
      </c>
      <c r="L1565" s="0" t="n">
        <v>0.1224</v>
      </c>
      <c r="M1565" s="0" t="n">
        <f aca="false">I1565*L1565</f>
        <v>335084.428279377</v>
      </c>
      <c r="N1565" s="0" t="n">
        <v>0.0585</v>
      </c>
      <c r="O1565" s="0" t="n">
        <f aca="false">I1565*N1565</f>
        <v>160150.64586882</v>
      </c>
      <c r="P1565" s="0" t="n">
        <v>0.0199</v>
      </c>
      <c r="Q1565" s="0" t="n">
        <f aca="false">I1565*P1565</f>
        <v>54478.5957741798</v>
      </c>
      <c r="U1565" s="0" t="n">
        <v>0.2791</v>
      </c>
      <c r="V1565" s="0" t="n">
        <f aca="false">U1565*I1565</f>
        <v>764069.149777567</v>
      </c>
      <c r="X1565" s="6" t="n">
        <f aca="false">X1564-Y1565</f>
        <v>2378582.93881328</v>
      </c>
      <c r="Y1565" s="6" t="n">
        <f aca="false">X1564*0.1</f>
        <v>264286.993201475</v>
      </c>
      <c r="AA1565" s="6" t="n">
        <f aca="false">AA1564-AB1565</f>
        <v>0</v>
      </c>
      <c r="AB1565" s="6" t="n">
        <f aca="false">AA1563/5</f>
        <v>0</v>
      </c>
      <c r="AG1565" s="0" t="n">
        <f aca="false">X1565+AA1565+AD1565</f>
        <v>2378582.93881328</v>
      </c>
      <c r="AH1565" s="0" t="n">
        <f aca="false">Y1565+AB1565+AE1565</f>
        <v>264286.993201475</v>
      </c>
      <c r="AM1565" s="0" t="n">
        <v>0.00781</v>
      </c>
      <c r="AN1565" s="0" t="n">
        <f aca="false">AM1565*I1565</f>
        <v>21380.795627957</v>
      </c>
      <c r="AO1565" s="0" t="n">
        <v>0.0034</v>
      </c>
      <c r="AP1565" s="0" t="n">
        <f aca="false">AO1565*I1565</f>
        <v>9307.90078553826</v>
      </c>
      <c r="AQ1565" s="0" t="n">
        <v>0.0016</v>
      </c>
      <c r="AR1565" s="0" t="n">
        <f aca="false">AQ1565*I1565</f>
        <v>4380.18860495918</v>
      </c>
      <c r="AV1565" s="0" t="n">
        <v>0.00084</v>
      </c>
      <c r="AW1565" s="0" t="n">
        <f aca="false">AV1565*I1565</f>
        <v>2299.59901760357</v>
      </c>
    </row>
    <row r="1566" customFormat="false" ht="12.75" hidden="false" customHeight="false" outlineLevel="0" collapsed="false">
      <c r="A1566" s="0" t="n">
        <v>8</v>
      </c>
      <c r="C1566" s="4" t="n">
        <f aca="false">C1565-E1566</f>
        <v>0</v>
      </c>
      <c r="D1566" s="4" t="n">
        <f aca="false">J1420+J1423</f>
        <v>4147905.87590831</v>
      </c>
      <c r="E1566" s="4" t="n">
        <f aca="false">C1565*0.1</f>
        <v>0</v>
      </c>
      <c r="F1566" s="0" t="n">
        <f aca="false">D1566-E1566-0.1*C1566</f>
        <v>4147905.87590831</v>
      </c>
      <c r="G1566" s="4" t="n">
        <f aca="false">F1566*(1-0.34)</f>
        <v>2737617.87809949</v>
      </c>
      <c r="H1566" s="4" t="n">
        <f aca="false">0.34*(E1566+(C1566*0.1))</f>
        <v>0</v>
      </c>
      <c r="I1566" s="4" t="n">
        <f aca="false">G1566+H1566</f>
        <v>2737617.87809949</v>
      </c>
      <c r="J1566" s="0" t="n">
        <v>0.4665</v>
      </c>
      <c r="K1566" s="0" t="n">
        <f aca="false">I1566*J1566</f>
        <v>1277098.74013341</v>
      </c>
      <c r="L1566" s="0" t="n">
        <v>0.0906</v>
      </c>
      <c r="M1566" s="0" t="n">
        <f aca="false">I1566*L1566</f>
        <v>248028.179755814</v>
      </c>
      <c r="N1566" s="0" t="n">
        <v>0.039</v>
      </c>
      <c r="O1566" s="0" t="n">
        <f aca="false">I1566*N1566</f>
        <v>106767.09724588</v>
      </c>
      <c r="P1566" s="0" t="n">
        <v>0.0199</v>
      </c>
      <c r="Q1566" s="0" t="n">
        <f aca="false">I1566*P1566</f>
        <v>54478.5957741798</v>
      </c>
      <c r="U1566" s="0" t="n">
        <v>0.2326</v>
      </c>
      <c r="V1566" s="0" t="n">
        <f aca="false">U1566*I1566</f>
        <v>636769.918445941</v>
      </c>
      <c r="X1566" s="6" t="n">
        <f aca="false">X1565-Y1566</f>
        <v>2140724.64493195</v>
      </c>
      <c r="Y1566" s="6" t="n">
        <f aca="false">X1565*0.1</f>
        <v>237858.293881328</v>
      </c>
      <c r="AA1566" s="6" t="n">
        <f aca="false">AA1565-AB1566</f>
        <v>0</v>
      </c>
      <c r="AB1566" s="6" t="n">
        <f aca="false">AA1563/5</f>
        <v>0</v>
      </c>
      <c r="AG1566" s="0" t="n">
        <f aca="false">X1566+AA1566+AD1566</f>
        <v>2140724.64493195</v>
      </c>
      <c r="AH1566" s="0" t="n">
        <f aca="false">Y1566+AB1566+AE1566</f>
        <v>237858.293881328</v>
      </c>
      <c r="AM1566" s="0" t="n">
        <v>0.00391</v>
      </c>
      <c r="AN1566" s="0" t="n">
        <f aca="false">AM1566*I1566</f>
        <v>10704.085903369</v>
      </c>
      <c r="AO1566" s="0" t="n">
        <v>0.0015</v>
      </c>
      <c r="AP1566" s="0" t="n">
        <f aca="false">AO1566*I1566</f>
        <v>4106.42681714923</v>
      </c>
      <c r="AQ1566" s="0" t="n">
        <v>0.000665</v>
      </c>
      <c r="AR1566" s="0" t="n">
        <f aca="false">AQ1566*I1566</f>
        <v>1820.51588893616</v>
      </c>
      <c r="AV1566" s="0" t="n">
        <v>0.000306</v>
      </c>
      <c r="AW1566" s="0" t="n">
        <f aca="false">AV1566*I1566</f>
        <v>837.711070698443</v>
      </c>
    </row>
    <row r="1567" customFormat="false" ht="12.75" hidden="false" customHeight="false" outlineLevel="0" collapsed="false">
      <c r="A1567" s="0" t="n">
        <v>9</v>
      </c>
      <c r="C1567" s="4" t="n">
        <f aca="false">C1566-E1567</f>
        <v>0</v>
      </c>
      <c r="D1567" s="4" t="n">
        <f aca="false">J1420+J1423</f>
        <v>4147905.87590831</v>
      </c>
      <c r="E1567" s="4" t="n">
        <f aca="false">C1566*0.1</f>
        <v>0</v>
      </c>
      <c r="F1567" s="0" t="n">
        <f aca="false">D1567-E1567-0.1*C1567</f>
        <v>4147905.87590831</v>
      </c>
      <c r="G1567" s="4" t="n">
        <f aca="false">F1567*(1-0.34)</f>
        <v>2737617.87809949</v>
      </c>
      <c r="H1567" s="4" t="n">
        <f aca="false">0.34*(E1567+(C1567*0.1))</f>
        <v>0</v>
      </c>
      <c r="I1567" s="4" t="n">
        <f aca="false">G1567+H1567</f>
        <v>2737617.87809949</v>
      </c>
      <c r="J1567" s="0" t="n">
        <v>0.4241</v>
      </c>
      <c r="K1567" s="0" t="n">
        <f aca="false">I1567*J1567</f>
        <v>1161023.74210199</v>
      </c>
      <c r="L1567" s="0" t="n">
        <v>0.0671</v>
      </c>
      <c r="M1567" s="0" t="n">
        <f aca="false">I1567*L1567</f>
        <v>183694.159620476</v>
      </c>
      <c r="N1567" s="0" t="n">
        <v>0.026</v>
      </c>
      <c r="O1567" s="0" t="n">
        <f aca="false">I1567*N1567</f>
        <v>71178.0648305867</v>
      </c>
      <c r="P1567" s="0" t="n">
        <v>0.0065</v>
      </c>
      <c r="Q1567" s="0" t="n">
        <f aca="false">I1567*P1567</f>
        <v>17794.5162076467</v>
      </c>
      <c r="U1567" s="0" t="n">
        <v>0.1938</v>
      </c>
      <c r="V1567" s="0" t="n">
        <f aca="false">U1567*I1567</f>
        <v>530550.344775681</v>
      </c>
      <c r="X1567" s="6" t="n">
        <f aca="false">X1566-Y1567</f>
        <v>1926652.18043875</v>
      </c>
      <c r="Y1567" s="6" t="n">
        <f aca="false">X1566*0.1</f>
        <v>214072.464493195</v>
      </c>
      <c r="AA1567" s="6" t="n">
        <f aca="false">AA1566-AB1567</f>
        <v>0</v>
      </c>
      <c r="AB1567" s="6" t="n">
        <f aca="false">AA1563/5</f>
        <v>0</v>
      </c>
      <c r="AG1567" s="0" t="n">
        <f aca="false">X1567+AA1567+AD1567</f>
        <v>1926652.18043875</v>
      </c>
      <c r="AH1567" s="0" t="n">
        <f aca="false">Y1567+AB1567+AE1567</f>
        <v>214072.464493195</v>
      </c>
      <c r="AM1567" s="0" t="n">
        <v>0.00195</v>
      </c>
      <c r="AN1567" s="0" t="n">
        <f aca="false">AM1567*I1567</f>
        <v>5338.354862294</v>
      </c>
      <c r="AO1567" s="0" t="n">
        <v>0.0007</v>
      </c>
      <c r="AP1567" s="0" t="n">
        <f aca="false">AO1567*I1567</f>
        <v>1916.33251466964</v>
      </c>
      <c r="AQ1567" s="0" t="n">
        <v>0.000262</v>
      </c>
      <c r="AR1567" s="0" t="n">
        <f aca="false">AQ1567*I1567</f>
        <v>717.255884062066</v>
      </c>
      <c r="AV1567" s="0" t="n">
        <v>0.000111</v>
      </c>
      <c r="AW1567" s="0" t="n">
        <f aca="false">AV1567*I1567</f>
        <v>303.875584469043</v>
      </c>
    </row>
    <row r="1568" customFormat="false" ht="12.75" hidden="false" customHeight="false" outlineLevel="0" collapsed="false">
      <c r="A1568" s="0" t="n">
        <v>10</v>
      </c>
      <c r="B1568" s="17" t="n">
        <f aca="false">J1417</f>
        <v>1491750</v>
      </c>
      <c r="C1568" s="4" t="n">
        <f aca="false">C1567-E1568</f>
        <v>0</v>
      </c>
      <c r="D1568" s="4" t="n">
        <f aca="false">J1420+J1423</f>
        <v>4147905.87590831</v>
      </c>
      <c r="E1568" s="4" t="n">
        <f aca="false">C1567*0.1</f>
        <v>0</v>
      </c>
      <c r="F1568" s="0" t="n">
        <f aca="false">D1568-E1568-0.1*C1568</f>
        <v>4147905.87590831</v>
      </c>
      <c r="G1568" s="4" t="n">
        <f aca="false">F1568*(1-0.34)</f>
        <v>2737617.87809949</v>
      </c>
      <c r="H1568" s="4" t="n">
        <f aca="false">0.34*(E1568+(C1568*0.1))</f>
        <v>0</v>
      </c>
      <c r="I1568" s="4" t="n">
        <f aca="false">B1568+G1568+H1568</f>
        <v>4229367.87809949</v>
      </c>
      <c r="J1568" s="0" t="n">
        <v>0.3855</v>
      </c>
      <c r="K1568" s="0" t="n">
        <f aca="false">I1568*J1568</f>
        <v>1630421.31700735</v>
      </c>
      <c r="L1568" s="0" t="n">
        <v>0.0497</v>
      </c>
      <c r="M1568" s="0" t="n">
        <f aca="false">I1568*L1568</f>
        <v>210199.583541545</v>
      </c>
      <c r="N1568" s="0" t="n">
        <v>0.0173</v>
      </c>
      <c r="O1568" s="0" t="n">
        <f aca="false">I1568*N1568</f>
        <v>73168.0642911211</v>
      </c>
      <c r="P1568" s="0" t="n">
        <v>0.0037</v>
      </c>
      <c r="Q1568" s="0" t="n">
        <f aca="false">I1568*P1568</f>
        <v>15648.6611489681</v>
      </c>
      <c r="U1568" s="0" t="n">
        <v>0.1615</v>
      </c>
      <c r="V1568" s="0" t="n">
        <f aca="false">U1568*I1568</f>
        <v>683042.912313067</v>
      </c>
      <c r="W1568" s="17"/>
      <c r="X1568" s="6" t="n">
        <f aca="false">X1567-Y1568</f>
        <v>1733986.96239488</v>
      </c>
      <c r="Y1568" s="6" t="n">
        <f aca="false">X1567*0.1</f>
        <v>192665.218043875</v>
      </c>
      <c r="AA1568" s="6" t="n">
        <f aca="false">AA1567-AB1568</f>
        <v>0</v>
      </c>
      <c r="AB1568" s="6" t="n">
        <f aca="false">AA1563/5</f>
        <v>0</v>
      </c>
      <c r="AC1568" s="17"/>
      <c r="AF1568" s="17" t="n">
        <f aca="false">W1568+Z1568+AC1568</f>
        <v>0</v>
      </c>
      <c r="AG1568" s="0" t="n">
        <f aca="false">X1568+AA1568+AD1568</f>
        <v>1733986.96239488</v>
      </c>
      <c r="AH1568" s="0" t="n">
        <f aca="false">Y1568+AB1568+AE1568</f>
        <v>192665.218043875</v>
      </c>
      <c r="AM1568" s="0" t="n">
        <v>0.00098</v>
      </c>
      <c r="AN1568" s="0" t="n">
        <f aca="false">AM1568*I1568</f>
        <v>4144.7805205375</v>
      </c>
      <c r="AO1568" s="0" t="n">
        <v>0.0003</v>
      </c>
      <c r="AP1568" s="0" t="n">
        <f aca="false">AO1568*I1568</f>
        <v>1268.81036342985</v>
      </c>
      <c r="AQ1568" s="0" t="n">
        <v>0.000105</v>
      </c>
      <c r="AR1568" s="0" t="n">
        <f aca="false">AQ1568*I1568</f>
        <v>444.083627200446</v>
      </c>
      <c r="AV1568" s="0" t="n">
        <v>4E-005</v>
      </c>
      <c r="AW1568" s="0" t="n">
        <f aca="false">AV1568*I1568</f>
        <v>169.17471512398</v>
      </c>
    </row>
    <row r="1569" customFormat="false" ht="12.75" hidden="false" customHeight="false" outlineLevel="0" collapsed="false">
      <c r="A1569" s="0" t="n">
        <v>11</v>
      </c>
      <c r="C1569" s="4" t="n">
        <f aca="false">C1568-E1569</f>
        <v>0</v>
      </c>
      <c r="D1569" s="4" t="n">
        <f aca="false">J1420+J1423</f>
        <v>4147905.87590831</v>
      </c>
      <c r="E1569" s="4" t="n">
        <f aca="false">C1568/10</f>
        <v>0</v>
      </c>
      <c r="F1569" s="0" t="n">
        <f aca="false">D1569-E1569-0.1*C1569</f>
        <v>4147905.87590831</v>
      </c>
      <c r="G1569" s="4" t="n">
        <f aca="false">F1569*(1-0.34)</f>
        <v>2737617.87809949</v>
      </c>
      <c r="H1569" s="4" t="n">
        <f aca="false">0.34*(E1569+(C1569*0.1))</f>
        <v>0</v>
      </c>
      <c r="I1569" s="4" t="n">
        <f aca="false">G1569+H1569</f>
        <v>2737617.87809949</v>
      </c>
      <c r="J1569" s="0" t="n">
        <v>0.3505</v>
      </c>
      <c r="K1569" s="0" t="n">
        <f aca="false">I1569*J1569</f>
        <v>959535.06627387</v>
      </c>
      <c r="L1569" s="0" t="n">
        <v>0.0368</v>
      </c>
      <c r="M1569" s="0" t="n">
        <f aca="false">I1569*L1569</f>
        <v>100744.337914061</v>
      </c>
      <c r="N1569" s="0" t="n">
        <v>0.116</v>
      </c>
      <c r="O1569" s="0" t="n">
        <f aca="false">I1569*N1569</f>
        <v>317563.673859541</v>
      </c>
      <c r="P1569" s="0" t="n">
        <v>0.0021</v>
      </c>
      <c r="Q1569" s="0" t="n">
        <f aca="false">I1569*P1569</f>
        <v>5748.99754400892</v>
      </c>
      <c r="U1569" s="0" t="n">
        <v>0.1346</v>
      </c>
      <c r="V1569" s="0" t="n">
        <f aca="false">U1569*I1569</f>
        <v>368483.366392191</v>
      </c>
      <c r="X1569" s="6" t="n">
        <f aca="false">X1568-Y1569</f>
        <v>1560588.26615539</v>
      </c>
      <c r="Y1569" s="6" t="n">
        <f aca="false">X1568/10</f>
        <v>173398.696239488</v>
      </c>
      <c r="AA1569" s="6"/>
      <c r="AB1569" s="6"/>
      <c r="AD1569" s="6" t="n">
        <f aca="false">-AC1568-AE1569</f>
        <v>0</v>
      </c>
      <c r="AE1569" s="6" t="n">
        <f aca="false">-AC1568*0.2</f>
        <v>-0</v>
      </c>
      <c r="AG1569" s="0" t="n">
        <f aca="false">X1569+AA1569+AD1569</f>
        <v>1560588.26615539</v>
      </c>
      <c r="AH1569" s="0" t="n">
        <f aca="false">Y1569+AB1569+AE1569</f>
        <v>173398.696239488</v>
      </c>
      <c r="AM1569" s="0" t="n">
        <v>0.00049</v>
      </c>
      <c r="AN1569" s="0" t="n">
        <f aca="false">AM1569*I1569</f>
        <v>1341.43276026875</v>
      </c>
      <c r="AO1569" s="0" t="n">
        <v>0.00013</v>
      </c>
      <c r="AP1569" s="0" t="n">
        <f aca="false">AO1569*I1569</f>
        <v>355.890324152933</v>
      </c>
      <c r="AQ1569" s="0" t="n">
        <v>4.2E-005</v>
      </c>
      <c r="AR1569" s="0" t="n">
        <f aca="false">AQ1569*I1569</f>
        <v>114.979950880178</v>
      </c>
      <c r="AV1569" s="0" t="n">
        <v>1.47E-005</v>
      </c>
      <c r="AW1569" s="0" t="n">
        <f aca="false">AV1569*I1569</f>
        <v>40.2429828080625</v>
      </c>
    </row>
    <row r="1570" customFormat="false" ht="12.75" hidden="false" customHeight="false" outlineLevel="0" collapsed="false">
      <c r="A1570" s="0" t="n">
        <v>12</v>
      </c>
      <c r="C1570" s="4" t="n">
        <f aca="false">C1569-E1570</f>
        <v>0</v>
      </c>
      <c r="D1570" s="4" t="n">
        <f aca="false">J1420+J1423</f>
        <v>4147905.87590831</v>
      </c>
      <c r="E1570" s="4" t="n">
        <f aca="false">C1568/10</f>
        <v>0</v>
      </c>
      <c r="F1570" s="0" t="n">
        <f aca="false">D1570-E1570-0.1*C1570</f>
        <v>4147905.87590831</v>
      </c>
      <c r="G1570" s="4" t="n">
        <f aca="false">F1570*(1-0.34)</f>
        <v>2737617.87809949</v>
      </c>
      <c r="H1570" s="4" t="n">
        <f aca="false">0.34*(E1570+(C1570*0.1))</f>
        <v>0</v>
      </c>
      <c r="I1570" s="4" t="n">
        <f aca="false">G1570+H1570</f>
        <v>2737617.87809949</v>
      </c>
      <c r="J1570" s="0" t="n">
        <v>0.3186</v>
      </c>
      <c r="K1570" s="0" t="n">
        <f aca="false">I1570*J1570</f>
        <v>872205.055962497</v>
      </c>
      <c r="L1570" s="0" t="n">
        <v>0.0273</v>
      </c>
      <c r="M1570" s="0" t="n">
        <f aca="false">I1570*L1570</f>
        <v>74736.968072116</v>
      </c>
      <c r="N1570" s="0" t="n">
        <v>0.0077</v>
      </c>
      <c r="O1570" s="0" t="n">
        <f aca="false">I1570*N1570</f>
        <v>21079.6576613661</v>
      </c>
      <c r="P1570" s="0" t="n">
        <v>0.0012</v>
      </c>
      <c r="Q1570" s="0" t="n">
        <f aca="false">I1570*P1570</f>
        <v>3285.14145371938</v>
      </c>
      <c r="U1570" s="0" t="n">
        <v>0.1122</v>
      </c>
      <c r="V1570" s="0" t="n">
        <f aca="false">U1570*I1570</f>
        <v>307160.725922762</v>
      </c>
      <c r="X1570" s="6" t="n">
        <f aca="false">X1569-Y1570</f>
        <v>1387189.5699159</v>
      </c>
      <c r="Y1570" s="6" t="n">
        <f aca="false">X1568/10</f>
        <v>173398.696239488</v>
      </c>
      <c r="AA1570" s="6"/>
      <c r="AB1570" s="6"/>
      <c r="AD1570" s="6" t="n">
        <f aca="false">AD1569-AE1570</f>
        <v>0</v>
      </c>
      <c r="AE1570" s="6" t="n">
        <f aca="false">AD1569*0.2</f>
        <v>0</v>
      </c>
      <c r="AG1570" s="0" t="n">
        <f aca="false">X1570+AA1570+AD1570</f>
        <v>1387189.5699159</v>
      </c>
      <c r="AH1570" s="0" t="n">
        <f aca="false">Y1570+AB1570+AE1570</f>
        <v>173398.696239488</v>
      </c>
      <c r="AM1570" s="0" t="n">
        <v>0.00024</v>
      </c>
      <c r="AN1570" s="0" t="n">
        <f aca="false">AM1570*I1570</f>
        <v>657.028290743877</v>
      </c>
      <c r="AO1570" s="0" t="n">
        <v>5.9E-005</v>
      </c>
      <c r="AP1570" s="0" t="n">
        <f aca="false">AO1570*I1570</f>
        <v>161.51945480787</v>
      </c>
      <c r="AQ1570" s="0" t="n">
        <v>1.7E-005</v>
      </c>
      <c r="AR1570" s="0" t="n">
        <f aca="false">AQ1570*I1570</f>
        <v>46.5395039276913</v>
      </c>
      <c r="AV1570" s="0" t="n">
        <v>5.3E-006</v>
      </c>
      <c r="AW1570" s="0" t="n">
        <f aca="false">AV1570*I1570</f>
        <v>14.5093747539273</v>
      </c>
    </row>
    <row r="1571" customFormat="false" ht="12.75" hidden="false" customHeight="false" outlineLevel="0" collapsed="false">
      <c r="A1571" s="0" t="n">
        <v>13</v>
      </c>
      <c r="C1571" s="4" t="n">
        <f aca="false">C1570-E1571</f>
        <v>0</v>
      </c>
      <c r="D1571" s="4" t="n">
        <f aca="false">J1420+J1423</f>
        <v>4147905.87590831</v>
      </c>
      <c r="E1571" s="4" t="n">
        <f aca="false">C1568/10</f>
        <v>0</v>
      </c>
      <c r="F1571" s="0" t="n">
        <f aca="false">D1571-E1571-0.1*C1571</f>
        <v>4147905.87590831</v>
      </c>
      <c r="G1571" s="4" t="n">
        <f aca="false">F1571*(1-0.34)</f>
        <v>2737617.87809949</v>
      </c>
      <c r="H1571" s="4" t="n">
        <f aca="false">0.34*(E1571+(C1571*0.1))</f>
        <v>0</v>
      </c>
      <c r="I1571" s="4" t="n">
        <f aca="false">G1571+H1571</f>
        <v>2737617.87809949</v>
      </c>
      <c r="J1571" s="0" t="n">
        <v>0.2897</v>
      </c>
      <c r="K1571" s="0" t="n">
        <f aca="false">I1571*J1571</f>
        <v>793087.899285422</v>
      </c>
      <c r="L1571" s="0" t="n">
        <v>0.0273</v>
      </c>
      <c r="M1571" s="0" t="n">
        <f aca="false">I1571*L1571</f>
        <v>74736.968072116</v>
      </c>
      <c r="N1571" s="0" t="n">
        <v>0.0051</v>
      </c>
      <c r="O1571" s="0" t="n">
        <f aca="false">I1571*N1571</f>
        <v>13961.8511783074</v>
      </c>
      <c r="P1571" s="0" t="n">
        <v>0.0007</v>
      </c>
      <c r="Q1571" s="0" t="n">
        <f aca="false">I1571*P1571</f>
        <v>1916.33251466964</v>
      </c>
      <c r="U1571" s="0" t="n">
        <v>0.0935</v>
      </c>
      <c r="V1571" s="0" t="n">
        <f aca="false">U1571*I1571</f>
        <v>255967.271602302</v>
      </c>
      <c r="X1571" s="6" t="n">
        <f aca="false">X1570-Y1571</f>
        <v>1213790.87367641</v>
      </c>
      <c r="Y1571" s="6" t="n">
        <f aca="false">X1568/10</f>
        <v>173398.696239488</v>
      </c>
      <c r="AA1571" s="6"/>
      <c r="AB1571" s="6"/>
      <c r="AD1571" s="6" t="n">
        <f aca="false">AD1570-AE1571</f>
        <v>0</v>
      </c>
      <c r="AE1571" s="6" t="n">
        <f aca="false">AD1570*0.2</f>
        <v>0</v>
      </c>
      <c r="AG1571" s="0" t="n">
        <f aca="false">X1571+AA1571+AD1571</f>
        <v>1213790.87367641</v>
      </c>
      <c r="AH1571" s="0" t="n">
        <f aca="false">Y1571+AB1571+AE1571</f>
        <v>173398.696239488</v>
      </c>
      <c r="AM1571" s="0" t="n">
        <v>0.00012</v>
      </c>
      <c r="AN1571" s="0" t="n">
        <f aca="false">AM1571*I1571</f>
        <v>328.514145371938</v>
      </c>
      <c r="AO1571" s="0" t="n">
        <v>2.6E-005</v>
      </c>
      <c r="AP1571" s="0" t="n">
        <f aca="false">AO1571*I1571</f>
        <v>71.1780648305867</v>
      </c>
      <c r="AQ1571" s="0" t="n">
        <v>6.7E-006</v>
      </c>
      <c r="AR1571" s="0" t="n">
        <f aca="false">AQ1571*I1571</f>
        <v>18.3420397832666</v>
      </c>
      <c r="AV1571" s="0" t="n">
        <v>1.9E-006</v>
      </c>
      <c r="AW1571" s="0" t="n">
        <f aca="false">AV1571*I1571</f>
        <v>5.20147396838903</v>
      </c>
    </row>
    <row r="1572" customFormat="false" ht="12.75" hidden="false" customHeight="false" outlineLevel="0" collapsed="false">
      <c r="A1572" s="0" t="n">
        <v>14</v>
      </c>
      <c r="C1572" s="4" t="n">
        <f aca="false">C1571-E1572</f>
        <v>0</v>
      </c>
      <c r="D1572" s="4" t="n">
        <f aca="false">J1420+J1423</f>
        <v>4147905.87590831</v>
      </c>
      <c r="E1572" s="4" t="n">
        <f aca="false">C1568/10</f>
        <v>0</v>
      </c>
      <c r="F1572" s="0" t="n">
        <f aca="false">D1572-E1572-0.1*C1572</f>
        <v>4147905.87590831</v>
      </c>
      <c r="G1572" s="4" t="n">
        <f aca="false">F1572*(1-0.34)</f>
        <v>2737617.87809949</v>
      </c>
      <c r="H1572" s="4" t="n">
        <f aca="false">0.34*(E1572+(C1572*0.1))</f>
        <v>0</v>
      </c>
      <c r="I1572" s="4" t="n">
        <f aca="false">G1572+H1572</f>
        <v>2737617.87809949</v>
      </c>
      <c r="J1572" s="0" t="n">
        <v>0.2633</v>
      </c>
      <c r="K1572" s="0" t="n">
        <f aca="false">I1572*J1572</f>
        <v>720814.787303595</v>
      </c>
      <c r="L1572" s="0" t="n">
        <v>0.0202</v>
      </c>
      <c r="M1572" s="0" t="n">
        <f aca="false">I1572*L1572</f>
        <v>55299.8811376096</v>
      </c>
      <c r="N1572" s="0" t="n">
        <v>0.0034</v>
      </c>
      <c r="O1572" s="0" t="n">
        <f aca="false">I1572*N1572</f>
        <v>9307.90078553826</v>
      </c>
      <c r="P1572" s="0" t="n">
        <v>0.0004</v>
      </c>
      <c r="Q1572" s="0" t="n">
        <f aca="false">I1572*P1572</f>
        <v>1095.04715123979</v>
      </c>
      <c r="U1572" s="0" t="n">
        <v>0.0779</v>
      </c>
      <c r="V1572" s="0" t="n">
        <f aca="false">U1572*I1572</f>
        <v>213260.43270395</v>
      </c>
      <c r="X1572" s="6" t="n">
        <f aca="false">X1571-Y1572</f>
        <v>1040392.17743693</v>
      </c>
      <c r="Y1572" s="6" t="n">
        <f aca="false">X1568/10</f>
        <v>173398.696239488</v>
      </c>
      <c r="AA1572" s="6"/>
      <c r="AB1572" s="6"/>
      <c r="AD1572" s="6" t="n">
        <f aca="false">AD1571-AE1572</f>
        <v>0</v>
      </c>
      <c r="AE1572" s="6" t="n">
        <f aca="false">AD1571*0.2</f>
        <v>0</v>
      </c>
      <c r="AG1572" s="0" t="n">
        <f aca="false">X1572+AA1572+AD1572</f>
        <v>1040392.17743693</v>
      </c>
      <c r="AH1572" s="0" t="n">
        <f aca="false">Y1572+AB1572+AE1572</f>
        <v>173398.696239488</v>
      </c>
      <c r="AM1572" s="0" t="n">
        <v>6E-005</v>
      </c>
      <c r="AN1572" s="0" t="n">
        <f aca="false">AM1572*I1572</f>
        <v>164.257072685969</v>
      </c>
      <c r="AO1572" s="0" t="n">
        <v>1.2E-005</v>
      </c>
      <c r="AP1572" s="0" t="n">
        <f aca="false">AO1572*I1572</f>
        <v>32.8514145371939</v>
      </c>
      <c r="AQ1572" s="0" t="n">
        <v>2.7E-006</v>
      </c>
      <c r="AR1572" s="0" t="n">
        <f aca="false">AQ1572*I1572</f>
        <v>7.39156827086862</v>
      </c>
      <c r="AV1572" s="0" t="n">
        <v>7E-007</v>
      </c>
      <c r="AW1572" s="0" t="n">
        <f aca="false">AV1572*I1572</f>
        <v>1.91633251466964</v>
      </c>
    </row>
    <row r="1573" customFormat="false" ht="12.75" hidden="false" customHeight="false" outlineLevel="0" collapsed="false">
      <c r="A1573" s="0" t="n">
        <v>15</v>
      </c>
      <c r="C1573" s="4" t="n">
        <f aca="false">C1572-E1573</f>
        <v>0</v>
      </c>
      <c r="D1573" s="4" t="n">
        <f aca="false">J1420+J1423</f>
        <v>4147905.87590831</v>
      </c>
      <c r="E1573" s="4" t="n">
        <f aca="false">C1568/10</f>
        <v>0</v>
      </c>
      <c r="F1573" s="0" t="n">
        <f aca="false">D1573-E1573-0.1*C1573</f>
        <v>4147905.87590831</v>
      </c>
      <c r="G1573" s="4" t="n">
        <f aca="false">F1573*(1-0.34)</f>
        <v>2737617.87809949</v>
      </c>
      <c r="H1573" s="4" t="n">
        <f aca="false">0.34*(E1573+(C1573*0.1))</f>
        <v>0</v>
      </c>
      <c r="I1573" s="4" t="n">
        <f aca="false">G1573+H1573</f>
        <v>2737617.87809949</v>
      </c>
      <c r="J1573" s="0" t="n">
        <v>0.2394</v>
      </c>
      <c r="K1573" s="0" t="n">
        <f aca="false">I1573*J1573</f>
        <v>655385.720017017</v>
      </c>
      <c r="L1573" s="0" t="n">
        <v>0.015</v>
      </c>
      <c r="M1573" s="0" t="n">
        <f aca="false">I1573*L1573</f>
        <v>41064.2681714923</v>
      </c>
      <c r="N1573" s="0" t="n">
        <v>0.0023</v>
      </c>
      <c r="O1573" s="0" t="n">
        <f aca="false">I1573*N1573</f>
        <v>6296.52111962882</v>
      </c>
      <c r="P1573" s="0" t="n">
        <v>0.0002</v>
      </c>
      <c r="Q1573" s="0" t="n">
        <f aca="false">I1573*P1573</f>
        <v>547.523575619897</v>
      </c>
      <c r="U1573" s="0" t="n">
        <v>0.0649</v>
      </c>
      <c r="V1573" s="0" t="n">
        <f aca="false">U1573*I1573</f>
        <v>177671.400288657</v>
      </c>
      <c r="X1573" s="6" t="n">
        <f aca="false">X1572-Y1573</f>
        <v>866993.481197439</v>
      </c>
      <c r="Y1573" s="6" t="n">
        <f aca="false">X1568/10</f>
        <v>173398.696239488</v>
      </c>
      <c r="AA1573" s="6"/>
      <c r="AB1573" s="6"/>
      <c r="AD1573" s="6" t="n">
        <f aca="false">AD1572-AE1573</f>
        <v>0</v>
      </c>
      <c r="AE1573" s="6" t="n">
        <f aca="false">AD1572*0.2</f>
        <v>0</v>
      </c>
      <c r="AG1573" s="0" t="n">
        <f aca="false">X1573+AA1573+AD1573</f>
        <v>866993.481197439</v>
      </c>
      <c r="AH1573" s="0" t="n">
        <f aca="false">Y1573+AB1573+AE1573</f>
        <v>173398.696239488</v>
      </c>
      <c r="AM1573" s="0" t="n">
        <v>3E-005</v>
      </c>
      <c r="AN1573" s="0" t="n">
        <f aca="false">AM1573*I1573</f>
        <v>82.1285363429846</v>
      </c>
      <c r="AO1573" s="0" t="n">
        <v>5E-006</v>
      </c>
      <c r="AP1573" s="0" t="n">
        <f aca="false">AO1573*I1573</f>
        <v>13.6880893904974</v>
      </c>
      <c r="AQ1573" s="0" t="n">
        <v>1.1E-006</v>
      </c>
      <c r="AR1573" s="0" t="n">
        <f aca="false">AQ1573*I1573</f>
        <v>3.01137966590944</v>
      </c>
      <c r="AV1573" s="0" t="n">
        <v>3E-007</v>
      </c>
      <c r="AW1573" s="0" t="n">
        <f aca="false">AV1573*I1573</f>
        <v>0.821285363429846</v>
      </c>
    </row>
    <row r="1574" customFormat="false" ht="12.75" hidden="false" customHeight="false" outlineLevel="0" collapsed="false">
      <c r="A1574" s="0" t="n">
        <v>16</v>
      </c>
      <c r="C1574" s="4" t="n">
        <f aca="false">C1573-E1574</f>
        <v>0</v>
      </c>
      <c r="D1574" s="4" t="n">
        <f aca="false">J1420+J1423</f>
        <v>4147905.87590831</v>
      </c>
      <c r="E1574" s="4" t="n">
        <f aca="false">C1568/10</f>
        <v>0</v>
      </c>
      <c r="F1574" s="0" t="n">
        <f aca="false">D1574-E1574-0.1*C1574</f>
        <v>4147905.87590831</v>
      </c>
      <c r="G1574" s="4" t="n">
        <f aca="false">F1574*(1-0.34)</f>
        <v>2737617.87809949</v>
      </c>
      <c r="H1574" s="4" t="n">
        <f aca="false">0.34*(E1574+(C1574*0.1))</f>
        <v>0</v>
      </c>
      <c r="I1574" s="4" t="n">
        <f aca="false">G1574+H1574</f>
        <v>2737617.87809949</v>
      </c>
      <c r="J1574" s="0" t="n">
        <v>0.2176</v>
      </c>
      <c r="K1574" s="0" t="n">
        <f aca="false">I1574*J1574</f>
        <v>595705.650274448</v>
      </c>
      <c r="L1574" s="0" t="n">
        <v>0.0111</v>
      </c>
      <c r="M1574" s="0" t="n">
        <f aca="false">I1574*L1574</f>
        <v>30387.5584469043</v>
      </c>
      <c r="N1574" s="0" t="n">
        <v>0.0015</v>
      </c>
      <c r="O1574" s="0" t="n">
        <f aca="false">I1574*N1574</f>
        <v>4106.42681714923</v>
      </c>
      <c r="P1574" s="0" t="n">
        <v>0.0001</v>
      </c>
      <c r="Q1574" s="0" t="n">
        <f aca="false">I1574*P1574</f>
        <v>273.761787809949</v>
      </c>
      <c r="U1574" s="0" t="n">
        <v>0.0541</v>
      </c>
      <c r="V1574" s="0" t="n">
        <f aca="false">U1574*I1574</f>
        <v>148105.127205182</v>
      </c>
      <c r="X1574" s="6" t="n">
        <f aca="false">X1573-Y1574</f>
        <v>693594.784957952</v>
      </c>
      <c r="Y1574" s="6" t="n">
        <f aca="false">X1568/10</f>
        <v>173398.696239488</v>
      </c>
      <c r="AA1574" s="6"/>
      <c r="AB1574" s="6"/>
      <c r="AD1574" s="6" t="n">
        <f aca="false">AD1573-AE1574</f>
        <v>0</v>
      </c>
      <c r="AE1574" s="6" t="n">
        <f aca="false">AD1573/5</f>
        <v>0</v>
      </c>
      <c r="AG1574" s="0" t="n">
        <f aca="false">X1574+AA1574+AD1574</f>
        <v>693594.784957952</v>
      </c>
      <c r="AH1574" s="0" t="n">
        <f aca="false">Y1574+AB1574+AE1574</f>
        <v>173398.696239488</v>
      </c>
      <c r="AM1574" s="0" t="n">
        <v>1E-005</v>
      </c>
      <c r="AN1574" s="0" t="n">
        <f aca="false">AM1574*I1574</f>
        <v>27.3761787809949</v>
      </c>
      <c r="AO1574" s="0" t="n">
        <v>2.3E-006</v>
      </c>
      <c r="AP1574" s="0" t="n">
        <f aca="false">AO1574*I1574</f>
        <v>6.29652111962882</v>
      </c>
      <c r="AQ1574" s="0" t="n">
        <v>4E-007</v>
      </c>
      <c r="AR1574" s="0" t="n">
        <f aca="false">AQ1574*I1574</f>
        <v>1.09504715123979</v>
      </c>
      <c r="AV1574" s="0" t="n">
        <v>9E-008</v>
      </c>
      <c r="AW1574" s="0" t="n">
        <f aca="false">AV1574*I1574</f>
        <v>0.246385609028954</v>
      </c>
    </row>
    <row r="1575" customFormat="false" ht="12.75" hidden="false" customHeight="false" outlineLevel="0" collapsed="false">
      <c r="A1575" s="0" t="n">
        <v>17</v>
      </c>
      <c r="C1575" s="4" t="n">
        <f aca="false">C1574-E1575</f>
        <v>0</v>
      </c>
      <c r="D1575" s="4" t="n">
        <f aca="false">J1420+J1423</f>
        <v>4147905.87590831</v>
      </c>
      <c r="E1575" s="4" t="n">
        <f aca="false">C1568/10</f>
        <v>0</v>
      </c>
      <c r="F1575" s="0" t="n">
        <f aca="false">D1575-E1575-0.1*C1575</f>
        <v>4147905.87590831</v>
      </c>
      <c r="G1575" s="4" t="n">
        <f aca="false">F1575*(1-0.34)</f>
        <v>2737617.87809949</v>
      </c>
      <c r="H1575" s="4" t="n">
        <f aca="false">0.34*(E1575+(C1575*0.1))</f>
        <v>0</v>
      </c>
      <c r="I1575" s="4" t="n">
        <f aca="false">G1575+H1575</f>
        <v>2737617.87809949</v>
      </c>
      <c r="J1575" s="0" t="n">
        <v>0.1978</v>
      </c>
      <c r="K1575" s="0" t="n">
        <f aca="false">I1575*J1575</f>
        <v>541500.816288079</v>
      </c>
      <c r="L1575" s="0" t="n">
        <v>0.0082</v>
      </c>
      <c r="M1575" s="0" t="n">
        <f aca="false">I1575*L1575</f>
        <v>22448.4666004158</v>
      </c>
      <c r="N1575" s="0" t="n">
        <v>0.001</v>
      </c>
      <c r="O1575" s="0" t="n">
        <f aca="false">I1575*N1575</f>
        <v>2737.61787809949</v>
      </c>
      <c r="P1575" s="0" t="n">
        <v>0.0001</v>
      </c>
      <c r="Q1575" s="0" t="n">
        <f aca="false">I1575*P1575</f>
        <v>273.761787809949</v>
      </c>
      <c r="U1575" s="0" t="n">
        <v>0.0451</v>
      </c>
      <c r="V1575" s="0" t="n">
        <f aca="false">U1575*I1575</f>
        <v>123466.566302287</v>
      </c>
      <c r="X1575" s="6" t="n">
        <f aca="false">X1574-Y1575</f>
        <v>520196.088718464</v>
      </c>
      <c r="Y1575" s="6" t="n">
        <f aca="false">X1568/10</f>
        <v>173398.696239488</v>
      </c>
      <c r="AA1575" s="6"/>
      <c r="AB1575" s="6"/>
      <c r="AD1575" s="6" t="n">
        <f aca="false">AD1574-AE1575</f>
        <v>0</v>
      </c>
      <c r="AE1575" s="6" t="n">
        <f aca="false">AD1573/5</f>
        <v>0</v>
      </c>
      <c r="AG1575" s="0" t="n">
        <f aca="false">X1575+AA1575+AD1575</f>
        <v>520196.088718464</v>
      </c>
      <c r="AH1575" s="0" t="n">
        <f aca="false">Y1575+AB1575+AE1575</f>
        <v>173398.696239488</v>
      </c>
      <c r="AM1575" s="0" t="n">
        <v>8E-006</v>
      </c>
      <c r="AN1575" s="0" t="n">
        <f aca="false">AM1575*I1575</f>
        <v>21.9009430247959</v>
      </c>
      <c r="AO1575" s="0" t="n">
        <v>1E-006</v>
      </c>
      <c r="AP1575" s="0" t="n">
        <f aca="false">AO1575*I1575</f>
        <v>2.73761787809949</v>
      </c>
      <c r="AQ1575" s="0" t="n">
        <v>2E-007</v>
      </c>
      <c r="AR1575" s="0" t="n">
        <f aca="false">AQ1575*I1575</f>
        <v>0.547523575619897</v>
      </c>
      <c r="AV1575" s="0" t="n">
        <v>3E-008</v>
      </c>
      <c r="AW1575" s="0" t="n">
        <f aca="false">AV1575*I1575</f>
        <v>0.0821285363429846</v>
      </c>
    </row>
    <row r="1576" customFormat="false" ht="12.75" hidden="false" customHeight="false" outlineLevel="0" collapsed="false">
      <c r="A1576" s="0" t="n">
        <v>18</v>
      </c>
      <c r="C1576" s="4" t="n">
        <f aca="false">C1575-E1576</f>
        <v>0</v>
      </c>
      <c r="D1576" s="4" t="n">
        <f aca="false">J1420+J1423</f>
        <v>4147905.87590831</v>
      </c>
      <c r="E1576" s="4" t="n">
        <f aca="false">C1568/10</f>
        <v>0</v>
      </c>
      <c r="F1576" s="0" t="n">
        <f aca="false">D1576-E1576-0.1*C1576</f>
        <v>4147905.87590831</v>
      </c>
      <c r="G1576" s="4" t="n">
        <f aca="false">F1576*(1-0.34)</f>
        <v>2737617.87809949</v>
      </c>
      <c r="H1576" s="4" t="n">
        <f aca="false">0.34*(E1576+(C1576*0.1))</f>
        <v>0</v>
      </c>
      <c r="I1576" s="4" t="n">
        <f aca="false">G1576+H1576</f>
        <v>2737617.87809949</v>
      </c>
      <c r="J1576" s="0" t="n">
        <v>0.1799</v>
      </c>
      <c r="K1576" s="0" t="n">
        <f aca="false">I1576*J1576</f>
        <v>492497.456270098</v>
      </c>
      <c r="L1576" s="0" t="n">
        <v>0.0045</v>
      </c>
      <c r="M1576" s="0" t="n">
        <f aca="false">I1576*L1576</f>
        <v>12319.2804514477</v>
      </c>
      <c r="N1576" s="0" t="n">
        <v>0.0007</v>
      </c>
      <c r="O1576" s="0" t="n">
        <f aca="false">I1576*N1576</f>
        <v>1916.33251466964</v>
      </c>
      <c r="P1576" s="0" t="n">
        <v>7E-005</v>
      </c>
      <c r="Q1576" s="0" t="n">
        <f aca="false">I1576*P1576</f>
        <v>191.633251466964</v>
      </c>
      <c r="U1576" s="0" t="n">
        <v>0.0376</v>
      </c>
      <c r="V1576" s="0" t="n">
        <f aca="false">U1576*I1576</f>
        <v>102934.432216541</v>
      </c>
      <c r="X1576" s="6" t="n">
        <f aca="false">X1575-Y1576</f>
        <v>346797.392478976</v>
      </c>
      <c r="Y1576" s="6" t="n">
        <f aca="false">X1568/10</f>
        <v>173398.696239488</v>
      </c>
      <c r="AA1576" s="6"/>
      <c r="AB1576" s="6"/>
      <c r="AD1576" s="6" t="n">
        <f aca="false">AD1575-AE1576</f>
        <v>0</v>
      </c>
      <c r="AE1576" s="6" t="n">
        <f aca="false">AD1573/5</f>
        <v>0</v>
      </c>
      <c r="AG1576" s="0" t="n">
        <f aca="false">X1576+AA1576+AD1576</f>
        <v>346797.392478976</v>
      </c>
      <c r="AH1576" s="0" t="n">
        <f aca="false">Y1576+AB1576+AE1576</f>
        <v>173398.696239488</v>
      </c>
      <c r="AM1576" s="0" t="n">
        <v>4E-006</v>
      </c>
      <c r="AN1576" s="0" t="n">
        <f aca="false">AM1576*I1576</f>
        <v>10.9504715123979</v>
      </c>
      <c r="AO1576" s="0" t="n">
        <v>5E-007</v>
      </c>
      <c r="AP1576" s="0" t="n">
        <f aca="false">AO1576*I1576</f>
        <v>1.36880893904974</v>
      </c>
      <c r="AQ1576" s="0" t="n">
        <v>1E-007</v>
      </c>
      <c r="AR1576" s="0" t="n">
        <f aca="false">AQ1576*I1576</f>
        <v>0.273761787809949</v>
      </c>
      <c r="AV1576" s="0" t="n">
        <v>1E-008</v>
      </c>
      <c r="AW1576" s="0" t="n">
        <f aca="false">AV1576*I1576</f>
        <v>0.0273761787809949</v>
      </c>
    </row>
    <row r="1577" customFormat="false" ht="12.75" hidden="false" customHeight="false" outlineLevel="0" collapsed="false">
      <c r="A1577" s="0" t="n">
        <v>19</v>
      </c>
      <c r="C1577" s="4" t="n">
        <f aca="false">C1576-E1577</f>
        <v>0</v>
      </c>
      <c r="D1577" s="4" t="n">
        <f aca="false">J1420+J1423</f>
        <v>4147905.87590831</v>
      </c>
      <c r="E1577" s="4" t="n">
        <f aca="false">C1568/10</f>
        <v>0</v>
      </c>
      <c r="F1577" s="0" t="n">
        <f aca="false">D1577-E1577-0.1*C1577</f>
        <v>4147905.87590831</v>
      </c>
      <c r="G1577" s="4" t="n">
        <f aca="false">F1577*(1-0.34)</f>
        <v>2737617.87809949</v>
      </c>
      <c r="H1577" s="4" t="n">
        <f aca="false">0.34*(E1577+(C1577*0.1))</f>
        <v>0</v>
      </c>
      <c r="I1577" s="4" t="n">
        <f aca="false">G1577+H1577</f>
        <v>2737617.87809949</v>
      </c>
      <c r="J1577" s="0" t="n">
        <v>0.1635</v>
      </c>
      <c r="K1577" s="0" t="n">
        <f aca="false">I1577*J1577</f>
        <v>447600.523069266</v>
      </c>
      <c r="L1577" s="0" t="n">
        <v>0.0033</v>
      </c>
      <c r="M1577" s="0" t="n">
        <f aca="false">I1577*L1577</f>
        <v>9034.13899772831</v>
      </c>
      <c r="N1577" s="0" t="n">
        <v>0.0005</v>
      </c>
      <c r="O1577" s="0" t="n">
        <f aca="false">I1577*N1577</f>
        <v>1368.80893904974</v>
      </c>
      <c r="P1577" s="0" t="n">
        <v>2E-005</v>
      </c>
      <c r="Q1577" s="0" t="n">
        <f aca="false">I1577*P1577</f>
        <v>54.7523575619898</v>
      </c>
      <c r="U1577" s="0" t="n">
        <v>0.0313</v>
      </c>
      <c r="V1577" s="0" t="n">
        <f aca="false">U1577*I1577</f>
        <v>85687.439584514</v>
      </c>
      <c r="X1577" s="6" t="n">
        <f aca="false">X1576-Y1577</f>
        <v>173398.696239488</v>
      </c>
      <c r="Y1577" s="6" t="n">
        <f aca="false">X1568/10</f>
        <v>173398.696239488</v>
      </c>
      <c r="AA1577" s="6"/>
      <c r="AB1577" s="6"/>
      <c r="AD1577" s="6" t="n">
        <f aca="false">AD1576-AE1577</f>
        <v>0</v>
      </c>
      <c r="AE1577" s="6" t="n">
        <f aca="false">AD1573/5</f>
        <v>0</v>
      </c>
      <c r="AG1577" s="0" t="n">
        <f aca="false">X1577+AA1577+AD1577</f>
        <v>173398.696239488</v>
      </c>
      <c r="AH1577" s="0" t="n">
        <f aca="false">Y1577+AB1577+AE1577</f>
        <v>173398.696239488</v>
      </c>
      <c r="AM1577" s="0" t="n">
        <v>2E-007</v>
      </c>
      <c r="AN1577" s="0" t="n">
        <f aca="false">AM1577*I1577</f>
        <v>0.547523575619897</v>
      </c>
      <c r="AO1577" s="0" t="n">
        <v>2E-007</v>
      </c>
      <c r="AP1577" s="0" t="n">
        <f aca="false">AO1577*I1577</f>
        <v>0.547523575619897</v>
      </c>
      <c r="AQ1577" s="0" t="n">
        <v>3E-008</v>
      </c>
      <c r="AR1577" s="0" t="n">
        <f aca="false">AQ1577*I1577</f>
        <v>0.0821285363429846</v>
      </c>
      <c r="AV1577" s="0" t="n">
        <v>0</v>
      </c>
      <c r="AW1577" s="0" t="n">
        <f aca="false">AV1577*I1577</f>
        <v>0</v>
      </c>
    </row>
    <row r="1578" customFormat="false" ht="12.75" hidden="false" customHeight="false" outlineLevel="0" collapsed="false">
      <c r="A1578" s="0" t="n">
        <v>20</v>
      </c>
      <c r="C1578" s="4" t="n">
        <f aca="false">C1577-E1578</f>
        <v>0</v>
      </c>
      <c r="D1578" s="4" t="n">
        <f aca="false">J1420+J1423</f>
        <v>4147905.87590831</v>
      </c>
      <c r="E1578" s="4" t="n">
        <f aca="false">C1568/10</f>
        <v>0</v>
      </c>
      <c r="F1578" s="0" t="n">
        <f aca="false">D1578-E1578-0.1*C1578</f>
        <v>4147905.87590831</v>
      </c>
      <c r="G1578" s="4" t="n">
        <f aca="false">F1578*(1-0.34)</f>
        <v>2737617.87809949</v>
      </c>
      <c r="H1578" s="4" t="n">
        <f aca="false">0.34*(E1578+(C1578*0.1))</f>
        <v>0</v>
      </c>
      <c r="I1578" s="4" t="n">
        <f aca="false">G1578+H1578</f>
        <v>2737617.87809949</v>
      </c>
      <c r="J1578" s="0" t="n">
        <v>0.1486</v>
      </c>
      <c r="K1578" s="0" t="n">
        <f aca="false">I1578*J1578</f>
        <v>406810.016685584</v>
      </c>
      <c r="L1578" s="0" t="n">
        <v>0.0025</v>
      </c>
      <c r="M1578" s="0" t="n">
        <f aca="false">I1578*L1578</f>
        <v>6844.04469524872</v>
      </c>
      <c r="N1578" s="0" t="n">
        <v>0.0003</v>
      </c>
      <c r="O1578" s="0" t="n">
        <f aca="false">I1578*N1578</f>
        <v>821.285363429846</v>
      </c>
      <c r="P1578" s="0" t="n">
        <v>1E-005</v>
      </c>
      <c r="Q1578" s="0" t="n">
        <f aca="false">I1578*P1578</f>
        <v>27.3761787809949</v>
      </c>
      <c r="U1578" s="0" t="n">
        <v>0.0261</v>
      </c>
      <c r="V1578" s="0" t="n">
        <f aca="false">U1578*I1578</f>
        <v>71451.8266183966</v>
      </c>
      <c r="X1578" s="6" t="n">
        <v>0</v>
      </c>
      <c r="Y1578" s="6" t="n">
        <f aca="false">X1568/10</f>
        <v>173398.696239488</v>
      </c>
      <c r="AA1578" s="6"/>
      <c r="AB1578" s="6"/>
      <c r="AD1578" s="6" t="n">
        <f aca="false">AD1577-AE1578</f>
        <v>0</v>
      </c>
      <c r="AE1578" s="6" t="n">
        <f aca="false">AD1573/5</f>
        <v>0</v>
      </c>
      <c r="AG1578" s="0" t="n">
        <f aca="false">X1578+AA1578+AD1578</f>
        <v>0</v>
      </c>
      <c r="AH1578" s="0" t="n">
        <f aca="false">Y1578+AB1578+AE1578</f>
        <v>173398.696239488</v>
      </c>
      <c r="AM1578" s="0" t="n">
        <v>1E-007</v>
      </c>
      <c r="AN1578" s="0" t="n">
        <f aca="false">AM1578*I1578</f>
        <v>0.273761787809949</v>
      </c>
      <c r="AO1578" s="0" t="n">
        <v>1E-007</v>
      </c>
      <c r="AP1578" s="0" t="n">
        <f aca="false">AO1578*I1578</f>
        <v>0.273761787809949</v>
      </c>
      <c r="AQ1578" s="0" t="n">
        <v>1E-008</v>
      </c>
      <c r="AR1578" s="0" t="n">
        <f aca="false">AQ1578*I1578</f>
        <v>0.0273761787809949</v>
      </c>
      <c r="AV1578" s="0" t="n">
        <v>0</v>
      </c>
      <c r="AW1578" s="0" t="n">
        <f aca="false">AV1578*I1578</f>
        <v>0</v>
      </c>
    </row>
    <row r="1580" customFormat="false" ht="12.75" hidden="false" customHeight="false" outlineLevel="0" collapsed="false">
      <c r="B1580" s="26" t="n">
        <f aca="false">SUM(B1558:B1568)</f>
        <v>-3481276.04054778</v>
      </c>
      <c r="C1580" s="4"/>
      <c r="D1580" s="4" t="n">
        <f aca="false">SUM(D1559:D1578)</f>
        <v>82958117.5181663</v>
      </c>
      <c r="E1580" s="4"/>
      <c r="F1580" s="26" t="n">
        <f aca="false">SUM(F1558:F1578)</f>
        <v>82958117.5181663</v>
      </c>
      <c r="G1580" s="26" t="n">
        <f aca="false">SUM(G1558:G1578)</f>
        <v>54752357.5619897</v>
      </c>
      <c r="H1580" s="26" t="n">
        <f aca="false">SUM(H1558:H1578)</f>
        <v>0</v>
      </c>
      <c r="I1580" s="26" t="n">
        <f aca="false">SUM(I1558:I1578)</f>
        <v>51271081.521442</v>
      </c>
      <c r="K1580" s="0" t="n">
        <f aca="false">SUM(K1558:K1578)</f>
        <v>18908479.6278644</v>
      </c>
      <c r="M1580" s="10" t="n">
        <f aca="false">SUM(M1558:M1578)</f>
        <v>3279747.34527444</v>
      </c>
      <c r="O1580" s="10" t="n">
        <f aca="false">SUM(O1558:O1578)</f>
        <v>811907.964610114</v>
      </c>
      <c r="P1580" s="10"/>
      <c r="Q1580" s="10" t="n">
        <f aca="false">SUM(Q1558:Q1578)</f>
        <v>-1294444.6585017</v>
      </c>
      <c r="R1580" s="0" t="n">
        <f aca="false">0.1+0.25*K1580/(K1580-M1580)</f>
        <v>0.402463425791227</v>
      </c>
      <c r="S1580" s="0" t="n">
        <f aca="false">0.35+0.15*M1580/(M1580-O1580)</f>
        <v>0.549349319751407</v>
      </c>
      <c r="T1580" s="0" t="n">
        <f aca="false">0.5+0.25*O1580/(O1580-Q1580)</f>
        <v>0.596364202710115</v>
      </c>
      <c r="V1580" s="10" t="n">
        <f aca="false">SUM(V1558:V1578)</f>
        <v>8599543.12722111</v>
      </c>
      <c r="AF1580" s="10" t="n">
        <f aca="false">SUM(AF1558:AF1578)</f>
        <v>-4973026.04054778</v>
      </c>
      <c r="AG1580" s="10"/>
      <c r="AH1580" s="10" t="n">
        <f aca="false">SUM(AH1558:AH1578)</f>
        <v>4973026.04054778</v>
      </c>
      <c r="AN1580" s="10" t="n">
        <f aca="false">SUM(AN1558:AN1578)</f>
        <v>-2233967.32710595</v>
      </c>
      <c r="AP1580" s="10" t="n">
        <f aca="false">SUM(AP1558:AP1578)</f>
        <v>-2882034.67582561</v>
      </c>
      <c r="AR1580" s="10" t="n">
        <f aca="false">SUM(AR1558:AR1578)</f>
        <v>-3542184.17143894</v>
      </c>
      <c r="AS1580" s="0" t="n">
        <f aca="false">0.75+0.25*Q1580/(Q1580-AN1580)</f>
        <v>0.405557896111036</v>
      </c>
      <c r="AT1580" s="0" t="n">
        <f aca="false">1+0.25*AN1580/(AN1580-AP1580)</f>
        <v>0.138219456851419</v>
      </c>
      <c r="AU1580" s="0" t="n">
        <f aca="false">1.25+0.25*AP1580/(AP1580-AR1580)</f>
        <v>0.158567417313567</v>
      </c>
      <c r="AW1580" s="10" t="n">
        <f aca="false">SUM(AW1558:AW1578)</f>
        <v>-4304578.25229019</v>
      </c>
      <c r="AX1580" s="0" t="n">
        <f aca="false">1.5+0.25*AR1580/(AR1580-AW1580)</f>
        <v>0.338466791516827</v>
      </c>
    </row>
    <row r="1582" customFormat="false" ht="12.75" hidden="false" customHeight="false" outlineLevel="0" collapsed="false">
      <c r="A1582" s="8" t="s">
        <v>384</v>
      </c>
      <c r="F1582" s="25"/>
    </row>
    <row r="1583" customFormat="false" ht="12.75" hidden="false" customHeight="false" outlineLevel="0" collapsed="false">
      <c r="F1583" s="25"/>
      <c r="J1583" s="25" t="n">
        <v>0.1</v>
      </c>
      <c r="K1583" s="0" t="s">
        <v>345</v>
      </c>
      <c r="L1583" s="25" t="n">
        <v>0.35</v>
      </c>
      <c r="M1583" s="0" t="s">
        <v>381</v>
      </c>
      <c r="N1583" s="25" t="n">
        <v>0.5</v>
      </c>
      <c r="O1583" s="0" t="s">
        <v>345</v>
      </c>
      <c r="P1583" s="25" t="n">
        <v>0.75</v>
      </c>
      <c r="Q1583" s="0" t="s">
        <v>345</v>
      </c>
      <c r="R1583" s="0" t="s">
        <v>346</v>
      </c>
      <c r="S1583" s="0" t="s">
        <v>346</v>
      </c>
      <c r="T1583" s="0" t="s">
        <v>346</v>
      </c>
      <c r="U1583" s="25" t="n">
        <v>0.2</v>
      </c>
      <c r="V1583" s="0" t="s">
        <v>345</v>
      </c>
      <c r="AM1583" s="25" t="n">
        <v>1</v>
      </c>
      <c r="AN1583" s="0" t="s">
        <v>345</v>
      </c>
      <c r="AO1583" s="25" t="n">
        <v>1.25</v>
      </c>
      <c r="AP1583" s="0" t="s">
        <v>345</v>
      </c>
      <c r="AQ1583" s="25" t="n">
        <v>1.5</v>
      </c>
      <c r="AR1583" s="0" t="s">
        <v>345</v>
      </c>
      <c r="AS1583" s="0" t="s">
        <v>346</v>
      </c>
      <c r="AT1583" s="0" t="s">
        <v>346</v>
      </c>
      <c r="AU1583" s="0" t="s">
        <v>346</v>
      </c>
      <c r="AV1583" s="25" t="n">
        <v>1.75</v>
      </c>
      <c r="AW1583" s="0" t="s">
        <v>345</v>
      </c>
      <c r="AX1583" s="0" t="s">
        <v>346</v>
      </c>
    </row>
    <row r="1584" customFormat="false" ht="12.75" hidden="false" customHeight="false" outlineLevel="0" collapsed="false">
      <c r="B1584" s="0" t="s">
        <v>347</v>
      </c>
      <c r="C1584" s="0" t="s">
        <v>315</v>
      </c>
      <c r="D1584" s="0" t="s">
        <v>348</v>
      </c>
      <c r="E1584" s="0" t="s">
        <v>349</v>
      </c>
      <c r="F1584" s="0" t="s">
        <v>350</v>
      </c>
      <c r="G1584" s="0" t="s">
        <v>351</v>
      </c>
      <c r="H1584" s="0" t="s">
        <v>352</v>
      </c>
      <c r="I1584" s="0" t="s">
        <v>353</v>
      </c>
      <c r="J1584" s="0" t="s">
        <v>354</v>
      </c>
      <c r="K1584" s="0" t="s">
        <v>355</v>
      </c>
      <c r="L1584" s="0" t="s">
        <v>354</v>
      </c>
      <c r="M1584" s="0" t="s">
        <v>356</v>
      </c>
      <c r="N1584" s="0" t="s">
        <v>357</v>
      </c>
      <c r="O1584" s="0" t="s">
        <v>358</v>
      </c>
      <c r="P1584" s="0" t="s">
        <v>354</v>
      </c>
      <c r="Q1584" s="0" t="s">
        <v>359</v>
      </c>
      <c r="R1584" s="0" t="s">
        <v>360</v>
      </c>
      <c r="S1584" s="0" t="s">
        <v>361</v>
      </c>
      <c r="T1584" s="0" t="s">
        <v>362</v>
      </c>
      <c r="U1584" s="0" t="s">
        <v>354</v>
      </c>
      <c r="V1584" s="0" t="s">
        <v>363</v>
      </c>
      <c r="AM1584" s="0" t="s">
        <v>357</v>
      </c>
      <c r="AN1584" s="0" t="s">
        <v>364</v>
      </c>
      <c r="AO1584" s="0" t="s">
        <v>354</v>
      </c>
      <c r="AP1584" s="0" t="s">
        <v>365</v>
      </c>
      <c r="AQ1584" s="0" t="s">
        <v>354</v>
      </c>
      <c r="AR1584" s="0" t="s">
        <v>366</v>
      </c>
      <c r="AS1584" s="0" t="s">
        <v>367</v>
      </c>
      <c r="AT1584" s="0" t="s">
        <v>368</v>
      </c>
      <c r="AU1584" s="0" t="s">
        <v>369</v>
      </c>
      <c r="AV1584" s="0" t="s">
        <v>354</v>
      </c>
      <c r="AW1584" s="0" t="s">
        <v>370</v>
      </c>
      <c r="AX1584" s="0" t="s">
        <v>371</v>
      </c>
    </row>
    <row r="1585" customFormat="false" ht="12.75" hidden="false" customHeight="false" outlineLevel="0" collapsed="false">
      <c r="A1585" s="0" t="s">
        <v>372</v>
      </c>
      <c r="B1585" s="0" t="s">
        <v>315</v>
      </c>
      <c r="C1585" s="0" t="s">
        <v>373</v>
      </c>
      <c r="D1585" s="0" t="s">
        <v>300</v>
      </c>
      <c r="E1585" s="0" t="s">
        <v>374</v>
      </c>
      <c r="F1585" s="0" t="s">
        <v>300</v>
      </c>
      <c r="G1585" s="0" t="s">
        <v>300</v>
      </c>
      <c r="H1585" s="0" t="s">
        <v>300</v>
      </c>
      <c r="I1585" s="0" t="s">
        <v>329</v>
      </c>
      <c r="J1585" s="0" t="s">
        <v>375</v>
      </c>
      <c r="L1585" s="0" t="s">
        <v>375</v>
      </c>
      <c r="N1585" s="0" t="s">
        <v>375</v>
      </c>
      <c r="P1585" s="0" t="s">
        <v>375</v>
      </c>
      <c r="U1585" s="0" t="s">
        <v>375</v>
      </c>
      <c r="W1585" s="0" t="s">
        <v>376</v>
      </c>
      <c r="X1585" s="0" t="s">
        <v>377</v>
      </c>
      <c r="Y1585" s="0" t="s">
        <v>378</v>
      </c>
      <c r="Z1585" s="0" t="s">
        <v>376</v>
      </c>
      <c r="AA1585" s="0" t="s">
        <v>377</v>
      </c>
      <c r="AB1585" s="0" t="s">
        <v>378</v>
      </c>
      <c r="AC1585" s="0" t="s">
        <v>376</v>
      </c>
      <c r="AD1585" s="0" t="s">
        <v>377</v>
      </c>
      <c r="AE1585" s="0" t="s">
        <v>378</v>
      </c>
      <c r="AF1585" s="0" t="s">
        <v>376</v>
      </c>
      <c r="AG1585" s="0" t="s">
        <v>377</v>
      </c>
      <c r="AH1585" s="0" t="s">
        <v>378</v>
      </c>
      <c r="AM1585" s="0" t="s">
        <v>375</v>
      </c>
      <c r="AO1585" s="0" t="s">
        <v>375</v>
      </c>
      <c r="AQ1585" s="0" t="s">
        <v>375</v>
      </c>
      <c r="AV1585" s="0" t="s">
        <v>379</v>
      </c>
    </row>
    <row r="1586" customFormat="false" ht="12.75" hidden="false" customHeight="false" outlineLevel="0" collapsed="false">
      <c r="A1586" s="0" t="n">
        <v>0</v>
      </c>
      <c r="B1586" s="4" t="n">
        <f aca="false">L1414</f>
        <v>-4973026.04054778</v>
      </c>
      <c r="D1586" s="4"/>
      <c r="E1586" s="4"/>
      <c r="F1586" s="4"/>
      <c r="G1586" s="4"/>
      <c r="H1586" s="4"/>
      <c r="I1586" s="4" t="n">
        <f aca="false">B1586</f>
        <v>-4973026.04054778</v>
      </c>
      <c r="J1586" s="0" t="n">
        <v>1</v>
      </c>
      <c r="K1586" s="0" t="n">
        <f aca="false">I1586*J1586</f>
        <v>-4973026.04054778</v>
      </c>
      <c r="L1586" s="0" t="n">
        <v>1</v>
      </c>
      <c r="M1586" s="0" t="n">
        <f aca="false">I1586*L1586</f>
        <v>-4973026.04054778</v>
      </c>
      <c r="N1586" s="0" t="n">
        <v>1</v>
      </c>
      <c r="O1586" s="0" t="n">
        <f aca="false">I1586*N1586</f>
        <v>-4973026.04054778</v>
      </c>
      <c r="P1586" s="0" t="n">
        <v>1</v>
      </c>
      <c r="Q1586" s="0" t="n">
        <f aca="false">I1586*P1586</f>
        <v>-4973026.04054778</v>
      </c>
      <c r="U1586" s="0" t="n">
        <v>1</v>
      </c>
      <c r="V1586" s="0" t="n">
        <f aca="false">U1586*I1586</f>
        <v>-4973026.04054778</v>
      </c>
      <c r="W1586" s="17" t="n">
        <f aca="false">L1414</f>
        <v>-4973026.04054778</v>
      </c>
      <c r="Z1586" s="17" t="n">
        <v>0</v>
      </c>
      <c r="AF1586" s="17" t="n">
        <f aca="false">W1586+Z1586+AC1586</f>
        <v>-4973026.04054778</v>
      </c>
      <c r="AG1586" s="17"/>
      <c r="AM1586" s="0" t="n">
        <v>1</v>
      </c>
      <c r="AN1586" s="0" t="n">
        <f aca="false">AM1586*I1586</f>
        <v>-4973026.04054778</v>
      </c>
      <c r="AO1586" s="0" t="n">
        <v>1</v>
      </c>
      <c r="AP1586" s="0" t="n">
        <f aca="false">AO1586*I1586</f>
        <v>-4973026.04054778</v>
      </c>
      <c r="AQ1586" s="0" t="n">
        <v>1</v>
      </c>
      <c r="AR1586" s="0" t="n">
        <f aca="false">AQ1586*I1586</f>
        <v>-4973026.04054778</v>
      </c>
      <c r="AV1586" s="0" t="n">
        <v>1</v>
      </c>
      <c r="AW1586" s="0" t="n">
        <f aca="false">AV1586*I1586</f>
        <v>-4973026.04054778</v>
      </c>
    </row>
    <row r="1587" customFormat="false" ht="12.75" hidden="false" customHeight="false" outlineLevel="0" collapsed="false">
      <c r="A1587" s="0" t="n">
        <v>1</v>
      </c>
      <c r="C1587" s="4" t="n">
        <v>0</v>
      </c>
      <c r="D1587" s="4" t="n">
        <f aca="false">L1420+L1423</f>
        <v>4890875.08216607</v>
      </c>
      <c r="E1587" s="4" t="n">
        <v>0</v>
      </c>
      <c r="F1587" s="0" t="n">
        <f aca="false">D1587-E1587-0.1*C1587</f>
        <v>4890875.08216607</v>
      </c>
      <c r="G1587" s="4" t="n">
        <f aca="false">F1587*(1-0.34)</f>
        <v>3227977.5542296</v>
      </c>
      <c r="H1587" s="4" t="n">
        <f aca="false">0.34*(E1587+(C1587*0.1))</f>
        <v>0</v>
      </c>
      <c r="I1587" s="4" t="n">
        <f aca="false">G1587+H1587</f>
        <v>3227977.5542296</v>
      </c>
      <c r="J1587" s="0" t="n">
        <v>0.9091</v>
      </c>
      <c r="K1587" s="0" t="n">
        <f aca="false">I1587*J1587</f>
        <v>2934554.39455013</v>
      </c>
      <c r="L1587" s="0" t="n">
        <v>0.7407</v>
      </c>
      <c r="M1587" s="0" t="n">
        <f aca="false">I1587*L1587</f>
        <v>2390962.97441787</v>
      </c>
      <c r="N1587" s="0" t="n">
        <v>0.6667</v>
      </c>
      <c r="O1587" s="0" t="n">
        <f aca="false">I1587*N1587</f>
        <v>2152092.63540488</v>
      </c>
      <c r="P1587" s="0" t="n">
        <v>0.5714</v>
      </c>
      <c r="Q1587" s="0" t="n">
        <f aca="false">I1587*P1587</f>
        <v>1844466.3744868</v>
      </c>
      <c r="U1587" s="0" t="n">
        <v>0.8333</v>
      </c>
      <c r="V1587" s="0" t="n">
        <f aca="false">U1587*I1587</f>
        <v>2689873.69593953</v>
      </c>
      <c r="X1587" s="6" t="n">
        <f aca="false">-W1586-Y1587</f>
        <v>4475723.436493</v>
      </c>
      <c r="Y1587" s="6" t="n">
        <f aca="false">-W1586*0.1</f>
        <v>497302.604054778</v>
      </c>
      <c r="AA1587" s="6" t="n">
        <f aca="false">-Z1586-AB1587</f>
        <v>0</v>
      </c>
      <c r="AB1587" s="6" t="n">
        <f aca="false">-Z1586*0.2</f>
        <v>-0</v>
      </c>
      <c r="AG1587" s="0" t="n">
        <f aca="false">X1587+AA1587+AD1587</f>
        <v>4475723.436493</v>
      </c>
      <c r="AH1587" s="0" t="n">
        <f aca="false">Y1587+AB1587+AE1587</f>
        <v>497302.604054778</v>
      </c>
      <c r="AM1587" s="0" t="n">
        <v>0.5</v>
      </c>
      <c r="AN1587" s="0" t="n">
        <f aca="false">AM1587*I1587</f>
        <v>1613988.7771148</v>
      </c>
      <c r="AO1587" s="0" t="n">
        <v>0.4444</v>
      </c>
      <c r="AP1587" s="0" t="n">
        <f aca="false">AO1587*I1587</f>
        <v>1434513.22509964</v>
      </c>
      <c r="AQ1587" s="0" t="n">
        <v>0.4</v>
      </c>
      <c r="AR1587" s="0" t="n">
        <f aca="false">AQ1587*I1587</f>
        <v>1291191.02169184</v>
      </c>
      <c r="AV1587" s="0" t="n">
        <v>0.03636</v>
      </c>
      <c r="AW1587" s="0" t="n">
        <f aca="false">AV1587*I1587</f>
        <v>117369.263871788</v>
      </c>
    </row>
    <row r="1588" customFormat="false" ht="12.75" hidden="false" customHeight="false" outlineLevel="0" collapsed="false">
      <c r="A1588" s="0" t="n">
        <v>2</v>
      </c>
      <c r="C1588" s="4" t="n">
        <f aca="false">C1587-E1588</f>
        <v>0</v>
      </c>
      <c r="D1588" s="4" t="n">
        <f aca="false">L1420+L1423</f>
        <v>4890875.08216607</v>
      </c>
      <c r="E1588" s="4" t="n">
        <f aca="false">C1587*0.1</f>
        <v>0</v>
      </c>
      <c r="F1588" s="0" t="n">
        <f aca="false">D1588-E1588-0.1*C1588</f>
        <v>4890875.08216607</v>
      </c>
      <c r="G1588" s="4" t="n">
        <f aca="false">F1588*(1-0.34)</f>
        <v>3227977.5542296</v>
      </c>
      <c r="H1588" s="4" t="n">
        <f aca="false">0.34*(E1588+(C1588*0.1))</f>
        <v>0</v>
      </c>
      <c r="I1588" s="4" t="n">
        <f aca="false">G1588+H1588</f>
        <v>3227977.5542296</v>
      </c>
      <c r="J1588" s="0" t="n">
        <v>0.8264</v>
      </c>
      <c r="K1588" s="0" t="n">
        <f aca="false">I1588*J1588</f>
        <v>2667600.65081535</v>
      </c>
      <c r="L1588" s="0" t="n">
        <v>0.6669</v>
      </c>
      <c r="M1588" s="0" t="n">
        <f aca="false">I1588*L1588</f>
        <v>2152738.23091572</v>
      </c>
      <c r="N1588" s="0" t="n">
        <v>0.4444</v>
      </c>
      <c r="O1588" s="0" t="n">
        <f aca="false">I1588*N1588</f>
        <v>1434513.22509964</v>
      </c>
      <c r="P1588" s="0" t="n">
        <v>0.3265</v>
      </c>
      <c r="Q1588" s="0" t="n">
        <f aca="false">I1588*P1588</f>
        <v>1053934.67145597</v>
      </c>
      <c r="U1588" s="0" t="n">
        <v>0.6944</v>
      </c>
      <c r="V1588" s="0" t="n">
        <f aca="false">U1588*I1588</f>
        <v>2241507.61365704</v>
      </c>
      <c r="X1588" s="6" t="n">
        <f aca="false">X1587-Y1588</f>
        <v>4028151.0928437</v>
      </c>
      <c r="Y1588" s="6" t="n">
        <f aca="false">X1587*0.1</f>
        <v>447572.3436493</v>
      </c>
      <c r="AA1588" s="6" t="n">
        <f aca="false">AA1587-AB1588</f>
        <v>0</v>
      </c>
      <c r="AB1588" s="6" t="n">
        <f aca="false">AA1587*0.2</f>
        <v>0</v>
      </c>
      <c r="AG1588" s="0" t="n">
        <f aca="false">X1588+AA1588+AD1588</f>
        <v>4028151.0928437</v>
      </c>
      <c r="AH1588" s="0" t="n">
        <f aca="false">Y1588+AB1588+AE1588</f>
        <v>447572.3436493</v>
      </c>
      <c r="AM1588" s="0" t="n">
        <v>0.25</v>
      </c>
      <c r="AN1588" s="0" t="n">
        <f aca="false">AM1588*I1588</f>
        <v>806994.388557401</v>
      </c>
      <c r="AO1588" s="0" t="n">
        <v>0.1613</v>
      </c>
      <c r="AP1588" s="0" t="n">
        <f aca="false">AO1588*I1588</f>
        <v>520672.779497235</v>
      </c>
      <c r="AQ1588" s="0" t="n">
        <v>0.016</v>
      </c>
      <c r="AR1588" s="0" t="n">
        <f aca="false">AQ1588*I1588</f>
        <v>51647.6408676737</v>
      </c>
      <c r="AV1588" s="0" t="n">
        <v>0.13223</v>
      </c>
      <c r="AW1588" s="0" t="n">
        <f aca="false">AV1588*I1588</f>
        <v>426835.471995781</v>
      </c>
    </row>
    <row r="1589" customFormat="false" ht="12.75" hidden="false" customHeight="false" outlineLevel="0" collapsed="false">
      <c r="A1589" s="0" t="n">
        <v>3</v>
      </c>
      <c r="C1589" s="4" t="n">
        <f aca="false">C1588-E1589</f>
        <v>0</v>
      </c>
      <c r="D1589" s="4" t="n">
        <f aca="false">L1420+L1423</f>
        <v>4890875.08216607</v>
      </c>
      <c r="E1589" s="4" t="n">
        <f aca="false">C1588*0.1</f>
        <v>0</v>
      </c>
      <c r="F1589" s="0" t="n">
        <f aca="false">D1589-E1589-0.1*C1589</f>
        <v>4890875.08216607</v>
      </c>
      <c r="G1589" s="4" t="n">
        <f aca="false">F1589*(1-0.34)</f>
        <v>3227977.5542296</v>
      </c>
      <c r="H1589" s="4" t="n">
        <f aca="false">0.34*(E1589+(C1589*0.1))</f>
        <v>0</v>
      </c>
      <c r="I1589" s="4" t="n">
        <f aca="false">G1589+H1589</f>
        <v>3227977.5542296</v>
      </c>
      <c r="J1589" s="0" t="n">
        <v>0.7513</v>
      </c>
      <c r="K1589" s="0" t="n">
        <f aca="false">I1589*J1589</f>
        <v>2425179.5364927</v>
      </c>
      <c r="L1589" s="0" t="n">
        <v>0.4046</v>
      </c>
      <c r="M1589" s="0" t="n">
        <f aca="false">I1589*L1589</f>
        <v>1306039.7184413</v>
      </c>
      <c r="N1589" s="0" t="n">
        <v>0.2963</v>
      </c>
      <c r="O1589" s="0" t="n">
        <f aca="false">I1589*N1589</f>
        <v>956449.749318232</v>
      </c>
      <c r="P1589" s="0" t="n">
        <v>0.1866</v>
      </c>
      <c r="Q1589" s="0" t="n">
        <f aca="false">I1589*P1589</f>
        <v>602340.611619244</v>
      </c>
      <c r="U1589" s="0" t="n">
        <v>0.5787</v>
      </c>
      <c r="V1589" s="0" t="n">
        <f aca="false">U1589*I1589</f>
        <v>1868030.61063267</v>
      </c>
      <c r="X1589" s="6" t="n">
        <f aca="false">X1588-Y1589</f>
        <v>3625335.98355933</v>
      </c>
      <c r="Y1589" s="6" t="n">
        <f aca="false">X1588*0.1</f>
        <v>402815.10928437</v>
      </c>
      <c r="AA1589" s="6" t="n">
        <f aca="false">AA1588-AB1589</f>
        <v>0</v>
      </c>
      <c r="AB1589" s="6" t="n">
        <f aca="false">AA1588*0.2</f>
        <v>0</v>
      </c>
      <c r="AG1589" s="0" t="n">
        <f aca="false">X1589+AA1589+AD1589</f>
        <v>3625335.98355933</v>
      </c>
      <c r="AH1589" s="0" t="n">
        <f aca="false">Y1589+AB1589+AE1589</f>
        <v>402815.10928437</v>
      </c>
      <c r="AM1589" s="0" t="n">
        <v>0.125</v>
      </c>
      <c r="AN1589" s="0" t="n">
        <f aca="false">AM1589*I1589</f>
        <v>403497.194278701</v>
      </c>
      <c r="AO1589" s="0" t="n">
        <v>0.0878</v>
      </c>
      <c r="AP1589" s="0" t="n">
        <f aca="false">AO1589*I1589</f>
        <v>283416.429261359</v>
      </c>
      <c r="AQ1589" s="0" t="n">
        <v>0.064</v>
      </c>
      <c r="AR1589" s="0" t="n">
        <f aca="false">AQ1589*I1589</f>
        <v>206590.563470695</v>
      </c>
      <c r="AV1589" s="0" t="n">
        <v>0.04808</v>
      </c>
      <c r="AW1589" s="0" t="n">
        <f aca="false">AV1589*I1589</f>
        <v>155201.160807359</v>
      </c>
    </row>
    <row r="1590" customFormat="false" ht="12.75" hidden="false" customHeight="false" outlineLevel="0" collapsed="false">
      <c r="A1590" s="0" t="n">
        <v>4</v>
      </c>
      <c r="C1590" s="4" t="n">
        <f aca="false">C1589-E1590</f>
        <v>0</v>
      </c>
      <c r="D1590" s="4" t="n">
        <f aca="false">L1420+L1423</f>
        <v>4890875.08216607</v>
      </c>
      <c r="E1590" s="4" t="n">
        <f aca="false">C1589*0.1</f>
        <v>0</v>
      </c>
      <c r="F1590" s="0" t="n">
        <f aca="false">D1590-E1590-0.1*C1590</f>
        <v>4890875.08216607</v>
      </c>
      <c r="G1590" s="4" t="n">
        <f aca="false">F1590*(1-0.34)</f>
        <v>3227977.5542296</v>
      </c>
      <c r="H1590" s="4" t="n">
        <f aca="false">0.34*(E1590+(C1590*0.1))</f>
        <v>0</v>
      </c>
      <c r="I1590" s="4" t="n">
        <f aca="false">G1590+H1590</f>
        <v>3227977.5542296</v>
      </c>
      <c r="J1590" s="0" t="n">
        <v>0.683</v>
      </c>
      <c r="K1590" s="0" t="n">
        <f aca="false">I1590*J1590</f>
        <v>2204708.66953882</v>
      </c>
      <c r="L1590" s="0" t="n">
        <v>0.3011</v>
      </c>
      <c r="M1590" s="0" t="n">
        <f aca="false">I1590*L1590</f>
        <v>971944.041578534</v>
      </c>
      <c r="N1590" s="0" t="n">
        <v>0.1975</v>
      </c>
      <c r="O1590" s="0" t="n">
        <f aca="false">I1590*N1590</f>
        <v>637525.566960347</v>
      </c>
      <c r="P1590" s="0" t="n">
        <v>0.1066</v>
      </c>
      <c r="Q1590" s="0" t="n">
        <f aca="false">I1590*P1590</f>
        <v>344102.407280876</v>
      </c>
      <c r="U1590" s="0" t="n">
        <v>0.4823</v>
      </c>
      <c r="V1590" s="0" t="n">
        <f aca="false">U1590*I1590</f>
        <v>1556853.57440494</v>
      </c>
      <c r="X1590" s="6" t="n">
        <f aca="false">X1589-Y1590</f>
        <v>3262802.3852034</v>
      </c>
      <c r="Y1590" s="6" t="n">
        <f aca="false">X1589*0.1</f>
        <v>362533.598355933</v>
      </c>
      <c r="AA1590" s="6" t="n">
        <f aca="false">AA1589-AB1590</f>
        <v>0</v>
      </c>
      <c r="AB1590" s="6" t="n">
        <f aca="false">AA1589*0.2</f>
        <v>0</v>
      </c>
      <c r="AG1590" s="0" t="n">
        <f aca="false">X1590+AA1590+AD1590</f>
        <v>3262802.3852034</v>
      </c>
      <c r="AH1590" s="0" t="n">
        <f aca="false">Y1590+AB1590+AE1590</f>
        <v>362533.598355933</v>
      </c>
      <c r="AM1590" s="0" t="n">
        <v>0.0625</v>
      </c>
      <c r="AN1590" s="0" t="n">
        <f aca="false">AM1590*I1590</f>
        <v>201748.59713935</v>
      </c>
      <c r="AO1590" s="0" t="n">
        <v>0.039</v>
      </c>
      <c r="AP1590" s="0" t="n">
        <f aca="false">AO1590*I1590</f>
        <v>125891.124614955</v>
      </c>
      <c r="AQ1590" s="0" t="n">
        <v>0.0256</v>
      </c>
      <c r="AR1590" s="0" t="n">
        <f aca="false">AQ1590*I1590</f>
        <v>82636.2253882779</v>
      </c>
      <c r="AV1590" s="0" t="n">
        <v>0.0174895</v>
      </c>
      <c r="AW1590" s="0" t="n">
        <f aca="false">AV1590*I1590</f>
        <v>56455.7134346987</v>
      </c>
    </row>
    <row r="1591" customFormat="false" ht="12.75" hidden="false" customHeight="false" outlineLevel="0" collapsed="false">
      <c r="A1591" s="0" t="n">
        <v>5</v>
      </c>
      <c r="C1591" s="4" t="n">
        <f aca="false">C1590-E1591</f>
        <v>0</v>
      </c>
      <c r="D1591" s="4" t="n">
        <f aca="false">L1420+L1423</f>
        <v>4890875.08216607</v>
      </c>
      <c r="E1591" s="4" t="n">
        <f aca="false">C1590*0.1</f>
        <v>0</v>
      </c>
      <c r="F1591" s="0" t="n">
        <f aca="false">D1591-E1591-0.1*C1591</f>
        <v>4890875.08216607</v>
      </c>
      <c r="G1591" s="4" t="n">
        <f aca="false">F1591*(1-0.34)</f>
        <v>3227977.5542296</v>
      </c>
      <c r="H1591" s="4" t="n">
        <f aca="false">0.34*(E1591+(C1591*0.1))</f>
        <v>0</v>
      </c>
      <c r="I1591" s="4" t="n">
        <f aca="false">G1591+H1591</f>
        <v>3227977.5542296</v>
      </c>
      <c r="J1591" s="0" t="n">
        <v>0.6209</v>
      </c>
      <c r="K1591" s="0" t="n">
        <f aca="false">I1591*J1591</f>
        <v>2004251.26342116</v>
      </c>
      <c r="L1591" s="0" t="n">
        <v>0.223</v>
      </c>
      <c r="M1591" s="0" t="n">
        <f aca="false">I1591*L1591</f>
        <v>719838.994593202</v>
      </c>
      <c r="N1591" s="0" t="n">
        <v>0.1317</v>
      </c>
      <c r="O1591" s="0" t="n">
        <f aca="false">I1591*N1591</f>
        <v>425124.643892039</v>
      </c>
      <c r="P1591" s="0" t="n">
        <v>0.0609</v>
      </c>
      <c r="Q1591" s="0" t="n">
        <f aca="false">I1591*P1591</f>
        <v>196583.833052583</v>
      </c>
      <c r="U1591" s="0" t="n">
        <v>0.4019</v>
      </c>
      <c r="V1591" s="0" t="n">
        <f aca="false">U1591*I1591</f>
        <v>1297324.17904488</v>
      </c>
      <c r="X1591" s="6" t="n">
        <f aca="false">X1590-Y1591</f>
        <v>2936522.14668306</v>
      </c>
      <c r="Y1591" s="6" t="n">
        <f aca="false">X1590*0.1</f>
        <v>326280.23852034</v>
      </c>
      <c r="AA1591" s="6" t="n">
        <f aca="false">AA1590-AB1591</f>
        <v>0</v>
      </c>
      <c r="AB1591" s="6" t="n">
        <f aca="false">AA1590*0.2</f>
        <v>0</v>
      </c>
      <c r="AG1591" s="0" t="n">
        <f aca="false">X1591+AA1591+AD1591</f>
        <v>2936522.14668306</v>
      </c>
      <c r="AH1591" s="0" t="n">
        <f aca="false">Y1591+AB1591+AE1591</f>
        <v>326280.23852034</v>
      </c>
      <c r="AM1591" s="0" t="n">
        <v>0.03125</v>
      </c>
      <c r="AN1591" s="0" t="n">
        <f aca="false">AM1591*I1591</f>
        <v>100874.298569675</v>
      </c>
      <c r="AO1591" s="0" t="n">
        <v>0.0173</v>
      </c>
      <c r="AP1591" s="0" t="n">
        <f aca="false">AO1591*I1591</f>
        <v>55844.0116881722</v>
      </c>
      <c r="AQ1591" s="0" t="n">
        <v>0.0102</v>
      </c>
      <c r="AR1591" s="0" t="n">
        <f aca="false">AQ1591*I1591</f>
        <v>32925.371053142</v>
      </c>
      <c r="AV1591" s="0" t="n">
        <v>0.00636</v>
      </c>
      <c r="AW1591" s="0" t="n">
        <f aca="false">AV1591*I1591</f>
        <v>20529.9372449003</v>
      </c>
    </row>
    <row r="1592" customFormat="false" ht="12.75" hidden="false" customHeight="false" outlineLevel="0" collapsed="false">
      <c r="A1592" s="0" t="n">
        <v>6</v>
      </c>
      <c r="C1592" s="4" t="n">
        <f aca="false">C1591-E1592</f>
        <v>0</v>
      </c>
      <c r="D1592" s="4" t="n">
        <f aca="false">L1420+L1423</f>
        <v>4890875.08216607</v>
      </c>
      <c r="E1592" s="4" t="n">
        <f aca="false">C1591*0.1</f>
        <v>0</v>
      </c>
      <c r="F1592" s="0" t="n">
        <f aca="false">D1592-E1592-0.1*C1592</f>
        <v>4890875.08216607</v>
      </c>
      <c r="G1592" s="4" t="n">
        <f aca="false">F1592*(1-0.34)</f>
        <v>3227977.5542296</v>
      </c>
      <c r="H1592" s="4" t="n">
        <f aca="false">0.34*(E1592+(C1592*0.1))</f>
        <v>0</v>
      </c>
      <c r="I1592" s="4" t="n">
        <f aca="false">G1592+H1592</f>
        <v>3227977.5542296</v>
      </c>
      <c r="J1592" s="0" t="n">
        <v>0.5645</v>
      </c>
      <c r="K1592" s="0" t="n">
        <f aca="false">I1592*J1592</f>
        <v>1822193.32936261</v>
      </c>
      <c r="L1592" s="0" t="n">
        <v>0.1652</v>
      </c>
      <c r="M1592" s="0" t="n">
        <f aca="false">I1592*L1592</f>
        <v>533261.891958731</v>
      </c>
      <c r="N1592" s="0" t="n">
        <v>0.0878</v>
      </c>
      <c r="O1592" s="0" t="n">
        <f aca="false">I1592*N1592</f>
        <v>283416.429261359</v>
      </c>
      <c r="P1592" s="0" t="n">
        <v>0.0348</v>
      </c>
      <c r="Q1592" s="0" t="n">
        <f aca="false">I1592*P1592</f>
        <v>112333.61888719</v>
      </c>
      <c r="U1592" s="0" t="n">
        <v>0.3349</v>
      </c>
      <c r="V1592" s="0" t="n">
        <f aca="false">U1592*I1592</f>
        <v>1081049.68291149</v>
      </c>
      <c r="X1592" s="6" t="n">
        <f aca="false">X1591-Y1592</f>
        <v>2642869.93201475</v>
      </c>
      <c r="Y1592" s="6" t="n">
        <f aca="false">X1591*0.1</f>
        <v>293652.214668306</v>
      </c>
      <c r="AA1592" s="6" t="n">
        <f aca="false">AA1591-AB1592</f>
        <v>0</v>
      </c>
      <c r="AB1592" s="6" t="n">
        <f aca="false">AA1591/5</f>
        <v>0</v>
      </c>
      <c r="AG1592" s="0" t="n">
        <f aca="false">X1592+AA1592+AD1592</f>
        <v>2642869.93201475</v>
      </c>
      <c r="AH1592" s="0" t="n">
        <f aca="false">Y1592+AB1592+AE1592</f>
        <v>293652.214668306</v>
      </c>
      <c r="AM1592" s="0" t="n">
        <v>0.01563</v>
      </c>
      <c r="AN1592" s="0" t="n">
        <f aca="false">AM1592*I1592</f>
        <v>50453.2891726087</v>
      </c>
      <c r="AO1592" s="0" t="n">
        <v>0.0077</v>
      </c>
      <c r="AP1592" s="0" t="n">
        <f aca="false">AO1592*I1592</f>
        <v>24855.427167568</v>
      </c>
      <c r="AQ1592" s="0" t="n">
        <v>0.0041</v>
      </c>
      <c r="AR1592" s="0" t="n">
        <f aca="false">AQ1592*I1592</f>
        <v>13234.7079723414</v>
      </c>
      <c r="AV1592" s="0" t="n">
        <v>0.00231</v>
      </c>
      <c r="AW1592" s="0" t="n">
        <f aca="false">AV1592*I1592</f>
        <v>7456.62815027039</v>
      </c>
    </row>
    <row r="1593" customFormat="false" ht="12.75" hidden="false" customHeight="false" outlineLevel="0" collapsed="false">
      <c r="A1593" s="0" t="n">
        <v>7</v>
      </c>
      <c r="C1593" s="4" t="n">
        <f aca="false">C1592-E1593</f>
        <v>0</v>
      </c>
      <c r="D1593" s="4" t="n">
        <f aca="false">L1420+L1423</f>
        <v>4890875.08216607</v>
      </c>
      <c r="E1593" s="4" t="n">
        <f aca="false">C1592*0.1</f>
        <v>0</v>
      </c>
      <c r="F1593" s="0" t="n">
        <f aca="false">D1593-E1593-0.1*C1593</f>
        <v>4890875.08216607</v>
      </c>
      <c r="G1593" s="4" t="n">
        <f aca="false">F1593*(1-0.34)</f>
        <v>3227977.5542296</v>
      </c>
      <c r="H1593" s="4" t="n">
        <f aca="false">0.34*(E1593+(C1593*0.1))</f>
        <v>0</v>
      </c>
      <c r="I1593" s="4" t="n">
        <f aca="false">G1593+H1593</f>
        <v>3227977.5542296</v>
      </c>
      <c r="J1593" s="0" t="n">
        <v>0.5132</v>
      </c>
      <c r="K1593" s="0" t="n">
        <f aca="false">I1593*J1593</f>
        <v>1656598.08083063</v>
      </c>
      <c r="L1593" s="0" t="n">
        <v>0.1224</v>
      </c>
      <c r="M1593" s="0" t="n">
        <f aca="false">I1593*L1593</f>
        <v>395104.452637704</v>
      </c>
      <c r="N1593" s="0" t="n">
        <v>0.0585</v>
      </c>
      <c r="O1593" s="0" t="n">
        <f aca="false">I1593*N1593</f>
        <v>188836.686922432</v>
      </c>
      <c r="P1593" s="0" t="n">
        <v>0.0199</v>
      </c>
      <c r="Q1593" s="0" t="n">
        <f aca="false">I1593*P1593</f>
        <v>64236.7533291691</v>
      </c>
      <c r="U1593" s="0" t="n">
        <v>0.2791</v>
      </c>
      <c r="V1593" s="0" t="n">
        <f aca="false">U1593*I1593</f>
        <v>900928.535385483</v>
      </c>
      <c r="X1593" s="6" t="n">
        <f aca="false">X1592-Y1593</f>
        <v>2378582.93881328</v>
      </c>
      <c r="Y1593" s="6" t="n">
        <f aca="false">X1592*0.1</f>
        <v>264286.993201475</v>
      </c>
      <c r="AA1593" s="6" t="n">
        <f aca="false">AA1592-AB1593</f>
        <v>0</v>
      </c>
      <c r="AB1593" s="6" t="n">
        <f aca="false">AA1591/5</f>
        <v>0</v>
      </c>
      <c r="AG1593" s="0" t="n">
        <f aca="false">X1593+AA1593+AD1593</f>
        <v>2378582.93881328</v>
      </c>
      <c r="AH1593" s="0" t="n">
        <f aca="false">Y1593+AB1593+AE1593</f>
        <v>264286.993201475</v>
      </c>
      <c r="AM1593" s="0" t="n">
        <v>0.00781</v>
      </c>
      <c r="AN1593" s="0" t="n">
        <f aca="false">AM1593*I1593</f>
        <v>25210.5046985332</v>
      </c>
      <c r="AO1593" s="0" t="n">
        <v>0.0034</v>
      </c>
      <c r="AP1593" s="0" t="n">
        <f aca="false">AO1593*I1593</f>
        <v>10975.1236843807</v>
      </c>
      <c r="AQ1593" s="0" t="n">
        <v>0.0016</v>
      </c>
      <c r="AR1593" s="0" t="n">
        <f aca="false">AQ1593*I1593</f>
        <v>5164.76408676737</v>
      </c>
      <c r="AV1593" s="0" t="n">
        <v>0.00084</v>
      </c>
      <c r="AW1593" s="0" t="n">
        <f aca="false">AV1593*I1593</f>
        <v>2711.50114555287</v>
      </c>
    </row>
    <row r="1594" customFormat="false" ht="12.75" hidden="false" customHeight="false" outlineLevel="0" collapsed="false">
      <c r="A1594" s="0" t="n">
        <v>8</v>
      </c>
      <c r="C1594" s="4" t="n">
        <f aca="false">C1593-E1594</f>
        <v>0</v>
      </c>
      <c r="D1594" s="4" t="n">
        <f aca="false">L1420+L1423</f>
        <v>4890875.08216607</v>
      </c>
      <c r="E1594" s="4" t="n">
        <f aca="false">C1593*0.1</f>
        <v>0</v>
      </c>
      <c r="F1594" s="0" t="n">
        <f aca="false">D1594-E1594-0.1*C1594</f>
        <v>4890875.08216607</v>
      </c>
      <c r="G1594" s="4" t="n">
        <f aca="false">F1594*(1-0.34)</f>
        <v>3227977.5542296</v>
      </c>
      <c r="H1594" s="4" t="n">
        <f aca="false">0.34*(E1594+(C1594*0.1))</f>
        <v>0</v>
      </c>
      <c r="I1594" s="4" t="n">
        <f aca="false">G1594+H1594</f>
        <v>3227977.5542296</v>
      </c>
      <c r="J1594" s="0" t="n">
        <v>0.4665</v>
      </c>
      <c r="K1594" s="0" t="n">
        <f aca="false">I1594*J1594</f>
        <v>1505851.52904811</v>
      </c>
      <c r="L1594" s="0" t="n">
        <v>0.0906</v>
      </c>
      <c r="M1594" s="0" t="n">
        <f aca="false">I1594*L1594</f>
        <v>292454.766413202</v>
      </c>
      <c r="N1594" s="0" t="n">
        <v>0.039</v>
      </c>
      <c r="O1594" s="0" t="n">
        <f aca="false">I1594*N1594</f>
        <v>125891.124614955</v>
      </c>
      <c r="P1594" s="0" t="n">
        <v>0.0199</v>
      </c>
      <c r="Q1594" s="0" t="n">
        <f aca="false">I1594*P1594</f>
        <v>64236.7533291691</v>
      </c>
      <c r="U1594" s="0" t="n">
        <v>0.2326</v>
      </c>
      <c r="V1594" s="0" t="n">
        <f aca="false">U1594*I1594</f>
        <v>750827.579113806</v>
      </c>
      <c r="X1594" s="6" t="n">
        <f aca="false">X1593-Y1594</f>
        <v>2140724.64493195</v>
      </c>
      <c r="Y1594" s="6" t="n">
        <f aca="false">X1593*0.1</f>
        <v>237858.293881328</v>
      </c>
      <c r="AA1594" s="6" t="n">
        <f aca="false">AA1593-AB1594</f>
        <v>0</v>
      </c>
      <c r="AB1594" s="6" t="n">
        <f aca="false">AA1591/5</f>
        <v>0</v>
      </c>
      <c r="AG1594" s="0" t="n">
        <f aca="false">X1594+AA1594+AD1594</f>
        <v>2140724.64493195</v>
      </c>
      <c r="AH1594" s="0" t="n">
        <f aca="false">Y1594+AB1594+AE1594</f>
        <v>237858.293881328</v>
      </c>
      <c r="AM1594" s="0" t="n">
        <v>0.00391</v>
      </c>
      <c r="AN1594" s="0" t="n">
        <f aca="false">AM1594*I1594</f>
        <v>12621.3922370378</v>
      </c>
      <c r="AO1594" s="0" t="n">
        <v>0.0015</v>
      </c>
      <c r="AP1594" s="0" t="n">
        <f aca="false">AO1594*I1594</f>
        <v>4841.96633134441</v>
      </c>
      <c r="AQ1594" s="0" t="n">
        <v>0.000665</v>
      </c>
      <c r="AR1594" s="0" t="n">
        <f aca="false">AQ1594*I1594</f>
        <v>2146.60507356269</v>
      </c>
      <c r="AV1594" s="0" t="n">
        <v>0.000306</v>
      </c>
      <c r="AW1594" s="0" t="n">
        <f aca="false">AV1594*I1594</f>
        <v>987.761131594259</v>
      </c>
    </row>
    <row r="1595" customFormat="false" ht="12.75" hidden="false" customHeight="false" outlineLevel="0" collapsed="false">
      <c r="A1595" s="0" t="n">
        <v>9</v>
      </c>
      <c r="C1595" s="4" t="n">
        <f aca="false">C1594-E1595</f>
        <v>0</v>
      </c>
      <c r="D1595" s="4" t="n">
        <f aca="false">L1420+L1423</f>
        <v>4890875.08216607</v>
      </c>
      <c r="E1595" s="4" t="n">
        <f aca="false">C1594*0.1</f>
        <v>0</v>
      </c>
      <c r="F1595" s="0" t="n">
        <f aca="false">D1595-E1595-0.1*C1595</f>
        <v>4890875.08216607</v>
      </c>
      <c r="G1595" s="4" t="n">
        <f aca="false">F1595*(1-0.34)</f>
        <v>3227977.5542296</v>
      </c>
      <c r="H1595" s="4" t="n">
        <f aca="false">0.34*(E1595+(C1595*0.1))</f>
        <v>0</v>
      </c>
      <c r="I1595" s="4" t="n">
        <f aca="false">G1595+H1595</f>
        <v>3227977.5542296</v>
      </c>
      <c r="J1595" s="0" t="n">
        <v>0.4241</v>
      </c>
      <c r="K1595" s="0" t="n">
        <f aca="false">I1595*J1595</f>
        <v>1368985.28074878</v>
      </c>
      <c r="L1595" s="0" t="n">
        <v>0.0671</v>
      </c>
      <c r="M1595" s="0" t="n">
        <f aca="false">I1595*L1595</f>
        <v>216597.293888806</v>
      </c>
      <c r="N1595" s="0" t="n">
        <v>0.026</v>
      </c>
      <c r="O1595" s="0" t="n">
        <f aca="false">I1595*N1595</f>
        <v>83927.4164099697</v>
      </c>
      <c r="P1595" s="0" t="n">
        <v>0.0065</v>
      </c>
      <c r="Q1595" s="0" t="n">
        <f aca="false">I1595*P1595</f>
        <v>20981.8541024924</v>
      </c>
      <c r="U1595" s="0" t="n">
        <v>0.1938</v>
      </c>
      <c r="V1595" s="0" t="n">
        <f aca="false">U1595*I1595</f>
        <v>625582.050009697</v>
      </c>
      <c r="X1595" s="6" t="n">
        <f aca="false">X1594-Y1595</f>
        <v>1926652.18043875</v>
      </c>
      <c r="Y1595" s="6" t="n">
        <f aca="false">X1594*0.1</f>
        <v>214072.464493195</v>
      </c>
      <c r="AA1595" s="6" t="n">
        <f aca="false">AA1594-AB1595</f>
        <v>0</v>
      </c>
      <c r="AB1595" s="6" t="n">
        <f aca="false">AA1591/5</f>
        <v>0</v>
      </c>
      <c r="AG1595" s="0" t="n">
        <f aca="false">X1595+AA1595+AD1595</f>
        <v>1926652.18043875</v>
      </c>
      <c r="AH1595" s="0" t="n">
        <f aca="false">Y1595+AB1595+AE1595</f>
        <v>214072.464493195</v>
      </c>
      <c r="AM1595" s="0" t="n">
        <v>0.00195</v>
      </c>
      <c r="AN1595" s="0" t="n">
        <f aca="false">AM1595*I1595</f>
        <v>6294.55623074773</v>
      </c>
      <c r="AO1595" s="0" t="n">
        <v>0.0007</v>
      </c>
      <c r="AP1595" s="0" t="n">
        <f aca="false">AO1595*I1595</f>
        <v>2259.58428796072</v>
      </c>
      <c r="AQ1595" s="0" t="n">
        <v>0.000262</v>
      </c>
      <c r="AR1595" s="0" t="n">
        <f aca="false">AQ1595*I1595</f>
        <v>845.730119208157</v>
      </c>
      <c r="AV1595" s="0" t="n">
        <v>0.000111</v>
      </c>
      <c r="AW1595" s="0" t="n">
        <f aca="false">AV1595*I1595</f>
        <v>358.305508519486</v>
      </c>
    </row>
    <row r="1596" customFormat="false" ht="12.75" hidden="false" customHeight="false" outlineLevel="0" collapsed="false">
      <c r="A1596" s="0" t="n">
        <v>10</v>
      </c>
      <c r="B1596" s="17" t="n">
        <f aca="false">L1417</f>
        <v>1491750</v>
      </c>
      <c r="C1596" s="4" t="n">
        <f aca="false">C1595-E1596</f>
        <v>0</v>
      </c>
      <c r="D1596" s="4" t="n">
        <f aca="false">L1420+L1423</f>
        <v>4890875.08216607</v>
      </c>
      <c r="E1596" s="4" t="n">
        <f aca="false">C1595*0.1</f>
        <v>0</v>
      </c>
      <c r="F1596" s="0" t="n">
        <f aca="false">D1596-E1596-0.1*C1596</f>
        <v>4890875.08216607</v>
      </c>
      <c r="G1596" s="4" t="n">
        <f aca="false">F1596*(1-0.34)</f>
        <v>3227977.5542296</v>
      </c>
      <c r="H1596" s="4" t="n">
        <f aca="false">0.34*(E1596+(C1596*0.1))</f>
        <v>0</v>
      </c>
      <c r="I1596" s="4" t="n">
        <f aca="false">B1596+G1596+H1596</f>
        <v>4719727.5542296</v>
      </c>
      <c r="J1596" s="0" t="n">
        <v>0.3855</v>
      </c>
      <c r="K1596" s="0" t="n">
        <f aca="false">I1596*J1596</f>
        <v>1819454.97215551</v>
      </c>
      <c r="L1596" s="0" t="n">
        <v>0.0497</v>
      </c>
      <c r="M1596" s="0" t="n">
        <f aca="false">I1596*L1596</f>
        <v>234570.459445211</v>
      </c>
      <c r="N1596" s="0" t="n">
        <v>0.0173</v>
      </c>
      <c r="O1596" s="0" t="n">
        <f aca="false">I1596*N1596</f>
        <v>81651.2866881721</v>
      </c>
      <c r="P1596" s="0" t="n">
        <v>0.0037</v>
      </c>
      <c r="Q1596" s="0" t="n">
        <f aca="false">I1596*P1596</f>
        <v>17462.9919506495</v>
      </c>
      <c r="U1596" s="0" t="n">
        <v>0.1615</v>
      </c>
      <c r="V1596" s="0" t="n">
        <f aca="false">U1596*I1596</f>
        <v>762236.000008081</v>
      </c>
      <c r="W1596" s="17"/>
      <c r="X1596" s="6" t="n">
        <f aca="false">X1595-Y1596</f>
        <v>1733986.96239488</v>
      </c>
      <c r="Y1596" s="6" t="n">
        <f aca="false">X1595*0.1</f>
        <v>192665.218043875</v>
      </c>
      <c r="AA1596" s="6" t="n">
        <f aca="false">AA1595-AB1596</f>
        <v>0</v>
      </c>
      <c r="AB1596" s="6" t="n">
        <f aca="false">AA1591/5</f>
        <v>0</v>
      </c>
      <c r="AC1596" s="17" t="n">
        <v>0</v>
      </c>
      <c r="AF1596" s="17" t="n">
        <f aca="false">W1596+Z1596+AC1596</f>
        <v>0</v>
      </c>
      <c r="AG1596" s="0" t="n">
        <f aca="false">X1596+AA1596+AD1596</f>
        <v>1733986.96239488</v>
      </c>
      <c r="AH1596" s="0" t="n">
        <f aca="false">Y1596+AB1596+AE1596</f>
        <v>192665.218043875</v>
      </c>
      <c r="AM1596" s="0" t="n">
        <v>0.00098</v>
      </c>
      <c r="AN1596" s="0" t="n">
        <f aca="false">AM1596*I1596</f>
        <v>4625.33300314501</v>
      </c>
      <c r="AO1596" s="0" t="n">
        <v>0.0003</v>
      </c>
      <c r="AP1596" s="0" t="n">
        <f aca="false">AO1596*I1596</f>
        <v>1415.91826626888</v>
      </c>
      <c r="AQ1596" s="0" t="n">
        <v>0.000105</v>
      </c>
      <c r="AR1596" s="0" t="n">
        <f aca="false">AQ1596*I1596</f>
        <v>495.571393194108</v>
      </c>
      <c r="AV1596" s="0" t="n">
        <v>4E-005</v>
      </c>
      <c r="AW1596" s="0" t="n">
        <f aca="false">AV1596*I1596</f>
        <v>188.789102169184</v>
      </c>
    </row>
    <row r="1597" customFormat="false" ht="12.75" hidden="false" customHeight="false" outlineLevel="0" collapsed="false">
      <c r="A1597" s="0" t="n">
        <v>11</v>
      </c>
      <c r="C1597" s="4" t="n">
        <f aca="false">C1596-E1597</f>
        <v>0</v>
      </c>
      <c r="D1597" s="4" t="n">
        <f aca="false">L1420+L1423</f>
        <v>4890875.08216607</v>
      </c>
      <c r="E1597" s="4" t="n">
        <f aca="false">C1596/10</f>
        <v>0</v>
      </c>
      <c r="F1597" s="0" t="n">
        <f aca="false">D1597-E1597-0.1*C1597</f>
        <v>4890875.08216607</v>
      </c>
      <c r="G1597" s="4" t="n">
        <f aca="false">F1597*(1-0.34)</f>
        <v>3227977.5542296</v>
      </c>
      <c r="H1597" s="4" t="n">
        <f aca="false">0.34*(E1597+(C1597*0.1))</f>
        <v>0</v>
      </c>
      <c r="I1597" s="4" t="n">
        <f aca="false">G1597+H1597</f>
        <v>3227977.5542296</v>
      </c>
      <c r="J1597" s="0" t="n">
        <v>0.3505</v>
      </c>
      <c r="K1597" s="0" t="n">
        <f aca="false">I1597*J1597</f>
        <v>1131406.13275748</v>
      </c>
      <c r="L1597" s="0" t="n">
        <v>0.0368</v>
      </c>
      <c r="M1597" s="0" t="n">
        <f aca="false">I1597*L1597</f>
        <v>118789.573995649</v>
      </c>
      <c r="N1597" s="0" t="n">
        <v>0.116</v>
      </c>
      <c r="O1597" s="0" t="n">
        <f aca="false">I1597*N1597</f>
        <v>374445.396290634</v>
      </c>
      <c r="P1597" s="0" t="n">
        <v>0.0021</v>
      </c>
      <c r="Q1597" s="0" t="n">
        <f aca="false">I1597*P1597</f>
        <v>6778.75286388217</v>
      </c>
      <c r="U1597" s="0" t="n">
        <v>0.1346</v>
      </c>
      <c r="V1597" s="0" t="n">
        <f aca="false">U1597*I1597</f>
        <v>434485.778799305</v>
      </c>
      <c r="X1597" s="6" t="n">
        <f aca="false">X1596-Y1597</f>
        <v>1560588.26615539</v>
      </c>
      <c r="Y1597" s="6" t="n">
        <f aca="false">X1596/10</f>
        <v>173398.696239488</v>
      </c>
      <c r="AA1597" s="6"/>
      <c r="AB1597" s="6"/>
      <c r="AD1597" s="6" t="n">
        <f aca="false">-AC1596-AE1597</f>
        <v>0</v>
      </c>
      <c r="AE1597" s="6" t="n">
        <f aca="false">-AC1596*0.2</f>
        <v>-0</v>
      </c>
      <c r="AG1597" s="0" t="n">
        <f aca="false">X1597+AA1597+AD1597</f>
        <v>1560588.26615539</v>
      </c>
      <c r="AH1597" s="0" t="n">
        <f aca="false">Y1597+AB1597+AE1597</f>
        <v>173398.696239488</v>
      </c>
      <c r="AM1597" s="0" t="n">
        <v>0.00049</v>
      </c>
      <c r="AN1597" s="0" t="n">
        <f aca="false">AM1597*I1597</f>
        <v>1581.70900157251</v>
      </c>
      <c r="AO1597" s="0" t="n">
        <v>0.00013</v>
      </c>
      <c r="AP1597" s="0" t="n">
        <f aca="false">AO1597*I1597</f>
        <v>419.637082049849</v>
      </c>
      <c r="AQ1597" s="0" t="n">
        <v>4.2E-005</v>
      </c>
      <c r="AR1597" s="0" t="n">
        <f aca="false">AQ1597*I1597</f>
        <v>135.575057277643</v>
      </c>
      <c r="AV1597" s="0" t="n">
        <v>1.47E-005</v>
      </c>
      <c r="AW1597" s="0" t="n">
        <f aca="false">AV1597*I1597</f>
        <v>47.4512700471752</v>
      </c>
    </row>
    <row r="1598" customFormat="false" ht="12.75" hidden="false" customHeight="false" outlineLevel="0" collapsed="false">
      <c r="A1598" s="0" t="n">
        <v>12</v>
      </c>
      <c r="C1598" s="4" t="n">
        <f aca="false">C1597-E1598</f>
        <v>0</v>
      </c>
      <c r="D1598" s="4" t="n">
        <f aca="false">L1420+L1423</f>
        <v>4890875.08216607</v>
      </c>
      <c r="E1598" s="4" t="n">
        <f aca="false">C1596/10</f>
        <v>0</v>
      </c>
      <c r="F1598" s="0" t="n">
        <f aca="false">D1598-E1598-0.1*C1598</f>
        <v>4890875.08216607</v>
      </c>
      <c r="G1598" s="4" t="n">
        <f aca="false">F1598*(1-0.34)</f>
        <v>3227977.5542296</v>
      </c>
      <c r="H1598" s="4" t="n">
        <f aca="false">0.34*(E1598+(C1598*0.1))</f>
        <v>0</v>
      </c>
      <c r="I1598" s="4" t="n">
        <f aca="false">G1598+H1598</f>
        <v>3227977.5542296</v>
      </c>
      <c r="J1598" s="0" t="n">
        <v>0.3186</v>
      </c>
      <c r="K1598" s="0" t="n">
        <f aca="false">I1598*J1598</f>
        <v>1028433.64877755</v>
      </c>
      <c r="L1598" s="0" t="n">
        <v>0.0273</v>
      </c>
      <c r="M1598" s="0" t="n">
        <f aca="false">I1598*L1598</f>
        <v>88123.7872304682</v>
      </c>
      <c r="N1598" s="0" t="n">
        <v>0.0077</v>
      </c>
      <c r="O1598" s="0" t="n">
        <f aca="false">I1598*N1598</f>
        <v>24855.427167568</v>
      </c>
      <c r="P1598" s="0" t="n">
        <v>0.0012</v>
      </c>
      <c r="Q1598" s="0" t="n">
        <f aca="false">I1598*P1598</f>
        <v>3873.57306507553</v>
      </c>
      <c r="U1598" s="0" t="n">
        <v>0.1122</v>
      </c>
      <c r="V1598" s="0" t="n">
        <f aca="false">U1598*I1598</f>
        <v>362179.081584562</v>
      </c>
      <c r="X1598" s="6" t="n">
        <f aca="false">X1597-Y1598</f>
        <v>1387189.5699159</v>
      </c>
      <c r="Y1598" s="6" t="n">
        <f aca="false">X1596/10</f>
        <v>173398.696239488</v>
      </c>
      <c r="AA1598" s="6"/>
      <c r="AB1598" s="6"/>
      <c r="AD1598" s="6" t="n">
        <f aca="false">AD1597-AE1598</f>
        <v>0</v>
      </c>
      <c r="AE1598" s="6" t="n">
        <f aca="false">AD1597*0.2</f>
        <v>0</v>
      </c>
      <c r="AG1598" s="0" t="n">
        <f aca="false">X1598+AA1598+AD1598</f>
        <v>1387189.5699159</v>
      </c>
      <c r="AH1598" s="0" t="n">
        <f aca="false">Y1598+AB1598+AE1598</f>
        <v>173398.696239488</v>
      </c>
      <c r="AM1598" s="0" t="n">
        <v>0.00024</v>
      </c>
      <c r="AN1598" s="0" t="n">
        <f aca="false">AM1598*I1598</f>
        <v>774.714613015105</v>
      </c>
      <c r="AO1598" s="0" t="n">
        <v>5.9E-005</v>
      </c>
      <c r="AP1598" s="0" t="n">
        <f aca="false">AO1598*I1598</f>
        <v>190.450675699547</v>
      </c>
      <c r="AQ1598" s="0" t="n">
        <v>1.7E-005</v>
      </c>
      <c r="AR1598" s="0" t="n">
        <f aca="false">AQ1598*I1598</f>
        <v>54.8756184219033</v>
      </c>
      <c r="AV1598" s="0" t="n">
        <v>5.3E-006</v>
      </c>
      <c r="AW1598" s="0" t="n">
        <f aca="false">AV1598*I1598</f>
        <v>17.1082810374169</v>
      </c>
    </row>
    <row r="1599" customFormat="false" ht="12.75" hidden="false" customHeight="false" outlineLevel="0" collapsed="false">
      <c r="A1599" s="0" t="n">
        <v>13</v>
      </c>
      <c r="C1599" s="4" t="n">
        <f aca="false">C1598-E1599</f>
        <v>0</v>
      </c>
      <c r="D1599" s="4" t="n">
        <f aca="false">L1420+L1423</f>
        <v>4890875.08216607</v>
      </c>
      <c r="E1599" s="4" t="n">
        <f aca="false">C1596/10</f>
        <v>0</v>
      </c>
      <c r="F1599" s="0" t="n">
        <f aca="false">D1599-E1599-0.1*C1599</f>
        <v>4890875.08216607</v>
      </c>
      <c r="G1599" s="4" t="n">
        <f aca="false">F1599*(1-0.34)</f>
        <v>3227977.5542296</v>
      </c>
      <c r="H1599" s="4" t="n">
        <f aca="false">0.34*(E1599+(C1599*0.1))</f>
        <v>0</v>
      </c>
      <c r="I1599" s="4" t="n">
        <f aca="false">G1599+H1599</f>
        <v>3227977.5542296</v>
      </c>
      <c r="J1599" s="0" t="n">
        <v>0.2897</v>
      </c>
      <c r="K1599" s="0" t="n">
        <f aca="false">I1599*J1599</f>
        <v>935145.097460317</v>
      </c>
      <c r="L1599" s="0" t="n">
        <v>0.0273</v>
      </c>
      <c r="M1599" s="0" t="n">
        <f aca="false">I1599*L1599</f>
        <v>88123.7872304682</v>
      </c>
      <c r="N1599" s="0" t="n">
        <v>0.0051</v>
      </c>
      <c r="O1599" s="0" t="n">
        <f aca="false">I1599*N1599</f>
        <v>16462.685526571</v>
      </c>
      <c r="P1599" s="0" t="n">
        <v>0.0007</v>
      </c>
      <c r="Q1599" s="0" t="n">
        <f aca="false">I1599*P1599</f>
        <v>2259.58428796072</v>
      </c>
      <c r="U1599" s="0" t="n">
        <v>0.0935</v>
      </c>
      <c r="V1599" s="0" t="n">
        <f aca="false">U1599*I1599</f>
        <v>301815.901320468</v>
      </c>
      <c r="X1599" s="6" t="n">
        <f aca="false">X1598-Y1599</f>
        <v>1213790.87367641</v>
      </c>
      <c r="Y1599" s="6" t="n">
        <f aca="false">X1596/10</f>
        <v>173398.696239488</v>
      </c>
      <c r="AA1599" s="6"/>
      <c r="AB1599" s="6"/>
      <c r="AD1599" s="6" t="n">
        <f aca="false">AD1598-AE1599</f>
        <v>0</v>
      </c>
      <c r="AE1599" s="6" t="n">
        <f aca="false">AD1598*0.2</f>
        <v>0</v>
      </c>
      <c r="AG1599" s="0" t="n">
        <f aca="false">X1599+AA1599+AD1599</f>
        <v>1213790.87367641</v>
      </c>
      <c r="AH1599" s="0" t="n">
        <f aca="false">Y1599+AB1599+AE1599</f>
        <v>173398.696239488</v>
      </c>
      <c r="AM1599" s="0" t="n">
        <v>0.00012</v>
      </c>
      <c r="AN1599" s="0" t="n">
        <f aca="false">AM1599*I1599</f>
        <v>387.357306507553</v>
      </c>
      <c r="AO1599" s="0" t="n">
        <v>2.6E-005</v>
      </c>
      <c r="AP1599" s="0" t="n">
        <f aca="false">AO1599*I1599</f>
        <v>83.9274164099697</v>
      </c>
      <c r="AQ1599" s="0" t="n">
        <v>6.7E-006</v>
      </c>
      <c r="AR1599" s="0" t="n">
        <f aca="false">AQ1599*I1599</f>
        <v>21.6274496133384</v>
      </c>
      <c r="AV1599" s="0" t="n">
        <v>1.9E-006</v>
      </c>
      <c r="AW1599" s="0" t="n">
        <f aca="false">AV1599*I1599</f>
        <v>6.13315735303625</v>
      </c>
    </row>
    <row r="1600" customFormat="false" ht="12.75" hidden="false" customHeight="false" outlineLevel="0" collapsed="false">
      <c r="A1600" s="0" t="n">
        <v>14</v>
      </c>
      <c r="C1600" s="4" t="n">
        <f aca="false">C1599-E1600</f>
        <v>0</v>
      </c>
      <c r="D1600" s="4" t="n">
        <f aca="false">L1420+L1423</f>
        <v>4890875.08216607</v>
      </c>
      <c r="E1600" s="4" t="n">
        <f aca="false">C1596/10</f>
        <v>0</v>
      </c>
      <c r="F1600" s="0" t="n">
        <f aca="false">D1600-E1600-0.1*C1600</f>
        <v>4890875.08216607</v>
      </c>
      <c r="G1600" s="4" t="n">
        <f aca="false">F1600*(1-0.34)</f>
        <v>3227977.5542296</v>
      </c>
      <c r="H1600" s="4" t="n">
        <f aca="false">0.34*(E1600+(C1600*0.1))</f>
        <v>0</v>
      </c>
      <c r="I1600" s="4" t="n">
        <f aca="false">G1600+H1600</f>
        <v>3227977.5542296</v>
      </c>
      <c r="J1600" s="0" t="n">
        <v>0.2633</v>
      </c>
      <c r="K1600" s="0" t="n">
        <f aca="false">I1600*J1600</f>
        <v>849926.490028655</v>
      </c>
      <c r="L1600" s="0" t="n">
        <v>0.0202</v>
      </c>
      <c r="M1600" s="0" t="n">
        <f aca="false">I1600*L1600</f>
        <v>65205.146595438</v>
      </c>
      <c r="N1600" s="0" t="n">
        <v>0.0034</v>
      </c>
      <c r="O1600" s="0" t="n">
        <f aca="false">I1600*N1600</f>
        <v>10975.1236843807</v>
      </c>
      <c r="P1600" s="0" t="n">
        <v>0.0004</v>
      </c>
      <c r="Q1600" s="0" t="n">
        <f aca="false">I1600*P1600</f>
        <v>1291.19102169184</v>
      </c>
      <c r="U1600" s="0" t="n">
        <v>0.0779</v>
      </c>
      <c r="V1600" s="0" t="n">
        <f aca="false">U1600*I1600</f>
        <v>251459.451474486</v>
      </c>
      <c r="X1600" s="6" t="n">
        <f aca="false">X1599-Y1600</f>
        <v>1040392.17743693</v>
      </c>
      <c r="Y1600" s="6" t="n">
        <f aca="false">X1596/10</f>
        <v>173398.696239488</v>
      </c>
      <c r="AA1600" s="6"/>
      <c r="AB1600" s="6"/>
      <c r="AD1600" s="6" t="n">
        <f aca="false">AD1599-AE1600</f>
        <v>0</v>
      </c>
      <c r="AE1600" s="6" t="n">
        <f aca="false">AD1599*0.2</f>
        <v>0</v>
      </c>
      <c r="AG1600" s="0" t="n">
        <f aca="false">X1600+AA1600+AD1600</f>
        <v>1040392.17743693</v>
      </c>
      <c r="AH1600" s="0" t="n">
        <f aca="false">Y1600+AB1600+AE1600</f>
        <v>173398.696239488</v>
      </c>
      <c r="AM1600" s="0" t="n">
        <v>6E-005</v>
      </c>
      <c r="AN1600" s="0" t="n">
        <f aca="false">AM1600*I1600</f>
        <v>193.678653253776</v>
      </c>
      <c r="AO1600" s="0" t="n">
        <v>1.2E-005</v>
      </c>
      <c r="AP1600" s="0" t="n">
        <f aca="false">AO1600*I1600</f>
        <v>38.7357306507553</v>
      </c>
      <c r="AQ1600" s="0" t="n">
        <v>2.7E-006</v>
      </c>
      <c r="AR1600" s="0" t="n">
        <f aca="false">AQ1600*I1600</f>
        <v>8.71553939641993</v>
      </c>
      <c r="AV1600" s="0" t="n">
        <v>7E-007</v>
      </c>
      <c r="AW1600" s="0" t="n">
        <f aca="false">AV1600*I1600</f>
        <v>2.25958428796072</v>
      </c>
    </row>
    <row r="1601" customFormat="false" ht="12.75" hidden="false" customHeight="false" outlineLevel="0" collapsed="false">
      <c r="A1601" s="0" t="n">
        <v>15</v>
      </c>
      <c r="C1601" s="4" t="n">
        <f aca="false">C1600-E1601</f>
        <v>0</v>
      </c>
      <c r="D1601" s="4" t="n">
        <f aca="false">L1420+L1423</f>
        <v>4890875.08216607</v>
      </c>
      <c r="E1601" s="4" t="n">
        <f aca="false">C1596/10</f>
        <v>0</v>
      </c>
      <c r="F1601" s="0" t="n">
        <f aca="false">D1601-E1601-0.1*C1601</f>
        <v>4890875.08216607</v>
      </c>
      <c r="G1601" s="4" t="n">
        <f aca="false">F1601*(1-0.34)</f>
        <v>3227977.5542296</v>
      </c>
      <c r="H1601" s="4" t="n">
        <f aca="false">0.34*(E1601+(C1601*0.1))</f>
        <v>0</v>
      </c>
      <c r="I1601" s="4" t="n">
        <f aca="false">G1601+H1601</f>
        <v>3227977.5542296</v>
      </c>
      <c r="J1601" s="0" t="n">
        <v>0.2394</v>
      </c>
      <c r="K1601" s="0" t="n">
        <f aca="false">I1601*J1601</f>
        <v>772777.826482567</v>
      </c>
      <c r="L1601" s="0" t="n">
        <v>0.015</v>
      </c>
      <c r="M1601" s="0" t="n">
        <f aca="false">I1601*L1601</f>
        <v>48419.6633134441</v>
      </c>
      <c r="N1601" s="0" t="n">
        <v>0.0023</v>
      </c>
      <c r="O1601" s="0" t="n">
        <f aca="false">I1601*N1601</f>
        <v>7424.34837472809</v>
      </c>
      <c r="P1601" s="0" t="n">
        <v>0.0002</v>
      </c>
      <c r="Q1601" s="0" t="n">
        <f aca="false">I1601*P1601</f>
        <v>645.595510845921</v>
      </c>
      <c r="U1601" s="0" t="n">
        <v>0.0649</v>
      </c>
      <c r="V1601" s="0" t="n">
        <f aca="false">U1601*I1601</f>
        <v>209495.743269501</v>
      </c>
      <c r="X1601" s="6" t="n">
        <f aca="false">X1600-Y1601</f>
        <v>866993.481197439</v>
      </c>
      <c r="Y1601" s="6" t="n">
        <f aca="false">X1596/10</f>
        <v>173398.696239488</v>
      </c>
      <c r="AA1601" s="6"/>
      <c r="AB1601" s="6"/>
      <c r="AD1601" s="6" t="n">
        <f aca="false">AD1600-AE1601</f>
        <v>0</v>
      </c>
      <c r="AE1601" s="6" t="n">
        <f aca="false">AD1600*0.2</f>
        <v>0</v>
      </c>
      <c r="AG1601" s="0" t="n">
        <f aca="false">X1601+AA1601+AD1601</f>
        <v>866993.481197439</v>
      </c>
      <c r="AH1601" s="0" t="n">
        <f aca="false">Y1601+AB1601+AE1601</f>
        <v>173398.696239488</v>
      </c>
      <c r="AM1601" s="0" t="n">
        <v>3E-005</v>
      </c>
      <c r="AN1601" s="0" t="n">
        <f aca="false">AM1601*I1601</f>
        <v>96.8393266268881</v>
      </c>
      <c r="AO1601" s="0" t="n">
        <v>5E-006</v>
      </c>
      <c r="AP1601" s="0" t="n">
        <f aca="false">AO1601*I1601</f>
        <v>16.139887771148</v>
      </c>
      <c r="AQ1601" s="0" t="n">
        <v>1.1E-006</v>
      </c>
      <c r="AR1601" s="0" t="n">
        <f aca="false">AQ1601*I1601</f>
        <v>3.55077530965257</v>
      </c>
      <c r="AV1601" s="0" t="n">
        <v>3E-007</v>
      </c>
      <c r="AW1601" s="0" t="n">
        <f aca="false">AV1601*I1601</f>
        <v>0.968393266268881</v>
      </c>
    </row>
    <row r="1602" customFormat="false" ht="12.75" hidden="false" customHeight="false" outlineLevel="0" collapsed="false">
      <c r="A1602" s="0" t="n">
        <v>16</v>
      </c>
      <c r="C1602" s="4" t="n">
        <f aca="false">C1601-E1602</f>
        <v>0</v>
      </c>
      <c r="D1602" s="4" t="n">
        <f aca="false">L1420+L1423</f>
        <v>4890875.08216607</v>
      </c>
      <c r="E1602" s="4" t="n">
        <f aca="false">C1596/10</f>
        <v>0</v>
      </c>
      <c r="F1602" s="0" t="n">
        <f aca="false">D1602-E1602-0.1*C1602</f>
        <v>4890875.08216607</v>
      </c>
      <c r="G1602" s="4" t="n">
        <f aca="false">F1602*(1-0.34)</f>
        <v>3227977.5542296</v>
      </c>
      <c r="H1602" s="4" t="n">
        <f aca="false">0.34*(E1602+(C1602*0.1))</f>
        <v>0</v>
      </c>
      <c r="I1602" s="4" t="n">
        <f aca="false">G1602+H1602</f>
        <v>3227977.5542296</v>
      </c>
      <c r="J1602" s="0" t="n">
        <v>0.2176</v>
      </c>
      <c r="K1602" s="0" t="n">
        <f aca="false">I1602*J1602</f>
        <v>702407.915800362</v>
      </c>
      <c r="L1602" s="0" t="n">
        <v>0.0111</v>
      </c>
      <c r="M1602" s="0" t="n">
        <f aca="false">I1602*L1602</f>
        <v>35830.5508519486</v>
      </c>
      <c r="N1602" s="0" t="n">
        <v>0.0015</v>
      </c>
      <c r="O1602" s="0" t="n">
        <f aca="false">I1602*N1602</f>
        <v>4841.96633134441</v>
      </c>
      <c r="P1602" s="0" t="n">
        <v>0.0001</v>
      </c>
      <c r="Q1602" s="0" t="n">
        <f aca="false">I1602*P1602</f>
        <v>322.79775542296</v>
      </c>
      <c r="U1602" s="0" t="n">
        <v>0.0541</v>
      </c>
      <c r="V1602" s="0" t="n">
        <f aca="false">U1602*I1602</f>
        <v>174633.585683822</v>
      </c>
      <c r="X1602" s="6" t="n">
        <f aca="false">X1601-Y1602</f>
        <v>693594.784957952</v>
      </c>
      <c r="Y1602" s="6" t="n">
        <f aca="false">X1596/10</f>
        <v>173398.696239488</v>
      </c>
      <c r="AA1602" s="6"/>
      <c r="AB1602" s="6"/>
      <c r="AD1602" s="6" t="n">
        <f aca="false">AD1601-AE1602</f>
        <v>0</v>
      </c>
      <c r="AE1602" s="6" t="n">
        <f aca="false">AD1601/5</f>
        <v>0</v>
      </c>
      <c r="AG1602" s="0" t="n">
        <f aca="false">X1602+AA1602+AD1602</f>
        <v>693594.784957952</v>
      </c>
      <c r="AH1602" s="0" t="n">
        <f aca="false">Y1602+AB1602+AE1602</f>
        <v>173398.696239488</v>
      </c>
      <c r="AM1602" s="0" t="n">
        <v>1E-005</v>
      </c>
      <c r="AN1602" s="0" t="n">
        <f aca="false">AM1602*I1602</f>
        <v>32.2797755422961</v>
      </c>
      <c r="AO1602" s="0" t="n">
        <v>2.3E-006</v>
      </c>
      <c r="AP1602" s="0" t="n">
        <f aca="false">AO1602*I1602</f>
        <v>7.42434837472809</v>
      </c>
      <c r="AQ1602" s="0" t="n">
        <v>4E-007</v>
      </c>
      <c r="AR1602" s="0" t="n">
        <f aca="false">AQ1602*I1602</f>
        <v>1.29119102169184</v>
      </c>
      <c r="AV1602" s="0" t="n">
        <v>9E-008</v>
      </c>
      <c r="AW1602" s="0" t="n">
        <f aca="false">AV1602*I1602</f>
        <v>0.290517979880664</v>
      </c>
    </row>
    <row r="1603" customFormat="false" ht="12.75" hidden="false" customHeight="false" outlineLevel="0" collapsed="false">
      <c r="A1603" s="0" t="n">
        <v>17</v>
      </c>
      <c r="C1603" s="4" t="n">
        <f aca="false">C1602-E1603</f>
        <v>0</v>
      </c>
      <c r="D1603" s="4" t="n">
        <f aca="false">L1420+L1423</f>
        <v>4890875.08216607</v>
      </c>
      <c r="E1603" s="4" t="n">
        <f aca="false">C1596/10</f>
        <v>0</v>
      </c>
      <c r="F1603" s="0" t="n">
        <f aca="false">D1603-E1603-0.1*C1603</f>
        <v>4890875.08216607</v>
      </c>
      <c r="G1603" s="4" t="n">
        <f aca="false">F1603*(1-0.34)</f>
        <v>3227977.5542296</v>
      </c>
      <c r="H1603" s="4" t="n">
        <f aca="false">0.34*(E1603+(C1603*0.1))</f>
        <v>0</v>
      </c>
      <c r="I1603" s="4" t="n">
        <f aca="false">G1603+H1603</f>
        <v>3227977.5542296</v>
      </c>
      <c r="J1603" s="0" t="n">
        <v>0.1978</v>
      </c>
      <c r="K1603" s="0" t="n">
        <f aca="false">I1603*J1603</f>
        <v>638493.960226616</v>
      </c>
      <c r="L1603" s="0" t="n">
        <v>0.0082</v>
      </c>
      <c r="M1603" s="0" t="n">
        <f aca="false">I1603*L1603</f>
        <v>26469.4159446828</v>
      </c>
      <c r="N1603" s="0" t="n">
        <v>0.001</v>
      </c>
      <c r="O1603" s="0" t="n">
        <f aca="false">I1603*N1603</f>
        <v>3227.9775542296</v>
      </c>
      <c r="P1603" s="0" t="n">
        <v>0.0001</v>
      </c>
      <c r="Q1603" s="0" t="n">
        <f aca="false">I1603*P1603</f>
        <v>322.79775542296</v>
      </c>
      <c r="U1603" s="0" t="n">
        <v>0.0451</v>
      </c>
      <c r="V1603" s="0" t="n">
        <f aca="false">U1603*I1603</f>
        <v>145581.787695755</v>
      </c>
      <c r="X1603" s="6" t="n">
        <f aca="false">X1602-Y1603</f>
        <v>520196.088718464</v>
      </c>
      <c r="Y1603" s="6" t="n">
        <f aca="false">X1596/10</f>
        <v>173398.696239488</v>
      </c>
      <c r="AA1603" s="6"/>
      <c r="AB1603" s="6"/>
      <c r="AD1603" s="6" t="n">
        <f aca="false">AD1602-AE1603</f>
        <v>0</v>
      </c>
      <c r="AE1603" s="6" t="n">
        <f aca="false">AD1601/5</f>
        <v>0</v>
      </c>
      <c r="AG1603" s="0" t="n">
        <f aca="false">X1603+AA1603+AD1603</f>
        <v>520196.088718464</v>
      </c>
      <c r="AH1603" s="0" t="n">
        <f aca="false">Y1603+AB1603+AE1603</f>
        <v>173398.696239488</v>
      </c>
      <c r="AM1603" s="0" t="n">
        <v>8E-006</v>
      </c>
      <c r="AN1603" s="0" t="n">
        <f aca="false">AM1603*I1603</f>
        <v>25.8238204338368</v>
      </c>
      <c r="AO1603" s="0" t="n">
        <v>1E-006</v>
      </c>
      <c r="AP1603" s="0" t="n">
        <f aca="false">AO1603*I1603</f>
        <v>3.2279775542296</v>
      </c>
      <c r="AQ1603" s="0" t="n">
        <v>2E-007</v>
      </c>
      <c r="AR1603" s="0" t="n">
        <f aca="false">AQ1603*I1603</f>
        <v>0.645595510845921</v>
      </c>
      <c r="AV1603" s="0" t="n">
        <v>3E-008</v>
      </c>
      <c r="AW1603" s="0" t="n">
        <f aca="false">AV1603*I1603</f>
        <v>0.0968393266268881</v>
      </c>
    </row>
    <row r="1604" customFormat="false" ht="12.75" hidden="false" customHeight="false" outlineLevel="0" collapsed="false">
      <c r="A1604" s="0" t="n">
        <v>18</v>
      </c>
      <c r="C1604" s="4" t="n">
        <f aca="false">C1603-E1604</f>
        <v>0</v>
      </c>
      <c r="D1604" s="4" t="n">
        <f aca="false">L1420+L1423</f>
        <v>4890875.08216607</v>
      </c>
      <c r="E1604" s="4" t="n">
        <f aca="false">C1596/10</f>
        <v>0</v>
      </c>
      <c r="F1604" s="0" t="n">
        <f aca="false">D1604-E1604-0.1*C1604</f>
        <v>4890875.08216607</v>
      </c>
      <c r="G1604" s="4" t="n">
        <f aca="false">F1604*(1-0.34)</f>
        <v>3227977.5542296</v>
      </c>
      <c r="H1604" s="4" t="n">
        <f aca="false">0.34*(E1604+(C1604*0.1))</f>
        <v>0</v>
      </c>
      <c r="I1604" s="4" t="n">
        <f aca="false">G1604+H1604</f>
        <v>3227977.5542296</v>
      </c>
      <c r="J1604" s="0" t="n">
        <v>0.1799</v>
      </c>
      <c r="K1604" s="0" t="n">
        <f aca="false">I1604*J1604</f>
        <v>580713.162005906</v>
      </c>
      <c r="L1604" s="0" t="n">
        <v>0.0045</v>
      </c>
      <c r="M1604" s="0" t="n">
        <f aca="false">I1604*L1604</f>
        <v>14525.8989940332</v>
      </c>
      <c r="N1604" s="0" t="n">
        <v>0.0007</v>
      </c>
      <c r="O1604" s="0" t="n">
        <f aca="false">I1604*N1604</f>
        <v>2259.58428796072</v>
      </c>
      <c r="P1604" s="0" t="n">
        <v>7E-005</v>
      </c>
      <c r="Q1604" s="0" t="n">
        <f aca="false">I1604*P1604</f>
        <v>225.958428796072</v>
      </c>
      <c r="U1604" s="0" t="n">
        <v>0.0376</v>
      </c>
      <c r="V1604" s="0" t="n">
        <f aca="false">U1604*I1604</f>
        <v>121371.956039033</v>
      </c>
      <c r="X1604" s="6" t="n">
        <f aca="false">X1603-Y1604</f>
        <v>346797.392478976</v>
      </c>
      <c r="Y1604" s="6" t="n">
        <f aca="false">X1596/10</f>
        <v>173398.696239488</v>
      </c>
      <c r="AA1604" s="6"/>
      <c r="AB1604" s="6"/>
      <c r="AD1604" s="6" t="n">
        <f aca="false">AD1603-AE1604</f>
        <v>0</v>
      </c>
      <c r="AE1604" s="6" t="n">
        <f aca="false">AD1601/5</f>
        <v>0</v>
      </c>
      <c r="AG1604" s="0" t="n">
        <f aca="false">X1604+AA1604+AD1604</f>
        <v>346797.392478976</v>
      </c>
      <c r="AH1604" s="0" t="n">
        <f aca="false">Y1604+AB1604+AE1604</f>
        <v>173398.696239488</v>
      </c>
      <c r="AM1604" s="0" t="n">
        <v>4E-006</v>
      </c>
      <c r="AN1604" s="0" t="n">
        <f aca="false">AM1604*I1604</f>
        <v>12.9119102169184</v>
      </c>
      <c r="AO1604" s="0" t="n">
        <v>5E-007</v>
      </c>
      <c r="AP1604" s="0" t="n">
        <f aca="false">AO1604*I1604</f>
        <v>1.6139887771148</v>
      </c>
      <c r="AQ1604" s="0" t="n">
        <v>1E-007</v>
      </c>
      <c r="AR1604" s="0" t="n">
        <f aca="false">AQ1604*I1604</f>
        <v>0.32279775542296</v>
      </c>
      <c r="AV1604" s="0" t="n">
        <v>1E-008</v>
      </c>
      <c r="AW1604" s="0" t="n">
        <f aca="false">AV1604*I1604</f>
        <v>0.032279775542296</v>
      </c>
    </row>
    <row r="1605" customFormat="false" ht="12.75" hidden="false" customHeight="false" outlineLevel="0" collapsed="false">
      <c r="A1605" s="0" t="n">
        <v>19</v>
      </c>
      <c r="C1605" s="4" t="n">
        <f aca="false">C1604-E1605</f>
        <v>0</v>
      </c>
      <c r="D1605" s="4" t="n">
        <f aca="false">L1420+L1423</f>
        <v>4890875.08216607</v>
      </c>
      <c r="E1605" s="4" t="n">
        <f aca="false">C1596/10</f>
        <v>0</v>
      </c>
      <c r="F1605" s="0" t="n">
        <f aca="false">D1605-E1605-0.1*C1605</f>
        <v>4890875.08216607</v>
      </c>
      <c r="G1605" s="4" t="n">
        <f aca="false">F1605*(1-0.34)</f>
        <v>3227977.5542296</v>
      </c>
      <c r="H1605" s="4" t="n">
        <f aca="false">0.34*(E1605+(C1605*0.1))</f>
        <v>0</v>
      </c>
      <c r="I1605" s="4" t="n">
        <f aca="false">G1605+H1605</f>
        <v>3227977.5542296</v>
      </c>
      <c r="J1605" s="0" t="n">
        <v>0.1635</v>
      </c>
      <c r="K1605" s="0" t="n">
        <f aca="false">I1605*J1605</f>
        <v>527774.33011654</v>
      </c>
      <c r="L1605" s="0" t="n">
        <v>0.0033</v>
      </c>
      <c r="M1605" s="0" t="n">
        <f aca="false">I1605*L1605</f>
        <v>10652.3259289577</v>
      </c>
      <c r="N1605" s="0" t="n">
        <v>0.0005</v>
      </c>
      <c r="O1605" s="0" t="n">
        <f aca="false">I1605*N1605</f>
        <v>1613.9887771148</v>
      </c>
      <c r="P1605" s="0" t="n">
        <v>2E-005</v>
      </c>
      <c r="Q1605" s="0" t="n">
        <f aca="false">I1605*P1605</f>
        <v>64.5595510845921</v>
      </c>
      <c r="U1605" s="0" t="n">
        <v>0.0313</v>
      </c>
      <c r="V1605" s="0" t="n">
        <f aca="false">U1605*I1605</f>
        <v>101035.697447387</v>
      </c>
      <c r="X1605" s="6" t="n">
        <f aca="false">X1604-Y1605</f>
        <v>173398.696239488</v>
      </c>
      <c r="Y1605" s="6" t="n">
        <f aca="false">X1596/10</f>
        <v>173398.696239488</v>
      </c>
      <c r="AA1605" s="6"/>
      <c r="AB1605" s="6"/>
      <c r="AD1605" s="6" t="n">
        <f aca="false">AD1604-AE1605</f>
        <v>0</v>
      </c>
      <c r="AE1605" s="6" t="n">
        <f aca="false">AD1601/5</f>
        <v>0</v>
      </c>
      <c r="AG1605" s="0" t="n">
        <f aca="false">X1605+AA1605+AD1605</f>
        <v>173398.696239488</v>
      </c>
      <c r="AH1605" s="0" t="n">
        <f aca="false">Y1605+AB1605+AE1605</f>
        <v>173398.696239488</v>
      </c>
      <c r="AM1605" s="0" t="n">
        <v>2E-007</v>
      </c>
      <c r="AN1605" s="0" t="n">
        <f aca="false">AM1605*I1605</f>
        <v>0.645595510845921</v>
      </c>
      <c r="AO1605" s="0" t="n">
        <v>2E-007</v>
      </c>
      <c r="AP1605" s="0" t="n">
        <f aca="false">AO1605*I1605</f>
        <v>0.645595510845921</v>
      </c>
      <c r="AQ1605" s="0" t="n">
        <v>3E-008</v>
      </c>
      <c r="AR1605" s="0" t="n">
        <f aca="false">AQ1605*I1605</f>
        <v>0.0968393266268881</v>
      </c>
      <c r="AV1605" s="0" t="n">
        <v>0</v>
      </c>
      <c r="AW1605" s="0" t="n">
        <f aca="false">AV1605*I1605</f>
        <v>0</v>
      </c>
    </row>
    <row r="1606" customFormat="false" ht="12.75" hidden="false" customHeight="false" outlineLevel="0" collapsed="false">
      <c r="A1606" s="0" t="n">
        <v>20</v>
      </c>
      <c r="C1606" s="4" t="n">
        <f aca="false">C1605-E1606</f>
        <v>0</v>
      </c>
      <c r="D1606" s="4" t="n">
        <f aca="false">L1420+L1423</f>
        <v>4890875.08216607</v>
      </c>
      <c r="E1606" s="4" t="n">
        <f aca="false">C1596/10</f>
        <v>0</v>
      </c>
      <c r="F1606" s="0" t="n">
        <f aca="false">D1606-E1606-0.1*C1606</f>
        <v>4890875.08216607</v>
      </c>
      <c r="G1606" s="4" t="n">
        <f aca="false">F1606*(1-0.34)</f>
        <v>3227977.5542296</v>
      </c>
      <c r="H1606" s="4" t="n">
        <f aca="false">0.34*(E1606+(C1606*0.1))</f>
        <v>0</v>
      </c>
      <c r="I1606" s="4" t="n">
        <f aca="false">G1606+H1606</f>
        <v>3227977.5542296</v>
      </c>
      <c r="J1606" s="0" t="n">
        <v>0.1486</v>
      </c>
      <c r="K1606" s="0" t="n">
        <f aca="false">I1606*J1606</f>
        <v>479677.464558519</v>
      </c>
      <c r="L1606" s="0" t="n">
        <v>0.0025</v>
      </c>
      <c r="M1606" s="0" t="n">
        <f aca="false">I1606*L1606</f>
        <v>8069.94388557401</v>
      </c>
      <c r="N1606" s="0" t="n">
        <v>0.0003</v>
      </c>
      <c r="O1606" s="0" t="n">
        <f aca="false">I1606*N1606</f>
        <v>968.393266268881</v>
      </c>
      <c r="P1606" s="0" t="n">
        <v>1E-005</v>
      </c>
      <c r="Q1606" s="0" t="n">
        <f aca="false">I1606*P1606</f>
        <v>32.2797755422961</v>
      </c>
      <c r="U1606" s="0" t="n">
        <v>0.0261</v>
      </c>
      <c r="V1606" s="0" t="n">
        <f aca="false">U1606*I1606</f>
        <v>84250.2141653927</v>
      </c>
      <c r="X1606" s="6" t="n">
        <v>0</v>
      </c>
      <c r="Y1606" s="6" t="n">
        <f aca="false">X1596/10</f>
        <v>173398.696239488</v>
      </c>
      <c r="AA1606" s="6"/>
      <c r="AB1606" s="6"/>
      <c r="AD1606" s="6" t="n">
        <f aca="false">AD1605-AE1606</f>
        <v>0</v>
      </c>
      <c r="AE1606" s="6" t="n">
        <f aca="false">AD1601/5</f>
        <v>0</v>
      </c>
      <c r="AG1606" s="0" t="n">
        <f aca="false">X1606+AA1606+AD1606</f>
        <v>0</v>
      </c>
      <c r="AH1606" s="0" t="n">
        <f aca="false">Y1606+AB1606+AE1606</f>
        <v>173398.696239488</v>
      </c>
      <c r="AM1606" s="0" t="n">
        <v>1E-007</v>
      </c>
      <c r="AN1606" s="0" t="n">
        <f aca="false">AM1606*I1606</f>
        <v>0.32279775542296</v>
      </c>
      <c r="AO1606" s="0" t="n">
        <v>1E-007</v>
      </c>
      <c r="AP1606" s="0" t="n">
        <f aca="false">AO1606*I1606</f>
        <v>0.32279775542296</v>
      </c>
      <c r="AQ1606" s="0" t="n">
        <v>1E-008</v>
      </c>
      <c r="AR1606" s="0" t="n">
        <f aca="false">AQ1606*I1606</f>
        <v>0.032279775542296</v>
      </c>
      <c r="AV1606" s="0" t="n">
        <v>0</v>
      </c>
      <c r="AW1606" s="0" t="n">
        <f aca="false">AV1606*I1606</f>
        <v>0</v>
      </c>
    </row>
    <row r="1608" customFormat="false" ht="12.75" hidden="false" customHeight="false" outlineLevel="0" collapsed="false">
      <c r="B1608" s="26" t="n">
        <f aca="false">SUM(B1586:B1596)</f>
        <v>-3481276.04054778</v>
      </c>
      <c r="C1608" s="4"/>
      <c r="D1608" s="4" t="n">
        <f aca="false">SUM(D1587:D1606)</f>
        <v>97817501.6433214</v>
      </c>
      <c r="E1608" s="4"/>
      <c r="F1608" s="26" t="n">
        <f aca="false">SUM(F1586:F1606)</f>
        <v>97817501.6433214</v>
      </c>
      <c r="G1608" s="26" t="n">
        <f aca="false">SUM(G1586:G1606)</f>
        <v>64559551.0845921</v>
      </c>
      <c r="H1608" s="26" t="n">
        <f aca="false">SUM(H1586:H1606)</f>
        <v>0</v>
      </c>
      <c r="I1608" s="26" t="n">
        <f aca="false">SUM(I1586:I1606)</f>
        <v>61078275.0440443</v>
      </c>
      <c r="K1608" s="0" t="n">
        <f aca="false">SUM(K1586:K1606)</f>
        <v>23083107.6946305</v>
      </c>
      <c r="M1608" s="10" t="n">
        <f aca="false">SUM(M1586:M1606)</f>
        <v>4744696.87771317</v>
      </c>
      <c r="O1608" s="10" t="n">
        <f aca="false">SUM(O1586:O1606)</f>
        <v>1843477.61528504</v>
      </c>
      <c r="P1608" s="10"/>
      <c r="Q1608" s="10" t="n">
        <f aca="false">SUM(Q1586:Q1606)</f>
        <v>-636529.081037917</v>
      </c>
      <c r="R1608" s="0" t="n">
        <f aca="false">0.1+0.25*K1608/(K1608-M1608)</f>
        <v>0.414682497914925</v>
      </c>
      <c r="S1608" s="0" t="n">
        <f aca="false">0.35+0.15*M1608/(M1608-O1608)</f>
        <v>0.595312217822974</v>
      </c>
      <c r="T1608" s="0" t="n">
        <f aca="false">0.5+0.25*O1608/(O1608-Q1608)</f>
        <v>0.685833935248876</v>
      </c>
      <c r="V1608" s="10" t="n">
        <f aca="false">SUM(V1586:V1606)</f>
        <v>10987496.6780396</v>
      </c>
      <c r="AF1608" s="10" t="n">
        <f aca="false">SUM(AF1586:AF1606)</f>
        <v>-4973026.04054778</v>
      </c>
      <c r="AG1608" s="10"/>
      <c r="AH1608" s="10" t="n">
        <f aca="false">SUM(AH1586:AH1606)</f>
        <v>4973026.04054778</v>
      </c>
      <c r="AN1608" s="10" t="n">
        <f aca="false">SUM(AN1586:AN1606)</f>
        <v>-1743611.42674534</v>
      </c>
      <c r="AP1608" s="10" t="n">
        <f aca="false">SUM(AP1586:AP1606)</f>
        <v>-2507578.32514834</v>
      </c>
      <c r="AR1608" s="10" t="n">
        <f aca="false">SUM(AR1586:AR1606)</f>
        <v>-3285921.10628766</v>
      </c>
      <c r="AS1608" s="0" t="n">
        <f aca="false">0.75+0.25*Q1608/(Q1608-AN1608)</f>
        <v>0.606259770669729</v>
      </c>
      <c r="AT1608" s="0" t="n">
        <f aca="false">1+0.25*AN1608/(AN1608-AP1608)</f>
        <v>0.429421801392775</v>
      </c>
      <c r="AU1608" s="0" t="n">
        <f aca="false">1.25+0.25*AP1608/(AP1608-AR1608)</f>
        <v>0.444577766405886</v>
      </c>
      <c r="AW1608" s="10" t="n">
        <f aca="false">SUM(AW1586:AW1606)</f>
        <v>-4184857.16783207</v>
      </c>
      <c r="AX1608" s="0" t="n">
        <f aca="false">1.5+0.25*AR1608/(AR1608-AW1608)</f>
        <v>0.586163842219677</v>
      </c>
    </row>
    <row r="1610" customFormat="false" ht="12.75" hidden="false" customHeight="false" outlineLevel="0" collapsed="false">
      <c r="A1610" s="8" t="s">
        <v>385</v>
      </c>
      <c r="F1610" s="25"/>
    </row>
    <row r="1611" customFormat="false" ht="12.75" hidden="false" customHeight="false" outlineLevel="0" collapsed="false">
      <c r="F1611" s="25"/>
      <c r="J1611" s="25" t="n">
        <v>0.1</v>
      </c>
      <c r="K1611" s="0" t="s">
        <v>345</v>
      </c>
      <c r="L1611" s="25" t="n">
        <v>0.35</v>
      </c>
      <c r="M1611" s="0" t="s">
        <v>381</v>
      </c>
      <c r="N1611" s="25" t="n">
        <v>0.5</v>
      </c>
      <c r="O1611" s="0" t="s">
        <v>345</v>
      </c>
      <c r="P1611" s="25" t="n">
        <v>0.75</v>
      </c>
      <c r="Q1611" s="0" t="s">
        <v>345</v>
      </c>
      <c r="R1611" s="0" t="s">
        <v>346</v>
      </c>
      <c r="S1611" s="0" t="s">
        <v>346</v>
      </c>
      <c r="T1611" s="0" t="s">
        <v>346</v>
      </c>
      <c r="U1611" s="25" t="n">
        <v>0.2</v>
      </c>
      <c r="V1611" s="0" t="s">
        <v>345</v>
      </c>
      <c r="AM1611" s="25" t="n">
        <v>1</v>
      </c>
      <c r="AN1611" s="0" t="s">
        <v>345</v>
      </c>
      <c r="AO1611" s="25" t="n">
        <v>1.25</v>
      </c>
      <c r="AP1611" s="0" t="s">
        <v>345</v>
      </c>
      <c r="AQ1611" s="25" t="n">
        <v>1.5</v>
      </c>
      <c r="AR1611" s="0" t="s">
        <v>345</v>
      </c>
      <c r="AS1611" s="0" t="s">
        <v>346</v>
      </c>
      <c r="AT1611" s="0" t="s">
        <v>346</v>
      </c>
      <c r="AU1611" s="0" t="s">
        <v>346</v>
      </c>
      <c r="AV1611" s="25" t="n">
        <v>1.75</v>
      </c>
      <c r="AW1611" s="0" t="s">
        <v>345</v>
      </c>
      <c r="AX1611" s="0" t="s">
        <v>346</v>
      </c>
    </row>
    <row r="1612" customFormat="false" ht="12.75" hidden="false" customHeight="false" outlineLevel="0" collapsed="false">
      <c r="B1612" s="0" t="s">
        <v>347</v>
      </c>
      <c r="C1612" s="0" t="s">
        <v>315</v>
      </c>
      <c r="D1612" s="0" t="s">
        <v>348</v>
      </c>
      <c r="E1612" s="0" t="s">
        <v>349</v>
      </c>
      <c r="F1612" s="0" t="s">
        <v>350</v>
      </c>
      <c r="G1612" s="0" t="s">
        <v>351</v>
      </c>
      <c r="H1612" s="0" t="s">
        <v>352</v>
      </c>
      <c r="I1612" s="0" t="s">
        <v>353</v>
      </c>
      <c r="J1612" s="0" t="s">
        <v>354</v>
      </c>
      <c r="K1612" s="0" t="s">
        <v>355</v>
      </c>
      <c r="L1612" s="0" t="s">
        <v>354</v>
      </c>
      <c r="M1612" s="0" t="s">
        <v>356</v>
      </c>
      <c r="N1612" s="0" t="s">
        <v>357</v>
      </c>
      <c r="O1612" s="0" t="s">
        <v>358</v>
      </c>
      <c r="P1612" s="0" t="s">
        <v>354</v>
      </c>
      <c r="Q1612" s="0" t="s">
        <v>359</v>
      </c>
      <c r="R1612" s="0" t="s">
        <v>360</v>
      </c>
      <c r="S1612" s="0" t="s">
        <v>361</v>
      </c>
      <c r="T1612" s="0" t="s">
        <v>362</v>
      </c>
      <c r="U1612" s="0" t="s">
        <v>354</v>
      </c>
      <c r="V1612" s="0" t="s">
        <v>363</v>
      </c>
      <c r="AM1612" s="0" t="s">
        <v>357</v>
      </c>
      <c r="AN1612" s="0" t="s">
        <v>364</v>
      </c>
      <c r="AO1612" s="0" t="s">
        <v>354</v>
      </c>
      <c r="AP1612" s="0" t="s">
        <v>365</v>
      </c>
      <c r="AQ1612" s="0" t="s">
        <v>354</v>
      </c>
      <c r="AR1612" s="0" t="s">
        <v>366</v>
      </c>
      <c r="AS1612" s="0" t="s">
        <v>367</v>
      </c>
      <c r="AT1612" s="0" t="s">
        <v>368</v>
      </c>
      <c r="AU1612" s="0" t="s">
        <v>369</v>
      </c>
      <c r="AV1612" s="0" t="s">
        <v>354</v>
      </c>
      <c r="AW1612" s="0" t="s">
        <v>370</v>
      </c>
      <c r="AX1612" s="0" t="s">
        <v>371</v>
      </c>
    </row>
    <row r="1613" customFormat="false" ht="12.75" hidden="false" customHeight="false" outlineLevel="0" collapsed="false">
      <c r="A1613" s="0" t="s">
        <v>372</v>
      </c>
      <c r="B1613" s="0" t="s">
        <v>315</v>
      </c>
      <c r="C1613" s="0" t="s">
        <v>373</v>
      </c>
      <c r="D1613" s="0" t="s">
        <v>300</v>
      </c>
      <c r="E1613" s="0" t="s">
        <v>374</v>
      </c>
      <c r="F1613" s="0" t="s">
        <v>300</v>
      </c>
      <c r="G1613" s="0" t="s">
        <v>300</v>
      </c>
      <c r="H1613" s="0" t="s">
        <v>300</v>
      </c>
      <c r="I1613" s="0" t="s">
        <v>329</v>
      </c>
      <c r="J1613" s="0" t="s">
        <v>375</v>
      </c>
      <c r="L1613" s="0" t="s">
        <v>375</v>
      </c>
      <c r="N1613" s="0" t="s">
        <v>375</v>
      </c>
      <c r="P1613" s="0" t="s">
        <v>375</v>
      </c>
      <c r="U1613" s="0" t="s">
        <v>375</v>
      </c>
      <c r="W1613" s="0" t="s">
        <v>376</v>
      </c>
      <c r="X1613" s="0" t="s">
        <v>377</v>
      </c>
      <c r="Y1613" s="0" t="s">
        <v>378</v>
      </c>
      <c r="Z1613" s="0" t="s">
        <v>376</v>
      </c>
      <c r="AA1613" s="0" t="s">
        <v>377</v>
      </c>
      <c r="AB1613" s="0" t="s">
        <v>378</v>
      </c>
      <c r="AC1613" s="0" t="s">
        <v>376</v>
      </c>
      <c r="AD1613" s="0" t="s">
        <v>377</v>
      </c>
      <c r="AE1613" s="0" t="s">
        <v>378</v>
      </c>
      <c r="AF1613" s="0" t="s">
        <v>376</v>
      </c>
      <c r="AG1613" s="0" t="s">
        <v>377</v>
      </c>
      <c r="AH1613" s="0" t="s">
        <v>378</v>
      </c>
      <c r="AM1613" s="0" t="s">
        <v>375</v>
      </c>
      <c r="AO1613" s="0" t="s">
        <v>375</v>
      </c>
      <c r="AQ1613" s="0" t="s">
        <v>375</v>
      </c>
      <c r="AV1613" s="0" t="s">
        <v>379</v>
      </c>
    </row>
    <row r="1614" customFormat="false" ht="12.75" hidden="false" customHeight="false" outlineLevel="0" collapsed="false">
      <c r="A1614" s="0" t="n">
        <v>0</v>
      </c>
      <c r="B1614" s="4" t="n">
        <f aca="false">N1414</f>
        <v>-4130900.59221444</v>
      </c>
      <c r="D1614" s="4"/>
      <c r="E1614" s="4"/>
      <c r="F1614" s="4"/>
      <c r="G1614" s="4"/>
      <c r="H1614" s="4"/>
      <c r="I1614" s="4" t="n">
        <f aca="false">B1614</f>
        <v>-4130900.59221444</v>
      </c>
      <c r="J1614" s="0" t="n">
        <v>1</v>
      </c>
      <c r="K1614" s="0" t="n">
        <f aca="false">I1614*J1614</f>
        <v>-4130900.59221444</v>
      </c>
      <c r="L1614" s="0" t="n">
        <v>1</v>
      </c>
      <c r="M1614" s="0" t="n">
        <f aca="false">I1614*L1614</f>
        <v>-4130900.59221444</v>
      </c>
      <c r="N1614" s="0" t="n">
        <v>1</v>
      </c>
      <c r="O1614" s="0" t="n">
        <f aca="false">I1614*N1614</f>
        <v>-4130900.59221444</v>
      </c>
      <c r="P1614" s="0" t="n">
        <v>1</v>
      </c>
      <c r="Q1614" s="0" t="n">
        <f aca="false">I1614*P1614</f>
        <v>-4130900.59221444</v>
      </c>
      <c r="U1614" s="0" t="n">
        <v>1</v>
      </c>
      <c r="V1614" s="0" t="n">
        <f aca="false">U1614*I1614</f>
        <v>-4130900.59221444</v>
      </c>
      <c r="W1614" s="17" t="n">
        <f aca="false">N1414-N1417</f>
        <v>-4061728.09221444</v>
      </c>
      <c r="Z1614" s="17" t="n">
        <f aca="false">N1417</f>
        <v>-69172.5</v>
      </c>
      <c r="AF1614" s="17" t="n">
        <f aca="false">W1614+Z1614+AC1614</f>
        <v>-4130900.59221444</v>
      </c>
      <c r="AG1614" s="17"/>
      <c r="AM1614" s="0" t="n">
        <v>1</v>
      </c>
      <c r="AN1614" s="0" t="n">
        <f aca="false">AM1614*I1614</f>
        <v>-4130900.59221444</v>
      </c>
      <c r="AO1614" s="0" t="n">
        <v>1</v>
      </c>
      <c r="AP1614" s="0" t="n">
        <f aca="false">AO1614*I1614</f>
        <v>-4130900.59221444</v>
      </c>
      <c r="AQ1614" s="0" t="n">
        <v>1</v>
      </c>
      <c r="AR1614" s="0" t="n">
        <f aca="false">AQ1614*I1614</f>
        <v>-4130900.59221444</v>
      </c>
      <c r="AV1614" s="0" t="n">
        <v>1</v>
      </c>
      <c r="AW1614" s="0" t="n">
        <f aca="false">AV1614*I1614</f>
        <v>-4130900.59221444</v>
      </c>
    </row>
    <row r="1615" customFormat="false" ht="12.75" hidden="false" customHeight="false" outlineLevel="0" collapsed="false">
      <c r="A1615" s="0" t="n">
        <v>1</v>
      </c>
      <c r="C1615" s="0" t="n">
        <v>0</v>
      </c>
      <c r="D1615" s="4" t="n">
        <f aca="false">N1420+N1423</f>
        <v>3355462.8484652</v>
      </c>
      <c r="E1615" s="0" t="n">
        <v>0</v>
      </c>
      <c r="F1615" s="0" t="n">
        <f aca="false">D1615-E1615-0.1*C1615</f>
        <v>3355462.8484652</v>
      </c>
      <c r="G1615" s="4" t="n">
        <f aca="false">F1615*(1-0.34)</f>
        <v>2214605.47998703</v>
      </c>
      <c r="H1615" s="4" t="n">
        <f aca="false">0.34*(E1615+(C1615*0.1))</f>
        <v>0</v>
      </c>
      <c r="I1615" s="4" t="n">
        <f aca="false">G1615+H1615</f>
        <v>2214605.47998703</v>
      </c>
      <c r="J1615" s="0" t="n">
        <v>0.9091</v>
      </c>
      <c r="K1615" s="0" t="n">
        <f aca="false">I1615*J1615</f>
        <v>2013297.84185621</v>
      </c>
      <c r="L1615" s="0" t="n">
        <v>0.7407</v>
      </c>
      <c r="M1615" s="0" t="n">
        <f aca="false">I1615*L1615</f>
        <v>1640358.27902639</v>
      </c>
      <c r="N1615" s="0" t="n">
        <v>0.6667</v>
      </c>
      <c r="O1615" s="0" t="n">
        <f aca="false">I1615*N1615</f>
        <v>1476477.47350735</v>
      </c>
      <c r="P1615" s="0" t="n">
        <v>0.5714</v>
      </c>
      <c r="Q1615" s="0" t="n">
        <f aca="false">I1615*P1615</f>
        <v>1265425.57126459</v>
      </c>
      <c r="U1615" s="0" t="n">
        <v>0.8333</v>
      </c>
      <c r="V1615" s="0" t="n">
        <f aca="false">U1615*I1615</f>
        <v>1845430.74647319</v>
      </c>
      <c r="X1615" s="6" t="n">
        <f aca="false">-W1614-Y1615</f>
        <v>3655555.282993</v>
      </c>
      <c r="Y1615" s="6" t="n">
        <f aca="false">-W1614*0.1</f>
        <v>406172.809221444</v>
      </c>
      <c r="AA1615" s="6" t="n">
        <f aca="false">-Z1614-AB1615</f>
        <v>55338</v>
      </c>
      <c r="AB1615" s="6" t="n">
        <f aca="false">-Z1614*0.2</f>
        <v>13834.5</v>
      </c>
      <c r="AJ1615" s="4" t="n">
        <f aca="false">-B1614-AK1615</f>
        <v>3717810.532993</v>
      </c>
      <c r="AK1615" s="4" t="n">
        <f aca="false">-B1614*0.1</f>
        <v>413090.059221444</v>
      </c>
      <c r="AM1615" s="0" t="n">
        <v>0.5</v>
      </c>
      <c r="AN1615" s="0" t="n">
        <f aca="false">AM1615*I1615</f>
        <v>1107302.73999352</v>
      </c>
      <c r="AO1615" s="0" t="n">
        <v>0.4444</v>
      </c>
      <c r="AP1615" s="0" t="n">
        <f aca="false">AO1615*I1615</f>
        <v>984170.675306237</v>
      </c>
      <c r="AQ1615" s="0" t="n">
        <v>0.4</v>
      </c>
      <c r="AR1615" s="0" t="n">
        <f aca="false">AQ1615*I1615</f>
        <v>885842.191994812</v>
      </c>
      <c r="AV1615" s="0" t="n">
        <v>0.03636</v>
      </c>
      <c r="AW1615" s="0" t="n">
        <f aca="false">AV1615*I1615</f>
        <v>80523.0552523284</v>
      </c>
    </row>
    <row r="1616" customFormat="false" ht="12.75" hidden="false" customHeight="false" outlineLevel="0" collapsed="false">
      <c r="A1616" s="0" t="n">
        <v>2</v>
      </c>
      <c r="C1616" s="0" t="n">
        <v>0</v>
      </c>
      <c r="D1616" s="4" t="n">
        <f aca="false">N1420+N1423</f>
        <v>3355462.8484652</v>
      </c>
      <c r="E1616" s="0" t="n">
        <v>0</v>
      </c>
      <c r="F1616" s="0" t="n">
        <f aca="false">D1616-E1616-0.1*C1616</f>
        <v>3355462.8484652</v>
      </c>
      <c r="G1616" s="4" t="n">
        <f aca="false">F1616*(1-0.34)</f>
        <v>2214605.47998703</v>
      </c>
      <c r="H1616" s="4" t="n">
        <f aca="false">0.34*(E1616+(C1616*0.1))</f>
        <v>0</v>
      </c>
      <c r="I1616" s="4" t="n">
        <f aca="false">G1616+H1616</f>
        <v>2214605.47998703</v>
      </c>
      <c r="J1616" s="0" t="n">
        <v>0.8264</v>
      </c>
      <c r="K1616" s="0" t="n">
        <f aca="false">I1616*J1616</f>
        <v>1830149.96866128</v>
      </c>
      <c r="L1616" s="0" t="n">
        <v>0.6669</v>
      </c>
      <c r="M1616" s="0" t="n">
        <f aca="false">I1616*L1616</f>
        <v>1476920.39460335</v>
      </c>
      <c r="N1616" s="0" t="n">
        <v>0.4444</v>
      </c>
      <c r="O1616" s="0" t="n">
        <f aca="false">I1616*N1616</f>
        <v>984170.675306237</v>
      </c>
      <c r="P1616" s="0" t="n">
        <v>0.3265</v>
      </c>
      <c r="Q1616" s="0" t="n">
        <f aca="false">I1616*P1616</f>
        <v>723068.689215766</v>
      </c>
      <c r="U1616" s="0" t="n">
        <v>0.6944</v>
      </c>
      <c r="V1616" s="0" t="n">
        <f aca="false">U1616*I1616</f>
        <v>1537822.04530299</v>
      </c>
      <c r="X1616" s="6" t="n">
        <f aca="false">X1615-Y1616</f>
        <v>3289999.7546937</v>
      </c>
      <c r="Y1616" s="6" t="n">
        <f aca="false">X1615*0.1</f>
        <v>365555.5282993</v>
      </c>
      <c r="AA1616" s="6" t="n">
        <f aca="false">AA1615-AB1616</f>
        <v>44270.4</v>
      </c>
      <c r="AB1616" s="6" t="n">
        <f aca="false">AA1615*0.2</f>
        <v>11067.6</v>
      </c>
      <c r="AJ1616" s="4" t="n">
        <f aca="false">AJ1615-AK1616</f>
        <v>3346029.4796937</v>
      </c>
      <c r="AK1616" s="4" t="n">
        <f aca="false">AJ1615*0.1</f>
        <v>371781.0532993</v>
      </c>
      <c r="AM1616" s="0" t="n">
        <v>0.25</v>
      </c>
      <c r="AN1616" s="0" t="n">
        <f aca="false">AM1616*I1616</f>
        <v>553651.369996758</v>
      </c>
      <c r="AO1616" s="0" t="n">
        <v>0.1613</v>
      </c>
      <c r="AP1616" s="0" t="n">
        <f aca="false">AO1616*I1616</f>
        <v>357215.863921908</v>
      </c>
      <c r="AQ1616" s="0" t="n">
        <v>0.016</v>
      </c>
      <c r="AR1616" s="0" t="n">
        <f aca="false">AQ1616*I1616</f>
        <v>35433.6876797925</v>
      </c>
      <c r="AV1616" s="0" t="n">
        <v>0.13223</v>
      </c>
      <c r="AW1616" s="0" t="n">
        <f aca="false">AV1616*I1616</f>
        <v>292837.282618685</v>
      </c>
    </row>
    <row r="1617" customFormat="false" ht="12.75" hidden="false" customHeight="false" outlineLevel="0" collapsed="false">
      <c r="A1617" s="0" t="n">
        <v>3</v>
      </c>
      <c r="C1617" s="0" t="n">
        <v>0</v>
      </c>
      <c r="D1617" s="4" t="n">
        <f aca="false">N1420+N1423</f>
        <v>3355462.8484652</v>
      </c>
      <c r="E1617" s="0" t="n">
        <v>0</v>
      </c>
      <c r="F1617" s="0" t="n">
        <f aca="false">D1617-E1617-0.1*C1617</f>
        <v>3355462.8484652</v>
      </c>
      <c r="G1617" s="4" t="n">
        <f aca="false">F1617*(1-0.34)</f>
        <v>2214605.47998703</v>
      </c>
      <c r="H1617" s="4" t="n">
        <f aca="false">0.34*(E1617+(C1617*0.1))</f>
        <v>0</v>
      </c>
      <c r="I1617" s="4" t="n">
        <f aca="false">G1617+H1617</f>
        <v>2214605.47998703</v>
      </c>
      <c r="J1617" s="0" t="n">
        <v>0.7513</v>
      </c>
      <c r="K1617" s="0" t="n">
        <f aca="false">I1617*J1617</f>
        <v>1663833.09711426</v>
      </c>
      <c r="L1617" s="0" t="n">
        <v>0.4046</v>
      </c>
      <c r="M1617" s="0" t="n">
        <f aca="false">I1617*L1617</f>
        <v>896029.377202753</v>
      </c>
      <c r="N1617" s="0" t="n">
        <v>0.2963</v>
      </c>
      <c r="O1617" s="0" t="n">
        <f aca="false">I1617*N1617</f>
        <v>656187.603720157</v>
      </c>
      <c r="P1617" s="0" t="n">
        <v>0.1866</v>
      </c>
      <c r="Q1617" s="0" t="n">
        <f aca="false">I1617*P1617</f>
        <v>413245.38256558</v>
      </c>
      <c r="U1617" s="0" t="n">
        <v>0.5787</v>
      </c>
      <c r="V1617" s="0" t="n">
        <f aca="false">U1617*I1617</f>
        <v>1281592.19126849</v>
      </c>
      <c r="X1617" s="6" t="n">
        <f aca="false">X1616-Y1617</f>
        <v>2960999.77922433</v>
      </c>
      <c r="Y1617" s="6" t="n">
        <f aca="false">X1616*0.1</f>
        <v>328999.97546937</v>
      </c>
      <c r="AA1617" s="6" t="n">
        <f aca="false">AA1616-AB1617</f>
        <v>35416.32</v>
      </c>
      <c r="AB1617" s="6" t="n">
        <f aca="false">AA1616*0.2</f>
        <v>8854.08</v>
      </c>
      <c r="AJ1617" s="4" t="n">
        <f aca="false">AJ1616-AK1617</f>
        <v>3011426.53172433</v>
      </c>
      <c r="AK1617" s="4" t="n">
        <f aca="false">AJ1616*0.1</f>
        <v>334602.94796937</v>
      </c>
      <c r="AM1617" s="0" t="n">
        <v>0.125</v>
      </c>
      <c r="AN1617" s="0" t="n">
        <f aca="false">AM1617*I1617</f>
        <v>276825.684998379</v>
      </c>
      <c r="AO1617" s="0" t="n">
        <v>0.0878</v>
      </c>
      <c r="AP1617" s="0" t="n">
        <f aca="false">AO1617*I1617</f>
        <v>194442.361142861</v>
      </c>
      <c r="AQ1617" s="0" t="n">
        <v>0.064</v>
      </c>
      <c r="AR1617" s="0" t="n">
        <f aca="false">AQ1617*I1617</f>
        <v>141734.75071917</v>
      </c>
      <c r="AV1617" s="0" t="n">
        <v>0.04808</v>
      </c>
      <c r="AW1617" s="0" t="n">
        <f aca="false">AV1617*I1617</f>
        <v>106478.231477776</v>
      </c>
    </row>
    <row r="1618" customFormat="false" ht="12.75" hidden="false" customHeight="false" outlineLevel="0" collapsed="false">
      <c r="A1618" s="0" t="n">
        <v>4</v>
      </c>
      <c r="C1618" s="0" t="n">
        <v>0</v>
      </c>
      <c r="D1618" s="4" t="n">
        <f aca="false">N1420+N1423</f>
        <v>3355462.8484652</v>
      </c>
      <c r="E1618" s="0" t="n">
        <v>0</v>
      </c>
      <c r="F1618" s="0" t="n">
        <f aca="false">D1618-E1618-0.1*C1618</f>
        <v>3355462.8484652</v>
      </c>
      <c r="G1618" s="4" t="n">
        <f aca="false">F1618*(1-0.34)</f>
        <v>2214605.47998703</v>
      </c>
      <c r="H1618" s="4" t="n">
        <f aca="false">0.34*(E1618+(C1618*0.1))</f>
        <v>0</v>
      </c>
      <c r="I1618" s="4" t="n">
        <f aca="false">G1618+H1618</f>
        <v>2214605.47998703</v>
      </c>
      <c r="J1618" s="0" t="n">
        <v>0.683</v>
      </c>
      <c r="K1618" s="0" t="n">
        <f aca="false">I1618*J1618</f>
        <v>1512575.54283114</v>
      </c>
      <c r="L1618" s="0" t="n">
        <v>0.3011</v>
      </c>
      <c r="M1618" s="0" t="n">
        <f aca="false">I1618*L1618</f>
        <v>666817.710024095</v>
      </c>
      <c r="N1618" s="0" t="n">
        <v>0.1975</v>
      </c>
      <c r="O1618" s="0" t="n">
        <f aca="false">I1618*N1618</f>
        <v>437384.582297439</v>
      </c>
      <c r="P1618" s="0" t="n">
        <v>0.1066</v>
      </c>
      <c r="Q1618" s="0" t="n">
        <f aca="false">I1618*P1618</f>
        <v>236076.944166618</v>
      </c>
      <c r="U1618" s="0" t="n">
        <v>0.4823</v>
      </c>
      <c r="V1618" s="0" t="n">
        <f aca="false">U1618*I1618</f>
        <v>1068104.22299775</v>
      </c>
      <c r="X1618" s="6" t="n">
        <f aca="false">X1617-Y1618</f>
        <v>2664899.8013019</v>
      </c>
      <c r="Y1618" s="6" t="n">
        <f aca="false">X1617*0.1</f>
        <v>296099.977922433</v>
      </c>
      <c r="AA1618" s="6" t="n">
        <f aca="false">AA1617-AB1618</f>
        <v>28333.056</v>
      </c>
      <c r="AB1618" s="6" t="n">
        <f aca="false">AA1617*0.2</f>
        <v>7083.264</v>
      </c>
      <c r="AJ1618" s="4" t="n">
        <f aca="false">AJ1617-AK1618</f>
        <v>2710283.8785519</v>
      </c>
      <c r="AK1618" s="4" t="n">
        <f aca="false">AJ1617*0.1</f>
        <v>301142.653172433</v>
      </c>
      <c r="AM1618" s="0" t="n">
        <v>0.0625</v>
      </c>
      <c r="AN1618" s="0" t="n">
        <f aca="false">AM1618*I1618</f>
        <v>138412.842499189</v>
      </c>
      <c r="AO1618" s="0" t="n">
        <v>0.039</v>
      </c>
      <c r="AP1618" s="0" t="n">
        <f aca="false">AO1618*I1618</f>
        <v>86369.6137194942</v>
      </c>
      <c r="AQ1618" s="0" t="n">
        <v>0.0256</v>
      </c>
      <c r="AR1618" s="0" t="n">
        <f aca="false">AQ1618*I1618</f>
        <v>56693.900287668</v>
      </c>
      <c r="AV1618" s="0" t="n">
        <v>0.0174895</v>
      </c>
      <c r="AW1618" s="0" t="n">
        <f aca="false">AV1618*I1618</f>
        <v>38732.3425422332</v>
      </c>
    </row>
    <row r="1619" customFormat="false" ht="12.75" hidden="false" customHeight="false" outlineLevel="0" collapsed="false">
      <c r="A1619" s="0" t="n">
        <v>5</v>
      </c>
      <c r="C1619" s="0" t="n">
        <v>0</v>
      </c>
      <c r="D1619" s="4" t="n">
        <f aca="false">N1420+1359</f>
        <v>3131351.61529074</v>
      </c>
      <c r="E1619" s="0" t="n">
        <v>0</v>
      </c>
      <c r="F1619" s="0" t="n">
        <f aca="false">D1619-E1619-0.1*C1619</f>
        <v>3131351.61529074</v>
      </c>
      <c r="G1619" s="4" t="n">
        <f aca="false">F1619*(1-0.34)</f>
        <v>2066692.06609189</v>
      </c>
      <c r="H1619" s="4" t="n">
        <f aca="false">0.34*(E1619+(C1619*0.1))</f>
        <v>0</v>
      </c>
      <c r="I1619" s="4" t="n">
        <f aca="false">G1619+H1619</f>
        <v>2066692.06609189</v>
      </c>
      <c r="J1619" s="0" t="n">
        <v>0.6209</v>
      </c>
      <c r="K1619" s="0" t="n">
        <f aca="false">I1619*J1619</f>
        <v>1283209.10383645</v>
      </c>
      <c r="L1619" s="0" t="n">
        <v>0.223</v>
      </c>
      <c r="M1619" s="0" t="n">
        <f aca="false">I1619*L1619</f>
        <v>460872.330738491</v>
      </c>
      <c r="N1619" s="0" t="n">
        <v>0.1317</v>
      </c>
      <c r="O1619" s="0" t="n">
        <f aca="false">I1619*N1619</f>
        <v>272183.345104302</v>
      </c>
      <c r="P1619" s="0" t="n">
        <v>0.0609</v>
      </c>
      <c r="Q1619" s="0" t="n">
        <f aca="false">I1619*P1619</f>
        <v>125861.546824996</v>
      </c>
      <c r="U1619" s="0" t="n">
        <v>0.4019</v>
      </c>
      <c r="V1619" s="0" t="n">
        <f aca="false">U1619*I1619</f>
        <v>830603.541362329</v>
      </c>
      <c r="X1619" s="6" t="n">
        <f aca="false">X1618-Y1619</f>
        <v>2398409.82117171</v>
      </c>
      <c r="Y1619" s="6" t="n">
        <f aca="false">X1618*0.1</f>
        <v>266489.98013019</v>
      </c>
      <c r="AA1619" s="6" t="n">
        <f aca="false">AA1618-AB1619</f>
        <v>22666.4448</v>
      </c>
      <c r="AB1619" s="6" t="n">
        <f aca="false">AA1618*0.2</f>
        <v>5666.6112</v>
      </c>
      <c r="AJ1619" s="4" t="n">
        <f aca="false">AJ1618-AK1619</f>
        <v>2439255.49069671</v>
      </c>
      <c r="AK1619" s="4" t="n">
        <f aca="false">AJ1618*0.1</f>
        <v>271028.38785519</v>
      </c>
      <c r="AM1619" s="0" t="n">
        <v>0.03125</v>
      </c>
      <c r="AN1619" s="0" t="n">
        <f aca="false">AM1619*I1619</f>
        <v>64584.1270653715</v>
      </c>
      <c r="AO1619" s="0" t="n">
        <v>0.0173</v>
      </c>
      <c r="AP1619" s="0" t="n">
        <f aca="false">AO1619*I1619</f>
        <v>35753.7727433897</v>
      </c>
      <c r="AQ1619" s="0" t="n">
        <v>0.0102</v>
      </c>
      <c r="AR1619" s="0" t="n">
        <f aca="false">AQ1619*I1619</f>
        <v>21080.2590741373</v>
      </c>
      <c r="AV1619" s="0" t="n">
        <v>0.00636</v>
      </c>
      <c r="AW1619" s="0" t="n">
        <f aca="false">AV1619*I1619</f>
        <v>13144.1615403444</v>
      </c>
    </row>
    <row r="1620" customFormat="false" ht="12.75" hidden="false" customHeight="false" outlineLevel="0" collapsed="false">
      <c r="A1620" s="0" t="n">
        <v>6</v>
      </c>
      <c r="C1620" s="0" t="n">
        <v>0</v>
      </c>
      <c r="D1620" s="4" t="n">
        <f aca="false">N1420+N1423</f>
        <v>3355462.8484652</v>
      </c>
      <c r="E1620" s="0" t="n">
        <v>0</v>
      </c>
      <c r="F1620" s="0" t="n">
        <f aca="false">D1620-E1620-0.1*C1620</f>
        <v>3355462.8484652</v>
      </c>
      <c r="G1620" s="4" t="n">
        <f aca="false">F1620*(1-0.34)</f>
        <v>2214605.47998703</v>
      </c>
      <c r="H1620" s="4" t="n">
        <f aca="false">0.34*(E1620+(C1620*0.1))</f>
        <v>0</v>
      </c>
      <c r="I1620" s="4" t="n">
        <f aca="false">G1620+H1620</f>
        <v>2214605.47998703</v>
      </c>
      <c r="J1620" s="0" t="n">
        <v>0.5645</v>
      </c>
      <c r="K1620" s="0" t="n">
        <f aca="false">I1620*J1620</f>
        <v>1250144.79345268</v>
      </c>
      <c r="L1620" s="0" t="n">
        <v>0.1652</v>
      </c>
      <c r="M1620" s="0" t="n">
        <f aca="false">I1620*L1620</f>
        <v>365852.825293858</v>
      </c>
      <c r="N1620" s="0" t="n">
        <v>0.0878</v>
      </c>
      <c r="O1620" s="0" t="n">
        <f aca="false">I1620*N1620</f>
        <v>194442.361142861</v>
      </c>
      <c r="P1620" s="0" t="n">
        <v>0.0348</v>
      </c>
      <c r="Q1620" s="0" t="n">
        <f aca="false">I1620*P1620</f>
        <v>77068.2707035487</v>
      </c>
      <c r="U1620" s="0" t="n">
        <v>0.3349</v>
      </c>
      <c r="V1620" s="0" t="n">
        <f aca="false">U1620*I1620</f>
        <v>741671.375247657</v>
      </c>
      <c r="X1620" s="6" t="n">
        <f aca="false">X1619-Y1620</f>
        <v>2158568.83905454</v>
      </c>
      <c r="Y1620" s="6" t="n">
        <f aca="false">X1619*0.1</f>
        <v>239840.982117171</v>
      </c>
      <c r="AA1620" s="6" t="n">
        <f aca="false">AA1619-AB1620</f>
        <v>18133.15584</v>
      </c>
      <c r="AB1620" s="6" t="n">
        <f aca="false">AA1619/5</f>
        <v>4533.28896</v>
      </c>
      <c r="AJ1620" s="4" t="n">
        <f aca="false">AJ1619-AK1620</f>
        <v>2195329.94162704</v>
      </c>
      <c r="AK1620" s="4" t="n">
        <f aca="false">AJ1619*0.1</f>
        <v>243925.549069671</v>
      </c>
      <c r="AM1620" s="0" t="n">
        <v>0.01563</v>
      </c>
      <c r="AN1620" s="0" t="n">
        <f aca="false">AM1620*I1620</f>
        <v>34614.2836521973</v>
      </c>
      <c r="AO1620" s="0" t="n">
        <v>0.0077</v>
      </c>
      <c r="AP1620" s="0" t="n">
        <f aca="false">AO1620*I1620</f>
        <v>17052.4621959001</v>
      </c>
      <c r="AQ1620" s="0" t="n">
        <v>0.0041</v>
      </c>
      <c r="AR1620" s="0" t="n">
        <f aca="false">AQ1620*I1620</f>
        <v>9079.88246794683</v>
      </c>
      <c r="AV1620" s="0" t="n">
        <v>0.00231</v>
      </c>
      <c r="AW1620" s="0" t="n">
        <f aca="false">AV1620*I1620</f>
        <v>5115.73865877004</v>
      </c>
    </row>
    <row r="1621" customFormat="false" ht="12.75" hidden="false" customHeight="false" outlineLevel="0" collapsed="false">
      <c r="A1621" s="0" t="n">
        <v>7</v>
      </c>
      <c r="C1621" s="0" t="n">
        <v>0</v>
      </c>
      <c r="D1621" s="4" t="n">
        <f aca="false">N1420+N1423</f>
        <v>3355462.8484652</v>
      </c>
      <c r="E1621" s="0" t="n">
        <v>0</v>
      </c>
      <c r="F1621" s="0" t="n">
        <f aca="false">D1621-E1621-0.1*C1621</f>
        <v>3355462.8484652</v>
      </c>
      <c r="G1621" s="4" t="n">
        <f aca="false">F1621*(1-0.34)</f>
        <v>2214605.47998703</v>
      </c>
      <c r="H1621" s="4" t="n">
        <f aca="false">0.34*(E1621+(C1621*0.1))</f>
        <v>0</v>
      </c>
      <c r="I1621" s="4" t="n">
        <f aca="false">G1621+H1621</f>
        <v>2214605.47998703</v>
      </c>
      <c r="J1621" s="0" t="n">
        <v>0.5132</v>
      </c>
      <c r="K1621" s="0" t="n">
        <f aca="false">I1621*J1621</f>
        <v>1136535.53232934</v>
      </c>
      <c r="L1621" s="0" t="n">
        <v>0.1224</v>
      </c>
      <c r="M1621" s="0" t="n">
        <f aca="false">I1621*L1621</f>
        <v>271067.710750413</v>
      </c>
      <c r="N1621" s="0" t="n">
        <v>0.0585</v>
      </c>
      <c r="O1621" s="0" t="n">
        <f aca="false">I1621*N1621</f>
        <v>129554.420579241</v>
      </c>
      <c r="P1621" s="0" t="n">
        <v>0.0199</v>
      </c>
      <c r="Q1621" s="0" t="n">
        <f aca="false">I1621*P1621</f>
        <v>44070.6490517419</v>
      </c>
      <c r="U1621" s="0" t="n">
        <v>0.2791</v>
      </c>
      <c r="V1621" s="0" t="n">
        <f aca="false">U1621*I1621</f>
        <v>618096.38946438</v>
      </c>
      <c r="X1621" s="6" t="n">
        <f aca="false">X1620-Y1621</f>
        <v>1942711.95514908</v>
      </c>
      <c r="Y1621" s="6" t="n">
        <f aca="false">X1620*0.1</f>
        <v>215856.883905454</v>
      </c>
      <c r="AA1621" s="6" t="n">
        <f aca="false">AA1620-AB1621</f>
        <v>13599.86688</v>
      </c>
      <c r="AB1621" s="6" t="n">
        <f aca="false">AA1619/5</f>
        <v>4533.28896</v>
      </c>
      <c r="AJ1621" s="4" t="n">
        <f aca="false">AJ1620-AK1621</f>
        <v>1975796.94746433</v>
      </c>
      <c r="AK1621" s="4" t="n">
        <f aca="false">AJ1620*0.1</f>
        <v>219532.994162704</v>
      </c>
      <c r="AM1621" s="0" t="n">
        <v>0.00781</v>
      </c>
      <c r="AN1621" s="0" t="n">
        <f aca="false">AM1621*I1621</f>
        <v>17296.0687986987</v>
      </c>
      <c r="AO1621" s="0" t="n">
        <v>0.0034</v>
      </c>
      <c r="AP1621" s="0" t="n">
        <f aca="false">AO1621*I1621</f>
        <v>7529.65863195591</v>
      </c>
      <c r="AQ1621" s="0" t="n">
        <v>0.0016</v>
      </c>
      <c r="AR1621" s="0" t="n">
        <f aca="false">AQ1621*I1621</f>
        <v>3543.36876797925</v>
      </c>
      <c r="AV1621" s="0" t="n">
        <v>0.00084</v>
      </c>
      <c r="AW1621" s="0" t="n">
        <f aca="false">AV1621*I1621</f>
        <v>1860.26860318911</v>
      </c>
    </row>
    <row r="1622" customFormat="false" ht="12.75" hidden="false" customHeight="false" outlineLevel="0" collapsed="false">
      <c r="A1622" s="0" t="n">
        <v>8</v>
      </c>
      <c r="C1622" s="0" t="n">
        <v>0</v>
      </c>
      <c r="D1622" s="4" t="n">
        <f aca="false">N1420+N1423</f>
        <v>3355462.8484652</v>
      </c>
      <c r="E1622" s="0" t="n">
        <v>0</v>
      </c>
      <c r="F1622" s="0" t="n">
        <f aca="false">D1622-E1622-0.1*C1622</f>
        <v>3355462.8484652</v>
      </c>
      <c r="G1622" s="4" t="n">
        <f aca="false">F1622*(1-0.34)</f>
        <v>2214605.47998703</v>
      </c>
      <c r="H1622" s="4" t="n">
        <f aca="false">0.34*(E1622+(C1622*0.1))</f>
        <v>0</v>
      </c>
      <c r="I1622" s="4" t="n">
        <f aca="false">G1622+H1622</f>
        <v>2214605.47998703</v>
      </c>
      <c r="J1622" s="0" t="n">
        <v>0.4665</v>
      </c>
      <c r="K1622" s="0" t="n">
        <f aca="false">I1622*J1622</f>
        <v>1033113.45641395</v>
      </c>
      <c r="L1622" s="0" t="n">
        <v>0.0906</v>
      </c>
      <c r="M1622" s="0" t="n">
        <f aca="false">I1622*L1622</f>
        <v>200643.256486825</v>
      </c>
      <c r="N1622" s="0" t="n">
        <v>0.039</v>
      </c>
      <c r="O1622" s="0" t="n">
        <f aca="false">I1622*N1622</f>
        <v>86369.6137194942</v>
      </c>
      <c r="P1622" s="0" t="n">
        <v>0.0199</v>
      </c>
      <c r="Q1622" s="0" t="n">
        <f aca="false">I1622*P1622</f>
        <v>44070.6490517419</v>
      </c>
      <c r="U1622" s="0" t="n">
        <v>0.2326</v>
      </c>
      <c r="V1622" s="0" t="n">
        <f aca="false">U1622*I1622</f>
        <v>515117.234644983</v>
      </c>
      <c r="X1622" s="6" t="n">
        <f aca="false">X1621-Y1622</f>
        <v>1748440.75963417</v>
      </c>
      <c r="Y1622" s="6" t="n">
        <f aca="false">X1621*0.1</f>
        <v>194271.195514908</v>
      </c>
      <c r="AA1622" s="6" t="n">
        <f aca="false">AA1621-AB1622</f>
        <v>9066.57792</v>
      </c>
      <c r="AB1622" s="6" t="n">
        <f aca="false">AA1619/5</f>
        <v>4533.28896</v>
      </c>
      <c r="AJ1622" s="4" t="n">
        <f aca="false">AJ1621-AK1622</f>
        <v>1778217.2527179</v>
      </c>
      <c r="AK1622" s="4" t="n">
        <f aca="false">AJ1621*0.1</f>
        <v>197579.694746433</v>
      </c>
      <c r="AM1622" s="0" t="n">
        <v>0.00391</v>
      </c>
      <c r="AN1622" s="0" t="n">
        <f aca="false">AM1622*I1622</f>
        <v>8659.10742674929</v>
      </c>
      <c r="AO1622" s="0" t="n">
        <v>0.0015</v>
      </c>
      <c r="AP1622" s="0" t="n">
        <f aca="false">AO1622*I1622</f>
        <v>3321.90821998055</v>
      </c>
      <c r="AQ1622" s="0" t="n">
        <v>0.000665</v>
      </c>
      <c r="AR1622" s="0" t="n">
        <f aca="false">AQ1622*I1622</f>
        <v>1472.71264419138</v>
      </c>
      <c r="AV1622" s="0" t="n">
        <v>0.000306</v>
      </c>
      <c r="AW1622" s="0" t="n">
        <f aca="false">AV1622*I1622</f>
        <v>677.669276876032</v>
      </c>
    </row>
    <row r="1623" customFormat="false" ht="12.75" hidden="false" customHeight="false" outlineLevel="0" collapsed="false">
      <c r="A1623" s="0" t="n">
        <v>9</v>
      </c>
      <c r="C1623" s="0" t="n">
        <v>0</v>
      </c>
      <c r="D1623" s="4" t="n">
        <f aca="false">N1420+N1423</f>
        <v>3355462.8484652</v>
      </c>
      <c r="E1623" s="0" t="n">
        <v>0</v>
      </c>
      <c r="F1623" s="0" t="n">
        <f aca="false">D1623-E1623-0.1*C1623</f>
        <v>3355462.8484652</v>
      </c>
      <c r="G1623" s="4" t="n">
        <f aca="false">F1623*(1-0.34)</f>
        <v>2214605.47998703</v>
      </c>
      <c r="H1623" s="4" t="n">
        <f aca="false">0.34*(E1623+(C1623*0.1))</f>
        <v>0</v>
      </c>
      <c r="I1623" s="4" t="n">
        <f aca="false">G1623+H1623</f>
        <v>2214605.47998703</v>
      </c>
      <c r="J1623" s="0" t="n">
        <v>0.4241</v>
      </c>
      <c r="K1623" s="0" t="n">
        <f aca="false">I1623*J1623</f>
        <v>939214.1840625</v>
      </c>
      <c r="L1623" s="0" t="n">
        <v>0.0671</v>
      </c>
      <c r="M1623" s="0" t="n">
        <f aca="false">I1623*L1623</f>
        <v>148600.02770713</v>
      </c>
      <c r="N1623" s="0" t="n">
        <v>0.026</v>
      </c>
      <c r="O1623" s="0" t="n">
        <f aca="false">I1623*N1623</f>
        <v>57579.7424796628</v>
      </c>
      <c r="P1623" s="0" t="n">
        <v>0.0065</v>
      </c>
      <c r="Q1623" s="0" t="n">
        <f aca="false">I1623*P1623</f>
        <v>14394.9356199157</v>
      </c>
      <c r="U1623" s="0" t="n">
        <v>0.1938</v>
      </c>
      <c r="V1623" s="0" t="n">
        <f aca="false">U1623*I1623</f>
        <v>429190.542021487</v>
      </c>
      <c r="X1623" s="6" t="n">
        <f aca="false">X1622-Y1623</f>
        <v>1573596.68367076</v>
      </c>
      <c r="Y1623" s="6" t="n">
        <f aca="false">X1622*0.1</f>
        <v>174844.075963417</v>
      </c>
      <c r="AA1623" s="6" t="n">
        <f aca="false">AA1622-AB1623</f>
        <v>4533.28896</v>
      </c>
      <c r="AB1623" s="6" t="n">
        <f aca="false">AA1619/5</f>
        <v>4533.28896</v>
      </c>
      <c r="AJ1623" s="4" t="n">
        <f aca="false">AJ1622-AK1623</f>
        <v>1600395.52744611</v>
      </c>
      <c r="AK1623" s="4" t="n">
        <f aca="false">AJ1622*0.1</f>
        <v>177821.72527179</v>
      </c>
      <c r="AM1623" s="0" t="n">
        <v>0.00195</v>
      </c>
      <c r="AN1623" s="0" t="n">
        <f aca="false">AM1623*I1623</f>
        <v>4318.48068597471</v>
      </c>
      <c r="AO1623" s="0" t="n">
        <v>0.0007</v>
      </c>
      <c r="AP1623" s="0" t="n">
        <f aca="false">AO1623*I1623</f>
        <v>1550.22383599092</v>
      </c>
      <c r="AQ1623" s="0" t="n">
        <v>0.000262</v>
      </c>
      <c r="AR1623" s="0" t="n">
        <f aca="false">AQ1623*I1623</f>
        <v>580.226635756602</v>
      </c>
      <c r="AV1623" s="0" t="n">
        <v>0.000111</v>
      </c>
      <c r="AW1623" s="0" t="n">
        <f aca="false">AV1623*I1623</f>
        <v>245.82120827856</v>
      </c>
    </row>
    <row r="1624" customFormat="false" ht="12.75" hidden="false" customHeight="false" outlineLevel="0" collapsed="false">
      <c r="A1624" s="0" t="n">
        <v>10</v>
      </c>
      <c r="B1624" s="17" t="n">
        <f aca="false">N1417</f>
        <v>-69172.5</v>
      </c>
      <c r="C1624" s="0" t="n">
        <v>0</v>
      </c>
      <c r="D1624" s="4" t="n">
        <f aca="false">N1420+N1423</f>
        <v>3355462.8484652</v>
      </c>
      <c r="E1624" s="0" t="n">
        <v>0</v>
      </c>
      <c r="F1624" s="0" t="n">
        <f aca="false">D1624-E1624-0.1*C1624</f>
        <v>3355462.8484652</v>
      </c>
      <c r="G1624" s="4" t="n">
        <f aca="false">F1624*(1-0.34)</f>
        <v>2214605.47998703</v>
      </c>
      <c r="H1624" s="4" t="n">
        <f aca="false">0.34*(E1624+(C1624*0.1))</f>
        <v>0</v>
      </c>
      <c r="I1624" s="4" t="n">
        <f aca="false">B1624+G1624+H1624</f>
        <v>2145432.97998703</v>
      </c>
      <c r="J1624" s="0" t="n">
        <v>0.3855</v>
      </c>
      <c r="K1624" s="0" t="n">
        <f aca="false">I1624*J1624</f>
        <v>827064.413785</v>
      </c>
      <c r="L1624" s="0" t="n">
        <v>0.0497</v>
      </c>
      <c r="M1624" s="0" t="n">
        <f aca="false">I1624*L1624</f>
        <v>106628.019105355</v>
      </c>
      <c r="N1624" s="0" t="n">
        <v>0.0173</v>
      </c>
      <c r="O1624" s="0" t="n">
        <f aca="false">I1624*N1624</f>
        <v>37115.9905537756</v>
      </c>
      <c r="P1624" s="0" t="n">
        <v>0.0037</v>
      </c>
      <c r="Q1624" s="0" t="n">
        <f aca="false">I1624*P1624</f>
        <v>7938.10202595202</v>
      </c>
      <c r="U1624" s="0" t="n">
        <v>0.1615</v>
      </c>
      <c r="V1624" s="0" t="n">
        <f aca="false">U1624*I1624</f>
        <v>346487.426267906</v>
      </c>
      <c r="W1624" s="17"/>
      <c r="X1624" s="6" t="n">
        <f aca="false">X1623-Y1624</f>
        <v>1416237.01530368</v>
      </c>
      <c r="Y1624" s="6" t="n">
        <f aca="false">X1623*0.1</f>
        <v>157359.668367076</v>
      </c>
      <c r="AA1624" s="6" t="n">
        <f aca="false">AA1623-AB1624</f>
        <v>0</v>
      </c>
      <c r="AB1624" s="6" t="n">
        <f aca="false">AA1619/5</f>
        <v>4533.28896</v>
      </c>
      <c r="AC1624" s="17" t="n">
        <f aca="false">N1417</f>
        <v>-69172.5</v>
      </c>
      <c r="AF1624" s="17" t="n">
        <f aca="false">W1624+Z1624+AC1624</f>
        <v>-69172.5</v>
      </c>
      <c r="AJ1624" s="4" t="n">
        <f aca="false">AJ1623-AK1624</f>
        <v>1440355.9747015</v>
      </c>
      <c r="AK1624" s="4" t="n">
        <f aca="false">AJ1623*0.1</f>
        <v>160039.552744611</v>
      </c>
      <c r="AM1624" s="0" t="n">
        <v>0.00098</v>
      </c>
      <c r="AN1624" s="0" t="n">
        <f aca="false">AM1624*I1624</f>
        <v>2102.52432038729</v>
      </c>
      <c r="AO1624" s="0" t="n">
        <v>0.0003</v>
      </c>
      <c r="AP1624" s="0" t="n">
        <f aca="false">AO1624*I1624</f>
        <v>643.629893996109</v>
      </c>
      <c r="AQ1624" s="0" t="n">
        <v>0.000105</v>
      </c>
      <c r="AR1624" s="0" t="n">
        <f aca="false">AQ1624*I1624</f>
        <v>225.270462898638</v>
      </c>
      <c r="AV1624" s="0" t="n">
        <v>4E-005</v>
      </c>
      <c r="AW1624" s="0" t="n">
        <f aca="false">AV1624*I1624</f>
        <v>85.8173191994813</v>
      </c>
    </row>
    <row r="1625" customFormat="false" ht="12.75" hidden="false" customHeight="false" outlineLevel="0" collapsed="false">
      <c r="A1625" s="0" t="n">
        <v>11</v>
      </c>
      <c r="C1625" s="6" t="n">
        <f aca="false">-AC1624-E1625</f>
        <v>55338</v>
      </c>
      <c r="D1625" s="4" t="n">
        <f aca="false">N1420+N1423</f>
        <v>3355462.8484652</v>
      </c>
      <c r="E1625" s="6" t="n">
        <f aca="false">-AC1624*0.2</f>
        <v>13834.5</v>
      </c>
      <c r="F1625" s="0" t="n">
        <f aca="false">D1625-E1625-0.1*C1625</f>
        <v>3336094.5484652</v>
      </c>
      <c r="G1625" s="4" t="n">
        <f aca="false">F1625*(1-0.34)</f>
        <v>2201822.40198703</v>
      </c>
      <c r="H1625" s="4" t="n">
        <f aca="false">0.34*(E1625+(C1625*0.1))</f>
        <v>6585.222</v>
      </c>
      <c r="I1625" s="4" t="n">
        <f aca="false">G1625+H1625</f>
        <v>2208407.62398703</v>
      </c>
      <c r="J1625" s="0" t="n">
        <v>0.3505</v>
      </c>
      <c r="K1625" s="0" t="n">
        <f aca="false">I1625*J1625</f>
        <v>774046.872207454</v>
      </c>
      <c r="L1625" s="0" t="n">
        <v>0.0368</v>
      </c>
      <c r="M1625" s="0" t="n">
        <f aca="false">I1625*L1625</f>
        <v>81269.4005627228</v>
      </c>
      <c r="N1625" s="0" t="n">
        <v>0.116</v>
      </c>
      <c r="O1625" s="0" t="n">
        <f aca="false">I1625*N1625</f>
        <v>256175.284382496</v>
      </c>
      <c r="P1625" s="0" t="n">
        <v>0.0021</v>
      </c>
      <c r="Q1625" s="0" t="n">
        <f aca="false">I1625*P1625</f>
        <v>4637.65601037277</v>
      </c>
      <c r="U1625" s="0" t="n">
        <v>0.1346</v>
      </c>
      <c r="V1625" s="0" t="n">
        <f aca="false">U1625*I1625</f>
        <v>297251.666188654</v>
      </c>
      <c r="X1625" s="6" t="n">
        <f aca="false">X1624-Y1625</f>
        <v>1274613.31377331</v>
      </c>
      <c r="Y1625" s="6" t="n">
        <f aca="false">X1624/10</f>
        <v>141623.701530368</v>
      </c>
      <c r="AA1625" s="6"/>
      <c r="AB1625" s="6"/>
      <c r="AJ1625" s="4" t="n">
        <f aca="false">AJ1624-AK1625</f>
        <v>1296320.37723135</v>
      </c>
      <c r="AK1625" s="4" t="n">
        <f aca="false">AJ1624/10</f>
        <v>144035.59747015</v>
      </c>
      <c r="AM1625" s="0" t="n">
        <v>0.00049</v>
      </c>
      <c r="AN1625" s="0" t="n">
        <f aca="false">AM1625*I1625</f>
        <v>1082.11973575365</v>
      </c>
      <c r="AO1625" s="0" t="n">
        <v>0.00013</v>
      </c>
      <c r="AP1625" s="0" t="n">
        <f aca="false">AO1625*I1625</f>
        <v>287.092991118314</v>
      </c>
      <c r="AQ1625" s="0" t="n">
        <v>4.2E-005</v>
      </c>
      <c r="AR1625" s="0" t="n">
        <f aca="false">AQ1625*I1625</f>
        <v>92.7531202074553</v>
      </c>
      <c r="AV1625" s="0" t="n">
        <v>1.47E-005</v>
      </c>
      <c r="AW1625" s="0" t="n">
        <f aca="false">AV1625*I1625</f>
        <v>32.4635920726094</v>
      </c>
    </row>
    <row r="1626" customFormat="false" ht="12.75" hidden="false" customHeight="false" outlineLevel="0" collapsed="false">
      <c r="A1626" s="0" t="n">
        <v>12</v>
      </c>
      <c r="C1626" s="6" t="n">
        <f aca="false">C1625-E1626</f>
        <v>44270.4</v>
      </c>
      <c r="D1626" s="4" t="n">
        <f aca="false">N1420+N1423</f>
        <v>3355462.8484652</v>
      </c>
      <c r="E1626" s="6" t="n">
        <f aca="false">C1625*0.2</f>
        <v>11067.6</v>
      </c>
      <c r="F1626" s="0" t="n">
        <f aca="false">D1626-E1626-0.1*C1626</f>
        <v>3339968.2084652</v>
      </c>
      <c r="G1626" s="4" t="n">
        <f aca="false">F1626*(1-0.34)</f>
        <v>2204379.01758703</v>
      </c>
      <c r="H1626" s="4" t="n">
        <f aca="false">0.34*(E1626+(C1626*0.1))</f>
        <v>5268.1776</v>
      </c>
      <c r="I1626" s="4" t="n">
        <f aca="false">G1626+H1626</f>
        <v>2209647.19518703</v>
      </c>
      <c r="J1626" s="0" t="n">
        <v>0.3186</v>
      </c>
      <c r="K1626" s="0" t="n">
        <f aca="false">I1626*J1626</f>
        <v>703993.596386588</v>
      </c>
      <c r="L1626" s="0" t="n">
        <v>0.0273</v>
      </c>
      <c r="M1626" s="0" t="n">
        <f aca="false">I1626*L1626</f>
        <v>60323.3684286059</v>
      </c>
      <c r="N1626" s="0" t="n">
        <v>0.0077</v>
      </c>
      <c r="O1626" s="0" t="n">
        <f aca="false">I1626*N1626</f>
        <v>17014.2834029401</v>
      </c>
      <c r="P1626" s="0" t="n">
        <v>0.0012</v>
      </c>
      <c r="Q1626" s="0" t="n">
        <f aca="false">I1626*P1626</f>
        <v>2651.57663422444</v>
      </c>
      <c r="U1626" s="0" t="n">
        <v>0.1122</v>
      </c>
      <c r="V1626" s="0" t="n">
        <f aca="false">U1626*I1626</f>
        <v>247922.415299985</v>
      </c>
      <c r="X1626" s="6" t="n">
        <f aca="false">X1625-Y1626</f>
        <v>1132989.61224294</v>
      </c>
      <c r="Y1626" s="6" t="n">
        <f aca="false">X1624/10</f>
        <v>141623.701530368</v>
      </c>
      <c r="AA1626" s="6"/>
      <c r="AB1626" s="6"/>
      <c r="AJ1626" s="4" t="n">
        <f aca="false">AJ1625-AK1626</f>
        <v>1152284.7797612</v>
      </c>
      <c r="AK1626" s="4" t="n">
        <f aca="false">AJ1624/10</f>
        <v>144035.59747015</v>
      </c>
      <c r="AM1626" s="0" t="n">
        <v>0.00024</v>
      </c>
      <c r="AN1626" s="0" t="n">
        <f aca="false">AM1626*I1626</f>
        <v>530.315326844887</v>
      </c>
      <c r="AO1626" s="0" t="n">
        <v>5.9E-005</v>
      </c>
      <c r="AP1626" s="0" t="n">
        <f aca="false">AO1626*I1626</f>
        <v>130.369184516035</v>
      </c>
      <c r="AQ1626" s="0" t="n">
        <v>1.7E-005</v>
      </c>
      <c r="AR1626" s="0" t="n">
        <f aca="false">AQ1626*I1626</f>
        <v>37.5640023181795</v>
      </c>
      <c r="AV1626" s="0" t="n">
        <v>5.3E-006</v>
      </c>
      <c r="AW1626" s="0" t="n">
        <f aca="false">AV1626*I1626</f>
        <v>11.7111301344913</v>
      </c>
    </row>
    <row r="1627" customFormat="false" ht="12.75" hidden="false" customHeight="false" outlineLevel="0" collapsed="false">
      <c r="A1627" s="0" t="n">
        <v>13</v>
      </c>
      <c r="C1627" s="6" t="n">
        <f aca="false">C1626-E1627</f>
        <v>35416.32</v>
      </c>
      <c r="D1627" s="4" t="n">
        <f aca="false">N1420+N1423</f>
        <v>3355462.8484652</v>
      </c>
      <c r="E1627" s="6" t="n">
        <f aca="false">C1626*0.2</f>
        <v>8854.08</v>
      </c>
      <c r="F1627" s="0" t="n">
        <f aca="false">D1627-E1627-0.1*C1627</f>
        <v>3343067.1364652</v>
      </c>
      <c r="G1627" s="4" t="n">
        <f aca="false">F1627*(1-0.34)</f>
        <v>2206424.31006703</v>
      </c>
      <c r="H1627" s="4" t="n">
        <f aca="false">0.34*(E1627+(C1627*0.1))</f>
        <v>4214.54208</v>
      </c>
      <c r="I1627" s="4" t="n">
        <f aca="false">G1627+H1627</f>
        <v>2210638.85214703</v>
      </c>
      <c r="J1627" s="0" t="n">
        <v>0.2897</v>
      </c>
      <c r="K1627" s="0" t="n">
        <f aca="false">I1627*J1627</f>
        <v>640422.075466995</v>
      </c>
      <c r="L1627" s="0" t="n">
        <v>0.0273</v>
      </c>
      <c r="M1627" s="0" t="n">
        <f aca="false">I1627*L1627</f>
        <v>60350.4406636139</v>
      </c>
      <c r="N1627" s="0" t="n">
        <v>0.0051</v>
      </c>
      <c r="O1627" s="0" t="n">
        <f aca="false">I1627*N1627</f>
        <v>11274.2581459499</v>
      </c>
      <c r="P1627" s="0" t="n">
        <v>0.0007</v>
      </c>
      <c r="Q1627" s="0" t="n">
        <f aca="false">I1627*P1627</f>
        <v>1547.44719650292</v>
      </c>
      <c r="U1627" s="0" t="n">
        <v>0.0935</v>
      </c>
      <c r="V1627" s="0" t="n">
        <f aca="false">U1627*I1627</f>
        <v>206694.732675747</v>
      </c>
      <c r="X1627" s="6" t="n">
        <f aca="false">X1626-Y1627</f>
        <v>991365.910712577</v>
      </c>
      <c r="Y1627" s="6" t="n">
        <f aca="false">X1624/10</f>
        <v>141623.701530368</v>
      </c>
      <c r="AA1627" s="6"/>
      <c r="AB1627" s="6"/>
      <c r="AJ1627" s="4" t="n">
        <f aca="false">AJ1626-AK1627</f>
        <v>1008249.18229105</v>
      </c>
      <c r="AK1627" s="4" t="n">
        <f aca="false">AJ1624/10</f>
        <v>144035.59747015</v>
      </c>
      <c r="AM1627" s="0" t="n">
        <v>0.00012</v>
      </c>
      <c r="AN1627" s="0" t="n">
        <f aca="false">AM1627*I1627</f>
        <v>265.276662257644</v>
      </c>
      <c r="AO1627" s="0" t="n">
        <v>2.6E-005</v>
      </c>
      <c r="AP1627" s="0" t="n">
        <f aca="false">AO1627*I1627</f>
        <v>57.4766101558228</v>
      </c>
      <c r="AQ1627" s="0" t="n">
        <v>6.7E-006</v>
      </c>
      <c r="AR1627" s="0" t="n">
        <f aca="false">AQ1627*I1627</f>
        <v>14.8112803093851</v>
      </c>
      <c r="AV1627" s="0" t="n">
        <v>1.9E-006</v>
      </c>
      <c r="AW1627" s="0" t="n">
        <f aca="false">AV1627*I1627</f>
        <v>4.20021381907936</v>
      </c>
    </row>
    <row r="1628" customFormat="false" ht="12.75" hidden="false" customHeight="false" outlineLevel="0" collapsed="false">
      <c r="A1628" s="0" t="n">
        <v>14</v>
      </c>
      <c r="C1628" s="6" t="n">
        <f aca="false">C1627-E1628</f>
        <v>28333.056</v>
      </c>
      <c r="D1628" s="4" t="n">
        <f aca="false">N1420+N1423</f>
        <v>3355462.8484652</v>
      </c>
      <c r="E1628" s="6" t="n">
        <f aca="false">C1627*0.2</f>
        <v>7083.264</v>
      </c>
      <c r="F1628" s="0" t="n">
        <f aca="false">D1628-E1628-0.1*C1628</f>
        <v>3345546.2788652</v>
      </c>
      <c r="G1628" s="4" t="n">
        <f aca="false">F1628*(1-0.34)</f>
        <v>2208060.54405103</v>
      </c>
      <c r="H1628" s="4" t="n">
        <f aca="false">0.34*(E1628+(C1628*0.1))</f>
        <v>3371.633664</v>
      </c>
      <c r="I1628" s="4" t="n">
        <f aca="false">G1628+H1628</f>
        <v>2211432.17771503</v>
      </c>
      <c r="J1628" s="0" t="n">
        <v>0.2633</v>
      </c>
      <c r="K1628" s="0" t="n">
        <f aca="false">I1628*J1628</f>
        <v>582270.092392367</v>
      </c>
      <c r="L1628" s="0" t="n">
        <v>0.0202</v>
      </c>
      <c r="M1628" s="0" t="n">
        <f aca="false">I1628*L1628</f>
        <v>44670.9299898436</v>
      </c>
      <c r="N1628" s="0" t="n">
        <v>0.0034</v>
      </c>
      <c r="O1628" s="0" t="n">
        <f aca="false">I1628*N1628</f>
        <v>7518.8694042311</v>
      </c>
      <c r="P1628" s="0" t="n">
        <v>0.0004</v>
      </c>
      <c r="Q1628" s="0" t="n">
        <f aca="false">I1628*P1628</f>
        <v>884.572871086012</v>
      </c>
      <c r="U1628" s="0" t="n">
        <v>0.0779</v>
      </c>
      <c r="V1628" s="0" t="n">
        <f aca="false">U1628*I1628</f>
        <v>172270.566644001</v>
      </c>
      <c r="X1628" s="6" t="n">
        <f aca="false">X1627-Y1628</f>
        <v>849742.209182208</v>
      </c>
      <c r="Y1628" s="6" t="n">
        <f aca="false">X1624/10</f>
        <v>141623.701530368</v>
      </c>
      <c r="AA1628" s="6"/>
      <c r="AB1628" s="6"/>
      <c r="AJ1628" s="4" t="n">
        <f aca="false">AJ1627-AK1628</f>
        <v>864213.584820899</v>
      </c>
      <c r="AK1628" s="4" t="n">
        <f aca="false">AJ1624/10</f>
        <v>144035.59747015</v>
      </c>
      <c r="AM1628" s="0" t="n">
        <v>6E-005</v>
      </c>
      <c r="AN1628" s="0" t="n">
        <f aca="false">AM1628*I1628</f>
        <v>132.685930662902</v>
      </c>
      <c r="AO1628" s="0" t="n">
        <v>1.2E-005</v>
      </c>
      <c r="AP1628" s="0" t="n">
        <f aca="false">AO1628*I1628</f>
        <v>26.5371861325804</v>
      </c>
      <c r="AQ1628" s="0" t="n">
        <v>2.7E-006</v>
      </c>
      <c r="AR1628" s="0" t="n">
        <f aca="false">AQ1628*I1628</f>
        <v>5.97086687983058</v>
      </c>
      <c r="AV1628" s="0" t="n">
        <v>7E-007</v>
      </c>
      <c r="AW1628" s="0" t="n">
        <f aca="false">AV1628*I1628</f>
        <v>1.54800252440052</v>
      </c>
    </row>
    <row r="1629" customFormat="false" ht="12.75" hidden="false" customHeight="false" outlineLevel="0" collapsed="false">
      <c r="A1629" s="0" t="n">
        <v>15</v>
      </c>
      <c r="C1629" s="6" t="n">
        <f aca="false">C1628-E1629</f>
        <v>22666.4448</v>
      </c>
      <c r="D1629" s="4" t="n">
        <f aca="false">N1420+N1423</f>
        <v>3355462.8484652</v>
      </c>
      <c r="E1629" s="6" t="n">
        <f aca="false">C1628*0.2</f>
        <v>5666.6112</v>
      </c>
      <c r="F1629" s="0" t="n">
        <f aca="false">D1629-E1629-0.1*C1629</f>
        <v>3347529.5927852</v>
      </c>
      <c r="G1629" s="4" t="n">
        <f aca="false">F1629*(1-0.34)</f>
        <v>2209369.53123823</v>
      </c>
      <c r="H1629" s="4" t="n">
        <f aca="false">0.34*(E1629+(C1629*0.1))</f>
        <v>2697.3069312</v>
      </c>
      <c r="I1629" s="4" t="n">
        <f aca="false">G1629+H1629</f>
        <v>2212066.83816943</v>
      </c>
      <c r="J1629" s="0" t="n">
        <v>0.2394</v>
      </c>
      <c r="K1629" s="0" t="n">
        <f aca="false">I1629*J1629</f>
        <v>529568.801057762</v>
      </c>
      <c r="L1629" s="0" t="n">
        <v>0.015</v>
      </c>
      <c r="M1629" s="0" t="n">
        <f aca="false">I1629*L1629</f>
        <v>33181.0025725415</v>
      </c>
      <c r="N1629" s="0" t="n">
        <v>0.0023</v>
      </c>
      <c r="O1629" s="0" t="n">
        <f aca="false">I1629*N1629</f>
        <v>5087.75372778969</v>
      </c>
      <c r="P1629" s="0" t="n">
        <v>0.0002</v>
      </c>
      <c r="Q1629" s="0" t="n">
        <f aca="false">I1629*P1629</f>
        <v>442.413367633886</v>
      </c>
      <c r="U1629" s="0" t="n">
        <v>0.0649</v>
      </c>
      <c r="V1629" s="0" t="n">
        <f aca="false">U1629*I1629</f>
        <v>143563.137797196</v>
      </c>
      <c r="X1629" s="6" t="n">
        <f aca="false">X1628-Y1629</f>
        <v>708118.50765184</v>
      </c>
      <c r="Y1629" s="6" t="n">
        <f aca="false">X1624/10</f>
        <v>141623.701530368</v>
      </c>
      <c r="AA1629" s="6"/>
      <c r="AB1629" s="6"/>
      <c r="AJ1629" s="4" t="n">
        <f aca="false">AJ1628-AK1629</f>
        <v>720177.987350749</v>
      </c>
      <c r="AK1629" s="4" t="n">
        <f aca="false">AJ1624/10</f>
        <v>144035.59747015</v>
      </c>
      <c r="AM1629" s="0" t="n">
        <v>3E-005</v>
      </c>
      <c r="AN1629" s="0" t="n">
        <f aca="false">AM1629*I1629</f>
        <v>66.3620051450829</v>
      </c>
      <c r="AO1629" s="0" t="n">
        <v>5E-006</v>
      </c>
      <c r="AP1629" s="0" t="n">
        <f aca="false">AO1629*I1629</f>
        <v>11.0603341908472</v>
      </c>
      <c r="AQ1629" s="0" t="n">
        <v>1.1E-006</v>
      </c>
      <c r="AR1629" s="0" t="n">
        <f aca="false">AQ1629*I1629</f>
        <v>2.43327352198637</v>
      </c>
      <c r="AV1629" s="0" t="n">
        <v>3E-007</v>
      </c>
      <c r="AW1629" s="0" t="n">
        <f aca="false">AV1629*I1629</f>
        <v>0.663620051450829</v>
      </c>
    </row>
    <row r="1630" customFormat="false" ht="12.75" hidden="false" customHeight="false" outlineLevel="0" collapsed="false">
      <c r="A1630" s="0" t="n">
        <v>16</v>
      </c>
      <c r="C1630" s="6" t="n">
        <f aca="false">C1629-E1630</f>
        <v>18133.15584</v>
      </c>
      <c r="D1630" s="4" t="n">
        <f aca="false">N1420+N1423</f>
        <v>3355462.8484652</v>
      </c>
      <c r="E1630" s="6" t="n">
        <f aca="false">C1629/5</f>
        <v>4533.28896</v>
      </c>
      <c r="F1630" s="0" t="n">
        <f aca="false">D1630-E1630-0.1*C1630</f>
        <v>3349116.2439212</v>
      </c>
      <c r="G1630" s="4" t="n">
        <f aca="false">F1630*(1-0.34)</f>
        <v>2210416.72098799</v>
      </c>
      <c r="H1630" s="4" t="n">
        <f aca="false">0.34*(E1630+(C1630*0.1))</f>
        <v>2157.84554496</v>
      </c>
      <c r="I1630" s="4" t="n">
        <f aca="false">G1630+H1630</f>
        <v>2212574.56653295</v>
      </c>
      <c r="J1630" s="0" t="n">
        <v>0.2176</v>
      </c>
      <c r="K1630" s="0" t="n">
        <f aca="false">I1630*J1630</f>
        <v>481456.22567757</v>
      </c>
      <c r="L1630" s="0" t="n">
        <v>0.0111</v>
      </c>
      <c r="M1630" s="0" t="n">
        <f aca="false">I1630*L1630</f>
        <v>24559.5776885158</v>
      </c>
      <c r="N1630" s="0" t="n">
        <v>0.0015</v>
      </c>
      <c r="O1630" s="0" t="n">
        <f aca="false">I1630*N1630</f>
        <v>3318.86184979943</v>
      </c>
      <c r="P1630" s="0" t="n">
        <v>0.0001</v>
      </c>
      <c r="Q1630" s="0" t="n">
        <f aca="false">I1630*P1630</f>
        <v>221.257456653295</v>
      </c>
      <c r="U1630" s="0" t="n">
        <v>0.0541</v>
      </c>
      <c r="V1630" s="0" t="n">
        <f aca="false">U1630*I1630</f>
        <v>119700.284049433</v>
      </c>
      <c r="X1630" s="6" t="n">
        <f aca="false">X1629-Y1630</f>
        <v>566494.806121472</v>
      </c>
      <c r="Y1630" s="6" t="n">
        <f aca="false">X1624/10</f>
        <v>141623.701530368</v>
      </c>
      <c r="AA1630" s="6"/>
      <c r="AB1630" s="6"/>
      <c r="AJ1630" s="4" t="n">
        <f aca="false">AJ1629-AK1630</f>
        <v>576142.389880599</v>
      </c>
      <c r="AK1630" s="4" t="n">
        <f aca="false">AJ1624/10</f>
        <v>144035.59747015</v>
      </c>
      <c r="AM1630" s="0" t="n">
        <v>1E-005</v>
      </c>
      <c r="AN1630" s="0" t="n">
        <f aca="false">AM1630*I1630</f>
        <v>22.1257456653295</v>
      </c>
      <c r="AO1630" s="0" t="n">
        <v>2.3E-006</v>
      </c>
      <c r="AP1630" s="0" t="n">
        <f aca="false">AO1630*I1630</f>
        <v>5.08892150302579</v>
      </c>
      <c r="AQ1630" s="0" t="n">
        <v>4E-007</v>
      </c>
      <c r="AR1630" s="0" t="n">
        <f aca="false">AQ1630*I1630</f>
        <v>0.88502982661318</v>
      </c>
      <c r="AV1630" s="0" t="n">
        <v>9E-008</v>
      </c>
      <c r="AW1630" s="0" t="n">
        <f aca="false">AV1630*I1630</f>
        <v>0.199131710987966</v>
      </c>
    </row>
    <row r="1631" customFormat="false" ht="12.75" hidden="false" customHeight="false" outlineLevel="0" collapsed="false">
      <c r="A1631" s="0" t="n">
        <v>17</v>
      </c>
      <c r="C1631" s="6" t="n">
        <f aca="false">C1630-E1631</f>
        <v>13599.86688</v>
      </c>
      <c r="D1631" s="4" t="n">
        <f aca="false">N1420+N1423</f>
        <v>3355462.8484652</v>
      </c>
      <c r="E1631" s="6" t="n">
        <f aca="false">C1629/5</f>
        <v>4533.28896</v>
      </c>
      <c r="F1631" s="0" t="n">
        <f aca="false">D1631-E1631-0.1*C1631</f>
        <v>3349569.5728172</v>
      </c>
      <c r="G1631" s="4" t="n">
        <f aca="false">F1631*(1-0.34)</f>
        <v>2210715.91805935</v>
      </c>
      <c r="H1631" s="4" t="n">
        <f aca="false">0.34*(E1631+(C1631*0.1))</f>
        <v>2003.71372032</v>
      </c>
      <c r="I1631" s="4" t="n">
        <f aca="false">G1631+H1631</f>
        <v>2212719.63177967</v>
      </c>
      <c r="J1631" s="0" t="n">
        <v>0.1978</v>
      </c>
      <c r="K1631" s="0" t="n">
        <f aca="false">I1631*J1631</f>
        <v>437675.943166019</v>
      </c>
      <c r="L1631" s="0" t="n">
        <v>0.0082</v>
      </c>
      <c r="M1631" s="0" t="n">
        <f aca="false">I1631*L1631</f>
        <v>18144.3009805933</v>
      </c>
      <c r="N1631" s="0" t="n">
        <v>0.001</v>
      </c>
      <c r="O1631" s="0" t="n">
        <f aca="false">I1631*N1631</f>
        <v>2212.71963177967</v>
      </c>
      <c r="P1631" s="0" t="n">
        <v>0.0001</v>
      </c>
      <c r="Q1631" s="0" t="n">
        <f aca="false">I1631*P1631</f>
        <v>221.271963177967</v>
      </c>
      <c r="U1631" s="0" t="n">
        <v>0.0451</v>
      </c>
      <c r="V1631" s="0" t="n">
        <f aca="false">U1631*I1631</f>
        <v>99793.6553932632</v>
      </c>
      <c r="X1631" s="6" t="n">
        <f aca="false">X1630-Y1631</f>
        <v>424871.104591104</v>
      </c>
      <c r="Y1631" s="6" t="n">
        <f aca="false">X1624/10</f>
        <v>141623.701530368</v>
      </c>
      <c r="AA1631" s="6"/>
      <c r="AB1631" s="6"/>
      <c r="AJ1631" s="4" t="n">
        <f aca="false">AJ1630-AK1631</f>
        <v>432106.792410449</v>
      </c>
      <c r="AK1631" s="4" t="n">
        <f aca="false">AJ1624/10</f>
        <v>144035.59747015</v>
      </c>
      <c r="AM1631" s="0" t="n">
        <v>8E-006</v>
      </c>
      <c r="AN1631" s="0" t="n">
        <f aca="false">AM1631*I1631</f>
        <v>17.7017570542374</v>
      </c>
      <c r="AO1631" s="0" t="n">
        <v>1E-006</v>
      </c>
      <c r="AP1631" s="0" t="n">
        <f aca="false">AO1631*I1631</f>
        <v>2.21271963177967</v>
      </c>
      <c r="AQ1631" s="0" t="n">
        <v>2E-007</v>
      </c>
      <c r="AR1631" s="0" t="n">
        <f aca="false">AQ1631*I1631</f>
        <v>0.442543926355934</v>
      </c>
      <c r="AV1631" s="0" t="n">
        <v>3E-008</v>
      </c>
      <c r="AW1631" s="0" t="n">
        <f aca="false">AV1631*I1631</f>
        <v>0.0663815889533901</v>
      </c>
    </row>
    <row r="1632" customFormat="false" ht="12.75" hidden="false" customHeight="false" outlineLevel="0" collapsed="false">
      <c r="A1632" s="0" t="n">
        <v>18</v>
      </c>
      <c r="C1632" s="6" t="n">
        <f aca="false">C1631-E1632</f>
        <v>9066.57792</v>
      </c>
      <c r="D1632" s="4" t="n">
        <f aca="false">N1420+N1423</f>
        <v>3355462.8484652</v>
      </c>
      <c r="E1632" s="6" t="n">
        <f aca="false">C1629/5</f>
        <v>4533.28896</v>
      </c>
      <c r="F1632" s="0" t="n">
        <f aca="false">D1632-E1632-0.1*C1632</f>
        <v>3350022.9017132</v>
      </c>
      <c r="G1632" s="4" t="n">
        <f aca="false">F1632*(1-0.34)</f>
        <v>2211015.11513071</v>
      </c>
      <c r="H1632" s="4" t="n">
        <f aca="false">0.34*(E1632+(C1632*0.1))</f>
        <v>1849.58189568</v>
      </c>
      <c r="I1632" s="4" t="n">
        <f aca="false">G1632+H1632</f>
        <v>2212864.69702639</v>
      </c>
      <c r="J1632" s="0" t="n">
        <v>0.1799</v>
      </c>
      <c r="K1632" s="0" t="n">
        <f aca="false">I1632*J1632</f>
        <v>398094.358995048</v>
      </c>
      <c r="L1632" s="0" t="n">
        <v>0.0045</v>
      </c>
      <c r="M1632" s="0" t="n">
        <f aca="false">I1632*L1632</f>
        <v>9957.89113661876</v>
      </c>
      <c r="N1632" s="0" t="n">
        <v>0.0007</v>
      </c>
      <c r="O1632" s="0" t="n">
        <f aca="false">I1632*N1632</f>
        <v>1549.00528791847</v>
      </c>
      <c r="P1632" s="0" t="n">
        <v>7E-005</v>
      </c>
      <c r="Q1632" s="0" t="n">
        <f aca="false">I1632*P1632</f>
        <v>154.900528791847</v>
      </c>
      <c r="U1632" s="0" t="n">
        <v>0.0376</v>
      </c>
      <c r="V1632" s="0" t="n">
        <f aca="false">U1632*I1632</f>
        <v>83203.7126081923</v>
      </c>
      <c r="X1632" s="6" t="n">
        <f aca="false">X1631-Y1632</f>
        <v>283247.403060736</v>
      </c>
      <c r="Y1632" s="6" t="n">
        <f aca="false">X1624/10</f>
        <v>141623.701530368</v>
      </c>
      <c r="AA1632" s="6"/>
      <c r="AB1632" s="6"/>
      <c r="AJ1632" s="4" t="n">
        <f aca="false">AJ1631-AK1632</f>
        <v>288071.194940299</v>
      </c>
      <c r="AK1632" s="4" t="n">
        <f aca="false">AJ1624/10</f>
        <v>144035.59747015</v>
      </c>
      <c r="AM1632" s="0" t="n">
        <v>4E-006</v>
      </c>
      <c r="AN1632" s="0" t="n">
        <f aca="false">AM1632*I1632</f>
        <v>8.85145878810556</v>
      </c>
      <c r="AO1632" s="0" t="n">
        <v>5E-007</v>
      </c>
      <c r="AP1632" s="0" t="n">
        <f aca="false">AO1632*I1632</f>
        <v>1.1064323485132</v>
      </c>
      <c r="AQ1632" s="0" t="n">
        <v>1E-007</v>
      </c>
      <c r="AR1632" s="0" t="n">
        <f aca="false">AQ1632*I1632</f>
        <v>0.221286469702639</v>
      </c>
      <c r="AV1632" s="0" t="n">
        <v>1E-008</v>
      </c>
      <c r="AW1632" s="0" t="n">
        <f aca="false">AV1632*I1632</f>
        <v>0.0221286469702639</v>
      </c>
    </row>
    <row r="1633" customFormat="false" ht="12.75" hidden="false" customHeight="false" outlineLevel="0" collapsed="false">
      <c r="A1633" s="0" t="n">
        <v>19</v>
      </c>
      <c r="C1633" s="6" t="n">
        <f aca="false">C1632-E1633</f>
        <v>4533.28896</v>
      </c>
      <c r="D1633" s="4" t="n">
        <f aca="false">N1420+N1423</f>
        <v>3355462.8484652</v>
      </c>
      <c r="E1633" s="6" t="n">
        <f aca="false">C1629/5</f>
        <v>4533.28896</v>
      </c>
      <c r="F1633" s="0" t="n">
        <f aca="false">D1633-E1633-0.1*C1633</f>
        <v>3350476.2306092</v>
      </c>
      <c r="G1633" s="4" t="n">
        <f aca="false">F1633*(1-0.34)</f>
        <v>2211314.31220207</v>
      </c>
      <c r="H1633" s="4" t="n">
        <f aca="false">0.34*(E1633+(C1633*0.1))</f>
        <v>1695.45007104</v>
      </c>
      <c r="I1633" s="4" t="n">
        <f aca="false">G1633+H1633</f>
        <v>2213009.76227311</v>
      </c>
      <c r="J1633" s="0" t="n">
        <v>0.1635</v>
      </c>
      <c r="K1633" s="0" t="n">
        <f aca="false">I1633*J1633</f>
        <v>361827.096131654</v>
      </c>
      <c r="L1633" s="0" t="n">
        <v>0.0033</v>
      </c>
      <c r="M1633" s="0" t="n">
        <f aca="false">I1633*L1633</f>
        <v>7302.93221550127</v>
      </c>
      <c r="N1633" s="0" t="n">
        <v>0.0005</v>
      </c>
      <c r="O1633" s="0" t="n">
        <f aca="false">I1633*N1633</f>
        <v>1106.50488113656</v>
      </c>
      <c r="P1633" s="0" t="n">
        <v>2E-005</v>
      </c>
      <c r="Q1633" s="0" t="n">
        <f aca="false">I1633*P1633</f>
        <v>44.2601952454622</v>
      </c>
      <c r="U1633" s="0" t="n">
        <v>0.0313</v>
      </c>
      <c r="V1633" s="0" t="n">
        <f aca="false">U1633*I1633</f>
        <v>69267.2055591484</v>
      </c>
      <c r="X1633" s="6" t="n">
        <f aca="false">X1632-Y1633</f>
        <v>141623.701530368</v>
      </c>
      <c r="Y1633" s="6" t="n">
        <f aca="false">X1624/10</f>
        <v>141623.701530368</v>
      </c>
      <c r="AA1633" s="6"/>
      <c r="AB1633" s="6"/>
      <c r="AJ1633" s="4" t="n">
        <f aca="false">AJ1632-AK1633</f>
        <v>144035.59747015</v>
      </c>
      <c r="AK1633" s="4" t="n">
        <f aca="false">AJ1624/10</f>
        <v>144035.59747015</v>
      </c>
      <c r="AM1633" s="0" t="n">
        <v>2E-007</v>
      </c>
      <c r="AN1633" s="0" t="n">
        <f aca="false">AM1633*I1633</f>
        <v>0.442601952454622</v>
      </c>
      <c r="AO1633" s="0" t="n">
        <v>2E-007</v>
      </c>
      <c r="AP1633" s="0" t="n">
        <f aca="false">AO1633*I1633</f>
        <v>0.442601952454622</v>
      </c>
      <c r="AQ1633" s="0" t="n">
        <v>3E-008</v>
      </c>
      <c r="AR1633" s="0" t="n">
        <f aca="false">AQ1633*I1633</f>
        <v>0.0663902928681933</v>
      </c>
      <c r="AV1633" s="0" t="n">
        <v>0</v>
      </c>
      <c r="AW1633" s="0" t="n">
        <f aca="false">AV1633*I1633</f>
        <v>0</v>
      </c>
    </row>
    <row r="1634" customFormat="false" ht="12.75" hidden="false" customHeight="false" outlineLevel="0" collapsed="false">
      <c r="A1634" s="0" t="n">
        <v>20</v>
      </c>
      <c r="C1634" s="6" t="n">
        <f aca="false">C1633-E1634</f>
        <v>0</v>
      </c>
      <c r="D1634" s="4" t="n">
        <f aca="false">N1420+N1423</f>
        <v>3355462.8484652</v>
      </c>
      <c r="E1634" s="6" t="n">
        <f aca="false">C1629/5</f>
        <v>4533.28896</v>
      </c>
      <c r="F1634" s="0" t="n">
        <f aca="false">D1634-E1634-0.1*C1634</f>
        <v>3350929.5595052</v>
      </c>
      <c r="G1634" s="4" t="n">
        <f aca="false">F1634*(1-0.34)</f>
        <v>2211613.50927343</v>
      </c>
      <c r="H1634" s="4" t="n">
        <f aca="false">0.34*(E1634+(C1634*0.1))</f>
        <v>1541.3182464</v>
      </c>
      <c r="I1634" s="4" t="n">
        <f aca="false">G1634+H1634</f>
        <v>2213154.82751983</v>
      </c>
      <c r="J1634" s="0" t="n">
        <v>0.1486</v>
      </c>
      <c r="K1634" s="0" t="n">
        <f aca="false">I1634*J1634</f>
        <v>328874.807369447</v>
      </c>
      <c r="L1634" s="0" t="n">
        <v>0.0025</v>
      </c>
      <c r="M1634" s="0" t="n">
        <f aca="false">I1634*L1634</f>
        <v>5532.88706879958</v>
      </c>
      <c r="N1634" s="0" t="n">
        <v>0.0003</v>
      </c>
      <c r="O1634" s="0" t="n">
        <f aca="false">I1634*N1634</f>
        <v>663.946448255949</v>
      </c>
      <c r="P1634" s="0" t="n">
        <v>1E-005</v>
      </c>
      <c r="Q1634" s="0" t="n">
        <f aca="false">I1634*P1634</f>
        <v>22.1315482751983</v>
      </c>
      <c r="U1634" s="0" t="n">
        <v>0.0261</v>
      </c>
      <c r="V1634" s="0" t="n">
        <f aca="false">U1634*I1634</f>
        <v>57763.3409982676</v>
      </c>
      <c r="X1634" s="6" t="n">
        <v>0</v>
      </c>
      <c r="Y1634" s="6" t="n">
        <f aca="false">X1624/10</f>
        <v>141623.701530368</v>
      </c>
      <c r="AA1634" s="6"/>
      <c r="AB1634" s="6"/>
      <c r="AJ1634" s="4" t="n">
        <f aca="false">AJ1633-AK1634</f>
        <v>0</v>
      </c>
      <c r="AK1634" s="4" t="n">
        <f aca="false">AJ1624/10</f>
        <v>144035.59747015</v>
      </c>
      <c r="AM1634" s="0" t="n">
        <v>1E-007</v>
      </c>
      <c r="AN1634" s="0" t="n">
        <f aca="false">AM1634*I1634</f>
        <v>0.221315482751983</v>
      </c>
      <c r="AO1634" s="0" t="n">
        <v>1E-007</v>
      </c>
      <c r="AP1634" s="0" t="n">
        <f aca="false">AO1634*I1634</f>
        <v>0.221315482751983</v>
      </c>
      <c r="AQ1634" s="0" t="n">
        <v>1E-008</v>
      </c>
      <c r="AR1634" s="0" t="n">
        <f aca="false">AQ1634*I1634</f>
        <v>0.0221315482751983</v>
      </c>
      <c r="AV1634" s="0" t="n">
        <v>0</v>
      </c>
      <c r="AW1634" s="0" t="n">
        <f aca="false">AV1634*I1634</f>
        <v>0</v>
      </c>
    </row>
    <row r="1636" customFormat="false" ht="12.75" hidden="false" customHeight="false" outlineLevel="0" collapsed="false">
      <c r="B1636" s="26" t="n">
        <f aca="false">SUM(B1614:B1624)</f>
        <v>-4200073.09221444</v>
      </c>
      <c r="C1636" s="4"/>
      <c r="D1636" s="4" t="n">
        <f aca="false">SUM(D1615:D1634)</f>
        <v>66885145.7361295</v>
      </c>
      <c r="E1636" s="4"/>
      <c r="F1636" s="26" t="n">
        <f aca="false">SUM(F1614:F1634)</f>
        <v>66792837.5250895</v>
      </c>
      <c r="G1636" s="26" t="n">
        <f aca="false">SUM(G1614:G1634)</f>
        <v>44083272.7665591</v>
      </c>
      <c r="H1636" s="26" t="n">
        <f aca="false">SUM(H1614:H1634)</f>
        <v>31384.7917536</v>
      </c>
      <c r="I1636" s="26" t="n">
        <f aca="false">SUM(I1614:I1634)</f>
        <v>39914584.4660982</v>
      </c>
      <c r="K1636" s="0" t="n">
        <f aca="false">SUM(K1614:K1634)</f>
        <v>14596467.2109793</v>
      </c>
      <c r="M1636" s="10" t="n">
        <f aca="false">SUM(M1614:M1634)</f>
        <v>2448182.07003158</v>
      </c>
      <c r="O1636" s="10" t="n">
        <f aca="false">SUM(O1614:O1634)</f>
        <v>506486.703358376</v>
      </c>
      <c r="P1636" s="10"/>
      <c r="Q1636" s="10" t="n">
        <f aca="false">SUM(Q1614:Q1634)</f>
        <v>-1168852.36395203</v>
      </c>
      <c r="R1636" s="0" t="n">
        <f aca="false">0.1+0.25*K1636/(K1636-M1636)</f>
        <v>0.400381227507156</v>
      </c>
      <c r="S1636" s="0" t="n">
        <f aca="false">0.35+0.15*M1636/(M1636-O1636)</f>
        <v>0.539127149813374</v>
      </c>
      <c r="T1636" s="0" t="n">
        <f aca="false">0.5+0.25*O1636/(O1636-Q1636)</f>
        <v>0.575579730879716</v>
      </c>
      <c r="V1636" s="10" t="n">
        <f aca="false">SUM(V1614:V1634)</f>
        <v>6580645.84005061</v>
      </c>
      <c r="AF1636" s="10" t="n">
        <f aca="false">SUM(AF1614:AF1634)</f>
        <v>-4200073.09221444</v>
      </c>
      <c r="AG1636" s="10"/>
      <c r="AH1636" s="10" t="n">
        <f aca="false">SUM(AH1614:AH1634)</f>
        <v>0</v>
      </c>
      <c r="AN1636" s="10" t="n">
        <f aca="false">SUM(AN1614:AN1634)</f>
        <v>-1921007.26023762</v>
      </c>
      <c r="AP1636" s="10" t="n">
        <f aca="false">SUM(AP1614:AP1634)</f>
        <v>-2442328.8143057</v>
      </c>
      <c r="AR1636" s="10" t="n">
        <f aca="false">SUM(AR1614:AR1634)</f>
        <v>-2975059.17155479</v>
      </c>
      <c r="AS1636" s="0" t="n">
        <f aca="false">0.75+0.25*Q1636/(Q1636-AN1636)</f>
        <v>0.361498785115855</v>
      </c>
      <c r="AT1636" s="0" t="n">
        <f aca="false">1+0.25*AN1636/(AN1636-AP1636)</f>
        <v>0.0787800517515418</v>
      </c>
      <c r="AU1636" s="0" t="n">
        <f aca="false">1.25+0.25*AP1636/(AP1636-AR1636)</f>
        <v>0.103862568055362</v>
      </c>
      <c r="AW1636" s="10" t="n">
        <f aca="false">SUM(AW1614:AW1634)</f>
        <v>-3591149.32951621</v>
      </c>
      <c r="AX1636" s="0" t="n">
        <f aca="false">1.5+0.25*AR1636/(AR1636-AW1636)</f>
        <v>0.292766313051104</v>
      </c>
    </row>
    <row r="1638" customFormat="false" ht="12.75" hidden="false" customHeight="false" outlineLevel="0" collapsed="false">
      <c r="A1638" s="8" t="s">
        <v>386</v>
      </c>
      <c r="F1638" s="25"/>
    </row>
    <row r="1639" customFormat="false" ht="12.75" hidden="false" customHeight="false" outlineLevel="0" collapsed="false">
      <c r="F1639" s="25"/>
      <c r="J1639" s="25" t="n">
        <v>0.1</v>
      </c>
      <c r="K1639" s="0" t="s">
        <v>345</v>
      </c>
      <c r="L1639" s="25" t="n">
        <v>0.35</v>
      </c>
      <c r="M1639" s="0" t="s">
        <v>381</v>
      </c>
      <c r="N1639" s="25" t="n">
        <v>0.5</v>
      </c>
      <c r="O1639" s="0" t="s">
        <v>345</v>
      </c>
      <c r="P1639" s="25" t="n">
        <v>0.75</v>
      </c>
      <c r="Q1639" s="0" t="s">
        <v>345</v>
      </c>
      <c r="R1639" s="0" t="s">
        <v>346</v>
      </c>
      <c r="S1639" s="0" t="s">
        <v>346</v>
      </c>
      <c r="T1639" s="0" t="s">
        <v>346</v>
      </c>
      <c r="U1639" s="25" t="n">
        <v>0.2</v>
      </c>
      <c r="V1639" s="0" t="s">
        <v>345</v>
      </c>
      <c r="AM1639" s="25" t="n">
        <v>1</v>
      </c>
      <c r="AN1639" s="0" t="s">
        <v>345</v>
      </c>
      <c r="AO1639" s="25" t="n">
        <v>1.25</v>
      </c>
      <c r="AP1639" s="0" t="s">
        <v>345</v>
      </c>
      <c r="AQ1639" s="25" t="n">
        <v>1.5</v>
      </c>
      <c r="AR1639" s="0" t="s">
        <v>345</v>
      </c>
      <c r="AS1639" s="0" t="s">
        <v>346</v>
      </c>
      <c r="AT1639" s="0" t="s">
        <v>346</v>
      </c>
      <c r="AU1639" s="0" t="s">
        <v>346</v>
      </c>
      <c r="AV1639" s="25" t="n">
        <v>1.75</v>
      </c>
      <c r="AW1639" s="0" t="s">
        <v>345</v>
      </c>
      <c r="AX1639" s="0" t="s">
        <v>346</v>
      </c>
    </row>
    <row r="1640" customFormat="false" ht="12.75" hidden="false" customHeight="false" outlineLevel="0" collapsed="false">
      <c r="B1640" s="0" t="s">
        <v>347</v>
      </c>
      <c r="C1640" s="0" t="s">
        <v>315</v>
      </c>
      <c r="D1640" s="0" t="s">
        <v>348</v>
      </c>
      <c r="E1640" s="0" t="s">
        <v>349</v>
      </c>
      <c r="F1640" s="0" t="s">
        <v>350</v>
      </c>
      <c r="G1640" s="0" t="s">
        <v>351</v>
      </c>
      <c r="H1640" s="0" t="s">
        <v>352</v>
      </c>
      <c r="I1640" s="0" t="s">
        <v>353</v>
      </c>
      <c r="J1640" s="0" t="s">
        <v>354</v>
      </c>
      <c r="K1640" s="0" t="s">
        <v>355</v>
      </c>
      <c r="L1640" s="0" t="s">
        <v>354</v>
      </c>
      <c r="M1640" s="0" t="s">
        <v>356</v>
      </c>
      <c r="N1640" s="0" t="s">
        <v>357</v>
      </c>
      <c r="O1640" s="0" t="s">
        <v>358</v>
      </c>
      <c r="P1640" s="0" t="s">
        <v>354</v>
      </c>
      <c r="Q1640" s="0" t="s">
        <v>359</v>
      </c>
      <c r="R1640" s="0" t="s">
        <v>360</v>
      </c>
      <c r="S1640" s="0" t="s">
        <v>361</v>
      </c>
      <c r="T1640" s="0" t="s">
        <v>362</v>
      </c>
      <c r="U1640" s="0" t="s">
        <v>354</v>
      </c>
      <c r="V1640" s="0" t="s">
        <v>363</v>
      </c>
      <c r="AM1640" s="0" t="s">
        <v>357</v>
      </c>
      <c r="AN1640" s="0" t="s">
        <v>364</v>
      </c>
      <c r="AO1640" s="0" t="s">
        <v>354</v>
      </c>
      <c r="AP1640" s="0" t="s">
        <v>365</v>
      </c>
      <c r="AQ1640" s="0" t="s">
        <v>354</v>
      </c>
      <c r="AR1640" s="0" t="s">
        <v>366</v>
      </c>
      <c r="AS1640" s="0" t="s">
        <v>367</v>
      </c>
      <c r="AT1640" s="0" t="s">
        <v>368</v>
      </c>
      <c r="AU1640" s="0" t="s">
        <v>369</v>
      </c>
      <c r="AV1640" s="0" t="s">
        <v>354</v>
      </c>
      <c r="AW1640" s="0" t="s">
        <v>370</v>
      </c>
      <c r="AX1640" s="0" t="s">
        <v>371</v>
      </c>
    </row>
    <row r="1641" customFormat="false" ht="12.75" hidden="false" customHeight="false" outlineLevel="0" collapsed="false">
      <c r="A1641" s="0" t="s">
        <v>372</v>
      </c>
      <c r="B1641" s="0" t="s">
        <v>315</v>
      </c>
      <c r="C1641" s="0" t="s">
        <v>373</v>
      </c>
      <c r="D1641" s="0" t="s">
        <v>300</v>
      </c>
      <c r="E1641" s="0" t="s">
        <v>374</v>
      </c>
      <c r="F1641" s="0" t="s">
        <v>300</v>
      </c>
      <c r="G1641" s="0" t="s">
        <v>300</v>
      </c>
      <c r="H1641" s="0" t="s">
        <v>300</v>
      </c>
      <c r="I1641" s="0" t="s">
        <v>329</v>
      </c>
      <c r="J1641" s="0" t="s">
        <v>375</v>
      </c>
      <c r="L1641" s="0" t="s">
        <v>375</v>
      </c>
      <c r="N1641" s="0" t="s">
        <v>375</v>
      </c>
      <c r="P1641" s="0" t="s">
        <v>375</v>
      </c>
      <c r="U1641" s="0" t="s">
        <v>375</v>
      </c>
      <c r="W1641" s="0" t="s">
        <v>376</v>
      </c>
      <c r="X1641" s="0" t="s">
        <v>377</v>
      </c>
      <c r="Y1641" s="0" t="s">
        <v>378</v>
      </c>
      <c r="Z1641" s="0" t="s">
        <v>376</v>
      </c>
      <c r="AA1641" s="0" t="s">
        <v>377</v>
      </c>
      <c r="AB1641" s="0" t="s">
        <v>378</v>
      </c>
      <c r="AC1641" s="0" t="s">
        <v>376</v>
      </c>
      <c r="AD1641" s="0" t="s">
        <v>377</v>
      </c>
      <c r="AE1641" s="0" t="s">
        <v>378</v>
      </c>
      <c r="AF1641" s="0" t="s">
        <v>376</v>
      </c>
      <c r="AG1641" s="0" t="s">
        <v>377</v>
      </c>
      <c r="AH1641" s="0" t="s">
        <v>378</v>
      </c>
      <c r="AM1641" s="0" t="s">
        <v>375</v>
      </c>
      <c r="AO1641" s="0" t="s">
        <v>375</v>
      </c>
      <c r="AQ1641" s="0" t="s">
        <v>375</v>
      </c>
      <c r="AV1641" s="0" t="s">
        <v>379</v>
      </c>
    </row>
    <row r="1642" customFormat="false" ht="12.75" hidden="false" customHeight="false" outlineLevel="0" collapsed="false">
      <c r="A1642" s="0" t="n">
        <v>0</v>
      </c>
      <c r="B1642" s="4" t="n">
        <f aca="false">P1414</f>
        <v>-4858379.04054778</v>
      </c>
      <c r="D1642" s="4"/>
      <c r="E1642" s="4"/>
      <c r="F1642" s="4"/>
      <c r="G1642" s="4"/>
      <c r="H1642" s="4"/>
      <c r="I1642" s="4" t="n">
        <f aca="false">B1642</f>
        <v>-4858379.04054778</v>
      </c>
      <c r="J1642" s="0" t="n">
        <v>1</v>
      </c>
      <c r="K1642" s="0" t="n">
        <f aca="false">I1642*J1642</f>
        <v>-4858379.04054778</v>
      </c>
      <c r="L1642" s="0" t="n">
        <v>1</v>
      </c>
      <c r="M1642" s="0" t="n">
        <f aca="false">I1642*L1642</f>
        <v>-4858379.04054778</v>
      </c>
      <c r="N1642" s="0" t="n">
        <v>1</v>
      </c>
      <c r="O1642" s="0" t="n">
        <f aca="false">I1642*N1642</f>
        <v>-4858379.04054778</v>
      </c>
      <c r="P1642" s="0" t="n">
        <v>1</v>
      </c>
      <c r="Q1642" s="0" t="n">
        <f aca="false">I1642*P1642</f>
        <v>-4858379.04054778</v>
      </c>
      <c r="U1642" s="0" t="n">
        <v>1</v>
      </c>
      <c r="V1642" s="0" t="n">
        <f aca="false">U1642*I1642</f>
        <v>-4858379.04054778</v>
      </c>
      <c r="W1642" s="17" t="n">
        <f aca="false">P1414</f>
        <v>-4858379.04054778</v>
      </c>
      <c r="Z1642" s="17" t="n">
        <v>0</v>
      </c>
      <c r="AF1642" s="17" t="n">
        <f aca="false">W1642+Z1642+AC1642</f>
        <v>-4858379.04054778</v>
      </c>
      <c r="AG1642" s="17"/>
      <c r="AM1642" s="0" t="n">
        <v>1</v>
      </c>
      <c r="AN1642" s="0" t="n">
        <f aca="false">AM1642*I1642</f>
        <v>-4858379.04054778</v>
      </c>
      <c r="AO1642" s="0" t="n">
        <v>1</v>
      </c>
      <c r="AP1642" s="0" t="n">
        <f aca="false">AO1642*I1642</f>
        <v>-4858379.04054778</v>
      </c>
      <c r="AQ1642" s="0" t="n">
        <v>1</v>
      </c>
      <c r="AR1642" s="0" t="n">
        <f aca="false">AQ1642*I1642</f>
        <v>-4858379.04054778</v>
      </c>
      <c r="AV1642" s="0" t="n">
        <v>1</v>
      </c>
      <c r="AW1642" s="0" t="n">
        <f aca="false">AV1642*I1642</f>
        <v>-4858379.04054778</v>
      </c>
    </row>
    <row r="1643" customFormat="false" ht="12.75" hidden="false" customHeight="false" outlineLevel="0" collapsed="false">
      <c r="A1643" s="0" t="n">
        <v>1</v>
      </c>
      <c r="C1643" s="4" t="n">
        <v>0</v>
      </c>
      <c r="D1643" s="4" t="n">
        <f aca="false">P1420+P1423</f>
        <v>4363893.85654934</v>
      </c>
      <c r="E1643" s="4" t="n">
        <v>0</v>
      </c>
      <c r="F1643" s="0" t="n">
        <f aca="false">D1643-E1643-0.1*C1643</f>
        <v>4363893.85654934</v>
      </c>
      <c r="G1643" s="4" t="n">
        <f aca="false">F1643*(1-0.34)</f>
        <v>2880169.94532256</v>
      </c>
      <c r="H1643" s="4" t="n">
        <f aca="false">0.34*(E1643+(C1643*0.1))</f>
        <v>0</v>
      </c>
      <c r="I1643" s="4" t="n">
        <f aca="false">G1643+H1643</f>
        <v>2880169.94532256</v>
      </c>
      <c r="J1643" s="0" t="n">
        <v>0.9091</v>
      </c>
      <c r="K1643" s="0" t="n">
        <f aca="false">I1643*J1643</f>
        <v>2618362.49729274</v>
      </c>
      <c r="L1643" s="0" t="n">
        <v>0.7407</v>
      </c>
      <c r="M1643" s="0" t="n">
        <f aca="false">I1643*L1643</f>
        <v>2133341.87850042</v>
      </c>
      <c r="N1643" s="0" t="n">
        <v>0.6667</v>
      </c>
      <c r="O1643" s="0" t="n">
        <f aca="false">I1643*N1643</f>
        <v>1920209.30254655</v>
      </c>
      <c r="P1643" s="0" t="n">
        <v>0.5714</v>
      </c>
      <c r="Q1643" s="0" t="n">
        <f aca="false">I1643*P1643</f>
        <v>1645729.10675731</v>
      </c>
      <c r="U1643" s="0" t="n">
        <v>0.8333</v>
      </c>
      <c r="V1643" s="0" t="n">
        <f aca="false">U1643*I1643</f>
        <v>2400045.61543729</v>
      </c>
      <c r="X1643" s="6" t="n">
        <f aca="false">-W1642-Y1643</f>
        <v>4372541.136493</v>
      </c>
      <c r="Y1643" s="6" t="n">
        <f aca="false">-W1642*0.1</f>
        <v>485837.904054778</v>
      </c>
      <c r="AA1643" s="6" t="n">
        <f aca="false">-Z1642-AB1643</f>
        <v>0</v>
      </c>
      <c r="AB1643" s="6" t="n">
        <f aca="false">-Z1642*0.2</f>
        <v>-0</v>
      </c>
      <c r="AG1643" s="0" t="n">
        <f aca="false">X1643+AA1643+AD1643</f>
        <v>4372541.136493</v>
      </c>
      <c r="AH1643" s="0" t="n">
        <f aca="false">Y1643+AB1643+AE1643</f>
        <v>485837.904054778</v>
      </c>
      <c r="AM1643" s="0" t="n">
        <v>0.5</v>
      </c>
      <c r="AN1643" s="0" t="n">
        <f aca="false">AM1643*I1643</f>
        <v>1440084.97266128</v>
      </c>
      <c r="AO1643" s="0" t="n">
        <v>0.4444</v>
      </c>
      <c r="AP1643" s="0" t="n">
        <f aca="false">AO1643*I1643</f>
        <v>1279947.52370135</v>
      </c>
      <c r="AQ1643" s="0" t="n">
        <v>0.4</v>
      </c>
      <c r="AR1643" s="0" t="n">
        <f aca="false">AQ1643*I1643</f>
        <v>1152067.97812903</v>
      </c>
      <c r="AV1643" s="0" t="n">
        <v>0.03636</v>
      </c>
      <c r="AW1643" s="0" t="n">
        <f aca="false">AV1643*I1643</f>
        <v>104722.979211928</v>
      </c>
    </row>
    <row r="1644" customFormat="false" ht="12.75" hidden="false" customHeight="false" outlineLevel="0" collapsed="false">
      <c r="A1644" s="0" t="n">
        <v>2</v>
      </c>
      <c r="C1644" s="4" t="n">
        <f aca="false">C1643-E1644</f>
        <v>0</v>
      </c>
      <c r="D1644" s="4" t="n">
        <f aca="false">P1420+P1423</f>
        <v>4363893.85654934</v>
      </c>
      <c r="E1644" s="4" t="n">
        <f aca="false">C1643*0.1</f>
        <v>0</v>
      </c>
      <c r="F1644" s="0" t="n">
        <f aca="false">D1644-E1644-0.1*C1644</f>
        <v>4363893.85654934</v>
      </c>
      <c r="G1644" s="4" t="n">
        <f aca="false">F1644*(1-0.34)</f>
        <v>2880169.94532256</v>
      </c>
      <c r="H1644" s="4" t="n">
        <f aca="false">0.34*(E1644+(C1644*0.1))</f>
        <v>0</v>
      </c>
      <c r="I1644" s="4" t="n">
        <f aca="false">G1644+H1644</f>
        <v>2880169.94532256</v>
      </c>
      <c r="J1644" s="0" t="n">
        <v>0.8264</v>
      </c>
      <c r="K1644" s="0" t="n">
        <f aca="false">I1644*J1644</f>
        <v>2380172.44281457</v>
      </c>
      <c r="L1644" s="0" t="n">
        <v>0.6669</v>
      </c>
      <c r="M1644" s="0" t="n">
        <f aca="false">I1644*L1644</f>
        <v>1920785.33653562</v>
      </c>
      <c r="N1644" s="0" t="n">
        <v>0.4444</v>
      </c>
      <c r="O1644" s="0" t="n">
        <f aca="false">I1644*N1644</f>
        <v>1279947.52370135</v>
      </c>
      <c r="P1644" s="0" t="n">
        <v>0.3265</v>
      </c>
      <c r="Q1644" s="0" t="n">
        <f aca="false">I1644*P1644</f>
        <v>940375.487147817</v>
      </c>
      <c r="U1644" s="0" t="n">
        <v>0.6944</v>
      </c>
      <c r="V1644" s="0" t="n">
        <f aca="false">U1644*I1644</f>
        <v>1999990.01003199</v>
      </c>
      <c r="X1644" s="6" t="n">
        <f aca="false">X1643-Y1644</f>
        <v>3935287.0228437</v>
      </c>
      <c r="Y1644" s="6" t="n">
        <f aca="false">X1643*0.1</f>
        <v>437254.1136493</v>
      </c>
      <c r="AA1644" s="6" t="n">
        <f aca="false">AA1643-AB1644</f>
        <v>0</v>
      </c>
      <c r="AB1644" s="6" t="n">
        <f aca="false">AA1643*0.2</f>
        <v>0</v>
      </c>
      <c r="AG1644" s="0" t="n">
        <f aca="false">X1644+AA1644+AD1644</f>
        <v>3935287.0228437</v>
      </c>
      <c r="AH1644" s="0" t="n">
        <f aca="false">Y1644+AB1644+AE1644</f>
        <v>437254.1136493</v>
      </c>
      <c r="AM1644" s="0" t="n">
        <v>0.25</v>
      </c>
      <c r="AN1644" s="0" t="n">
        <f aca="false">AM1644*I1644</f>
        <v>720042.486330641</v>
      </c>
      <c r="AO1644" s="0" t="n">
        <v>0.1613</v>
      </c>
      <c r="AP1644" s="0" t="n">
        <f aca="false">AO1644*I1644</f>
        <v>464571.41218053</v>
      </c>
      <c r="AQ1644" s="0" t="n">
        <v>0.016</v>
      </c>
      <c r="AR1644" s="0" t="n">
        <f aca="false">AQ1644*I1644</f>
        <v>46082.719125161</v>
      </c>
      <c r="AV1644" s="0" t="n">
        <v>0.13223</v>
      </c>
      <c r="AW1644" s="0" t="n">
        <f aca="false">AV1644*I1644</f>
        <v>380844.871870003</v>
      </c>
    </row>
    <row r="1645" customFormat="false" ht="12.75" hidden="false" customHeight="false" outlineLevel="0" collapsed="false">
      <c r="A1645" s="0" t="n">
        <v>3</v>
      </c>
      <c r="C1645" s="4" t="n">
        <f aca="false">C1644-E1645</f>
        <v>0</v>
      </c>
      <c r="D1645" s="4" t="n">
        <f aca="false">P1420+P1423</f>
        <v>4363893.85654934</v>
      </c>
      <c r="E1645" s="4" t="n">
        <f aca="false">C1644*0.1</f>
        <v>0</v>
      </c>
      <c r="F1645" s="0" t="n">
        <f aca="false">D1645-E1645-0.1*C1645</f>
        <v>4363893.85654934</v>
      </c>
      <c r="G1645" s="4" t="n">
        <f aca="false">F1645*(1-0.34)</f>
        <v>2880169.94532256</v>
      </c>
      <c r="H1645" s="4" t="n">
        <f aca="false">0.34*(E1645+(C1645*0.1))</f>
        <v>0</v>
      </c>
      <c r="I1645" s="4" t="n">
        <f aca="false">G1645+H1645</f>
        <v>2880169.94532256</v>
      </c>
      <c r="J1645" s="0" t="n">
        <v>0.7513</v>
      </c>
      <c r="K1645" s="0" t="n">
        <f aca="false">I1645*J1645</f>
        <v>2163871.67992084</v>
      </c>
      <c r="L1645" s="0" t="n">
        <v>0.4046</v>
      </c>
      <c r="M1645" s="0" t="n">
        <f aca="false">I1645*L1645</f>
        <v>1165316.75987751</v>
      </c>
      <c r="N1645" s="0" t="n">
        <v>0.2963</v>
      </c>
      <c r="O1645" s="0" t="n">
        <f aca="false">I1645*N1645</f>
        <v>853394.354799076</v>
      </c>
      <c r="P1645" s="0" t="n">
        <v>0.1866</v>
      </c>
      <c r="Q1645" s="0" t="n">
        <f aca="false">I1645*P1645</f>
        <v>537439.71179719</v>
      </c>
      <c r="U1645" s="0" t="n">
        <v>0.5787</v>
      </c>
      <c r="V1645" s="0" t="n">
        <f aca="false">U1645*I1645</f>
        <v>1666754.34735817</v>
      </c>
      <c r="X1645" s="6" t="n">
        <f aca="false">X1644-Y1645</f>
        <v>3541758.32055933</v>
      </c>
      <c r="Y1645" s="6" t="n">
        <f aca="false">X1644*0.1</f>
        <v>393528.70228437</v>
      </c>
      <c r="AA1645" s="6" t="n">
        <f aca="false">AA1644-AB1645</f>
        <v>0</v>
      </c>
      <c r="AB1645" s="6" t="n">
        <f aca="false">AA1644*0.2</f>
        <v>0</v>
      </c>
      <c r="AG1645" s="0" t="n">
        <f aca="false">X1645+AA1645+AD1645</f>
        <v>3541758.32055933</v>
      </c>
      <c r="AH1645" s="0" t="n">
        <f aca="false">Y1645+AB1645+AE1645</f>
        <v>393528.70228437</v>
      </c>
      <c r="AM1645" s="0" t="n">
        <v>0.125</v>
      </c>
      <c r="AN1645" s="0" t="n">
        <f aca="false">AM1645*I1645</f>
        <v>360021.24316532</v>
      </c>
      <c r="AO1645" s="0" t="n">
        <v>0.0878</v>
      </c>
      <c r="AP1645" s="0" t="n">
        <f aca="false">AO1645*I1645</f>
        <v>252878.921199321</v>
      </c>
      <c r="AQ1645" s="0" t="n">
        <v>0.064</v>
      </c>
      <c r="AR1645" s="0" t="n">
        <f aca="false">AQ1645*I1645</f>
        <v>184330.876500644</v>
      </c>
      <c r="AV1645" s="0" t="n">
        <v>0.04808</v>
      </c>
      <c r="AW1645" s="0" t="n">
        <f aca="false">AV1645*I1645</f>
        <v>138478.570971109</v>
      </c>
    </row>
    <row r="1646" customFormat="false" ht="12.75" hidden="false" customHeight="false" outlineLevel="0" collapsed="false">
      <c r="A1646" s="0" t="n">
        <v>4</v>
      </c>
      <c r="C1646" s="4" t="n">
        <f aca="false">C1645-E1646</f>
        <v>0</v>
      </c>
      <c r="D1646" s="4" t="n">
        <f aca="false">P1420+P1423</f>
        <v>4363893.85654934</v>
      </c>
      <c r="E1646" s="4" t="n">
        <f aca="false">C1645*0.1</f>
        <v>0</v>
      </c>
      <c r="F1646" s="0" t="n">
        <f aca="false">D1646-E1646-0.1*C1646</f>
        <v>4363893.85654934</v>
      </c>
      <c r="G1646" s="4" t="n">
        <f aca="false">F1646*(1-0.34)</f>
        <v>2880169.94532256</v>
      </c>
      <c r="H1646" s="4" t="n">
        <f aca="false">0.34*(E1646+(C1646*0.1))</f>
        <v>0</v>
      </c>
      <c r="I1646" s="4" t="n">
        <f aca="false">G1646+H1646</f>
        <v>2880169.94532256</v>
      </c>
      <c r="J1646" s="0" t="n">
        <v>0.683</v>
      </c>
      <c r="K1646" s="0" t="n">
        <f aca="false">I1646*J1646</f>
        <v>1967156.07265531</v>
      </c>
      <c r="L1646" s="0" t="n">
        <v>0.3011</v>
      </c>
      <c r="M1646" s="0" t="n">
        <f aca="false">I1646*L1646</f>
        <v>867219.170536624</v>
      </c>
      <c r="N1646" s="0" t="n">
        <v>0.1975</v>
      </c>
      <c r="O1646" s="0" t="n">
        <f aca="false">I1646*N1646</f>
        <v>568833.564201206</v>
      </c>
      <c r="P1646" s="0" t="n">
        <v>0.1066</v>
      </c>
      <c r="Q1646" s="0" t="n">
        <f aca="false">I1646*P1646</f>
        <v>307026.116171385</v>
      </c>
      <c r="U1646" s="0" t="n">
        <v>0.4823</v>
      </c>
      <c r="V1646" s="0" t="n">
        <f aca="false">U1646*I1646</f>
        <v>1389105.96462907</v>
      </c>
      <c r="X1646" s="6" t="n">
        <f aca="false">X1645-Y1646</f>
        <v>3187582.4885034</v>
      </c>
      <c r="Y1646" s="6" t="n">
        <f aca="false">X1645*0.1</f>
        <v>354175.832055933</v>
      </c>
      <c r="AA1646" s="6" t="n">
        <f aca="false">AA1645-AB1646</f>
        <v>0</v>
      </c>
      <c r="AB1646" s="6" t="n">
        <f aca="false">AA1645*0.2</f>
        <v>0</v>
      </c>
      <c r="AG1646" s="0" t="n">
        <f aca="false">X1646+AA1646+AD1646</f>
        <v>3187582.4885034</v>
      </c>
      <c r="AH1646" s="0" t="n">
        <f aca="false">Y1646+AB1646+AE1646</f>
        <v>354175.832055933</v>
      </c>
      <c r="AM1646" s="0" t="n">
        <v>0.0625</v>
      </c>
      <c r="AN1646" s="0" t="n">
        <f aca="false">AM1646*I1646</f>
        <v>180010.62158266</v>
      </c>
      <c r="AO1646" s="0" t="n">
        <v>0.039</v>
      </c>
      <c r="AP1646" s="0" t="n">
        <f aca="false">AO1646*I1646</f>
        <v>112326.62786758</v>
      </c>
      <c r="AQ1646" s="0" t="n">
        <v>0.0256</v>
      </c>
      <c r="AR1646" s="0" t="n">
        <f aca="false">AQ1646*I1646</f>
        <v>73732.3506002576</v>
      </c>
      <c r="AV1646" s="0" t="n">
        <v>0.0174895</v>
      </c>
      <c r="AW1646" s="0" t="n">
        <f aca="false">AV1646*I1646</f>
        <v>50372.732258719</v>
      </c>
    </row>
    <row r="1647" customFormat="false" ht="12.75" hidden="false" customHeight="false" outlineLevel="0" collapsed="false">
      <c r="A1647" s="0" t="n">
        <v>5</v>
      </c>
      <c r="C1647" s="4" t="n">
        <f aca="false">C1646-E1647</f>
        <v>0</v>
      </c>
      <c r="D1647" s="4" t="n">
        <f aca="false">P1420+P1423</f>
        <v>4363893.85654934</v>
      </c>
      <c r="E1647" s="4" t="n">
        <f aca="false">C1646*0.1</f>
        <v>0</v>
      </c>
      <c r="F1647" s="0" t="n">
        <f aca="false">D1647-E1647-0.1*C1647</f>
        <v>4363893.85654934</v>
      </c>
      <c r="G1647" s="4" t="n">
        <f aca="false">F1647*(1-0.34)</f>
        <v>2880169.94532256</v>
      </c>
      <c r="H1647" s="4" t="n">
        <f aca="false">0.34*(E1647+(C1647*0.1))</f>
        <v>0</v>
      </c>
      <c r="I1647" s="4" t="n">
        <f aca="false">G1647+H1647</f>
        <v>2880169.94532256</v>
      </c>
      <c r="J1647" s="0" t="n">
        <v>0.6209</v>
      </c>
      <c r="K1647" s="0" t="n">
        <f aca="false">I1647*J1647</f>
        <v>1788297.51905078</v>
      </c>
      <c r="L1647" s="0" t="n">
        <v>0.223</v>
      </c>
      <c r="M1647" s="0" t="n">
        <f aca="false">I1647*L1647</f>
        <v>642277.897806932</v>
      </c>
      <c r="N1647" s="0" t="n">
        <v>0.1317</v>
      </c>
      <c r="O1647" s="0" t="n">
        <f aca="false">I1647*N1647</f>
        <v>379318.381798982</v>
      </c>
      <c r="P1647" s="0" t="n">
        <v>0.0609</v>
      </c>
      <c r="Q1647" s="0" t="n">
        <f aca="false">I1647*P1647</f>
        <v>175402.349670144</v>
      </c>
      <c r="U1647" s="0" t="n">
        <v>0.4019</v>
      </c>
      <c r="V1647" s="0" t="n">
        <f aca="false">U1647*I1647</f>
        <v>1157540.30102514</v>
      </c>
      <c r="X1647" s="6" t="n">
        <f aca="false">X1646-Y1647</f>
        <v>2868824.23965306</v>
      </c>
      <c r="Y1647" s="6" t="n">
        <f aca="false">X1646*0.1</f>
        <v>318758.24885034</v>
      </c>
      <c r="AA1647" s="6" t="n">
        <f aca="false">AA1646-AB1647</f>
        <v>0</v>
      </c>
      <c r="AB1647" s="6" t="n">
        <f aca="false">AA1646*0.2</f>
        <v>0</v>
      </c>
      <c r="AG1647" s="0" t="n">
        <f aca="false">X1647+AA1647+AD1647</f>
        <v>2868824.23965306</v>
      </c>
      <c r="AH1647" s="0" t="n">
        <f aca="false">Y1647+AB1647+AE1647</f>
        <v>318758.24885034</v>
      </c>
      <c r="AM1647" s="0" t="n">
        <v>0.03125</v>
      </c>
      <c r="AN1647" s="0" t="n">
        <f aca="false">AM1647*I1647</f>
        <v>90005.3107913301</v>
      </c>
      <c r="AO1647" s="0" t="n">
        <v>0.0173</v>
      </c>
      <c r="AP1647" s="0" t="n">
        <f aca="false">AO1647*I1647</f>
        <v>49826.9400540804</v>
      </c>
      <c r="AQ1647" s="0" t="n">
        <v>0.0102</v>
      </c>
      <c r="AR1647" s="0" t="n">
        <f aca="false">AQ1647*I1647</f>
        <v>29377.7334422901</v>
      </c>
      <c r="AV1647" s="0" t="n">
        <v>0.00636</v>
      </c>
      <c r="AW1647" s="0" t="n">
        <f aca="false">AV1647*I1647</f>
        <v>18317.8808522515</v>
      </c>
    </row>
    <row r="1648" customFormat="false" ht="12.75" hidden="false" customHeight="false" outlineLevel="0" collapsed="false">
      <c r="A1648" s="0" t="n">
        <v>6</v>
      </c>
      <c r="C1648" s="4" t="n">
        <f aca="false">C1647-E1648</f>
        <v>0</v>
      </c>
      <c r="D1648" s="4" t="n">
        <f aca="false">P1420+P1423</f>
        <v>4363893.85654934</v>
      </c>
      <c r="E1648" s="4" t="n">
        <f aca="false">C1647*0.1</f>
        <v>0</v>
      </c>
      <c r="F1648" s="0" t="n">
        <f aca="false">D1648-E1648-0.1*C1648</f>
        <v>4363893.85654934</v>
      </c>
      <c r="G1648" s="4" t="n">
        <f aca="false">F1648*(1-0.34)</f>
        <v>2880169.94532256</v>
      </c>
      <c r="H1648" s="4" t="n">
        <f aca="false">0.34*(E1648+(C1648*0.1))</f>
        <v>0</v>
      </c>
      <c r="I1648" s="4" t="n">
        <f aca="false">G1648+H1648</f>
        <v>2880169.94532256</v>
      </c>
      <c r="J1648" s="0" t="n">
        <v>0.5645</v>
      </c>
      <c r="K1648" s="0" t="n">
        <f aca="false">I1648*J1648</f>
        <v>1625855.93413459</v>
      </c>
      <c r="L1648" s="0" t="n">
        <v>0.1652</v>
      </c>
      <c r="M1648" s="0" t="n">
        <f aca="false">I1648*L1648</f>
        <v>475804.074967288</v>
      </c>
      <c r="N1648" s="0" t="n">
        <v>0.0878</v>
      </c>
      <c r="O1648" s="0" t="n">
        <f aca="false">I1648*N1648</f>
        <v>252878.921199321</v>
      </c>
      <c r="P1648" s="0" t="n">
        <v>0.0348</v>
      </c>
      <c r="Q1648" s="0" t="n">
        <f aca="false">I1648*P1648</f>
        <v>100229.914097225</v>
      </c>
      <c r="U1648" s="0" t="n">
        <v>0.3349</v>
      </c>
      <c r="V1648" s="0" t="n">
        <f aca="false">U1648*I1648</f>
        <v>964568.914688526</v>
      </c>
      <c r="X1648" s="6" t="n">
        <f aca="false">X1647-Y1648</f>
        <v>2581941.81568775</v>
      </c>
      <c r="Y1648" s="6" t="n">
        <f aca="false">X1647*0.1</f>
        <v>286882.423965306</v>
      </c>
      <c r="AA1648" s="6" t="n">
        <f aca="false">AA1647-AB1648</f>
        <v>0</v>
      </c>
      <c r="AB1648" s="6" t="n">
        <f aca="false">AA1647/5</f>
        <v>0</v>
      </c>
      <c r="AG1648" s="0" t="n">
        <f aca="false">X1648+AA1648+AD1648</f>
        <v>2581941.81568775</v>
      </c>
      <c r="AH1648" s="0" t="n">
        <f aca="false">Y1648+AB1648+AE1648</f>
        <v>286882.423965306</v>
      </c>
      <c r="AM1648" s="0" t="n">
        <v>0.01563</v>
      </c>
      <c r="AN1648" s="0" t="n">
        <f aca="false">AM1648*I1648</f>
        <v>45017.0562453917</v>
      </c>
      <c r="AO1648" s="0" t="n">
        <v>0.0077</v>
      </c>
      <c r="AP1648" s="0" t="n">
        <f aca="false">AO1648*I1648</f>
        <v>22177.3085789837</v>
      </c>
      <c r="AQ1648" s="0" t="n">
        <v>0.0041</v>
      </c>
      <c r="AR1648" s="0" t="n">
        <f aca="false">AQ1648*I1648</f>
        <v>11808.6967758225</v>
      </c>
      <c r="AV1648" s="0" t="n">
        <v>0.00231</v>
      </c>
      <c r="AW1648" s="0" t="n">
        <f aca="false">AV1648*I1648</f>
        <v>6653.19257369512</v>
      </c>
    </row>
    <row r="1649" customFormat="false" ht="12.75" hidden="false" customHeight="false" outlineLevel="0" collapsed="false">
      <c r="A1649" s="0" t="n">
        <v>7</v>
      </c>
      <c r="C1649" s="4" t="n">
        <f aca="false">C1648-E1649</f>
        <v>0</v>
      </c>
      <c r="D1649" s="4" t="n">
        <f aca="false">P1420+P1423</f>
        <v>4363893.85654934</v>
      </c>
      <c r="E1649" s="4" t="n">
        <f aca="false">C1648*0.1</f>
        <v>0</v>
      </c>
      <c r="F1649" s="0" t="n">
        <f aca="false">D1649-E1649-0.1*C1649</f>
        <v>4363893.85654934</v>
      </c>
      <c r="G1649" s="4" t="n">
        <f aca="false">F1649*(1-0.34)</f>
        <v>2880169.94532256</v>
      </c>
      <c r="H1649" s="4" t="n">
        <f aca="false">0.34*(E1649+(C1649*0.1))</f>
        <v>0</v>
      </c>
      <c r="I1649" s="4" t="n">
        <f aca="false">G1649+H1649</f>
        <v>2880169.94532256</v>
      </c>
      <c r="J1649" s="0" t="n">
        <v>0.5132</v>
      </c>
      <c r="K1649" s="0" t="n">
        <f aca="false">I1649*J1649</f>
        <v>1478103.21593954</v>
      </c>
      <c r="L1649" s="0" t="n">
        <v>0.1224</v>
      </c>
      <c r="M1649" s="0" t="n">
        <f aca="false">I1649*L1649</f>
        <v>352532.801307482</v>
      </c>
      <c r="N1649" s="0" t="n">
        <v>0.0585</v>
      </c>
      <c r="O1649" s="0" t="n">
        <f aca="false">I1649*N1649</f>
        <v>168489.94180137</v>
      </c>
      <c r="P1649" s="0" t="n">
        <v>0.0199</v>
      </c>
      <c r="Q1649" s="0" t="n">
        <f aca="false">I1649*P1649</f>
        <v>57315.381911919</v>
      </c>
      <c r="U1649" s="0" t="n">
        <v>0.2791</v>
      </c>
      <c r="V1649" s="0" t="n">
        <f aca="false">U1649*I1649</f>
        <v>803855.431739528</v>
      </c>
      <c r="X1649" s="6" t="n">
        <f aca="false">X1648-Y1649</f>
        <v>2323747.63411898</v>
      </c>
      <c r="Y1649" s="6" t="n">
        <f aca="false">X1648*0.1</f>
        <v>258194.181568775</v>
      </c>
      <c r="AA1649" s="6" t="n">
        <f aca="false">AA1648-AB1649</f>
        <v>0</v>
      </c>
      <c r="AB1649" s="6" t="n">
        <f aca="false">AA1647/5</f>
        <v>0</v>
      </c>
      <c r="AG1649" s="0" t="n">
        <f aca="false">X1649+AA1649+AD1649</f>
        <v>2323747.63411898</v>
      </c>
      <c r="AH1649" s="0" t="n">
        <f aca="false">Y1649+AB1649+AE1649</f>
        <v>258194.181568775</v>
      </c>
      <c r="AM1649" s="0" t="n">
        <v>0.00781</v>
      </c>
      <c r="AN1649" s="0" t="n">
        <f aca="false">AM1649*I1649</f>
        <v>22494.1272729692</v>
      </c>
      <c r="AO1649" s="0" t="n">
        <v>0.0034</v>
      </c>
      <c r="AP1649" s="0" t="n">
        <f aca="false">AO1649*I1649</f>
        <v>9792.57781409672</v>
      </c>
      <c r="AQ1649" s="0" t="n">
        <v>0.0016</v>
      </c>
      <c r="AR1649" s="0" t="n">
        <f aca="false">AQ1649*I1649</f>
        <v>4608.2719125161</v>
      </c>
      <c r="AV1649" s="0" t="n">
        <v>0.00084</v>
      </c>
      <c r="AW1649" s="0" t="n">
        <f aca="false">AV1649*I1649</f>
        <v>2419.34275407095</v>
      </c>
    </row>
    <row r="1650" customFormat="false" ht="12.75" hidden="false" customHeight="false" outlineLevel="0" collapsed="false">
      <c r="A1650" s="0" t="n">
        <v>8</v>
      </c>
      <c r="C1650" s="4" t="n">
        <f aca="false">C1649-E1650</f>
        <v>0</v>
      </c>
      <c r="D1650" s="4" t="n">
        <f aca="false">P1420+P1423</f>
        <v>4363893.85654934</v>
      </c>
      <c r="E1650" s="4" t="n">
        <f aca="false">C1649*0.1</f>
        <v>0</v>
      </c>
      <c r="F1650" s="0" t="n">
        <f aca="false">D1650-E1650-0.1*C1650</f>
        <v>4363893.85654934</v>
      </c>
      <c r="G1650" s="4" t="n">
        <f aca="false">F1650*(1-0.34)</f>
        <v>2880169.94532256</v>
      </c>
      <c r="H1650" s="4" t="n">
        <f aca="false">0.34*(E1650+(C1650*0.1))</f>
        <v>0</v>
      </c>
      <c r="I1650" s="4" t="n">
        <f aca="false">G1650+H1650</f>
        <v>2880169.94532256</v>
      </c>
      <c r="J1650" s="0" t="n">
        <v>0.4665</v>
      </c>
      <c r="K1650" s="0" t="n">
        <f aca="false">I1650*J1650</f>
        <v>1343599.27949298</v>
      </c>
      <c r="L1650" s="0" t="n">
        <v>0.0906</v>
      </c>
      <c r="M1650" s="0" t="n">
        <f aca="false">I1650*L1650</f>
        <v>260943.397046224</v>
      </c>
      <c r="N1650" s="0" t="n">
        <v>0.039</v>
      </c>
      <c r="O1650" s="0" t="n">
        <f aca="false">I1650*N1650</f>
        <v>112326.62786758</v>
      </c>
      <c r="P1650" s="0" t="n">
        <v>0.0199</v>
      </c>
      <c r="Q1650" s="0" t="n">
        <f aca="false">I1650*P1650</f>
        <v>57315.381911919</v>
      </c>
      <c r="U1650" s="0" t="n">
        <v>0.2326</v>
      </c>
      <c r="V1650" s="0" t="n">
        <f aca="false">U1650*I1650</f>
        <v>669927.529282028</v>
      </c>
      <c r="X1650" s="6" t="n">
        <f aca="false">X1649-Y1650</f>
        <v>2091372.87070708</v>
      </c>
      <c r="Y1650" s="6" t="n">
        <f aca="false">X1649*0.1</f>
        <v>232374.763411898</v>
      </c>
      <c r="AA1650" s="6" t="n">
        <f aca="false">AA1649-AB1650</f>
        <v>0</v>
      </c>
      <c r="AB1650" s="6" t="n">
        <f aca="false">AA1647/5</f>
        <v>0</v>
      </c>
      <c r="AG1650" s="0" t="n">
        <f aca="false">X1650+AA1650+AD1650</f>
        <v>2091372.87070708</v>
      </c>
      <c r="AH1650" s="0" t="n">
        <f aca="false">Y1650+AB1650+AE1650</f>
        <v>232374.763411898</v>
      </c>
      <c r="AM1650" s="0" t="n">
        <v>0.00391</v>
      </c>
      <c r="AN1650" s="0" t="n">
        <f aca="false">AM1650*I1650</f>
        <v>11261.4644862112</v>
      </c>
      <c r="AO1650" s="0" t="n">
        <v>0.0015</v>
      </c>
      <c r="AP1650" s="0" t="n">
        <f aca="false">AO1650*I1650</f>
        <v>4320.25491798385</v>
      </c>
      <c r="AQ1650" s="0" t="n">
        <v>0.000665</v>
      </c>
      <c r="AR1650" s="0" t="n">
        <f aca="false">AQ1650*I1650</f>
        <v>1915.3130136395</v>
      </c>
      <c r="AV1650" s="0" t="n">
        <v>0.000306</v>
      </c>
      <c r="AW1650" s="0" t="n">
        <f aca="false">AV1650*I1650</f>
        <v>881.332003268704</v>
      </c>
    </row>
    <row r="1651" customFormat="false" ht="12.75" hidden="false" customHeight="false" outlineLevel="0" collapsed="false">
      <c r="A1651" s="0" t="n">
        <v>9</v>
      </c>
      <c r="C1651" s="4" t="n">
        <f aca="false">C1650-E1651</f>
        <v>0</v>
      </c>
      <c r="D1651" s="4" t="n">
        <f aca="false">P1420+P1423</f>
        <v>4363893.85654934</v>
      </c>
      <c r="E1651" s="4" t="n">
        <f aca="false">C1650*0.1</f>
        <v>0</v>
      </c>
      <c r="F1651" s="0" t="n">
        <f aca="false">D1651-E1651-0.1*C1651</f>
        <v>4363893.85654934</v>
      </c>
      <c r="G1651" s="4" t="n">
        <f aca="false">F1651*(1-0.34)</f>
        <v>2880169.94532256</v>
      </c>
      <c r="H1651" s="4" t="n">
        <f aca="false">0.34*(E1651+(C1651*0.1))</f>
        <v>0</v>
      </c>
      <c r="I1651" s="4" t="n">
        <f aca="false">G1651+H1651</f>
        <v>2880169.94532256</v>
      </c>
      <c r="J1651" s="0" t="n">
        <v>0.4241</v>
      </c>
      <c r="K1651" s="0" t="n">
        <f aca="false">I1651*J1651</f>
        <v>1221480.0738113</v>
      </c>
      <c r="L1651" s="0" t="n">
        <v>0.0671</v>
      </c>
      <c r="M1651" s="0" t="n">
        <f aca="false">I1651*L1651</f>
        <v>193259.403331144</v>
      </c>
      <c r="N1651" s="0" t="n">
        <v>0.026</v>
      </c>
      <c r="O1651" s="0" t="n">
        <f aca="false">I1651*N1651</f>
        <v>74884.4185783866</v>
      </c>
      <c r="P1651" s="0" t="n">
        <v>0.0065</v>
      </c>
      <c r="Q1651" s="0" t="n">
        <f aca="false">I1651*P1651</f>
        <v>18721.1046445967</v>
      </c>
      <c r="U1651" s="0" t="n">
        <v>0.1938</v>
      </c>
      <c r="V1651" s="0" t="n">
        <f aca="false">U1651*I1651</f>
        <v>558176.935403513</v>
      </c>
      <c r="X1651" s="6" t="n">
        <f aca="false">X1650-Y1651</f>
        <v>1882235.58363637</v>
      </c>
      <c r="Y1651" s="6" t="n">
        <f aca="false">X1650*0.1</f>
        <v>209137.287070708</v>
      </c>
      <c r="AA1651" s="6" t="n">
        <f aca="false">AA1650-AB1651</f>
        <v>0</v>
      </c>
      <c r="AB1651" s="6" t="n">
        <f aca="false">AA1647/5</f>
        <v>0</v>
      </c>
      <c r="AG1651" s="0" t="n">
        <f aca="false">X1651+AA1651+AD1651</f>
        <v>1882235.58363637</v>
      </c>
      <c r="AH1651" s="0" t="n">
        <f aca="false">Y1651+AB1651+AE1651</f>
        <v>209137.287070708</v>
      </c>
      <c r="AM1651" s="0" t="n">
        <v>0.00195</v>
      </c>
      <c r="AN1651" s="0" t="n">
        <f aca="false">AM1651*I1651</f>
        <v>5616.331393379</v>
      </c>
      <c r="AO1651" s="0" t="n">
        <v>0.0007</v>
      </c>
      <c r="AP1651" s="0" t="n">
        <f aca="false">AO1651*I1651</f>
        <v>2016.11896172579</v>
      </c>
      <c r="AQ1651" s="0" t="n">
        <v>0.000262</v>
      </c>
      <c r="AR1651" s="0" t="n">
        <f aca="false">AQ1651*I1651</f>
        <v>754.604525674512</v>
      </c>
      <c r="AV1651" s="0" t="n">
        <v>0.000111</v>
      </c>
      <c r="AW1651" s="0" t="n">
        <f aca="false">AV1651*I1651</f>
        <v>319.698863930805</v>
      </c>
    </row>
    <row r="1652" customFormat="false" ht="12.75" hidden="false" customHeight="false" outlineLevel="0" collapsed="false">
      <c r="A1652" s="0" t="n">
        <v>10</v>
      </c>
      <c r="B1652" s="17" t="n">
        <f aca="false">P1417</f>
        <v>1491750</v>
      </c>
      <c r="C1652" s="4" t="n">
        <f aca="false">C1651-E1652</f>
        <v>0</v>
      </c>
      <c r="D1652" s="4" t="n">
        <f aca="false">P1420+P1423</f>
        <v>4363893.85654934</v>
      </c>
      <c r="E1652" s="4" t="n">
        <f aca="false">C1651*0.1</f>
        <v>0</v>
      </c>
      <c r="F1652" s="0" t="n">
        <f aca="false">D1652-E1652-0.1*C1652</f>
        <v>4363893.85654934</v>
      </c>
      <c r="G1652" s="4" t="n">
        <f aca="false">F1652*(1-0.34)</f>
        <v>2880169.94532256</v>
      </c>
      <c r="H1652" s="4" t="n">
        <f aca="false">0.34*(E1652+(C1652*0.1))</f>
        <v>0</v>
      </c>
      <c r="I1652" s="4" t="n">
        <f aca="false">B1652+G1652+H1652</f>
        <v>4371919.94532256</v>
      </c>
      <c r="J1652" s="0" t="n">
        <v>0.3855</v>
      </c>
      <c r="K1652" s="0" t="n">
        <f aca="false">I1652*J1652</f>
        <v>1685375.13892185</v>
      </c>
      <c r="L1652" s="0" t="n">
        <v>0.0497</v>
      </c>
      <c r="M1652" s="0" t="n">
        <f aca="false">I1652*L1652</f>
        <v>217284.421282531</v>
      </c>
      <c r="N1652" s="0" t="n">
        <v>0.0173</v>
      </c>
      <c r="O1652" s="0" t="n">
        <f aca="false">I1652*N1652</f>
        <v>75634.2150540804</v>
      </c>
      <c r="P1652" s="0" t="n">
        <v>0.0037</v>
      </c>
      <c r="Q1652" s="0" t="n">
        <f aca="false">I1652*P1652</f>
        <v>16176.1037976935</v>
      </c>
      <c r="U1652" s="0" t="n">
        <v>0.1615</v>
      </c>
      <c r="V1652" s="0" t="n">
        <f aca="false">U1652*I1652</f>
        <v>706065.071169594</v>
      </c>
      <c r="W1652" s="17"/>
      <c r="X1652" s="6" t="n">
        <f aca="false">X1651-Y1652</f>
        <v>1694012.02527273</v>
      </c>
      <c r="Y1652" s="6" t="n">
        <f aca="false">X1651*0.1</f>
        <v>188223.558363637</v>
      </c>
      <c r="AA1652" s="6" t="n">
        <f aca="false">AA1651-AB1652</f>
        <v>0</v>
      </c>
      <c r="AB1652" s="6" t="n">
        <f aca="false">AA1647/5</f>
        <v>0</v>
      </c>
      <c r="AC1652" s="17" t="n">
        <v>0</v>
      </c>
      <c r="AF1652" s="17" t="n">
        <f aca="false">W1652+Z1652+AC1652</f>
        <v>0</v>
      </c>
      <c r="AG1652" s="0" t="n">
        <f aca="false">X1652+AA1652+AD1652</f>
        <v>1694012.02527273</v>
      </c>
      <c r="AH1652" s="0" t="n">
        <f aca="false">Y1652+AB1652+AE1652</f>
        <v>188223.558363637</v>
      </c>
      <c r="AM1652" s="0" t="n">
        <v>0.00098</v>
      </c>
      <c r="AN1652" s="0" t="n">
        <f aca="false">AM1652*I1652</f>
        <v>4284.48154641611</v>
      </c>
      <c r="AO1652" s="0" t="n">
        <v>0.0003</v>
      </c>
      <c r="AP1652" s="0" t="n">
        <f aca="false">AO1652*I1652</f>
        <v>1311.57598359677</v>
      </c>
      <c r="AQ1652" s="0" t="n">
        <v>0.000105</v>
      </c>
      <c r="AR1652" s="0" t="n">
        <f aca="false">AQ1652*I1652</f>
        <v>459.051594258869</v>
      </c>
      <c r="AV1652" s="0" t="n">
        <v>4E-005</v>
      </c>
      <c r="AW1652" s="0" t="n">
        <f aca="false">AV1652*I1652</f>
        <v>174.876797812903</v>
      </c>
    </row>
    <row r="1653" customFormat="false" ht="12.75" hidden="false" customHeight="false" outlineLevel="0" collapsed="false">
      <c r="A1653" s="0" t="n">
        <v>11</v>
      </c>
      <c r="C1653" s="4" t="n">
        <f aca="false">C1652-E1653</f>
        <v>0</v>
      </c>
      <c r="D1653" s="4" t="n">
        <f aca="false">P1420+P1423</f>
        <v>4363893.85654934</v>
      </c>
      <c r="E1653" s="4" t="n">
        <f aca="false">C1652/10</f>
        <v>0</v>
      </c>
      <c r="F1653" s="0" t="n">
        <f aca="false">D1653-E1653-0.1*C1653</f>
        <v>4363893.85654934</v>
      </c>
      <c r="G1653" s="4" t="n">
        <f aca="false">F1653*(1-0.34)</f>
        <v>2880169.94532256</v>
      </c>
      <c r="H1653" s="4" t="n">
        <f aca="false">0.34*(E1653+(C1653*0.1))</f>
        <v>0</v>
      </c>
      <c r="I1653" s="4" t="n">
        <f aca="false">G1653+H1653</f>
        <v>2880169.94532256</v>
      </c>
      <c r="J1653" s="0" t="n">
        <v>0.3505</v>
      </c>
      <c r="K1653" s="0" t="n">
        <f aca="false">I1653*J1653</f>
        <v>1009499.56583556</v>
      </c>
      <c r="L1653" s="0" t="n">
        <v>0.0368</v>
      </c>
      <c r="M1653" s="0" t="n">
        <f aca="false">I1653*L1653</f>
        <v>105990.25398787</v>
      </c>
      <c r="N1653" s="0" t="n">
        <v>0.116</v>
      </c>
      <c r="O1653" s="0" t="n">
        <f aca="false">I1653*N1653</f>
        <v>334099.713657417</v>
      </c>
      <c r="P1653" s="0" t="n">
        <v>0.0021</v>
      </c>
      <c r="Q1653" s="0" t="n">
        <f aca="false">I1653*P1653</f>
        <v>6048.35688517738</v>
      </c>
      <c r="U1653" s="0" t="n">
        <v>0.1346</v>
      </c>
      <c r="V1653" s="0" t="n">
        <f aca="false">U1653*I1653</f>
        <v>387670.874640417</v>
      </c>
      <c r="X1653" s="6" t="n">
        <f aca="false">X1652-Y1653</f>
        <v>1524610.82274546</v>
      </c>
      <c r="Y1653" s="6" t="n">
        <f aca="false">X1652/10</f>
        <v>169401.202527273</v>
      </c>
      <c r="AA1653" s="6"/>
      <c r="AB1653" s="6"/>
      <c r="AD1653" s="6" t="n">
        <f aca="false">-AC1652-AE1653</f>
        <v>0</v>
      </c>
      <c r="AE1653" s="6" t="n">
        <f aca="false">-AC1652*0.2</f>
        <v>-0</v>
      </c>
      <c r="AG1653" s="0" t="n">
        <f aca="false">X1653+AA1653+AD1653</f>
        <v>1524610.82274546</v>
      </c>
      <c r="AH1653" s="0" t="n">
        <f aca="false">Y1653+AB1653+AE1653</f>
        <v>169401.202527273</v>
      </c>
      <c r="AM1653" s="0" t="n">
        <v>0.00049</v>
      </c>
      <c r="AN1653" s="0" t="n">
        <f aca="false">AM1653*I1653</f>
        <v>1411.28327320806</v>
      </c>
      <c r="AO1653" s="0" t="n">
        <v>0.00013</v>
      </c>
      <c r="AP1653" s="0" t="n">
        <f aca="false">AO1653*I1653</f>
        <v>374.422092891933</v>
      </c>
      <c r="AQ1653" s="0" t="n">
        <v>4.2E-005</v>
      </c>
      <c r="AR1653" s="0" t="n">
        <f aca="false">AQ1653*I1653</f>
        <v>120.967137703548</v>
      </c>
      <c r="AV1653" s="0" t="n">
        <v>1.47E-005</v>
      </c>
      <c r="AW1653" s="0" t="n">
        <f aca="false">AV1653*I1653</f>
        <v>42.3384981962417</v>
      </c>
    </row>
    <row r="1654" customFormat="false" ht="12.75" hidden="false" customHeight="false" outlineLevel="0" collapsed="false">
      <c r="A1654" s="0" t="n">
        <v>12</v>
      </c>
      <c r="C1654" s="4" t="n">
        <f aca="false">C1653-E1654</f>
        <v>0</v>
      </c>
      <c r="D1654" s="4" t="n">
        <f aca="false">P1420+P1423</f>
        <v>4363893.85654934</v>
      </c>
      <c r="E1654" s="4" t="n">
        <f aca="false">C1652/10</f>
        <v>0</v>
      </c>
      <c r="F1654" s="0" t="n">
        <f aca="false">D1654-E1654-0.1*C1654</f>
        <v>4363893.85654934</v>
      </c>
      <c r="G1654" s="4" t="n">
        <f aca="false">F1654*(1-0.34)</f>
        <v>2880169.94532256</v>
      </c>
      <c r="H1654" s="4" t="n">
        <f aca="false">0.34*(E1654+(C1654*0.1))</f>
        <v>0</v>
      </c>
      <c r="I1654" s="4" t="n">
        <f aca="false">G1654+H1654</f>
        <v>2880169.94532256</v>
      </c>
      <c r="J1654" s="0" t="n">
        <v>0.3186</v>
      </c>
      <c r="K1654" s="0" t="n">
        <f aca="false">I1654*J1654</f>
        <v>917622.144579769</v>
      </c>
      <c r="L1654" s="0" t="n">
        <v>0.0273</v>
      </c>
      <c r="M1654" s="0" t="n">
        <f aca="false">I1654*L1654</f>
        <v>78628.639507306</v>
      </c>
      <c r="N1654" s="0" t="n">
        <v>0.0077</v>
      </c>
      <c r="O1654" s="0" t="n">
        <f aca="false">I1654*N1654</f>
        <v>22177.3085789837</v>
      </c>
      <c r="P1654" s="0" t="n">
        <v>0.0012</v>
      </c>
      <c r="Q1654" s="0" t="n">
        <f aca="false">I1654*P1654</f>
        <v>3456.20393438708</v>
      </c>
      <c r="U1654" s="0" t="n">
        <v>0.1122</v>
      </c>
      <c r="V1654" s="0" t="n">
        <f aca="false">U1654*I1654</f>
        <v>323155.067865192</v>
      </c>
      <c r="X1654" s="6" t="n">
        <f aca="false">X1653-Y1654</f>
        <v>1355209.62021819</v>
      </c>
      <c r="Y1654" s="6" t="n">
        <f aca="false">X1652/10</f>
        <v>169401.202527273</v>
      </c>
      <c r="AA1654" s="6"/>
      <c r="AB1654" s="6"/>
      <c r="AD1654" s="6" t="n">
        <f aca="false">AD1653-AE1654</f>
        <v>0</v>
      </c>
      <c r="AE1654" s="6" t="n">
        <f aca="false">AD1653*0.2</f>
        <v>0</v>
      </c>
      <c r="AG1654" s="0" t="n">
        <f aca="false">X1654+AA1654+AD1654</f>
        <v>1355209.62021819</v>
      </c>
      <c r="AH1654" s="0" t="n">
        <f aca="false">Y1654+AB1654+AE1654</f>
        <v>169401.202527273</v>
      </c>
      <c r="AM1654" s="0" t="n">
        <v>0.00024</v>
      </c>
      <c r="AN1654" s="0" t="n">
        <f aca="false">AM1654*I1654</f>
        <v>691.240786877415</v>
      </c>
      <c r="AO1654" s="0" t="n">
        <v>5.9E-005</v>
      </c>
      <c r="AP1654" s="0" t="n">
        <f aca="false">AO1654*I1654</f>
        <v>169.930026774031</v>
      </c>
      <c r="AQ1654" s="0" t="n">
        <v>1.7E-005</v>
      </c>
      <c r="AR1654" s="0" t="n">
        <f aca="false">AQ1654*I1654</f>
        <v>48.9628890704836</v>
      </c>
      <c r="AV1654" s="0" t="n">
        <v>5.3E-006</v>
      </c>
      <c r="AW1654" s="0" t="n">
        <f aca="false">AV1654*I1654</f>
        <v>15.2649007102096</v>
      </c>
    </row>
    <row r="1655" customFormat="false" ht="12.75" hidden="false" customHeight="false" outlineLevel="0" collapsed="false">
      <c r="A1655" s="0" t="n">
        <v>13</v>
      </c>
      <c r="C1655" s="4" t="n">
        <f aca="false">C1654-E1655</f>
        <v>0</v>
      </c>
      <c r="D1655" s="4" t="n">
        <f aca="false">P1420+P1423</f>
        <v>4363893.85654934</v>
      </c>
      <c r="E1655" s="4" t="n">
        <f aca="false">C1652/10</f>
        <v>0</v>
      </c>
      <c r="F1655" s="0" t="n">
        <f aca="false">D1655-E1655-0.1*C1655</f>
        <v>4363893.85654934</v>
      </c>
      <c r="G1655" s="4" t="n">
        <f aca="false">F1655*(1-0.34)</f>
        <v>2880169.94532256</v>
      </c>
      <c r="H1655" s="4" t="n">
        <f aca="false">0.34*(E1655+(C1655*0.1))</f>
        <v>0</v>
      </c>
      <c r="I1655" s="4" t="n">
        <f aca="false">G1655+H1655</f>
        <v>2880169.94532256</v>
      </c>
      <c r="J1655" s="0" t="n">
        <v>0.2897</v>
      </c>
      <c r="K1655" s="0" t="n">
        <f aca="false">I1655*J1655</f>
        <v>834385.233159947</v>
      </c>
      <c r="L1655" s="0" t="n">
        <v>0.0273</v>
      </c>
      <c r="M1655" s="0" t="n">
        <f aca="false">I1655*L1655</f>
        <v>78628.639507306</v>
      </c>
      <c r="N1655" s="0" t="n">
        <v>0.0051</v>
      </c>
      <c r="O1655" s="0" t="n">
        <f aca="false">I1655*N1655</f>
        <v>14688.8667211451</v>
      </c>
      <c r="P1655" s="0" t="n">
        <v>0.0007</v>
      </c>
      <c r="Q1655" s="0" t="n">
        <f aca="false">I1655*P1655</f>
        <v>2016.11896172579</v>
      </c>
      <c r="U1655" s="0" t="n">
        <v>0.0935</v>
      </c>
      <c r="V1655" s="0" t="n">
        <f aca="false">U1655*I1655</f>
        <v>269295.88988766</v>
      </c>
      <c r="X1655" s="6" t="n">
        <f aca="false">X1654-Y1655</f>
        <v>1185808.41769091</v>
      </c>
      <c r="Y1655" s="6" t="n">
        <f aca="false">X1652/10</f>
        <v>169401.202527273</v>
      </c>
      <c r="AA1655" s="6"/>
      <c r="AB1655" s="6"/>
      <c r="AD1655" s="6" t="n">
        <f aca="false">AD1654-AE1655</f>
        <v>0</v>
      </c>
      <c r="AE1655" s="6" t="n">
        <f aca="false">AD1654*0.2</f>
        <v>0</v>
      </c>
      <c r="AG1655" s="0" t="n">
        <f aca="false">X1655+AA1655+AD1655</f>
        <v>1185808.41769091</v>
      </c>
      <c r="AH1655" s="0" t="n">
        <f aca="false">Y1655+AB1655+AE1655</f>
        <v>169401.202527273</v>
      </c>
      <c r="AM1655" s="0" t="n">
        <v>0.00012</v>
      </c>
      <c r="AN1655" s="0" t="n">
        <f aca="false">AM1655*I1655</f>
        <v>345.620393438708</v>
      </c>
      <c r="AO1655" s="0" t="n">
        <v>2.6E-005</v>
      </c>
      <c r="AP1655" s="0" t="n">
        <f aca="false">AO1655*I1655</f>
        <v>74.8844185783866</v>
      </c>
      <c r="AQ1655" s="0" t="n">
        <v>6.7E-006</v>
      </c>
      <c r="AR1655" s="0" t="n">
        <f aca="false">AQ1655*I1655</f>
        <v>19.2971386336612</v>
      </c>
      <c r="AV1655" s="0" t="n">
        <v>1.9E-006</v>
      </c>
      <c r="AW1655" s="0" t="n">
        <f aca="false">AV1655*I1655</f>
        <v>5.47232289611287</v>
      </c>
    </row>
    <row r="1656" customFormat="false" ht="12.75" hidden="false" customHeight="false" outlineLevel="0" collapsed="false">
      <c r="A1656" s="0" t="n">
        <v>14</v>
      </c>
      <c r="C1656" s="4" t="n">
        <f aca="false">C1655-E1656</f>
        <v>0</v>
      </c>
      <c r="D1656" s="4" t="n">
        <f aca="false">P1420+P1423</f>
        <v>4363893.85654934</v>
      </c>
      <c r="E1656" s="4" t="n">
        <f aca="false">C1652/10</f>
        <v>0</v>
      </c>
      <c r="F1656" s="0" t="n">
        <f aca="false">D1656-E1656-0.1*C1656</f>
        <v>4363893.85654934</v>
      </c>
      <c r="G1656" s="4" t="n">
        <f aca="false">F1656*(1-0.34)</f>
        <v>2880169.94532256</v>
      </c>
      <c r="H1656" s="4" t="n">
        <f aca="false">0.34*(E1656+(C1656*0.1))</f>
        <v>0</v>
      </c>
      <c r="I1656" s="4" t="n">
        <f aca="false">G1656+H1656</f>
        <v>2880169.94532256</v>
      </c>
      <c r="J1656" s="0" t="n">
        <v>0.2633</v>
      </c>
      <c r="K1656" s="0" t="n">
        <f aca="false">I1656*J1656</f>
        <v>758348.746603431</v>
      </c>
      <c r="L1656" s="0" t="n">
        <v>0.0202</v>
      </c>
      <c r="M1656" s="0" t="n">
        <f aca="false">I1656*L1656</f>
        <v>58179.4328955158</v>
      </c>
      <c r="N1656" s="0" t="n">
        <v>0.0034</v>
      </c>
      <c r="O1656" s="0" t="n">
        <f aca="false">I1656*N1656</f>
        <v>9792.57781409672</v>
      </c>
      <c r="P1656" s="0" t="n">
        <v>0.0004</v>
      </c>
      <c r="Q1656" s="0" t="n">
        <f aca="false">I1656*P1656</f>
        <v>1152.06797812903</v>
      </c>
      <c r="U1656" s="0" t="n">
        <v>0.0779</v>
      </c>
      <c r="V1656" s="0" t="n">
        <f aca="false">U1656*I1656</f>
        <v>224365.238740628</v>
      </c>
      <c r="X1656" s="6" t="n">
        <f aca="false">X1655-Y1656</f>
        <v>1016407.21516364</v>
      </c>
      <c r="Y1656" s="6" t="n">
        <f aca="false">X1652/10</f>
        <v>169401.202527273</v>
      </c>
      <c r="AA1656" s="6"/>
      <c r="AB1656" s="6"/>
      <c r="AD1656" s="6" t="n">
        <f aca="false">AD1655-AE1656</f>
        <v>0</v>
      </c>
      <c r="AE1656" s="6" t="n">
        <f aca="false">AD1655*0.2</f>
        <v>0</v>
      </c>
      <c r="AG1656" s="0" t="n">
        <f aca="false">X1656+AA1656+AD1656</f>
        <v>1016407.21516364</v>
      </c>
      <c r="AH1656" s="0" t="n">
        <f aca="false">Y1656+AB1656+AE1656</f>
        <v>169401.202527273</v>
      </c>
      <c r="AM1656" s="0" t="n">
        <v>6E-005</v>
      </c>
      <c r="AN1656" s="0" t="n">
        <f aca="false">AM1656*I1656</f>
        <v>172.810196719354</v>
      </c>
      <c r="AO1656" s="0" t="n">
        <v>1.2E-005</v>
      </c>
      <c r="AP1656" s="0" t="n">
        <f aca="false">AO1656*I1656</f>
        <v>34.5620393438708</v>
      </c>
      <c r="AQ1656" s="0" t="n">
        <v>2.7E-006</v>
      </c>
      <c r="AR1656" s="0" t="n">
        <f aca="false">AQ1656*I1656</f>
        <v>7.77645885237092</v>
      </c>
      <c r="AV1656" s="0" t="n">
        <v>7E-007</v>
      </c>
      <c r="AW1656" s="0" t="n">
        <f aca="false">AV1656*I1656</f>
        <v>2.01611896172579</v>
      </c>
    </row>
    <row r="1657" customFormat="false" ht="12.75" hidden="false" customHeight="false" outlineLevel="0" collapsed="false">
      <c r="A1657" s="0" t="n">
        <v>15</v>
      </c>
      <c r="C1657" s="4" t="n">
        <f aca="false">C1656-E1657</f>
        <v>0</v>
      </c>
      <c r="D1657" s="4" t="n">
        <f aca="false">P1420+P1423</f>
        <v>4363893.85654934</v>
      </c>
      <c r="E1657" s="4" t="n">
        <f aca="false">C1652/10</f>
        <v>0</v>
      </c>
      <c r="F1657" s="0" t="n">
        <f aca="false">D1657-E1657-0.1*C1657</f>
        <v>4363893.85654934</v>
      </c>
      <c r="G1657" s="4" t="n">
        <f aca="false">F1657*(1-0.34)</f>
        <v>2880169.94532256</v>
      </c>
      <c r="H1657" s="4" t="n">
        <f aca="false">0.34*(E1657+(C1657*0.1))</f>
        <v>0</v>
      </c>
      <c r="I1657" s="4" t="n">
        <f aca="false">G1657+H1657</f>
        <v>2880169.94532256</v>
      </c>
      <c r="J1657" s="0" t="n">
        <v>0.2394</v>
      </c>
      <c r="K1657" s="0" t="n">
        <f aca="false">I1657*J1657</f>
        <v>689512.684910222</v>
      </c>
      <c r="L1657" s="0" t="n">
        <v>0.015</v>
      </c>
      <c r="M1657" s="0" t="n">
        <f aca="false">I1657*L1657</f>
        <v>43202.5491798385</v>
      </c>
      <c r="N1657" s="0" t="n">
        <v>0.0023</v>
      </c>
      <c r="O1657" s="0" t="n">
        <f aca="false">I1657*N1657</f>
        <v>6624.3908742419</v>
      </c>
      <c r="P1657" s="0" t="n">
        <v>0.0002</v>
      </c>
      <c r="Q1657" s="0" t="n">
        <f aca="false">I1657*P1657</f>
        <v>576.033989064513</v>
      </c>
      <c r="U1657" s="0" t="n">
        <v>0.0649</v>
      </c>
      <c r="V1657" s="0" t="n">
        <f aca="false">U1657*I1657</f>
        <v>186923.029451434</v>
      </c>
      <c r="X1657" s="6" t="n">
        <f aca="false">X1656-Y1657</f>
        <v>847006.012636367</v>
      </c>
      <c r="Y1657" s="6" t="n">
        <f aca="false">X1652/10</f>
        <v>169401.202527273</v>
      </c>
      <c r="AA1657" s="6"/>
      <c r="AB1657" s="6"/>
      <c r="AD1657" s="6" t="n">
        <f aca="false">AD1656-AE1657</f>
        <v>0</v>
      </c>
      <c r="AE1657" s="6" t="n">
        <f aca="false">AD1656*0.2</f>
        <v>0</v>
      </c>
      <c r="AG1657" s="0" t="n">
        <f aca="false">X1657+AA1657+AD1657</f>
        <v>847006.012636367</v>
      </c>
      <c r="AH1657" s="0" t="n">
        <f aca="false">Y1657+AB1657+AE1657</f>
        <v>169401.202527273</v>
      </c>
      <c r="AM1657" s="0" t="n">
        <v>3E-005</v>
      </c>
      <c r="AN1657" s="0" t="n">
        <f aca="false">AM1657*I1657</f>
        <v>86.4050983596769</v>
      </c>
      <c r="AO1657" s="0" t="n">
        <v>5E-006</v>
      </c>
      <c r="AP1657" s="0" t="n">
        <f aca="false">AO1657*I1657</f>
        <v>14.4008497266128</v>
      </c>
      <c r="AQ1657" s="0" t="n">
        <v>1.1E-006</v>
      </c>
      <c r="AR1657" s="0" t="n">
        <f aca="false">AQ1657*I1657</f>
        <v>3.16818693985482</v>
      </c>
      <c r="AV1657" s="0" t="n">
        <v>3E-007</v>
      </c>
      <c r="AW1657" s="0" t="n">
        <f aca="false">AV1657*I1657</f>
        <v>0.864050983596769</v>
      </c>
    </row>
    <row r="1658" customFormat="false" ht="12.75" hidden="false" customHeight="false" outlineLevel="0" collapsed="false">
      <c r="A1658" s="0" t="n">
        <v>16</v>
      </c>
      <c r="C1658" s="4" t="n">
        <f aca="false">C1657-E1658</f>
        <v>0</v>
      </c>
      <c r="D1658" s="4" t="n">
        <f aca="false">P1420+P1423</f>
        <v>4363893.85654934</v>
      </c>
      <c r="E1658" s="4" t="n">
        <f aca="false">C1652/10</f>
        <v>0</v>
      </c>
      <c r="F1658" s="0" t="n">
        <f aca="false">D1658-E1658-0.1*C1658</f>
        <v>4363893.85654934</v>
      </c>
      <c r="G1658" s="4" t="n">
        <f aca="false">F1658*(1-0.34)</f>
        <v>2880169.94532256</v>
      </c>
      <c r="H1658" s="4" t="n">
        <f aca="false">0.34*(E1658+(C1658*0.1))</f>
        <v>0</v>
      </c>
      <c r="I1658" s="4" t="n">
        <f aca="false">G1658+H1658</f>
        <v>2880169.94532256</v>
      </c>
      <c r="J1658" s="0" t="n">
        <v>0.2176</v>
      </c>
      <c r="K1658" s="0" t="n">
        <f aca="false">I1658*J1658</f>
        <v>626724.98010219</v>
      </c>
      <c r="L1658" s="0" t="n">
        <v>0.0111</v>
      </c>
      <c r="M1658" s="0" t="n">
        <f aca="false">I1658*L1658</f>
        <v>31969.8863930805</v>
      </c>
      <c r="N1658" s="0" t="n">
        <v>0.0015</v>
      </c>
      <c r="O1658" s="0" t="n">
        <f aca="false">I1658*N1658</f>
        <v>4320.25491798385</v>
      </c>
      <c r="P1658" s="0" t="n">
        <v>0.0001</v>
      </c>
      <c r="Q1658" s="0" t="n">
        <f aca="false">I1658*P1658</f>
        <v>288.016994532256</v>
      </c>
      <c r="U1658" s="0" t="n">
        <v>0.0541</v>
      </c>
      <c r="V1658" s="0" t="n">
        <f aca="false">U1658*I1658</f>
        <v>155817.194041951</v>
      </c>
      <c r="X1658" s="6" t="n">
        <f aca="false">X1657-Y1658</f>
        <v>677604.810109093</v>
      </c>
      <c r="Y1658" s="6" t="n">
        <f aca="false">X1652/10</f>
        <v>169401.202527273</v>
      </c>
      <c r="AA1658" s="6"/>
      <c r="AB1658" s="6"/>
      <c r="AD1658" s="6" t="n">
        <f aca="false">AD1657-AE1658</f>
        <v>0</v>
      </c>
      <c r="AE1658" s="6" t="n">
        <f aca="false">AD1657/5</f>
        <v>0</v>
      </c>
      <c r="AG1658" s="0" t="n">
        <f aca="false">X1658+AA1658+AD1658</f>
        <v>677604.810109093</v>
      </c>
      <c r="AH1658" s="0" t="n">
        <f aca="false">Y1658+AB1658+AE1658</f>
        <v>169401.202527273</v>
      </c>
      <c r="AM1658" s="0" t="n">
        <v>1E-005</v>
      </c>
      <c r="AN1658" s="0" t="n">
        <f aca="false">AM1658*I1658</f>
        <v>28.8016994532256</v>
      </c>
      <c r="AO1658" s="0" t="n">
        <v>2.3E-006</v>
      </c>
      <c r="AP1658" s="0" t="n">
        <f aca="false">AO1658*I1658</f>
        <v>6.6243908742419</v>
      </c>
      <c r="AQ1658" s="0" t="n">
        <v>4E-007</v>
      </c>
      <c r="AR1658" s="0" t="n">
        <f aca="false">AQ1658*I1658</f>
        <v>1.15206797812903</v>
      </c>
      <c r="AV1658" s="0" t="n">
        <v>9E-008</v>
      </c>
      <c r="AW1658" s="0" t="n">
        <f aca="false">AV1658*I1658</f>
        <v>0.259215295079031</v>
      </c>
    </row>
    <row r="1659" customFormat="false" ht="12.75" hidden="false" customHeight="false" outlineLevel="0" collapsed="false">
      <c r="A1659" s="0" t="n">
        <v>17</v>
      </c>
      <c r="C1659" s="4" t="n">
        <f aca="false">C1658-E1659</f>
        <v>0</v>
      </c>
      <c r="D1659" s="4" t="n">
        <f aca="false">P1420+P1423</f>
        <v>4363893.85654934</v>
      </c>
      <c r="E1659" s="4" t="n">
        <f aca="false">C1652/10</f>
        <v>0</v>
      </c>
      <c r="F1659" s="0" t="n">
        <f aca="false">D1659-E1659-0.1*C1659</f>
        <v>4363893.85654934</v>
      </c>
      <c r="G1659" s="4" t="n">
        <f aca="false">F1659*(1-0.34)</f>
        <v>2880169.94532256</v>
      </c>
      <c r="H1659" s="4" t="n">
        <f aca="false">0.34*(E1659+(C1659*0.1))</f>
        <v>0</v>
      </c>
      <c r="I1659" s="4" t="n">
        <f aca="false">G1659+H1659</f>
        <v>2880169.94532256</v>
      </c>
      <c r="J1659" s="0" t="n">
        <v>0.1978</v>
      </c>
      <c r="K1659" s="0" t="n">
        <f aca="false">I1659*J1659</f>
        <v>569697.615184803</v>
      </c>
      <c r="L1659" s="0" t="n">
        <v>0.0082</v>
      </c>
      <c r="M1659" s="0" t="n">
        <f aca="false">I1659*L1659</f>
        <v>23617.393551645</v>
      </c>
      <c r="N1659" s="0" t="n">
        <v>0.001</v>
      </c>
      <c r="O1659" s="0" t="n">
        <f aca="false">I1659*N1659</f>
        <v>2880.16994532256</v>
      </c>
      <c r="P1659" s="0" t="n">
        <v>0.0001</v>
      </c>
      <c r="Q1659" s="0" t="n">
        <f aca="false">I1659*P1659</f>
        <v>288.016994532256</v>
      </c>
      <c r="U1659" s="0" t="n">
        <v>0.0451</v>
      </c>
      <c r="V1659" s="0" t="n">
        <f aca="false">U1659*I1659</f>
        <v>129895.664534048</v>
      </c>
      <c r="X1659" s="6" t="n">
        <f aca="false">X1658-Y1659</f>
        <v>508203.60758182</v>
      </c>
      <c r="Y1659" s="6" t="n">
        <f aca="false">X1652/10</f>
        <v>169401.202527273</v>
      </c>
      <c r="AA1659" s="6"/>
      <c r="AB1659" s="6"/>
      <c r="AD1659" s="6" t="n">
        <f aca="false">AD1658-AE1659</f>
        <v>0</v>
      </c>
      <c r="AE1659" s="6" t="n">
        <f aca="false">AD1657/5</f>
        <v>0</v>
      </c>
      <c r="AG1659" s="0" t="n">
        <f aca="false">X1659+AA1659+AD1659</f>
        <v>508203.60758182</v>
      </c>
      <c r="AH1659" s="0" t="n">
        <f aca="false">Y1659+AB1659+AE1659</f>
        <v>169401.202527273</v>
      </c>
      <c r="AM1659" s="0" t="n">
        <v>8E-006</v>
      </c>
      <c r="AN1659" s="0" t="n">
        <f aca="false">AM1659*I1659</f>
        <v>23.0413595625805</v>
      </c>
      <c r="AO1659" s="0" t="n">
        <v>1E-006</v>
      </c>
      <c r="AP1659" s="0" t="n">
        <f aca="false">AO1659*I1659</f>
        <v>2.88016994532256</v>
      </c>
      <c r="AQ1659" s="0" t="n">
        <v>2E-007</v>
      </c>
      <c r="AR1659" s="0" t="n">
        <f aca="false">AQ1659*I1659</f>
        <v>0.576033989064513</v>
      </c>
      <c r="AV1659" s="0" t="n">
        <v>3E-008</v>
      </c>
      <c r="AW1659" s="0" t="n">
        <f aca="false">AV1659*I1659</f>
        <v>0.0864050983596769</v>
      </c>
    </row>
    <row r="1660" customFormat="false" ht="12.75" hidden="false" customHeight="false" outlineLevel="0" collapsed="false">
      <c r="A1660" s="0" t="n">
        <v>18</v>
      </c>
      <c r="C1660" s="4" t="n">
        <f aca="false">C1659-E1660</f>
        <v>0</v>
      </c>
      <c r="D1660" s="4" t="n">
        <f aca="false">P1420+P1423</f>
        <v>4363893.85654934</v>
      </c>
      <c r="E1660" s="4" t="n">
        <f aca="false">C1652/10</f>
        <v>0</v>
      </c>
      <c r="F1660" s="0" t="n">
        <f aca="false">D1660-E1660-0.1*C1660</f>
        <v>4363893.85654934</v>
      </c>
      <c r="G1660" s="4" t="n">
        <f aca="false">F1660*(1-0.34)</f>
        <v>2880169.94532256</v>
      </c>
      <c r="H1660" s="4" t="n">
        <f aca="false">0.34*(E1660+(C1660*0.1))</f>
        <v>0</v>
      </c>
      <c r="I1660" s="4" t="n">
        <f aca="false">G1660+H1660</f>
        <v>2880169.94532256</v>
      </c>
      <c r="J1660" s="0" t="n">
        <v>0.1799</v>
      </c>
      <c r="K1660" s="0" t="n">
        <f aca="false">I1660*J1660</f>
        <v>518142.573163529</v>
      </c>
      <c r="L1660" s="0" t="n">
        <v>0.0045</v>
      </c>
      <c r="M1660" s="0" t="n">
        <f aca="false">I1660*L1660</f>
        <v>12960.7647539515</v>
      </c>
      <c r="N1660" s="0" t="n">
        <v>0.0007</v>
      </c>
      <c r="O1660" s="0" t="n">
        <f aca="false">I1660*N1660</f>
        <v>2016.11896172579</v>
      </c>
      <c r="P1660" s="0" t="n">
        <v>7E-005</v>
      </c>
      <c r="Q1660" s="0" t="n">
        <f aca="false">I1660*P1660</f>
        <v>201.611896172579</v>
      </c>
      <c r="U1660" s="0" t="n">
        <v>0.0376</v>
      </c>
      <c r="V1660" s="0" t="n">
        <f aca="false">U1660*I1660</f>
        <v>108294.389944128</v>
      </c>
      <c r="X1660" s="6" t="n">
        <f aca="false">X1659-Y1660</f>
        <v>338802.405054547</v>
      </c>
      <c r="Y1660" s="6" t="n">
        <f aca="false">X1652/10</f>
        <v>169401.202527273</v>
      </c>
      <c r="AA1660" s="6"/>
      <c r="AB1660" s="6"/>
      <c r="AD1660" s="6" t="n">
        <f aca="false">AD1659-AE1660</f>
        <v>0</v>
      </c>
      <c r="AE1660" s="6" t="n">
        <f aca="false">AD1657/5</f>
        <v>0</v>
      </c>
      <c r="AG1660" s="0" t="n">
        <f aca="false">X1660+AA1660+AD1660</f>
        <v>338802.405054547</v>
      </c>
      <c r="AH1660" s="0" t="n">
        <f aca="false">Y1660+AB1660+AE1660</f>
        <v>169401.202527273</v>
      </c>
      <c r="AM1660" s="0" t="n">
        <v>4E-006</v>
      </c>
      <c r="AN1660" s="0" t="n">
        <f aca="false">AM1660*I1660</f>
        <v>11.5206797812903</v>
      </c>
      <c r="AO1660" s="0" t="n">
        <v>5E-007</v>
      </c>
      <c r="AP1660" s="0" t="n">
        <f aca="false">AO1660*I1660</f>
        <v>1.44008497266128</v>
      </c>
      <c r="AQ1660" s="0" t="n">
        <v>1E-007</v>
      </c>
      <c r="AR1660" s="0" t="n">
        <f aca="false">AQ1660*I1660</f>
        <v>0.288016994532256</v>
      </c>
      <c r="AV1660" s="0" t="n">
        <v>1E-008</v>
      </c>
      <c r="AW1660" s="0" t="n">
        <f aca="false">AV1660*I1660</f>
        <v>0.0288016994532256</v>
      </c>
    </row>
    <row r="1661" customFormat="false" ht="12.75" hidden="false" customHeight="false" outlineLevel="0" collapsed="false">
      <c r="A1661" s="0" t="n">
        <v>19</v>
      </c>
      <c r="C1661" s="4" t="n">
        <f aca="false">C1660-E1661</f>
        <v>0</v>
      </c>
      <c r="D1661" s="4" t="n">
        <f aca="false">P1420+P1423</f>
        <v>4363893.85654934</v>
      </c>
      <c r="E1661" s="4" t="n">
        <f aca="false">C1652/10</f>
        <v>0</v>
      </c>
      <c r="F1661" s="0" t="n">
        <f aca="false">D1661-E1661-0.1*C1661</f>
        <v>4363893.85654934</v>
      </c>
      <c r="G1661" s="4" t="n">
        <f aca="false">F1661*(1-0.34)</f>
        <v>2880169.94532256</v>
      </c>
      <c r="H1661" s="4" t="n">
        <f aca="false">0.34*(E1661+(C1661*0.1))</f>
        <v>0</v>
      </c>
      <c r="I1661" s="4" t="n">
        <f aca="false">G1661+H1661</f>
        <v>2880169.94532256</v>
      </c>
      <c r="J1661" s="0" t="n">
        <v>0.1635</v>
      </c>
      <c r="K1661" s="0" t="n">
        <f aca="false">I1661*J1661</f>
        <v>470907.786060239</v>
      </c>
      <c r="L1661" s="0" t="n">
        <v>0.0033</v>
      </c>
      <c r="M1661" s="0" t="n">
        <f aca="false">I1661*L1661</f>
        <v>9504.56081956446</v>
      </c>
      <c r="N1661" s="0" t="n">
        <v>0.0005</v>
      </c>
      <c r="O1661" s="0" t="n">
        <f aca="false">I1661*N1661</f>
        <v>1440.08497266128</v>
      </c>
      <c r="P1661" s="0" t="n">
        <v>2E-005</v>
      </c>
      <c r="Q1661" s="0" t="n">
        <f aca="false">I1661*P1661</f>
        <v>57.6033989064513</v>
      </c>
      <c r="U1661" s="0" t="n">
        <v>0.0313</v>
      </c>
      <c r="V1661" s="0" t="n">
        <f aca="false">U1661*I1661</f>
        <v>90149.3192885962</v>
      </c>
      <c r="X1661" s="6" t="n">
        <f aca="false">X1660-Y1661</f>
        <v>169401.202527273</v>
      </c>
      <c r="Y1661" s="6" t="n">
        <f aca="false">X1652/10</f>
        <v>169401.202527273</v>
      </c>
      <c r="AA1661" s="6"/>
      <c r="AB1661" s="6"/>
      <c r="AD1661" s="6" t="n">
        <f aca="false">AD1660-AE1661</f>
        <v>0</v>
      </c>
      <c r="AE1661" s="6" t="n">
        <f aca="false">AD1657/5</f>
        <v>0</v>
      </c>
      <c r="AG1661" s="0" t="n">
        <f aca="false">X1661+AA1661+AD1661</f>
        <v>169401.202527273</v>
      </c>
      <c r="AH1661" s="0" t="n">
        <f aca="false">Y1661+AB1661+AE1661</f>
        <v>169401.202527273</v>
      </c>
      <c r="AM1661" s="0" t="n">
        <v>2E-007</v>
      </c>
      <c r="AN1661" s="0" t="n">
        <f aca="false">AM1661*I1661</f>
        <v>0.576033989064513</v>
      </c>
      <c r="AO1661" s="0" t="n">
        <v>2E-007</v>
      </c>
      <c r="AP1661" s="0" t="n">
        <f aca="false">AO1661*I1661</f>
        <v>0.576033989064513</v>
      </c>
      <c r="AQ1661" s="0" t="n">
        <v>3E-008</v>
      </c>
      <c r="AR1661" s="0" t="n">
        <f aca="false">AQ1661*I1661</f>
        <v>0.0864050983596769</v>
      </c>
      <c r="AV1661" s="0" t="n">
        <v>0</v>
      </c>
      <c r="AW1661" s="0" t="n">
        <f aca="false">AV1661*I1661</f>
        <v>0</v>
      </c>
    </row>
    <row r="1662" customFormat="false" ht="12.75" hidden="false" customHeight="false" outlineLevel="0" collapsed="false">
      <c r="A1662" s="0" t="n">
        <v>20</v>
      </c>
      <c r="C1662" s="4" t="n">
        <f aca="false">C1661-E1662</f>
        <v>0</v>
      </c>
      <c r="D1662" s="4" t="n">
        <f aca="false">P1420+1361</f>
        <v>3937511.27294872</v>
      </c>
      <c r="E1662" s="4" t="n">
        <f aca="false">C1652/10</f>
        <v>0</v>
      </c>
      <c r="F1662" s="0" t="n">
        <f aca="false">D1662-E1662-0.1*C1662</f>
        <v>3937511.27294872</v>
      </c>
      <c r="G1662" s="4" t="n">
        <f aca="false">F1662*(1-0.34)</f>
        <v>2598757.44014615</v>
      </c>
      <c r="H1662" s="4" t="n">
        <f aca="false">0.34*(E1662+(C1662*0.1))</f>
        <v>0</v>
      </c>
      <c r="I1662" s="4" t="n">
        <f aca="false">G1662+H1662</f>
        <v>2598757.44014615</v>
      </c>
      <c r="J1662" s="0" t="n">
        <v>0.1486</v>
      </c>
      <c r="K1662" s="0" t="n">
        <f aca="false">I1662*J1662</f>
        <v>386175.355605718</v>
      </c>
      <c r="L1662" s="0" t="n">
        <v>0.0025</v>
      </c>
      <c r="M1662" s="0" t="n">
        <f aca="false">I1662*L1662</f>
        <v>6496.89360036538</v>
      </c>
      <c r="N1662" s="0" t="n">
        <v>0.0003</v>
      </c>
      <c r="O1662" s="0" t="n">
        <f aca="false">I1662*N1662</f>
        <v>779.627232043846</v>
      </c>
      <c r="P1662" s="0" t="n">
        <v>1E-005</v>
      </c>
      <c r="Q1662" s="0" t="n">
        <f aca="false">I1662*P1662</f>
        <v>25.9875744014615</v>
      </c>
      <c r="U1662" s="0" t="n">
        <v>0.0261</v>
      </c>
      <c r="V1662" s="0" t="n">
        <f aca="false">U1662*I1662</f>
        <v>67827.5691878146</v>
      </c>
      <c r="X1662" s="6" t="n">
        <v>0</v>
      </c>
      <c r="Y1662" s="6" t="n">
        <f aca="false">X1652/10</f>
        <v>169401.202527273</v>
      </c>
      <c r="AA1662" s="6"/>
      <c r="AB1662" s="6"/>
      <c r="AD1662" s="6" t="n">
        <f aca="false">AD1661-AE1662</f>
        <v>0</v>
      </c>
      <c r="AE1662" s="6" t="n">
        <f aca="false">AD1657/5</f>
        <v>0</v>
      </c>
      <c r="AG1662" s="0" t="n">
        <f aca="false">X1662+AA1662+AD1662</f>
        <v>0</v>
      </c>
      <c r="AH1662" s="0" t="n">
        <f aca="false">Y1662+AB1662+AE1662</f>
        <v>169401.202527273</v>
      </c>
      <c r="AM1662" s="0" t="n">
        <v>1E-007</v>
      </c>
      <c r="AN1662" s="0" t="n">
        <f aca="false">AM1662*I1662</f>
        <v>0.259875744014615</v>
      </c>
      <c r="AO1662" s="0" t="n">
        <v>1E-007</v>
      </c>
      <c r="AP1662" s="0" t="n">
        <f aca="false">AO1662*I1662</f>
        <v>0.259875744014615</v>
      </c>
      <c r="AQ1662" s="0" t="n">
        <v>1E-008</v>
      </c>
      <c r="AR1662" s="0" t="n">
        <f aca="false">AQ1662*I1662</f>
        <v>0.0259875744014615</v>
      </c>
      <c r="AV1662" s="0" t="n">
        <v>0</v>
      </c>
      <c r="AW1662" s="0" t="n">
        <f aca="false">AV1662*I1662</f>
        <v>0</v>
      </c>
    </row>
    <row r="1664" customFormat="false" ht="12.75" hidden="false" customHeight="false" outlineLevel="0" collapsed="false">
      <c r="B1664" s="26" t="n">
        <f aca="false">SUM(B1642:B1652)</f>
        <v>-3366629.04054778</v>
      </c>
      <c r="C1664" s="4"/>
      <c r="D1664" s="4" t="n">
        <f aca="false">SUM(D1643:D1662)</f>
        <v>86851494.5473862</v>
      </c>
      <c r="E1664" s="4"/>
      <c r="F1664" s="26" t="n">
        <f aca="false">SUM(F1642:F1662)</f>
        <v>86851494.5473862</v>
      </c>
      <c r="G1664" s="26" t="n">
        <f aca="false">SUM(G1642:G1662)</f>
        <v>57321986.4012749</v>
      </c>
      <c r="H1664" s="26" t="n">
        <f aca="false">SUM(H1642:H1662)</f>
        <v>0</v>
      </c>
      <c r="I1664" s="26" t="n">
        <f aca="false">SUM(I1642:I1662)</f>
        <v>53955357.3607271</v>
      </c>
      <c r="K1664" s="0" t="n">
        <f aca="false">SUM(K1642:K1662)</f>
        <v>20194911.4986921</v>
      </c>
      <c r="M1664" s="10" t="n">
        <f aca="false">SUM(M1642:M1662)</f>
        <v>3819565.11484044</v>
      </c>
      <c r="O1664" s="10" t="n">
        <f aca="false">SUM(O1642:O1662)</f>
        <v>1226357.32467575</v>
      </c>
      <c r="P1664" s="10"/>
      <c r="Q1664" s="10" t="n">
        <f aca="false">SUM(Q1642:Q1662)</f>
        <v>-988538.364033545</v>
      </c>
      <c r="R1664" s="0" t="n">
        <f aca="false">0.1+0.25*K1664/(K1664-M1664)</f>
        <v>0.408312737717216</v>
      </c>
      <c r="S1664" s="0" t="n">
        <f aca="false">0.35+0.15*M1664/(M1664-O1664)</f>
        <v>0.570936698323615</v>
      </c>
      <c r="T1664" s="0" t="n">
        <f aca="false">0.5+0.25*O1664/(O1664-Q1664)</f>
        <v>0.638421566637117</v>
      </c>
      <c r="V1664" s="10" t="n">
        <f aca="false">SUM(V1642:V1662)</f>
        <v>9401045.31779894</v>
      </c>
      <c r="AF1664" s="10" t="n">
        <f aca="false">SUM(AF1642:AF1662)</f>
        <v>-4858379.04054778</v>
      </c>
      <c r="AG1664" s="10"/>
      <c r="AH1664" s="10" t="n">
        <f aca="false">SUM(AH1642:AH1662)</f>
        <v>4858379.04054778</v>
      </c>
      <c r="AN1664" s="10" t="n">
        <f aca="false">SUM(AN1642:AN1662)</f>
        <v>-1976769.38567504</v>
      </c>
      <c r="AP1664" s="10" t="n">
        <f aca="false">SUM(AP1642:AP1662)</f>
        <v>-2658529.79930569</v>
      </c>
      <c r="AR1664" s="10" t="n">
        <f aca="false">SUM(AR1642:AR1662)</f>
        <v>-3353039.14460565</v>
      </c>
      <c r="AS1664" s="0" t="n">
        <f aca="false">0.75+0.25*Q1664/(Q1664-AN1664)</f>
        <v>0.499922249356346</v>
      </c>
      <c r="AT1664" s="0" t="n">
        <f aca="false">1+0.25*AN1664/(AN1664-AP1664)</f>
        <v>0.275123142179835</v>
      </c>
      <c r="AU1664" s="0" t="n">
        <f aca="false">1.25+0.25*AP1664/(AP1664-AR1664)</f>
        <v>0.293018709072423</v>
      </c>
      <c r="AW1664" s="10" t="n">
        <f aca="false">SUM(AW1642:AW1662)</f>
        <v>-4155127.23207715</v>
      </c>
      <c r="AX1664" s="0" t="n">
        <f aca="false">1.5+0.25*AR1664/(AR1664-AW1664)</f>
        <v>0.454903084530346</v>
      </c>
    </row>
    <row r="1666" customFormat="false" ht="12.75" hidden="false" customHeight="false" outlineLevel="0" collapsed="false">
      <c r="A1666" s="8" t="s">
        <v>387</v>
      </c>
      <c r="F1666" s="25"/>
    </row>
    <row r="1667" customFormat="false" ht="12.75" hidden="false" customHeight="false" outlineLevel="0" collapsed="false">
      <c r="F1667" s="25"/>
      <c r="J1667" s="25" t="n">
        <v>0.1</v>
      </c>
      <c r="K1667" s="0" t="s">
        <v>345</v>
      </c>
      <c r="L1667" s="25" t="n">
        <v>0.35</v>
      </c>
      <c r="M1667" s="0" t="s">
        <v>381</v>
      </c>
      <c r="N1667" s="25" t="n">
        <v>0.5</v>
      </c>
      <c r="O1667" s="0" t="s">
        <v>345</v>
      </c>
      <c r="P1667" s="25" t="n">
        <v>0.75</v>
      </c>
      <c r="Q1667" s="0" t="s">
        <v>345</v>
      </c>
      <c r="R1667" s="0" t="s">
        <v>346</v>
      </c>
      <c r="S1667" s="0" t="s">
        <v>346</v>
      </c>
      <c r="T1667" s="0" t="s">
        <v>346</v>
      </c>
      <c r="U1667" s="25" t="n">
        <v>0.2</v>
      </c>
      <c r="V1667" s="0" t="s">
        <v>345</v>
      </c>
      <c r="AM1667" s="25" t="n">
        <v>1</v>
      </c>
      <c r="AN1667" s="0" t="s">
        <v>345</v>
      </c>
      <c r="AO1667" s="25" t="n">
        <v>1.25</v>
      </c>
      <c r="AP1667" s="0" t="s">
        <v>345</v>
      </c>
      <c r="AQ1667" s="25" t="n">
        <v>1.5</v>
      </c>
      <c r="AR1667" s="0" t="s">
        <v>345</v>
      </c>
      <c r="AS1667" s="0" t="s">
        <v>346</v>
      </c>
      <c r="AT1667" s="0" t="s">
        <v>346</v>
      </c>
      <c r="AU1667" s="0" t="s">
        <v>346</v>
      </c>
      <c r="AV1667" s="25" t="n">
        <v>1.75</v>
      </c>
      <c r="AW1667" s="0" t="s">
        <v>345</v>
      </c>
      <c r="AX1667" s="0" t="s">
        <v>346</v>
      </c>
    </row>
    <row r="1668" customFormat="false" ht="12.75" hidden="false" customHeight="false" outlineLevel="0" collapsed="false">
      <c r="B1668" s="0" t="s">
        <v>347</v>
      </c>
      <c r="C1668" s="0" t="s">
        <v>315</v>
      </c>
      <c r="D1668" s="0" t="s">
        <v>348</v>
      </c>
      <c r="E1668" s="0" t="s">
        <v>349</v>
      </c>
      <c r="F1668" s="0" t="s">
        <v>350</v>
      </c>
      <c r="G1668" s="0" t="s">
        <v>351</v>
      </c>
      <c r="H1668" s="0" t="s">
        <v>352</v>
      </c>
      <c r="I1668" s="0" t="s">
        <v>353</v>
      </c>
      <c r="J1668" s="0" t="s">
        <v>354</v>
      </c>
      <c r="K1668" s="0" t="s">
        <v>355</v>
      </c>
      <c r="L1668" s="0" t="s">
        <v>354</v>
      </c>
      <c r="M1668" s="0" t="s">
        <v>356</v>
      </c>
      <c r="N1668" s="0" t="s">
        <v>357</v>
      </c>
      <c r="O1668" s="0" t="s">
        <v>358</v>
      </c>
      <c r="P1668" s="0" t="s">
        <v>354</v>
      </c>
      <c r="Q1668" s="0" t="s">
        <v>359</v>
      </c>
      <c r="R1668" s="0" t="s">
        <v>360</v>
      </c>
      <c r="S1668" s="0" t="s">
        <v>361</v>
      </c>
      <c r="T1668" s="0" t="s">
        <v>362</v>
      </c>
      <c r="U1668" s="0" t="s">
        <v>354</v>
      </c>
      <c r="V1668" s="0" t="s">
        <v>363</v>
      </c>
      <c r="AM1668" s="0" t="s">
        <v>357</v>
      </c>
      <c r="AN1668" s="0" t="s">
        <v>364</v>
      </c>
      <c r="AO1668" s="0" t="s">
        <v>354</v>
      </c>
      <c r="AP1668" s="0" t="s">
        <v>365</v>
      </c>
      <c r="AQ1668" s="0" t="s">
        <v>354</v>
      </c>
      <c r="AR1668" s="0" t="s">
        <v>366</v>
      </c>
      <c r="AS1668" s="0" t="s">
        <v>367</v>
      </c>
      <c r="AT1668" s="0" t="s">
        <v>368</v>
      </c>
      <c r="AU1668" s="0" t="s">
        <v>369</v>
      </c>
      <c r="AV1668" s="0" t="s">
        <v>354</v>
      </c>
      <c r="AW1668" s="0" t="s">
        <v>370</v>
      </c>
      <c r="AX1668" s="0" t="s">
        <v>371</v>
      </c>
    </row>
    <row r="1669" customFormat="false" ht="12.75" hidden="false" customHeight="false" outlineLevel="0" collapsed="false">
      <c r="A1669" s="0" t="s">
        <v>372</v>
      </c>
      <c r="B1669" s="0" t="s">
        <v>315</v>
      </c>
      <c r="C1669" s="0" t="s">
        <v>373</v>
      </c>
      <c r="D1669" s="0" t="s">
        <v>300</v>
      </c>
      <c r="E1669" s="0" t="s">
        <v>374</v>
      </c>
      <c r="F1669" s="0" t="s">
        <v>300</v>
      </c>
      <c r="G1669" s="0" t="s">
        <v>300</v>
      </c>
      <c r="H1669" s="0" t="s">
        <v>300</v>
      </c>
      <c r="I1669" s="0" t="s">
        <v>329</v>
      </c>
      <c r="J1669" s="0" t="s">
        <v>375</v>
      </c>
      <c r="L1669" s="0" t="s">
        <v>375</v>
      </c>
      <c r="N1669" s="0" t="s">
        <v>375</v>
      </c>
      <c r="P1669" s="0" t="s">
        <v>375</v>
      </c>
      <c r="U1669" s="0" t="s">
        <v>375</v>
      </c>
      <c r="W1669" s="0" t="s">
        <v>376</v>
      </c>
      <c r="X1669" s="0" t="s">
        <v>377</v>
      </c>
      <c r="Y1669" s="0" t="s">
        <v>378</v>
      </c>
      <c r="Z1669" s="0" t="s">
        <v>376</v>
      </c>
      <c r="AA1669" s="0" t="s">
        <v>377</v>
      </c>
      <c r="AB1669" s="0" t="s">
        <v>378</v>
      </c>
      <c r="AC1669" s="0" t="s">
        <v>376</v>
      </c>
      <c r="AD1669" s="0" t="s">
        <v>377</v>
      </c>
      <c r="AE1669" s="0" t="s">
        <v>378</v>
      </c>
      <c r="AF1669" s="0" t="s">
        <v>376</v>
      </c>
      <c r="AG1669" s="0" t="s">
        <v>377</v>
      </c>
      <c r="AH1669" s="0" t="s">
        <v>378</v>
      </c>
      <c r="AM1669" s="0" t="s">
        <v>375</v>
      </c>
      <c r="AO1669" s="0" t="s">
        <v>375</v>
      </c>
      <c r="AQ1669" s="0" t="s">
        <v>375</v>
      </c>
      <c r="AV1669" s="0" t="s">
        <v>379</v>
      </c>
    </row>
    <row r="1670" customFormat="false" ht="12.75" hidden="false" customHeight="false" outlineLevel="0" collapsed="false">
      <c r="A1670" s="0" t="n">
        <v>0</v>
      </c>
      <c r="B1670" s="4" t="n">
        <f aca="false">R1414</f>
        <v>-4728391.59221444</v>
      </c>
      <c r="D1670" s="4"/>
      <c r="E1670" s="4"/>
      <c r="F1670" s="4"/>
      <c r="G1670" s="4"/>
      <c r="H1670" s="4"/>
      <c r="I1670" s="4" t="n">
        <f aca="false">B1670</f>
        <v>-4728391.59221444</v>
      </c>
      <c r="J1670" s="0" t="n">
        <v>1</v>
      </c>
      <c r="K1670" s="0" t="n">
        <f aca="false">I1670*J1670</f>
        <v>-4728391.59221444</v>
      </c>
      <c r="L1670" s="0" t="n">
        <v>1</v>
      </c>
      <c r="M1670" s="0" t="n">
        <f aca="false">I1670*L1670</f>
        <v>-4728391.59221444</v>
      </c>
      <c r="N1670" s="0" t="n">
        <v>1</v>
      </c>
      <c r="O1670" s="0" t="n">
        <f aca="false">I1670*N1670</f>
        <v>-4728391.59221444</v>
      </c>
      <c r="P1670" s="0" t="n">
        <v>1</v>
      </c>
      <c r="Q1670" s="0" t="n">
        <f aca="false">I1670*P1670</f>
        <v>-4728391.59221444</v>
      </c>
      <c r="U1670" s="0" t="n">
        <v>1</v>
      </c>
      <c r="V1670" s="0" t="n">
        <f aca="false">U1670*I1670</f>
        <v>-4728391.59221444</v>
      </c>
      <c r="W1670" s="17" t="n">
        <f aca="false">R1414-R229</f>
        <v>-4728391.59221444</v>
      </c>
      <c r="Z1670" s="17" t="n">
        <f aca="false">R1417</f>
        <v>-421063.5</v>
      </c>
      <c r="AF1670" s="17" t="n">
        <f aca="false">W1670+Z1670+AC1670</f>
        <v>-5149455.09221444</v>
      </c>
      <c r="AG1670" s="17"/>
      <c r="AM1670" s="0" t="n">
        <v>1</v>
      </c>
      <c r="AN1670" s="0" t="n">
        <f aca="false">AM1670*I1670</f>
        <v>-4728391.59221444</v>
      </c>
      <c r="AO1670" s="0" t="n">
        <v>1</v>
      </c>
      <c r="AP1670" s="0" t="n">
        <f aca="false">AO1670*I1670</f>
        <v>-4728391.59221444</v>
      </c>
      <c r="AQ1670" s="0" t="n">
        <v>1</v>
      </c>
      <c r="AR1670" s="0" t="n">
        <f aca="false">AQ1670*I1670</f>
        <v>-4728391.59221444</v>
      </c>
      <c r="AV1670" s="0" t="n">
        <v>1</v>
      </c>
      <c r="AW1670" s="0" t="n">
        <f aca="false">AV1670*I1670</f>
        <v>-4728391.59221444</v>
      </c>
    </row>
    <row r="1671" customFormat="false" ht="12.75" hidden="false" customHeight="false" outlineLevel="0" collapsed="false">
      <c r="A1671" s="0" t="n">
        <v>1</v>
      </c>
      <c r="C1671" s="0" t="n">
        <v>0</v>
      </c>
      <c r="D1671" s="4" t="n">
        <f aca="false">R1420+R1423</f>
        <v>2381429.04016086</v>
      </c>
      <c r="E1671" s="0" t="n">
        <v>0</v>
      </c>
      <c r="F1671" s="0" t="n">
        <f aca="false">D1671-E1671-0.1*C1671</f>
        <v>2381429.04016086</v>
      </c>
      <c r="G1671" s="4" t="n">
        <f aca="false">F1671*(1-0.34)</f>
        <v>1571743.16650617</v>
      </c>
      <c r="H1671" s="4" t="n">
        <f aca="false">0.34*(E1671+(C1671*0.1))</f>
        <v>0</v>
      </c>
      <c r="I1671" s="4" t="n">
        <f aca="false">G1671+H1671</f>
        <v>1571743.16650617</v>
      </c>
      <c r="J1671" s="0" t="n">
        <v>0.9091</v>
      </c>
      <c r="K1671" s="0" t="n">
        <f aca="false">I1671*J1671</f>
        <v>1428871.71267076</v>
      </c>
      <c r="L1671" s="0" t="n">
        <v>0.7407</v>
      </c>
      <c r="M1671" s="0" t="n">
        <f aca="false">I1671*L1671</f>
        <v>1164190.16343112</v>
      </c>
      <c r="N1671" s="0" t="n">
        <v>0.6667</v>
      </c>
      <c r="O1671" s="0" t="n">
        <f aca="false">I1671*N1671</f>
        <v>1047881.16910966</v>
      </c>
      <c r="P1671" s="0" t="n">
        <v>0.5714</v>
      </c>
      <c r="Q1671" s="0" t="n">
        <f aca="false">I1671*P1671</f>
        <v>898094.045341626</v>
      </c>
      <c r="U1671" s="0" t="n">
        <v>0.8333</v>
      </c>
      <c r="V1671" s="0" t="n">
        <f aca="false">U1671*I1671</f>
        <v>1309733.58064959</v>
      </c>
      <c r="X1671" s="6" t="n">
        <f aca="false">-W1670-Y1671</f>
        <v>4255552.432993</v>
      </c>
      <c r="Y1671" s="6" t="n">
        <f aca="false">-W1670*0.1</f>
        <v>472839.159221444</v>
      </c>
      <c r="AA1671" s="6" t="n">
        <f aca="false">-Z1670-AB1671</f>
        <v>336850.8</v>
      </c>
      <c r="AB1671" s="6" t="n">
        <f aca="false">-Z1670*0.2</f>
        <v>84212.7</v>
      </c>
      <c r="AJ1671" s="4" t="n">
        <f aca="false">-B1670-AK1671</f>
        <v>4255552.432993</v>
      </c>
      <c r="AK1671" s="4" t="n">
        <f aca="false">-B1670*0.1</f>
        <v>472839.159221444</v>
      </c>
      <c r="AM1671" s="0" t="n">
        <v>0.5</v>
      </c>
      <c r="AN1671" s="0" t="n">
        <f aca="false">AM1671*I1671</f>
        <v>785871.583253085</v>
      </c>
      <c r="AO1671" s="0" t="n">
        <v>0.4444</v>
      </c>
      <c r="AP1671" s="0" t="n">
        <f aca="false">AO1671*I1671</f>
        <v>698482.663195342</v>
      </c>
      <c r="AQ1671" s="0" t="n">
        <v>0.4</v>
      </c>
      <c r="AR1671" s="0" t="n">
        <f aca="false">AQ1671*I1671</f>
        <v>628697.266602468</v>
      </c>
      <c r="AV1671" s="0" t="n">
        <v>0.03636</v>
      </c>
      <c r="AW1671" s="0" t="n">
        <f aca="false">AV1671*I1671</f>
        <v>57148.5815341643</v>
      </c>
    </row>
    <row r="1672" customFormat="false" ht="12.75" hidden="false" customHeight="false" outlineLevel="0" collapsed="false">
      <c r="A1672" s="0" t="n">
        <v>2</v>
      </c>
      <c r="C1672" s="0" t="n">
        <v>0</v>
      </c>
      <c r="D1672" s="4" t="n">
        <f aca="false">R1420+R1423</f>
        <v>2381429.04016086</v>
      </c>
      <c r="E1672" s="0" t="n">
        <v>0</v>
      </c>
      <c r="F1672" s="0" t="n">
        <f aca="false">D1672-E1672-0.1*C1672</f>
        <v>2381429.04016086</v>
      </c>
      <c r="G1672" s="4" t="n">
        <f aca="false">F1672*(1-0.34)</f>
        <v>1571743.16650617</v>
      </c>
      <c r="H1672" s="4" t="n">
        <f aca="false">0.34*(E1672+(C1672*0.1))</f>
        <v>0</v>
      </c>
      <c r="I1672" s="4" t="n">
        <f aca="false">G1672+H1672</f>
        <v>1571743.16650617</v>
      </c>
      <c r="J1672" s="0" t="n">
        <v>0.8264</v>
      </c>
      <c r="K1672" s="0" t="n">
        <f aca="false">I1672*J1672</f>
        <v>1298888.5528007</v>
      </c>
      <c r="L1672" s="0" t="n">
        <v>0.6669</v>
      </c>
      <c r="M1672" s="0" t="n">
        <f aca="false">I1672*L1672</f>
        <v>1048195.51774296</v>
      </c>
      <c r="N1672" s="0" t="n">
        <v>0.4444</v>
      </c>
      <c r="O1672" s="0" t="n">
        <f aca="false">I1672*N1672</f>
        <v>698482.663195342</v>
      </c>
      <c r="P1672" s="0" t="n">
        <v>0.3265</v>
      </c>
      <c r="Q1672" s="0" t="n">
        <f aca="false">I1672*P1672</f>
        <v>513174.143864265</v>
      </c>
      <c r="U1672" s="0" t="n">
        <v>0.6944</v>
      </c>
      <c r="V1672" s="0" t="n">
        <f aca="false">U1672*I1672</f>
        <v>1091418.45482188</v>
      </c>
      <c r="X1672" s="6" t="n">
        <f aca="false">X1671-Y1672</f>
        <v>3829997.1896937</v>
      </c>
      <c r="Y1672" s="6" t="n">
        <f aca="false">X1671*0.1</f>
        <v>425555.2432993</v>
      </c>
      <c r="AA1672" s="6" t="n">
        <f aca="false">AA1671-AB1672</f>
        <v>269480.64</v>
      </c>
      <c r="AB1672" s="6" t="n">
        <f aca="false">AA1671*0.2</f>
        <v>67370.16</v>
      </c>
      <c r="AJ1672" s="4" t="n">
        <f aca="false">AJ1671-AK1672</f>
        <v>3829997.1896937</v>
      </c>
      <c r="AK1672" s="4" t="n">
        <f aca="false">AJ1671*0.1</f>
        <v>425555.2432993</v>
      </c>
      <c r="AM1672" s="0" t="n">
        <v>0.25</v>
      </c>
      <c r="AN1672" s="0" t="n">
        <f aca="false">AM1672*I1672</f>
        <v>392935.791626542</v>
      </c>
      <c r="AO1672" s="0" t="n">
        <v>0.1613</v>
      </c>
      <c r="AP1672" s="0" t="n">
        <f aca="false">AO1672*I1672</f>
        <v>253522.172757445</v>
      </c>
      <c r="AQ1672" s="0" t="n">
        <v>0.016</v>
      </c>
      <c r="AR1672" s="0" t="n">
        <f aca="false">AQ1672*I1672</f>
        <v>25147.8906640987</v>
      </c>
      <c r="AV1672" s="0" t="n">
        <v>0.13223</v>
      </c>
      <c r="AW1672" s="0" t="n">
        <f aca="false">AV1672*I1672</f>
        <v>207831.598907111</v>
      </c>
    </row>
    <row r="1673" customFormat="false" ht="12.75" hidden="false" customHeight="false" outlineLevel="0" collapsed="false">
      <c r="A1673" s="0" t="n">
        <v>3</v>
      </c>
      <c r="C1673" s="0" t="n">
        <v>0</v>
      </c>
      <c r="D1673" s="4" t="n">
        <f aca="false">R1420+R1423</f>
        <v>2381429.04016086</v>
      </c>
      <c r="E1673" s="0" t="n">
        <v>0</v>
      </c>
      <c r="F1673" s="0" t="n">
        <f aca="false">D1673-E1673-0.1*C1673</f>
        <v>2381429.04016086</v>
      </c>
      <c r="G1673" s="4" t="n">
        <f aca="false">F1673*(1-0.34)</f>
        <v>1571743.16650617</v>
      </c>
      <c r="H1673" s="4" t="n">
        <f aca="false">0.34*(E1673+(C1673*0.1))</f>
        <v>0</v>
      </c>
      <c r="I1673" s="4" t="n">
        <f aca="false">G1673+H1673</f>
        <v>1571743.16650617</v>
      </c>
      <c r="J1673" s="0" t="n">
        <v>0.7513</v>
      </c>
      <c r="K1673" s="0" t="n">
        <f aca="false">I1673*J1673</f>
        <v>1180850.64099609</v>
      </c>
      <c r="L1673" s="0" t="n">
        <v>0.4046</v>
      </c>
      <c r="M1673" s="0" t="n">
        <f aca="false">I1673*L1673</f>
        <v>635927.285168396</v>
      </c>
      <c r="N1673" s="0" t="n">
        <v>0.2963</v>
      </c>
      <c r="O1673" s="0" t="n">
        <f aca="false">I1673*N1673</f>
        <v>465707.500235778</v>
      </c>
      <c r="P1673" s="0" t="n">
        <v>0.1866</v>
      </c>
      <c r="Q1673" s="0" t="n">
        <f aca="false">I1673*P1673</f>
        <v>293287.274870051</v>
      </c>
      <c r="U1673" s="0" t="n">
        <v>0.5787</v>
      </c>
      <c r="V1673" s="0" t="n">
        <f aca="false">U1673*I1673</f>
        <v>909567.770457121</v>
      </c>
      <c r="X1673" s="6" t="n">
        <f aca="false">X1672-Y1673</f>
        <v>3446997.47072433</v>
      </c>
      <c r="Y1673" s="6" t="n">
        <f aca="false">X1672*0.1</f>
        <v>382999.71896937</v>
      </c>
      <c r="AA1673" s="6" t="n">
        <f aca="false">AA1672-AB1673</f>
        <v>215584.512</v>
      </c>
      <c r="AB1673" s="6" t="n">
        <f aca="false">AA1672*0.2</f>
        <v>53896.128</v>
      </c>
      <c r="AJ1673" s="4" t="n">
        <f aca="false">AJ1672-AK1673</f>
        <v>3446997.47072433</v>
      </c>
      <c r="AK1673" s="4" t="n">
        <f aca="false">AJ1672*0.1</f>
        <v>382999.71896937</v>
      </c>
      <c r="AM1673" s="0" t="n">
        <v>0.125</v>
      </c>
      <c r="AN1673" s="0" t="n">
        <f aca="false">AM1673*I1673</f>
        <v>196467.895813271</v>
      </c>
      <c r="AO1673" s="0" t="n">
        <v>0.0878</v>
      </c>
      <c r="AP1673" s="0" t="n">
        <f aca="false">AO1673*I1673</f>
        <v>137999.050019242</v>
      </c>
      <c r="AQ1673" s="0" t="n">
        <v>0.064</v>
      </c>
      <c r="AR1673" s="0" t="n">
        <f aca="false">AQ1673*I1673</f>
        <v>100591.562656395</v>
      </c>
      <c r="AV1673" s="0" t="n">
        <v>0.04808</v>
      </c>
      <c r="AW1673" s="0" t="n">
        <f aca="false">AV1673*I1673</f>
        <v>75569.4114456166</v>
      </c>
    </row>
    <row r="1674" customFormat="false" ht="12.75" hidden="false" customHeight="false" outlineLevel="0" collapsed="false">
      <c r="A1674" s="0" t="n">
        <v>4</v>
      </c>
      <c r="C1674" s="0" t="n">
        <v>0</v>
      </c>
      <c r="D1674" s="4" t="n">
        <f aca="false">R1420+R1423</f>
        <v>2381429.04016086</v>
      </c>
      <c r="E1674" s="0" t="n">
        <v>0</v>
      </c>
      <c r="F1674" s="0" t="n">
        <f aca="false">D1674-E1674-0.1*C1674</f>
        <v>2381429.04016086</v>
      </c>
      <c r="G1674" s="4" t="n">
        <f aca="false">F1674*(1-0.34)</f>
        <v>1571743.16650617</v>
      </c>
      <c r="H1674" s="4" t="n">
        <f aca="false">0.34*(E1674+(C1674*0.1))</f>
        <v>0</v>
      </c>
      <c r="I1674" s="4" t="n">
        <f aca="false">G1674+H1674</f>
        <v>1571743.16650617</v>
      </c>
      <c r="J1674" s="0" t="n">
        <v>0.683</v>
      </c>
      <c r="K1674" s="0" t="n">
        <f aca="false">I1674*J1674</f>
        <v>1073500.58272371</v>
      </c>
      <c r="L1674" s="0" t="n">
        <v>0.3011</v>
      </c>
      <c r="M1674" s="0" t="n">
        <f aca="false">I1674*L1674</f>
        <v>473251.867435008</v>
      </c>
      <c r="N1674" s="0" t="n">
        <v>0.1975</v>
      </c>
      <c r="O1674" s="0" t="n">
        <f aca="false">I1674*N1674</f>
        <v>310419.275384969</v>
      </c>
      <c r="P1674" s="0" t="n">
        <v>0.1066</v>
      </c>
      <c r="Q1674" s="0" t="n">
        <f aca="false">I1674*P1674</f>
        <v>167547.821549558</v>
      </c>
      <c r="U1674" s="0" t="n">
        <v>0.4823</v>
      </c>
      <c r="V1674" s="0" t="n">
        <f aca="false">U1674*I1674</f>
        <v>758051.729205926</v>
      </c>
      <c r="X1674" s="6" t="n">
        <f aca="false">X1673-Y1674</f>
        <v>3102297.7236519</v>
      </c>
      <c r="Y1674" s="6" t="n">
        <f aca="false">X1673*0.1</f>
        <v>344699.747072433</v>
      </c>
      <c r="AA1674" s="6" t="n">
        <f aca="false">AA1673-AB1674</f>
        <v>172467.6096</v>
      </c>
      <c r="AB1674" s="6" t="n">
        <f aca="false">AA1673*0.2</f>
        <v>43116.9024</v>
      </c>
      <c r="AJ1674" s="4" t="n">
        <f aca="false">AJ1673-AK1674</f>
        <v>3102297.7236519</v>
      </c>
      <c r="AK1674" s="4" t="n">
        <f aca="false">AJ1673*0.1</f>
        <v>344699.747072433</v>
      </c>
      <c r="AM1674" s="0" t="n">
        <v>0.0625</v>
      </c>
      <c r="AN1674" s="0" t="n">
        <f aca="false">AM1674*I1674</f>
        <v>98233.9479066356</v>
      </c>
      <c r="AO1674" s="0" t="n">
        <v>0.039</v>
      </c>
      <c r="AP1674" s="0" t="n">
        <f aca="false">AO1674*I1674</f>
        <v>61297.9834937406</v>
      </c>
      <c r="AQ1674" s="0" t="n">
        <v>0.0256</v>
      </c>
      <c r="AR1674" s="0" t="n">
        <f aca="false">AQ1674*I1674</f>
        <v>40236.625062558</v>
      </c>
      <c r="AV1674" s="0" t="n">
        <v>0.0174895</v>
      </c>
      <c r="AW1674" s="0" t="n">
        <f aca="false">AV1674*I1674</f>
        <v>27489.0021106097</v>
      </c>
    </row>
    <row r="1675" customFormat="false" ht="12.75" hidden="false" customHeight="false" outlineLevel="0" collapsed="false">
      <c r="A1675" s="0" t="n">
        <v>5</v>
      </c>
      <c r="C1675" s="0" t="n">
        <v>0</v>
      </c>
      <c r="D1675" s="4" t="n">
        <f aca="false">R1420+R1423</f>
        <v>2381429.04016086</v>
      </c>
      <c r="E1675" s="0" t="n">
        <v>0</v>
      </c>
      <c r="F1675" s="0" t="n">
        <f aca="false">D1675-E1675-0.1*C1675</f>
        <v>2381429.04016086</v>
      </c>
      <c r="G1675" s="4" t="n">
        <f aca="false">F1675*(1-0.34)</f>
        <v>1571743.16650617</v>
      </c>
      <c r="H1675" s="4" t="n">
        <f aca="false">0.34*(E1675+(C1675*0.1))</f>
        <v>0</v>
      </c>
      <c r="I1675" s="4" t="n">
        <f aca="false">G1675+H1675</f>
        <v>1571743.16650617</v>
      </c>
      <c r="J1675" s="0" t="n">
        <v>0.6209</v>
      </c>
      <c r="K1675" s="0" t="n">
        <f aca="false">I1675*J1675</f>
        <v>975895.332083681</v>
      </c>
      <c r="L1675" s="0" t="n">
        <v>0.223</v>
      </c>
      <c r="M1675" s="0" t="n">
        <f aca="false">I1675*L1675</f>
        <v>350498.726130876</v>
      </c>
      <c r="N1675" s="0" t="n">
        <v>0.1317</v>
      </c>
      <c r="O1675" s="0" t="n">
        <f aca="false">I1675*N1675</f>
        <v>206998.575028863</v>
      </c>
      <c r="P1675" s="0" t="n">
        <v>0.0609</v>
      </c>
      <c r="Q1675" s="0" t="n">
        <f aca="false">I1675*P1675</f>
        <v>95719.1588402258</v>
      </c>
      <c r="U1675" s="0" t="n">
        <v>0.4019</v>
      </c>
      <c r="V1675" s="0" t="n">
        <f aca="false">U1675*I1675</f>
        <v>631683.57861883</v>
      </c>
      <c r="X1675" s="6" t="n">
        <f aca="false">X1674-Y1675</f>
        <v>2792067.95128671</v>
      </c>
      <c r="Y1675" s="6" t="n">
        <f aca="false">X1674*0.1</f>
        <v>310229.77236519</v>
      </c>
      <c r="AA1675" s="6" t="n">
        <f aca="false">AA1674-AB1675</f>
        <v>137974.08768</v>
      </c>
      <c r="AB1675" s="6" t="n">
        <f aca="false">AA1674*0.2</f>
        <v>34493.52192</v>
      </c>
      <c r="AJ1675" s="4" t="n">
        <f aca="false">AJ1674-AK1675</f>
        <v>2792067.95128671</v>
      </c>
      <c r="AK1675" s="4" t="n">
        <f aca="false">AJ1674*0.1</f>
        <v>310229.77236519</v>
      </c>
      <c r="AM1675" s="0" t="n">
        <v>0.03125</v>
      </c>
      <c r="AN1675" s="0" t="n">
        <f aca="false">AM1675*I1675</f>
        <v>49116.9739533178</v>
      </c>
      <c r="AO1675" s="0" t="n">
        <v>0.0173</v>
      </c>
      <c r="AP1675" s="0" t="n">
        <f aca="false">AO1675*I1675</f>
        <v>27191.1567805567</v>
      </c>
      <c r="AQ1675" s="0" t="n">
        <v>0.0102</v>
      </c>
      <c r="AR1675" s="0" t="n">
        <f aca="false">AQ1675*I1675</f>
        <v>16031.7802983629</v>
      </c>
      <c r="AV1675" s="0" t="n">
        <v>0.00636</v>
      </c>
      <c r="AW1675" s="0" t="n">
        <f aca="false">AV1675*I1675</f>
        <v>9996.28653897924</v>
      </c>
    </row>
    <row r="1676" customFormat="false" ht="12.75" hidden="false" customHeight="false" outlineLevel="0" collapsed="false">
      <c r="A1676" s="0" t="n">
        <v>6</v>
      </c>
      <c r="C1676" s="0" t="n">
        <v>0</v>
      </c>
      <c r="D1676" s="4" t="n">
        <f aca="false">R1420+R1423</f>
        <v>2381429.04016086</v>
      </c>
      <c r="E1676" s="0" t="n">
        <v>0</v>
      </c>
      <c r="F1676" s="0" t="n">
        <f aca="false">D1676-E1676-0.1*C1676</f>
        <v>2381429.04016086</v>
      </c>
      <c r="G1676" s="4" t="n">
        <f aca="false">F1676*(1-0.34)</f>
        <v>1571743.16650617</v>
      </c>
      <c r="H1676" s="4" t="n">
        <f aca="false">0.34*(E1676+(C1676*0.1))</f>
        <v>0</v>
      </c>
      <c r="I1676" s="4" t="n">
        <f aca="false">G1676+H1676</f>
        <v>1571743.16650617</v>
      </c>
      <c r="J1676" s="0" t="n">
        <v>0.5645</v>
      </c>
      <c r="K1676" s="0" t="n">
        <f aca="false">I1676*J1676</f>
        <v>887249.017492733</v>
      </c>
      <c r="L1676" s="0" t="n">
        <v>0.1652</v>
      </c>
      <c r="M1676" s="0" t="n">
        <f aca="false">I1676*L1676</f>
        <v>259651.971106819</v>
      </c>
      <c r="N1676" s="0" t="n">
        <v>0.0878</v>
      </c>
      <c r="O1676" s="0" t="n">
        <f aca="false">I1676*N1676</f>
        <v>137999.050019242</v>
      </c>
      <c r="P1676" s="0" t="n">
        <v>0.0348</v>
      </c>
      <c r="Q1676" s="0" t="n">
        <f aca="false">I1676*P1676</f>
        <v>54696.6621944147</v>
      </c>
      <c r="U1676" s="0" t="n">
        <v>0.3349</v>
      </c>
      <c r="V1676" s="0" t="n">
        <f aca="false">U1676*I1676</f>
        <v>526376.786462916</v>
      </c>
      <c r="X1676" s="6" t="n">
        <f aca="false">X1675-Y1676</f>
        <v>2512861.15615804</v>
      </c>
      <c r="Y1676" s="6" t="n">
        <f aca="false">X1675*0.1</f>
        <v>279206.795128671</v>
      </c>
      <c r="AA1676" s="6" t="n">
        <f aca="false">AA1675-AB1676</f>
        <v>110379.270144</v>
      </c>
      <c r="AB1676" s="6" t="n">
        <f aca="false">AA1675/5</f>
        <v>27594.817536</v>
      </c>
      <c r="AJ1676" s="4" t="n">
        <f aca="false">AJ1675-AK1676</f>
        <v>2512861.15615804</v>
      </c>
      <c r="AK1676" s="4" t="n">
        <f aca="false">AJ1675*0.1</f>
        <v>279206.795128671</v>
      </c>
      <c r="AM1676" s="0" t="n">
        <v>0.01563</v>
      </c>
      <c r="AN1676" s="0" t="n">
        <f aca="false">AM1676*I1676</f>
        <v>24566.3456924914</v>
      </c>
      <c r="AO1676" s="0" t="n">
        <v>0.0077</v>
      </c>
      <c r="AP1676" s="0" t="n">
        <f aca="false">AO1676*I1676</f>
        <v>12102.4223820975</v>
      </c>
      <c r="AQ1676" s="0" t="n">
        <v>0.0041</v>
      </c>
      <c r="AR1676" s="0" t="n">
        <f aca="false">AQ1676*I1676</f>
        <v>6444.1469826753</v>
      </c>
      <c r="AV1676" s="0" t="n">
        <v>0.00231</v>
      </c>
      <c r="AW1676" s="0" t="n">
        <f aca="false">AV1676*I1676</f>
        <v>3630.72671462925</v>
      </c>
    </row>
    <row r="1677" customFormat="false" ht="12.75" hidden="false" customHeight="false" outlineLevel="0" collapsed="false">
      <c r="A1677" s="0" t="n">
        <v>7</v>
      </c>
      <c r="C1677" s="0" t="n">
        <v>0</v>
      </c>
      <c r="D1677" s="4" t="n">
        <f aca="false">R1420+R1423</f>
        <v>2381429.04016086</v>
      </c>
      <c r="E1677" s="0" t="n">
        <v>0</v>
      </c>
      <c r="F1677" s="0" t="n">
        <f aca="false">D1677-E1677-0.1*C1677</f>
        <v>2381429.04016086</v>
      </c>
      <c r="G1677" s="4" t="n">
        <f aca="false">F1677*(1-0.34)</f>
        <v>1571743.16650617</v>
      </c>
      <c r="H1677" s="4" t="n">
        <f aca="false">0.34*(E1677+(C1677*0.1))</f>
        <v>0</v>
      </c>
      <c r="I1677" s="4" t="n">
        <f aca="false">G1677+H1677</f>
        <v>1571743.16650617</v>
      </c>
      <c r="J1677" s="0" t="n">
        <v>0.5132</v>
      </c>
      <c r="K1677" s="0" t="n">
        <f aca="false">I1677*J1677</f>
        <v>806618.593050966</v>
      </c>
      <c r="L1677" s="0" t="n">
        <v>0.1224</v>
      </c>
      <c r="M1677" s="0" t="n">
        <f aca="false">I1677*L1677</f>
        <v>192381.363580355</v>
      </c>
      <c r="N1677" s="0" t="n">
        <v>0.0585</v>
      </c>
      <c r="O1677" s="0" t="n">
        <f aca="false">I1677*N1677</f>
        <v>91946.975240611</v>
      </c>
      <c r="P1677" s="0" t="n">
        <v>0.0199</v>
      </c>
      <c r="Q1677" s="0" t="n">
        <f aca="false">I1677*P1677</f>
        <v>31277.6890134728</v>
      </c>
      <c r="U1677" s="0" t="n">
        <v>0.2791</v>
      </c>
      <c r="V1677" s="0" t="n">
        <f aca="false">U1677*I1677</f>
        <v>438673.517771872</v>
      </c>
      <c r="X1677" s="6" t="n">
        <f aca="false">X1676-Y1677</f>
        <v>2261575.04054223</v>
      </c>
      <c r="Y1677" s="6" t="n">
        <f aca="false">X1676*0.1</f>
        <v>251286.115615804</v>
      </c>
      <c r="AA1677" s="6" t="n">
        <f aca="false">AA1676-AB1677</f>
        <v>82784.452608</v>
      </c>
      <c r="AB1677" s="6" t="n">
        <f aca="false">AA1675/5</f>
        <v>27594.817536</v>
      </c>
      <c r="AJ1677" s="4" t="n">
        <f aca="false">AJ1676-AK1677</f>
        <v>2261575.04054223</v>
      </c>
      <c r="AK1677" s="4" t="n">
        <f aca="false">AJ1676*0.1</f>
        <v>251286.115615804</v>
      </c>
      <c r="AM1677" s="0" t="n">
        <v>0.00781</v>
      </c>
      <c r="AN1677" s="0" t="n">
        <f aca="false">AM1677*I1677</f>
        <v>12275.3141304132</v>
      </c>
      <c r="AO1677" s="0" t="n">
        <v>0.0034</v>
      </c>
      <c r="AP1677" s="0" t="n">
        <f aca="false">AO1677*I1677</f>
        <v>5343.92676612098</v>
      </c>
      <c r="AQ1677" s="0" t="n">
        <v>0.0016</v>
      </c>
      <c r="AR1677" s="0" t="n">
        <f aca="false">AQ1677*I1677</f>
        <v>2514.78906640987</v>
      </c>
      <c r="AV1677" s="0" t="n">
        <v>0.00084</v>
      </c>
      <c r="AW1677" s="0" t="n">
        <f aca="false">AV1677*I1677</f>
        <v>1320.26425986518</v>
      </c>
    </row>
    <row r="1678" customFormat="false" ht="12.75" hidden="false" customHeight="false" outlineLevel="0" collapsed="false">
      <c r="A1678" s="0" t="n">
        <v>8</v>
      </c>
      <c r="C1678" s="0" t="n">
        <v>0</v>
      </c>
      <c r="D1678" s="4" t="n">
        <f aca="false">R1420+R1423</f>
        <v>2381429.04016086</v>
      </c>
      <c r="E1678" s="0" t="n">
        <v>0</v>
      </c>
      <c r="F1678" s="0" t="n">
        <f aca="false">D1678-E1678-0.1*C1678</f>
        <v>2381429.04016086</v>
      </c>
      <c r="G1678" s="4" t="n">
        <f aca="false">F1678*(1-0.34)</f>
        <v>1571743.16650617</v>
      </c>
      <c r="H1678" s="4" t="n">
        <f aca="false">0.34*(E1678+(C1678*0.1))</f>
        <v>0</v>
      </c>
      <c r="I1678" s="4" t="n">
        <f aca="false">G1678+H1678</f>
        <v>1571743.16650617</v>
      </c>
      <c r="J1678" s="0" t="n">
        <v>0.4665</v>
      </c>
      <c r="K1678" s="0" t="n">
        <f aca="false">I1678*J1678</f>
        <v>733218.187175128</v>
      </c>
      <c r="L1678" s="0" t="n">
        <v>0.0906</v>
      </c>
      <c r="M1678" s="0" t="n">
        <f aca="false">I1678*L1678</f>
        <v>142399.930885459</v>
      </c>
      <c r="N1678" s="0" t="n">
        <v>0.039</v>
      </c>
      <c r="O1678" s="0" t="n">
        <f aca="false">I1678*N1678</f>
        <v>61297.9834937406</v>
      </c>
      <c r="P1678" s="0" t="n">
        <v>0.0199</v>
      </c>
      <c r="Q1678" s="0" t="n">
        <f aca="false">I1678*P1678</f>
        <v>31277.6890134728</v>
      </c>
      <c r="U1678" s="0" t="n">
        <v>0.2326</v>
      </c>
      <c r="V1678" s="0" t="n">
        <f aca="false">U1678*I1678</f>
        <v>365587.460529335</v>
      </c>
      <c r="X1678" s="6" t="n">
        <f aca="false">X1677-Y1678</f>
        <v>2035417.53648801</v>
      </c>
      <c r="Y1678" s="6" t="n">
        <f aca="false">X1677*0.1</f>
        <v>226157.504054223</v>
      </c>
      <c r="AA1678" s="6" t="n">
        <f aca="false">AA1677-AB1678</f>
        <v>55189.635072</v>
      </c>
      <c r="AB1678" s="6" t="n">
        <f aca="false">AA1675/5</f>
        <v>27594.817536</v>
      </c>
      <c r="AJ1678" s="4" t="n">
        <f aca="false">AJ1677-AK1678</f>
        <v>2035417.53648801</v>
      </c>
      <c r="AK1678" s="4" t="n">
        <f aca="false">AJ1677*0.1</f>
        <v>226157.504054223</v>
      </c>
      <c r="AM1678" s="0" t="n">
        <v>0.00391</v>
      </c>
      <c r="AN1678" s="0" t="n">
        <f aca="false">AM1678*I1678</f>
        <v>6145.51578103913</v>
      </c>
      <c r="AO1678" s="0" t="n">
        <v>0.0015</v>
      </c>
      <c r="AP1678" s="0" t="n">
        <f aca="false">AO1678*I1678</f>
        <v>2357.61474975925</v>
      </c>
      <c r="AQ1678" s="0" t="n">
        <v>0.000665</v>
      </c>
      <c r="AR1678" s="0" t="n">
        <f aca="false">AQ1678*I1678</f>
        <v>1045.2092057266</v>
      </c>
      <c r="AV1678" s="0" t="n">
        <v>0.000306</v>
      </c>
      <c r="AW1678" s="0" t="n">
        <f aca="false">AV1678*I1678</f>
        <v>480.953408950888</v>
      </c>
    </row>
    <row r="1679" customFormat="false" ht="12.75" hidden="false" customHeight="false" outlineLevel="0" collapsed="false">
      <c r="A1679" s="0" t="n">
        <v>9</v>
      </c>
      <c r="C1679" s="0" t="n">
        <v>0</v>
      </c>
      <c r="D1679" s="4" t="n">
        <f aca="false">R1420+R1423</f>
        <v>2381429.04016086</v>
      </c>
      <c r="E1679" s="0" t="n">
        <v>0</v>
      </c>
      <c r="F1679" s="0" t="n">
        <f aca="false">D1679-E1679-0.1*C1679</f>
        <v>2381429.04016086</v>
      </c>
      <c r="G1679" s="4" t="n">
        <f aca="false">F1679*(1-0.34)</f>
        <v>1571743.16650617</v>
      </c>
      <c r="H1679" s="4" t="n">
        <f aca="false">0.34*(E1679+(C1679*0.1))</f>
        <v>0</v>
      </c>
      <c r="I1679" s="4" t="n">
        <f aca="false">G1679+H1679</f>
        <v>1571743.16650617</v>
      </c>
      <c r="J1679" s="0" t="n">
        <v>0.4241</v>
      </c>
      <c r="K1679" s="0" t="n">
        <f aca="false">I1679*J1679</f>
        <v>666576.276915267</v>
      </c>
      <c r="L1679" s="0" t="n">
        <v>0.0671</v>
      </c>
      <c r="M1679" s="0" t="n">
        <f aca="false">I1679*L1679</f>
        <v>105463.966472564</v>
      </c>
      <c r="N1679" s="0" t="n">
        <v>0.026</v>
      </c>
      <c r="O1679" s="0" t="n">
        <f aca="false">I1679*N1679</f>
        <v>40865.3223291604</v>
      </c>
      <c r="P1679" s="0" t="n">
        <v>0.0065</v>
      </c>
      <c r="Q1679" s="0" t="n">
        <f aca="false">I1679*P1679</f>
        <v>10216.3305822901</v>
      </c>
      <c r="U1679" s="0" t="n">
        <v>0.1938</v>
      </c>
      <c r="V1679" s="0" t="n">
        <f aca="false">U1679*I1679</f>
        <v>304603.825668896</v>
      </c>
      <c r="X1679" s="6" t="n">
        <f aca="false">X1678-Y1679</f>
        <v>1831875.78283921</v>
      </c>
      <c r="Y1679" s="6" t="n">
        <f aca="false">X1678*0.1</f>
        <v>203541.753648801</v>
      </c>
      <c r="AA1679" s="6" t="n">
        <f aca="false">AA1678-AB1679</f>
        <v>27594.817536</v>
      </c>
      <c r="AB1679" s="6" t="n">
        <f aca="false">AA1675/5</f>
        <v>27594.817536</v>
      </c>
      <c r="AJ1679" s="4" t="n">
        <f aca="false">AJ1678-AK1679</f>
        <v>1831875.78283921</v>
      </c>
      <c r="AK1679" s="4" t="n">
        <f aca="false">AJ1678*0.1</f>
        <v>203541.753648801</v>
      </c>
      <c r="AM1679" s="0" t="n">
        <v>0.00195</v>
      </c>
      <c r="AN1679" s="0" t="n">
        <f aca="false">AM1679*I1679</f>
        <v>3064.89917468703</v>
      </c>
      <c r="AO1679" s="0" t="n">
        <v>0.0007</v>
      </c>
      <c r="AP1679" s="0" t="n">
        <f aca="false">AO1679*I1679</f>
        <v>1100.22021655432</v>
      </c>
      <c r="AQ1679" s="0" t="n">
        <v>0.000262</v>
      </c>
      <c r="AR1679" s="0" t="n">
        <f aca="false">AQ1679*I1679</f>
        <v>411.796709624617</v>
      </c>
      <c r="AV1679" s="0" t="n">
        <v>0.000111</v>
      </c>
      <c r="AW1679" s="0" t="n">
        <f aca="false">AV1679*I1679</f>
        <v>174.463491482185</v>
      </c>
    </row>
    <row r="1680" customFormat="false" ht="12.75" hidden="false" customHeight="false" outlineLevel="0" collapsed="false">
      <c r="A1680" s="0" t="n">
        <v>10</v>
      </c>
      <c r="B1680" s="17" t="n">
        <f aca="false">R1417</f>
        <v>-421063.5</v>
      </c>
      <c r="C1680" s="0" t="n">
        <v>0</v>
      </c>
      <c r="D1680" s="4" t="n">
        <f aca="false">R1420+R1423</f>
        <v>2381429.04016086</v>
      </c>
      <c r="E1680" s="0" t="n">
        <v>0</v>
      </c>
      <c r="F1680" s="0" t="n">
        <f aca="false">D1680-E1680-0.1*C1680</f>
        <v>2381429.04016086</v>
      </c>
      <c r="G1680" s="4" t="n">
        <f aca="false">F1680*(1-0.34)</f>
        <v>1571743.16650617</v>
      </c>
      <c r="H1680" s="4" t="n">
        <f aca="false">0.34*(E1680+(C1680*0.1))</f>
        <v>0</v>
      </c>
      <c r="I1680" s="4" t="n">
        <f aca="false">B1680+G1680+H1680</f>
        <v>1150679.66650617</v>
      </c>
      <c r="J1680" s="0" t="n">
        <v>0.3855</v>
      </c>
      <c r="K1680" s="0" t="n">
        <f aca="false">I1680*J1680</f>
        <v>443587.011438129</v>
      </c>
      <c r="L1680" s="0" t="n">
        <v>0.0497</v>
      </c>
      <c r="M1680" s="0" t="n">
        <f aca="false">I1680*L1680</f>
        <v>57188.7794253566</v>
      </c>
      <c r="N1680" s="0" t="n">
        <v>0.0173</v>
      </c>
      <c r="O1680" s="0" t="n">
        <f aca="false">I1680*N1680</f>
        <v>19906.7582305567</v>
      </c>
      <c r="P1680" s="0" t="n">
        <v>0.0037</v>
      </c>
      <c r="Q1680" s="0" t="n">
        <f aca="false">I1680*P1680</f>
        <v>4257.51476607283</v>
      </c>
      <c r="U1680" s="0" t="n">
        <v>0.1615</v>
      </c>
      <c r="V1680" s="0" t="n">
        <f aca="false">U1680*I1680</f>
        <v>185834.766140746</v>
      </c>
      <c r="W1680" s="17"/>
      <c r="X1680" s="6" t="n">
        <f aca="false">X1679-Y1680</f>
        <v>1648688.20455529</v>
      </c>
      <c r="Y1680" s="6" t="n">
        <f aca="false">X1679*0.1</f>
        <v>183187.578283921</v>
      </c>
      <c r="AA1680" s="6" t="n">
        <f aca="false">AA1679-AB1680</f>
        <v>0</v>
      </c>
      <c r="AB1680" s="6" t="n">
        <f aca="false">AA1675/5</f>
        <v>27594.817536</v>
      </c>
      <c r="AC1680" s="17" t="n">
        <f aca="false">R1417</f>
        <v>-421063.5</v>
      </c>
      <c r="AF1680" s="17" t="n">
        <f aca="false">W1680+Z1680+AC1680</f>
        <v>-421063.5</v>
      </c>
      <c r="AJ1680" s="4" t="n">
        <f aca="false">AJ1679-AK1680</f>
        <v>1648688.20455529</v>
      </c>
      <c r="AK1680" s="4" t="n">
        <f aca="false">AJ1679*0.1</f>
        <v>183187.578283921</v>
      </c>
      <c r="AM1680" s="0" t="n">
        <v>0.00098</v>
      </c>
      <c r="AN1680" s="0" t="n">
        <f aca="false">AM1680*I1680</f>
        <v>1127.66607317605</v>
      </c>
      <c r="AO1680" s="0" t="n">
        <v>0.0003</v>
      </c>
      <c r="AP1680" s="0" t="n">
        <f aca="false">AO1680*I1680</f>
        <v>345.203899951851</v>
      </c>
      <c r="AQ1680" s="0" t="n">
        <v>0.000105</v>
      </c>
      <c r="AR1680" s="0" t="n">
        <f aca="false">AQ1680*I1680</f>
        <v>120.821364983148</v>
      </c>
      <c r="AV1680" s="0" t="n">
        <v>4E-005</v>
      </c>
      <c r="AW1680" s="0" t="n">
        <f aca="false">AV1680*I1680</f>
        <v>46.0271866602468</v>
      </c>
    </row>
    <row r="1681" customFormat="false" ht="12.75" hidden="false" customHeight="false" outlineLevel="0" collapsed="false">
      <c r="A1681" s="0" t="n">
        <v>11</v>
      </c>
      <c r="C1681" s="6" t="n">
        <f aca="false">-AC1680-E1681</f>
        <v>336850.8</v>
      </c>
      <c r="D1681" s="4" t="n">
        <f aca="false">R1420+R1423</f>
        <v>2381429.04016086</v>
      </c>
      <c r="E1681" s="6" t="n">
        <f aca="false">-AC1680*0.2</f>
        <v>84212.7</v>
      </c>
      <c r="F1681" s="0" t="n">
        <f aca="false">D1681-E1681-0.1*C1681</f>
        <v>2263531.26016086</v>
      </c>
      <c r="G1681" s="4" t="n">
        <f aca="false">F1681*(1-0.34)</f>
        <v>1493930.63170617</v>
      </c>
      <c r="H1681" s="4" t="n">
        <f aca="false">0.34*(E1681+(C1681*0.1))</f>
        <v>40085.2452</v>
      </c>
      <c r="I1681" s="4" t="n">
        <f aca="false">G1681+H1681</f>
        <v>1534015.87690617</v>
      </c>
      <c r="J1681" s="0" t="n">
        <v>0.3505</v>
      </c>
      <c r="K1681" s="0" t="n">
        <f aca="false">I1681*J1681</f>
        <v>537672.564855612</v>
      </c>
      <c r="L1681" s="0" t="n">
        <v>0.0368</v>
      </c>
      <c r="M1681" s="0" t="n">
        <f aca="false">I1681*L1681</f>
        <v>56451.784270147</v>
      </c>
      <c r="N1681" s="0" t="n">
        <v>0.116</v>
      </c>
      <c r="O1681" s="0" t="n">
        <f aca="false">I1681*N1681</f>
        <v>177945.841721116</v>
      </c>
      <c r="P1681" s="0" t="n">
        <v>0.0021</v>
      </c>
      <c r="Q1681" s="0" t="n">
        <f aca="false">I1681*P1681</f>
        <v>3221.43334150296</v>
      </c>
      <c r="U1681" s="0" t="n">
        <v>0.1346</v>
      </c>
      <c r="V1681" s="0" t="n">
        <f aca="false">U1681*I1681</f>
        <v>206478.53703157</v>
      </c>
      <c r="X1681" s="6" t="n">
        <f aca="false">X1680-Y1681</f>
        <v>1483819.38409976</v>
      </c>
      <c r="Y1681" s="6" t="n">
        <f aca="false">X1680/10</f>
        <v>164868.820455529</v>
      </c>
      <c r="AA1681" s="6"/>
      <c r="AB1681" s="6"/>
      <c r="AJ1681" s="4" t="n">
        <f aca="false">AJ1680-AK1681</f>
        <v>1483819.38409976</v>
      </c>
      <c r="AK1681" s="4" t="n">
        <f aca="false">AJ1680/10</f>
        <v>164868.820455529</v>
      </c>
      <c r="AM1681" s="0" t="n">
        <v>0.00049</v>
      </c>
      <c r="AN1681" s="0" t="n">
        <f aca="false">AM1681*I1681</f>
        <v>751.667779684023</v>
      </c>
      <c r="AO1681" s="0" t="n">
        <v>0.00013</v>
      </c>
      <c r="AP1681" s="0" t="n">
        <f aca="false">AO1681*I1681</f>
        <v>199.422063997802</v>
      </c>
      <c r="AQ1681" s="0" t="n">
        <v>4.2E-005</v>
      </c>
      <c r="AR1681" s="0" t="n">
        <f aca="false">AQ1681*I1681</f>
        <v>64.4286668300591</v>
      </c>
      <c r="AV1681" s="0" t="n">
        <v>1.47E-005</v>
      </c>
      <c r="AW1681" s="0" t="n">
        <f aca="false">AV1681*I1681</f>
        <v>22.5500333905207</v>
      </c>
    </row>
    <row r="1682" customFormat="false" ht="12.75" hidden="false" customHeight="false" outlineLevel="0" collapsed="false">
      <c r="A1682" s="0" t="n">
        <v>12</v>
      </c>
      <c r="C1682" s="6" t="n">
        <f aca="false">C1681-E1682</f>
        <v>269480.64</v>
      </c>
      <c r="D1682" s="4" t="n">
        <f aca="false">R1420+R1423</f>
        <v>2381429.04016086</v>
      </c>
      <c r="E1682" s="6" t="n">
        <f aca="false">C1681*0.2</f>
        <v>67370.16</v>
      </c>
      <c r="F1682" s="0" t="n">
        <f aca="false">D1682-E1682-0.1*C1682</f>
        <v>2287110.81616086</v>
      </c>
      <c r="G1682" s="4" t="n">
        <f aca="false">F1682*(1-0.34)</f>
        <v>1509493.13866617</v>
      </c>
      <c r="H1682" s="4" t="n">
        <f aca="false">0.34*(E1682+(C1682*0.1))</f>
        <v>32068.19616</v>
      </c>
      <c r="I1682" s="4" t="n">
        <f aca="false">G1682+H1682</f>
        <v>1541561.33482617</v>
      </c>
      <c r="J1682" s="0" t="n">
        <v>0.3186</v>
      </c>
      <c r="K1682" s="0" t="n">
        <f aca="false">I1682*J1682</f>
        <v>491141.441275618</v>
      </c>
      <c r="L1682" s="0" t="n">
        <v>0.0273</v>
      </c>
      <c r="M1682" s="0" t="n">
        <f aca="false">I1682*L1682</f>
        <v>42084.6244407544</v>
      </c>
      <c r="N1682" s="0" t="n">
        <v>0.0077</v>
      </c>
      <c r="O1682" s="0" t="n">
        <f aca="false">I1682*N1682</f>
        <v>11870.0222781615</v>
      </c>
      <c r="P1682" s="0" t="n">
        <v>0.0012</v>
      </c>
      <c r="Q1682" s="0" t="n">
        <f aca="false">I1682*P1682</f>
        <v>1849.8736017914</v>
      </c>
      <c r="U1682" s="0" t="n">
        <v>0.1122</v>
      </c>
      <c r="V1682" s="0" t="n">
        <f aca="false">U1682*I1682</f>
        <v>172963.181767496</v>
      </c>
      <c r="X1682" s="6" t="n">
        <f aca="false">X1681-Y1682</f>
        <v>1318950.56364423</v>
      </c>
      <c r="Y1682" s="6" t="n">
        <f aca="false">X1680/10</f>
        <v>164868.820455529</v>
      </c>
      <c r="AA1682" s="6"/>
      <c r="AB1682" s="6"/>
      <c r="AJ1682" s="4" t="n">
        <f aca="false">AJ1681-AK1682</f>
        <v>1318950.56364423</v>
      </c>
      <c r="AK1682" s="4" t="n">
        <f aca="false">AJ1680/10</f>
        <v>164868.820455529</v>
      </c>
      <c r="AM1682" s="0" t="n">
        <v>0.00024</v>
      </c>
      <c r="AN1682" s="0" t="n">
        <f aca="false">AM1682*I1682</f>
        <v>369.974720358281</v>
      </c>
      <c r="AO1682" s="0" t="n">
        <v>5.9E-005</v>
      </c>
      <c r="AP1682" s="0" t="n">
        <f aca="false">AO1682*I1682</f>
        <v>90.952118754744</v>
      </c>
      <c r="AQ1682" s="0" t="n">
        <v>1.7E-005</v>
      </c>
      <c r="AR1682" s="0" t="n">
        <f aca="false">AQ1682*I1682</f>
        <v>26.2065426920449</v>
      </c>
      <c r="AV1682" s="0" t="n">
        <v>5.3E-006</v>
      </c>
      <c r="AW1682" s="0" t="n">
        <f aca="false">AV1682*I1682</f>
        <v>8.1702750745787</v>
      </c>
    </row>
    <row r="1683" customFormat="false" ht="12.75" hidden="false" customHeight="false" outlineLevel="0" collapsed="false">
      <c r="A1683" s="0" t="n">
        <v>13</v>
      </c>
      <c r="C1683" s="6" t="n">
        <f aca="false">C1682-E1683</f>
        <v>215584.512</v>
      </c>
      <c r="D1683" s="4" t="n">
        <f aca="false">R1420+R1423</f>
        <v>2381429.04016086</v>
      </c>
      <c r="E1683" s="6" t="n">
        <f aca="false">C1682*0.2</f>
        <v>53896.128</v>
      </c>
      <c r="F1683" s="0" t="n">
        <f aca="false">D1683-E1683-0.1*C1683</f>
        <v>2305974.46096086</v>
      </c>
      <c r="G1683" s="4" t="n">
        <f aca="false">F1683*(1-0.34)</f>
        <v>1521943.14423417</v>
      </c>
      <c r="H1683" s="4" t="n">
        <f aca="false">0.34*(E1683+(C1683*0.1))</f>
        <v>25654.556928</v>
      </c>
      <c r="I1683" s="4" t="n">
        <f aca="false">G1683+H1683</f>
        <v>1547597.70116217</v>
      </c>
      <c r="J1683" s="0" t="n">
        <v>0.2897</v>
      </c>
      <c r="K1683" s="0" t="n">
        <f aca="false">I1683*J1683</f>
        <v>448339.054026681</v>
      </c>
      <c r="L1683" s="0" t="n">
        <v>0.0273</v>
      </c>
      <c r="M1683" s="0" t="n">
        <f aca="false">I1683*L1683</f>
        <v>42249.4172417272</v>
      </c>
      <c r="N1683" s="0" t="n">
        <v>0.0051</v>
      </c>
      <c r="O1683" s="0" t="n">
        <f aca="false">I1683*N1683</f>
        <v>7892.74827592707</v>
      </c>
      <c r="P1683" s="0" t="n">
        <v>0.0007</v>
      </c>
      <c r="Q1683" s="0" t="n">
        <f aca="false">I1683*P1683</f>
        <v>1083.31839081352</v>
      </c>
      <c r="U1683" s="0" t="n">
        <v>0.0935</v>
      </c>
      <c r="V1683" s="0" t="n">
        <f aca="false">U1683*I1683</f>
        <v>144700.385058663</v>
      </c>
      <c r="X1683" s="6" t="n">
        <f aca="false">X1682-Y1683</f>
        <v>1154081.7431887</v>
      </c>
      <c r="Y1683" s="6" t="n">
        <f aca="false">X1680/10</f>
        <v>164868.820455529</v>
      </c>
      <c r="AA1683" s="6"/>
      <c r="AB1683" s="6"/>
      <c r="AJ1683" s="4" t="n">
        <f aca="false">AJ1682-AK1683</f>
        <v>1154081.7431887</v>
      </c>
      <c r="AK1683" s="4" t="n">
        <f aca="false">AJ1680/10</f>
        <v>164868.820455529</v>
      </c>
      <c r="AM1683" s="0" t="n">
        <v>0.00012</v>
      </c>
      <c r="AN1683" s="0" t="n">
        <f aca="false">AM1683*I1683</f>
        <v>185.71172413946</v>
      </c>
      <c r="AO1683" s="0" t="n">
        <v>2.6E-005</v>
      </c>
      <c r="AP1683" s="0" t="n">
        <f aca="false">AO1683*I1683</f>
        <v>40.2375402302164</v>
      </c>
      <c r="AQ1683" s="0" t="n">
        <v>6.7E-006</v>
      </c>
      <c r="AR1683" s="0" t="n">
        <f aca="false">AQ1683*I1683</f>
        <v>10.3689045977865</v>
      </c>
      <c r="AV1683" s="0" t="n">
        <v>1.9E-006</v>
      </c>
      <c r="AW1683" s="0" t="n">
        <f aca="false">AV1683*I1683</f>
        <v>2.94043563220812</v>
      </c>
    </row>
    <row r="1684" customFormat="false" ht="12.75" hidden="false" customHeight="false" outlineLevel="0" collapsed="false">
      <c r="A1684" s="0" t="n">
        <v>14</v>
      </c>
      <c r="C1684" s="6" t="n">
        <f aca="false">C1683-E1684</f>
        <v>172467.6096</v>
      </c>
      <c r="D1684" s="4" t="n">
        <f aca="false">R1420+R1423</f>
        <v>2381429.04016086</v>
      </c>
      <c r="E1684" s="6" t="n">
        <f aca="false">C1683*0.2</f>
        <v>43116.9024</v>
      </c>
      <c r="F1684" s="0" t="n">
        <f aca="false">D1684-E1684-0.1*C1684</f>
        <v>2321065.37680086</v>
      </c>
      <c r="G1684" s="4" t="n">
        <f aca="false">F1684*(1-0.34)</f>
        <v>1531903.14868857</v>
      </c>
      <c r="H1684" s="4" t="n">
        <f aca="false">0.34*(E1684+(C1684*0.1))</f>
        <v>20523.6455424</v>
      </c>
      <c r="I1684" s="4" t="n">
        <f aca="false">G1684+H1684</f>
        <v>1552426.79423097</v>
      </c>
      <c r="J1684" s="0" t="n">
        <v>0.2633</v>
      </c>
      <c r="K1684" s="0" t="n">
        <f aca="false">I1684*J1684</f>
        <v>408753.974921014</v>
      </c>
      <c r="L1684" s="0" t="n">
        <v>0.0202</v>
      </c>
      <c r="M1684" s="0" t="n">
        <f aca="false">I1684*L1684</f>
        <v>31359.0212434656</v>
      </c>
      <c r="N1684" s="0" t="n">
        <v>0.0034</v>
      </c>
      <c r="O1684" s="0" t="n">
        <f aca="false">I1684*N1684</f>
        <v>5278.2511003853</v>
      </c>
      <c r="P1684" s="0" t="n">
        <v>0.0004</v>
      </c>
      <c r="Q1684" s="0" t="n">
        <f aca="false">I1684*P1684</f>
        <v>620.970717692388</v>
      </c>
      <c r="U1684" s="0" t="n">
        <v>0.0779</v>
      </c>
      <c r="V1684" s="0" t="n">
        <f aca="false">U1684*I1684</f>
        <v>120934.047270593</v>
      </c>
      <c r="X1684" s="6" t="n">
        <f aca="false">X1683-Y1684</f>
        <v>989212.922733172</v>
      </c>
      <c r="Y1684" s="6" t="n">
        <f aca="false">X1680/10</f>
        <v>164868.820455529</v>
      </c>
      <c r="AA1684" s="6"/>
      <c r="AB1684" s="6"/>
      <c r="AJ1684" s="4" t="n">
        <f aca="false">AJ1683-AK1684</f>
        <v>989212.922733172</v>
      </c>
      <c r="AK1684" s="4" t="n">
        <f aca="false">AJ1680/10</f>
        <v>164868.820455529</v>
      </c>
      <c r="AM1684" s="0" t="n">
        <v>6E-005</v>
      </c>
      <c r="AN1684" s="0" t="n">
        <f aca="false">AM1684*I1684</f>
        <v>93.1456076538582</v>
      </c>
      <c r="AO1684" s="0" t="n">
        <v>1.2E-005</v>
      </c>
      <c r="AP1684" s="0" t="n">
        <f aca="false">AO1684*I1684</f>
        <v>18.6291215307716</v>
      </c>
      <c r="AQ1684" s="0" t="n">
        <v>2.7E-006</v>
      </c>
      <c r="AR1684" s="0" t="n">
        <f aca="false">AQ1684*I1684</f>
        <v>4.19155234442362</v>
      </c>
      <c r="AV1684" s="0" t="n">
        <v>7E-007</v>
      </c>
      <c r="AW1684" s="0" t="n">
        <f aca="false">AV1684*I1684</f>
        <v>1.08669875596168</v>
      </c>
    </row>
    <row r="1685" customFormat="false" ht="12.75" hidden="false" customHeight="false" outlineLevel="0" collapsed="false">
      <c r="A1685" s="0" t="n">
        <v>15</v>
      </c>
      <c r="C1685" s="6" t="n">
        <f aca="false">C1684-E1685</f>
        <v>137974.08768</v>
      </c>
      <c r="D1685" s="4" t="n">
        <f aca="false">R1420+R1423</f>
        <v>2381429.04016086</v>
      </c>
      <c r="E1685" s="6" t="n">
        <f aca="false">C1684*0.2</f>
        <v>34493.52192</v>
      </c>
      <c r="F1685" s="0" t="n">
        <f aca="false">D1685-E1685-0.1*C1685</f>
        <v>2333138.10947286</v>
      </c>
      <c r="G1685" s="4" t="n">
        <f aca="false">F1685*(1-0.34)</f>
        <v>1539871.15225209</v>
      </c>
      <c r="H1685" s="4" t="n">
        <f aca="false">0.34*(E1685+(C1685*0.1))</f>
        <v>16418.91643392</v>
      </c>
      <c r="I1685" s="4" t="n">
        <f aca="false">G1685+H1685</f>
        <v>1556290.06868601</v>
      </c>
      <c r="J1685" s="0" t="n">
        <v>0.2394</v>
      </c>
      <c r="K1685" s="0" t="n">
        <f aca="false">I1685*J1685</f>
        <v>372575.842443431</v>
      </c>
      <c r="L1685" s="0" t="n">
        <v>0.015</v>
      </c>
      <c r="M1685" s="0" t="n">
        <f aca="false">I1685*L1685</f>
        <v>23344.3510302901</v>
      </c>
      <c r="N1685" s="0" t="n">
        <v>0.0023</v>
      </c>
      <c r="O1685" s="0" t="n">
        <f aca="false">I1685*N1685</f>
        <v>3579.46715797782</v>
      </c>
      <c r="P1685" s="0" t="n">
        <v>0.0002</v>
      </c>
      <c r="Q1685" s="0" t="n">
        <f aca="false">I1685*P1685</f>
        <v>311.258013737202</v>
      </c>
      <c r="U1685" s="0" t="n">
        <v>0.0649</v>
      </c>
      <c r="V1685" s="0" t="n">
        <f aca="false">U1685*I1685</f>
        <v>101003.225457722</v>
      </c>
      <c r="X1685" s="6" t="n">
        <f aca="false">X1684-Y1685</f>
        <v>824344.102277643</v>
      </c>
      <c r="Y1685" s="6" t="n">
        <f aca="false">X1680/10</f>
        <v>164868.820455529</v>
      </c>
      <c r="AA1685" s="6"/>
      <c r="AB1685" s="6"/>
      <c r="AJ1685" s="4" t="n">
        <f aca="false">AJ1684-AK1685</f>
        <v>824344.102277643</v>
      </c>
      <c r="AK1685" s="4" t="n">
        <f aca="false">AJ1680/10</f>
        <v>164868.820455529</v>
      </c>
      <c r="AM1685" s="0" t="n">
        <v>3E-005</v>
      </c>
      <c r="AN1685" s="0" t="n">
        <f aca="false">AM1685*I1685</f>
        <v>46.6887020605803</v>
      </c>
      <c r="AO1685" s="0" t="n">
        <v>5E-006</v>
      </c>
      <c r="AP1685" s="0" t="n">
        <f aca="false">AO1685*I1685</f>
        <v>7.78145034343005</v>
      </c>
      <c r="AQ1685" s="0" t="n">
        <v>1.1E-006</v>
      </c>
      <c r="AR1685" s="0" t="n">
        <f aca="false">AQ1685*I1685</f>
        <v>1.71191907555461</v>
      </c>
      <c r="AV1685" s="0" t="n">
        <v>3E-007</v>
      </c>
      <c r="AW1685" s="0" t="n">
        <f aca="false">AV1685*I1685</f>
        <v>0.466887020605803</v>
      </c>
    </row>
    <row r="1686" customFormat="false" ht="12.75" hidden="false" customHeight="false" outlineLevel="0" collapsed="false">
      <c r="A1686" s="0" t="n">
        <v>16</v>
      </c>
      <c r="C1686" s="6" t="n">
        <f aca="false">C1685-E1686</f>
        <v>110379.270144</v>
      </c>
      <c r="D1686" s="4" t="n">
        <f aca="false">R1420+R1423</f>
        <v>2381429.04016086</v>
      </c>
      <c r="E1686" s="6" t="n">
        <f aca="false">C1685/5</f>
        <v>27594.817536</v>
      </c>
      <c r="F1686" s="0" t="n">
        <f aca="false">D1686-E1686-0.1*C1686</f>
        <v>2342796.29561046</v>
      </c>
      <c r="G1686" s="4" t="n">
        <f aca="false">F1686*(1-0.34)</f>
        <v>1546245.55510291</v>
      </c>
      <c r="H1686" s="4" t="n">
        <f aca="false">0.34*(E1686+(C1686*0.1))</f>
        <v>13135.133147136</v>
      </c>
      <c r="I1686" s="4" t="n">
        <f aca="false">G1686+H1686</f>
        <v>1559380.68825004</v>
      </c>
      <c r="J1686" s="0" t="n">
        <v>0.2176</v>
      </c>
      <c r="K1686" s="0" t="n">
        <f aca="false">I1686*J1686</f>
        <v>339321.237763209</v>
      </c>
      <c r="L1686" s="0" t="n">
        <v>0.0111</v>
      </c>
      <c r="M1686" s="0" t="n">
        <f aca="false">I1686*L1686</f>
        <v>17309.1256395755</v>
      </c>
      <c r="N1686" s="0" t="n">
        <v>0.0015</v>
      </c>
      <c r="O1686" s="0" t="n">
        <f aca="false">I1686*N1686</f>
        <v>2339.07103237506</v>
      </c>
      <c r="P1686" s="0" t="n">
        <v>0.0001</v>
      </c>
      <c r="Q1686" s="0" t="n">
        <f aca="false">I1686*P1686</f>
        <v>155.938068825004</v>
      </c>
      <c r="U1686" s="0" t="n">
        <v>0.0541</v>
      </c>
      <c r="V1686" s="0" t="n">
        <f aca="false">U1686*I1686</f>
        <v>84362.4952343273</v>
      </c>
      <c r="X1686" s="6" t="n">
        <f aca="false">X1685-Y1686</f>
        <v>659475.281822115</v>
      </c>
      <c r="Y1686" s="6" t="n">
        <f aca="false">X1680/10</f>
        <v>164868.820455529</v>
      </c>
      <c r="AA1686" s="6"/>
      <c r="AB1686" s="6"/>
      <c r="AJ1686" s="4" t="n">
        <f aca="false">AJ1685-AK1686</f>
        <v>659475.281822115</v>
      </c>
      <c r="AK1686" s="4" t="n">
        <f aca="false">AJ1680/10</f>
        <v>164868.820455529</v>
      </c>
      <c r="AM1686" s="0" t="n">
        <v>1E-005</v>
      </c>
      <c r="AN1686" s="0" t="n">
        <f aca="false">AM1686*I1686</f>
        <v>15.5938068825004</v>
      </c>
      <c r="AO1686" s="0" t="n">
        <v>2.3E-006</v>
      </c>
      <c r="AP1686" s="0" t="n">
        <f aca="false">AO1686*I1686</f>
        <v>3.5865755829751</v>
      </c>
      <c r="AQ1686" s="0" t="n">
        <v>4E-007</v>
      </c>
      <c r="AR1686" s="0" t="n">
        <f aca="false">AQ1686*I1686</f>
        <v>0.623752275300017</v>
      </c>
      <c r="AV1686" s="0" t="n">
        <v>9E-008</v>
      </c>
      <c r="AW1686" s="0" t="n">
        <f aca="false">AV1686*I1686</f>
        <v>0.140344261942504</v>
      </c>
    </row>
    <row r="1687" customFormat="false" ht="12.75" hidden="false" customHeight="false" outlineLevel="0" collapsed="false">
      <c r="A1687" s="0" t="n">
        <v>17</v>
      </c>
      <c r="C1687" s="6" t="n">
        <f aca="false">C1686-E1687</f>
        <v>82784.452608</v>
      </c>
      <c r="D1687" s="4" t="n">
        <f aca="false">R1420+R1423</f>
        <v>2381429.04016086</v>
      </c>
      <c r="E1687" s="6" t="n">
        <f aca="false">C1685/5</f>
        <v>27594.817536</v>
      </c>
      <c r="F1687" s="0" t="n">
        <f aca="false">D1687-E1687-0.1*C1687</f>
        <v>2345555.77736406</v>
      </c>
      <c r="G1687" s="4" t="n">
        <f aca="false">F1687*(1-0.34)</f>
        <v>1548066.81306028</v>
      </c>
      <c r="H1687" s="4" t="n">
        <f aca="false">0.34*(E1687+(C1687*0.1))</f>
        <v>12196.909350912</v>
      </c>
      <c r="I1687" s="4" t="n">
        <f aca="false">G1687+H1687</f>
        <v>1560263.72241119</v>
      </c>
      <c r="J1687" s="0" t="n">
        <v>0.1978</v>
      </c>
      <c r="K1687" s="0" t="n">
        <f aca="false">I1687*J1687</f>
        <v>308620.164292934</v>
      </c>
      <c r="L1687" s="0" t="n">
        <v>0.0082</v>
      </c>
      <c r="M1687" s="0" t="n">
        <f aca="false">I1687*L1687</f>
        <v>12794.1625237718</v>
      </c>
      <c r="N1687" s="0" t="n">
        <v>0.001</v>
      </c>
      <c r="O1687" s="0" t="n">
        <f aca="false">I1687*N1687</f>
        <v>1560.26372241119</v>
      </c>
      <c r="P1687" s="0" t="n">
        <v>0.0001</v>
      </c>
      <c r="Q1687" s="0" t="n">
        <f aca="false">I1687*P1687</f>
        <v>156.026372241119</v>
      </c>
      <c r="U1687" s="0" t="n">
        <v>0.0451</v>
      </c>
      <c r="V1687" s="0" t="n">
        <f aca="false">U1687*I1687</f>
        <v>70367.8938807448</v>
      </c>
      <c r="X1687" s="6" t="n">
        <f aca="false">X1686-Y1687</f>
        <v>494606.461366586</v>
      </c>
      <c r="Y1687" s="6" t="n">
        <f aca="false">X1680/10</f>
        <v>164868.820455529</v>
      </c>
      <c r="AA1687" s="6"/>
      <c r="AB1687" s="6"/>
      <c r="AJ1687" s="4" t="n">
        <f aca="false">AJ1686-AK1687</f>
        <v>494606.461366586</v>
      </c>
      <c r="AK1687" s="4" t="n">
        <f aca="false">AJ1680/10</f>
        <v>164868.820455529</v>
      </c>
      <c r="AM1687" s="0" t="n">
        <v>8E-006</v>
      </c>
      <c r="AN1687" s="0" t="n">
        <f aca="false">AM1687*I1687</f>
        <v>12.4821097792896</v>
      </c>
      <c r="AO1687" s="0" t="n">
        <v>1E-006</v>
      </c>
      <c r="AP1687" s="0" t="n">
        <f aca="false">AO1687*I1687</f>
        <v>1.56026372241119</v>
      </c>
      <c r="AQ1687" s="0" t="n">
        <v>2E-007</v>
      </c>
      <c r="AR1687" s="0" t="n">
        <f aca="false">AQ1687*I1687</f>
        <v>0.312052744482239</v>
      </c>
      <c r="AV1687" s="0" t="n">
        <v>3E-008</v>
      </c>
      <c r="AW1687" s="0" t="n">
        <f aca="false">AV1687*I1687</f>
        <v>0.0468079116723358</v>
      </c>
    </row>
    <row r="1688" customFormat="false" ht="12.75" hidden="false" customHeight="false" outlineLevel="0" collapsed="false">
      <c r="A1688" s="0" t="n">
        <v>18</v>
      </c>
      <c r="C1688" s="6" t="n">
        <f aca="false">C1687-E1688</f>
        <v>55189.635072</v>
      </c>
      <c r="D1688" s="4" t="n">
        <f aca="false">R1420+R1423</f>
        <v>2381429.04016086</v>
      </c>
      <c r="E1688" s="6" t="n">
        <f aca="false">C1685/5</f>
        <v>27594.817536</v>
      </c>
      <c r="F1688" s="0" t="n">
        <f aca="false">D1688-E1688-0.1*C1688</f>
        <v>2348315.25911766</v>
      </c>
      <c r="G1688" s="4" t="n">
        <f aca="false">F1688*(1-0.34)</f>
        <v>1549888.07101766</v>
      </c>
      <c r="H1688" s="4" t="n">
        <f aca="false">0.34*(E1688+(C1688*0.1))</f>
        <v>11258.685554688</v>
      </c>
      <c r="I1688" s="4" t="n">
        <f aca="false">G1688+H1688</f>
        <v>1561146.75657235</v>
      </c>
      <c r="J1688" s="0" t="n">
        <v>0.1799</v>
      </c>
      <c r="K1688" s="0" t="n">
        <f aca="false">I1688*J1688</f>
        <v>280850.301507365</v>
      </c>
      <c r="L1688" s="0" t="n">
        <v>0.0045</v>
      </c>
      <c r="M1688" s="0" t="n">
        <f aca="false">I1688*L1688</f>
        <v>7025.16040457556</v>
      </c>
      <c r="N1688" s="0" t="n">
        <v>0.0007</v>
      </c>
      <c r="O1688" s="0" t="n">
        <f aca="false">I1688*N1688</f>
        <v>1092.80272960064</v>
      </c>
      <c r="P1688" s="0" t="n">
        <v>7E-005</v>
      </c>
      <c r="Q1688" s="0" t="n">
        <f aca="false">I1688*P1688</f>
        <v>109.280272960064</v>
      </c>
      <c r="U1688" s="0" t="n">
        <v>0.0376</v>
      </c>
      <c r="V1688" s="0" t="n">
        <f aca="false">U1688*I1688</f>
        <v>58699.1180471202</v>
      </c>
      <c r="X1688" s="6" t="n">
        <f aca="false">X1687-Y1688</f>
        <v>329737.640911057</v>
      </c>
      <c r="Y1688" s="6" t="n">
        <f aca="false">X1680/10</f>
        <v>164868.820455529</v>
      </c>
      <c r="AA1688" s="6"/>
      <c r="AB1688" s="6"/>
      <c r="AJ1688" s="4" t="n">
        <f aca="false">AJ1687-AK1688</f>
        <v>329737.640911057</v>
      </c>
      <c r="AK1688" s="4" t="n">
        <f aca="false">AJ1680/10</f>
        <v>164868.820455529</v>
      </c>
      <c r="AM1688" s="0" t="n">
        <v>4E-006</v>
      </c>
      <c r="AN1688" s="0" t="n">
        <f aca="false">AM1688*I1688</f>
        <v>6.24458702628938</v>
      </c>
      <c r="AO1688" s="0" t="n">
        <v>5E-007</v>
      </c>
      <c r="AP1688" s="0" t="n">
        <f aca="false">AO1688*I1688</f>
        <v>0.780573378286173</v>
      </c>
      <c r="AQ1688" s="0" t="n">
        <v>1E-007</v>
      </c>
      <c r="AR1688" s="0" t="n">
        <f aca="false">AQ1688*I1688</f>
        <v>0.156114675657235</v>
      </c>
      <c r="AV1688" s="0" t="n">
        <v>1E-008</v>
      </c>
      <c r="AW1688" s="0" t="n">
        <f aca="false">AV1688*I1688</f>
        <v>0.0156114675657235</v>
      </c>
    </row>
    <row r="1689" customFormat="false" ht="12.75" hidden="false" customHeight="false" outlineLevel="0" collapsed="false">
      <c r="A1689" s="0" t="n">
        <v>19</v>
      </c>
      <c r="C1689" s="6" t="n">
        <f aca="false">C1688-E1689</f>
        <v>27594.817536</v>
      </c>
      <c r="D1689" s="4" t="n">
        <f aca="false">R1420+R1423</f>
        <v>2381429.04016086</v>
      </c>
      <c r="E1689" s="6" t="n">
        <f aca="false">C1685/5</f>
        <v>27594.817536</v>
      </c>
      <c r="F1689" s="0" t="n">
        <f aca="false">D1689-E1689-0.1*C1689</f>
        <v>2351074.74087126</v>
      </c>
      <c r="G1689" s="4" t="n">
        <f aca="false">F1689*(1-0.34)</f>
        <v>1551709.32897503</v>
      </c>
      <c r="H1689" s="4" t="n">
        <f aca="false">0.34*(E1689+(C1689*0.1))</f>
        <v>10320.461758464</v>
      </c>
      <c r="I1689" s="4" t="n">
        <f aca="false">G1689+H1689</f>
        <v>1562029.7907335</v>
      </c>
      <c r="J1689" s="0" t="n">
        <v>0.1635</v>
      </c>
      <c r="K1689" s="0" t="n">
        <f aca="false">I1689*J1689</f>
        <v>255391.870784927</v>
      </c>
      <c r="L1689" s="0" t="n">
        <v>0.0033</v>
      </c>
      <c r="M1689" s="0" t="n">
        <f aca="false">I1689*L1689</f>
        <v>5154.69830942054</v>
      </c>
      <c r="N1689" s="0" t="n">
        <v>0.0005</v>
      </c>
      <c r="O1689" s="0" t="n">
        <f aca="false">I1689*N1689</f>
        <v>781.014895366749</v>
      </c>
      <c r="P1689" s="0" t="n">
        <v>2E-005</v>
      </c>
      <c r="Q1689" s="0" t="n">
        <f aca="false">I1689*P1689</f>
        <v>31.24059581467</v>
      </c>
      <c r="U1689" s="0" t="n">
        <v>0.0313</v>
      </c>
      <c r="V1689" s="0" t="n">
        <f aca="false">U1689*I1689</f>
        <v>48891.5324499585</v>
      </c>
      <c r="X1689" s="6" t="n">
        <f aca="false">X1688-Y1689</f>
        <v>164868.820455528</v>
      </c>
      <c r="Y1689" s="6" t="n">
        <f aca="false">X1680/10</f>
        <v>164868.820455529</v>
      </c>
      <c r="AA1689" s="6"/>
      <c r="AB1689" s="6"/>
      <c r="AJ1689" s="4" t="n">
        <f aca="false">AJ1688-AK1689</f>
        <v>164868.820455528</v>
      </c>
      <c r="AK1689" s="4" t="n">
        <f aca="false">AJ1680/10</f>
        <v>164868.820455529</v>
      </c>
      <c r="AM1689" s="0" t="n">
        <v>2E-007</v>
      </c>
      <c r="AN1689" s="0" t="n">
        <f aca="false">AM1689*I1689</f>
        <v>0.3124059581467</v>
      </c>
      <c r="AO1689" s="0" t="n">
        <v>2E-007</v>
      </c>
      <c r="AP1689" s="0" t="n">
        <f aca="false">AO1689*I1689</f>
        <v>0.3124059581467</v>
      </c>
      <c r="AQ1689" s="0" t="n">
        <v>3E-008</v>
      </c>
      <c r="AR1689" s="0" t="n">
        <f aca="false">AQ1689*I1689</f>
        <v>0.0468608937220049</v>
      </c>
      <c r="AV1689" s="0" t="n">
        <v>0</v>
      </c>
      <c r="AW1689" s="0" t="n">
        <f aca="false">AV1689*I1689</f>
        <v>0</v>
      </c>
    </row>
    <row r="1690" customFormat="false" ht="12.75" hidden="false" customHeight="false" outlineLevel="0" collapsed="false">
      <c r="A1690" s="0" t="n">
        <v>20</v>
      </c>
      <c r="C1690" s="6" t="n">
        <f aca="false">C1689-E1690</f>
        <v>0</v>
      </c>
      <c r="D1690" s="4" t="n">
        <f aca="false">R1420+R1423</f>
        <v>2381429.04016086</v>
      </c>
      <c r="E1690" s="6" t="n">
        <f aca="false">C1685/5</f>
        <v>27594.817536</v>
      </c>
      <c r="F1690" s="0" t="n">
        <f aca="false">D1690-E1690-0.1*C1690</f>
        <v>2353834.22262486</v>
      </c>
      <c r="G1690" s="4" t="n">
        <f aca="false">F1690*(1-0.34)</f>
        <v>1553530.58693241</v>
      </c>
      <c r="H1690" s="4" t="n">
        <f aca="false">0.34*(E1690+(C1690*0.1))</f>
        <v>9382.23796224</v>
      </c>
      <c r="I1690" s="4" t="n">
        <f aca="false">G1690+H1690</f>
        <v>1562912.82489465</v>
      </c>
      <c r="J1690" s="0" t="n">
        <v>0.1486</v>
      </c>
      <c r="K1690" s="0" t="n">
        <f aca="false">I1690*J1690</f>
        <v>232248.845779345</v>
      </c>
      <c r="L1690" s="0" t="n">
        <v>0.0025</v>
      </c>
      <c r="M1690" s="0" t="n">
        <f aca="false">I1690*L1690</f>
        <v>3907.28206223662</v>
      </c>
      <c r="N1690" s="0" t="n">
        <v>0.0003</v>
      </c>
      <c r="O1690" s="0" t="n">
        <f aca="false">I1690*N1690</f>
        <v>468.873847468395</v>
      </c>
      <c r="P1690" s="0" t="n">
        <v>1E-005</v>
      </c>
      <c r="Q1690" s="0" t="n">
        <f aca="false">I1690*P1690</f>
        <v>15.6291282489465</v>
      </c>
      <c r="U1690" s="0" t="n">
        <v>0.0261</v>
      </c>
      <c r="V1690" s="0" t="n">
        <f aca="false">U1690*I1690</f>
        <v>40792.0247297504</v>
      </c>
      <c r="X1690" s="6" t="n">
        <v>0</v>
      </c>
      <c r="Y1690" s="6" t="n">
        <f aca="false">X1680/10</f>
        <v>164868.820455529</v>
      </c>
      <c r="AA1690" s="6"/>
      <c r="AB1690" s="6"/>
      <c r="AJ1690" s="4" t="n">
        <f aca="false">AJ1689-AK1690</f>
        <v>0</v>
      </c>
      <c r="AK1690" s="4" t="n">
        <f aca="false">AJ1680/10</f>
        <v>164868.820455529</v>
      </c>
      <c r="AM1690" s="0" t="n">
        <v>1E-007</v>
      </c>
      <c r="AN1690" s="0" t="n">
        <f aca="false">AM1690*I1690</f>
        <v>0.156291282489465</v>
      </c>
      <c r="AO1690" s="0" t="n">
        <v>1E-007</v>
      </c>
      <c r="AP1690" s="0" t="n">
        <f aca="false">AO1690*I1690</f>
        <v>0.156291282489465</v>
      </c>
      <c r="AQ1690" s="0" t="n">
        <v>1E-008</v>
      </c>
      <c r="AR1690" s="0" t="n">
        <f aca="false">AQ1690*I1690</f>
        <v>0.0156291282489465</v>
      </c>
      <c r="AV1690" s="0" t="n">
        <v>0</v>
      </c>
      <c r="AW1690" s="0" t="n">
        <f aca="false">AV1690*I1690</f>
        <v>0</v>
      </c>
    </row>
    <row r="1692" customFormat="false" ht="12.75" hidden="false" customHeight="false" outlineLevel="0" collapsed="false">
      <c r="B1692" s="26" t="n">
        <f aca="false">SUM(B1670:B1680)</f>
        <v>-5149455.09221444</v>
      </c>
      <c r="C1692" s="4"/>
      <c r="D1692" s="4" t="n">
        <f aca="false">SUM(D1671:D1690)</f>
        <v>47628580.8032173</v>
      </c>
      <c r="E1692" s="4"/>
      <c r="F1692" s="26" t="n">
        <f aca="false">SUM(F1670:F1690)</f>
        <v>47066686.7207533</v>
      </c>
      <c r="G1692" s="26" t="n">
        <f aca="false">SUM(G1670:G1690)</f>
        <v>31064013.2356972</v>
      </c>
      <c r="H1692" s="26" t="n">
        <f aca="false">SUM(H1670:H1690)</f>
        <v>191043.98803776</v>
      </c>
      <c r="I1692" s="26" t="n">
        <f aca="false">SUM(I1670:I1690)</f>
        <v>26105602.1315205</v>
      </c>
      <c r="K1692" s="0" t="n">
        <f aca="false">SUM(K1670:K1690)</f>
        <v>8441779.61278286</v>
      </c>
      <c r="M1692" s="10" t="n">
        <f aca="false">SUM(M1670:M1690)</f>
        <v>-57562.3936695595</v>
      </c>
      <c r="O1692" s="10" t="n">
        <f aca="false">SUM(O1670:O1690)</f>
        <v>-1434077.96318573</v>
      </c>
      <c r="P1692" s="10"/>
      <c r="Q1692" s="10" t="n">
        <f aca="false">SUM(Q1670:Q1690)</f>
        <v>-2621288.29367537</v>
      </c>
      <c r="R1692" s="0" t="n">
        <f aca="false">0.1+0.25*K1692/(K1692-M1692)</f>
        <v>0.348306857353609</v>
      </c>
      <c r="S1692" s="0" t="n">
        <f aca="false">0.35+0.15*M1692/(M1692-O1692)</f>
        <v>0.343727380029949</v>
      </c>
      <c r="T1692" s="0" t="n">
        <f aca="false">0.5+0.25*O1692/(O1692-Q1692)</f>
        <v>0.198015186029784</v>
      </c>
      <c r="V1692" s="10" t="n">
        <f aca="false">SUM(V1670:V1690)</f>
        <v>2842332.31904062</v>
      </c>
      <c r="AF1692" s="10" t="n">
        <f aca="false">SUM(AF1670:AF1690)</f>
        <v>-5570518.59221444</v>
      </c>
      <c r="AG1692" s="10"/>
      <c r="AH1692" s="10" t="n">
        <f aca="false">SUM(AH1670:AH1690)</f>
        <v>0</v>
      </c>
      <c r="AN1692" s="10" t="n">
        <f aca="false">SUM(AN1670:AN1690)</f>
        <v>-3157103.68107496</v>
      </c>
      <c r="AP1692" s="10" t="n">
        <f aca="false">SUM(AP1670:AP1690)</f>
        <v>-3528285.75954885</v>
      </c>
      <c r="AR1692" s="10" t="n">
        <f aca="false">SUM(AR1670:AR1690)</f>
        <v>-3907041.64160588</v>
      </c>
      <c r="AS1692" s="0" t="n">
        <f aca="false">0.75+0.25*Q1692/(Q1692-AN1692)</f>
        <v>-0.473037054981265</v>
      </c>
      <c r="AT1692" s="0" t="n">
        <f aca="false">1+0.25*AN1692/(AN1692-AP1692)</f>
        <v>-1.12638477459319</v>
      </c>
      <c r="AU1692" s="0" t="n">
        <f aca="false">1.25+0.25*AP1692/(AP1692-AR1692)</f>
        <v>-1.07886532374537</v>
      </c>
      <c r="AW1692" s="10" t="n">
        <f aca="false">SUM(AW1670:AW1690)</f>
        <v>-4344668.85952286</v>
      </c>
      <c r="AX1692" s="0" t="n">
        <f aca="false">1.5+0.25*AR1692/(AR1692-AW1692)</f>
        <v>-0.731946209951637</v>
      </c>
    </row>
    <row r="1694" customFormat="false" ht="12.75" hidden="false" customHeight="false" outlineLevel="0" collapsed="false">
      <c r="A1694" s="8" t="s">
        <v>388</v>
      </c>
      <c r="F1694" s="25"/>
    </row>
    <row r="1695" customFormat="false" ht="12.75" hidden="false" customHeight="false" outlineLevel="0" collapsed="false">
      <c r="F1695" s="25"/>
      <c r="J1695" s="25" t="n">
        <v>0.1</v>
      </c>
      <c r="K1695" s="0" t="s">
        <v>345</v>
      </c>
      <c r="L1695" s="25" t="n">
        <v>0.35</v>
      </c>
      <c r="M1695" s="0" t="s">
        <v>381</v>
      </c>
      <c r="N1695" s="25" t="n">
        <v>0.5</v>
      </c>
      <c r="O1695" s="0" t="s">
        <v>345</v>
      </c>
      <c r="P1695" s="25" t="n">
        <v>0.75</v>
      </c>
      <c r="Q1695" s="0" t="s">
        <v>345</v>
      </c>
      <c r="R1695" s="0" t="s">
        <v>346</v>
      </c>
      <c r="S1695" s="0" t="s">
        <v>346</v>
      </c>
      <c r="T1695" s="0" t="s">
        <v>346</v>
      </c>
      <c r="U1695" s="25" t="n">
        <v>0.2</v>
      </c>
      <c r="V1695" s="0" t="s">
        <v>345</v>
      </c>
      <c r="AM1695" s="25" t="n">
        <v>1</v>
      </c>
      <c r="AN1695" s="0" t="s">
        <v>345</v>
      </c>
      <c r="AO1695" s="25" t="n">
        <v>1.25</v>
      </c>
      <c r="AP1695" s="0" t="s">
        <v>345</v>
      </c>
      <c r="AQ1695" s="25" t="n">
        <v>1.5</v>
      </c>
      <c r="AR1695" s="0" t="s">
        <v>345</v>
      </c>
      <c r="AS1695" s="0" t="s">
        <v>346</v>
      </c>
      <c r="AT1695" s="0" t="s">
        <v>346</v>
      </c>
      <c r="AU1695" s="0" t="s">
        <v>346</v>
      </c>
      <c r="AV1695" s="25" t="n">
        <v>1.75</v>
      </c>
      <c r="AW1695" s="0" t="s">
        <v>345</v>
      </c>
      <c r="AX1695" s="0" t="s">
        <v>346</v>
      </c>
    </row>
    <row r="1696" customFormat="false" ht="12.75" hidden="false" customHeight="false" outlineLevel="0" collapsed="false">
      <c r="B1696" s="0" t="s">
        <v>347</v>
      </c>
      <c r="C1696" s="0" t="s">
        <v>315</v>
      </c>
      <c r="D1696" s="0" t="s">
        <v>348</v>
      </c>
      <c r="E1696" s="0" t="s">
        <v>349</v>
      </c>
      <c r="F1696" s="0" t="s">
        <v>350</v>
      </c>
      <c r="G1696" s="0" t="s">
        <v>351</v>
      </c>
      <c r="H1696" s="0" t="s">
        <v>352</v>
      </c>
      <c r="I1696" s="0" t="s">
        <v>353</v>
      </c>
      <c r="J1696" s="0" t="s">
        <v>354</v>
      </c>
      <c r="K1696" s="0" t="s">
        <v>355</v>
      </c>
      <c r="L1696" s="0" t="s">
        <v>354</v>
      </c>
      <c r="M1696" s="0" t="s">
        <v>356</v>
      </c>
      <c r="N1696" s="0" t="s">
        <v>357</v>
      </c>
      <c r="O1696" s="0" t="s">
        <v>358</v>
      </c>
      <c r="P1696" s="0" t="s">
        <v>354</v>
      </c>
      <c r="Q1696" s="0" t="s">
        <v>359</v>
      </c>
      <c r="R1696" s="0" t="s">
        <v>360</v>
      </c>
      <c r="S1696" s="0" t="s">
        <v>361</v>
      </c>
      <c r="T1696" s="0" t="s">
        <v>362</v>
      </c>
      <c r="U1696" s="0" t="s">
        <v>354</v>
      </c>
      <c r="V1696" s="0" t="s">
        <v>363</v>
      </c>
      <c r="AM1696" s="0" t="s">
        <v>357</v>
      </c>
      <c r="AN1696" s="0" t="s">
        <v>364</v>
      </c>
      <c r="AO1696" s="0" t="s">
        <v>354</v>
      </c>
      <c r="AP1696" s="0" t="s">
        <v>365</v>
      </c>
      <c r="AQ1696" s="0" t="s">
        <v>354</v>
      </c>
      <c r="AR1696" s="0" t="s">
        <v>366</v>
      </c>
      <c r="AS1696" s="0" t="s">
        <v>367</v>
      </c>
      <c r="AT1696" s="0" t="s">
        <v>368</v>
      </c>
      <c r="AU1696" s="0" t="s">
        <v>369</v>
      </c>
      <c r="AV1696" s="0" t="s">
        <v>354</v>
      </c>
      <c r="AW1696" s="0" t="s">
        <v>370</v>
      </c>
      <c r="AX1696" s="0" t="s">
        <v>371</v>
      </c>
    </row>
    <row r="1697" customFormat="false" ht="12.75" hidden="false" customHeight="false" outlineLevel="0" collapsed="false">
      <c r="A1697" s="0" t="s">
        <v>372</v>
      </c>
      <c r="B1697" s="0" t="s">
        <v>315</v>
      </c>
      <c r="C1697" s="0" t="s">
        <v>373</v>
      </c>
      <c r="D1697" s="0" t="s">
        <v>300</v>
      </c>
      <c r="E1697" s="0" t="s">
        <v>374</v>
      </c>
      <c r="F1697" s="0" t="s">
        <v>300</v>
      </c>
      <c r="G1697" s="0" t="s">
        <v>300</v>
      </c>
      <c r="H1697" s="0" t="s">
        <v>300</v>
      </c>
      <c r="I1697" s="0" t="s">
        <v>329</v>
      </c>
      <c r="J1697" s="0" t="s">
        <v>375</v>
      </c>
      <c r="L1697" s="0" t="s">
        <v>375</v>
      </c>
      <c r="N1697" s="0" t="s">
        <v>375</v>
      </c>
      <c r="P1697" s="0" t="s">
        <v>375</v>
      </c>
      <c r="U1697" s="0" t="s">
        <v>375</v>
      </c>
      <c r="W1697" s="0" t="s">
        <v>376</v>
      </c>
      <c r="X1697" s="0" t="s">
        <v>377</v>
      </c>
      <c r="Y1697" s="0" t="s">
        <v>378</v>
      </c>
      <c r="Z1697" s="0" t="s">
        <v>376</v>
      </c>
      <c r="AA1697" s="0" t="s">
        <v>377</v>
      </c>
      <c r="AB1697" s="0" t="s">
        <v>378</v>
      </c>
      <c r="AC1697" s="0" t="s">
        <v>376</v>
      </c>
      <c r="AD1697" s="0" t="s">
        <v>377</v>
      </c>
      <c r="AE1697" s="0" t="s">
        <v>378</v>
      </c>
      <c r="AF1697" s="0" t="s">
        <v>376</v>
      </c>
      <c r="AG1697" s="0" t="s">
        <v>377</v>
      </c>
      <c r="AH1697" s="0" t="s">
        <v>378</v>
      </c>
      <c r="AM1697" s="0" t="s">
        <v>375</v>
      </c>
      <c r="AO1697" s="0" t="s">
        <v>375</v>
      </c>
      <c r="AQ1697" s="0" t="s">
        <v>375</v>
      </c>
      <c r="AV1697" s="0" t="s">
        <v>379</v>
      </c>
    </row>
    <row r="1698" customFormat="false" ht="12.75" hidden="false" customHeight="false" outlineLevel="0" collapsed="false">
      <c r="A1698" s="0" t="n">
        <v>0</v>
      </c>
      <c r="B1698" s="4" t="n">
        <f aca="false">T1414</f>
        <v>-5283091.59221444</v>
      </c>
      <c r="D1698" s="4"/>
      <c r="E1698" s="4"/>
      <c r="F1698" s="4"/>
      <c r="G1698" s="4"/>
      <c r="H1698" s="4"/>
      <c r="I1698" s="4" t="n">
        <f aca="false">B1698</f>
        <v>-5283091.59221444</v>
      </c>
      <c r="J1698" s="0" t="n">
        <v>1</v>
      </c>
      <c r="K1698" s="0" t="n">
        <f aca="false">I1698*J1698</f>
        <v>-5283091.59221444</v>
      </c>
      <c r="L1698" s="0" t="n">
        <v>1</v>
      </c>
      <c r="M1698" s="0" t="n">
        <f aca="false">I1698*L1698</f>
        <v>-5283091.59221444</v>
      </c>
      <c r="N1698" s="0" t="n">
        <v>1</v>
      </c>
      <c r="O1698" s="0" t="n">
        <f aca="false">I1698*N1698</f>
        <v>-5283091.59221444</v>
      </c>
      <c r="P1698" s="0" t="n">
        <v>1</v>
      </c>
      <c r="Q1698" s="0" t="n">
        <f aca="false">I1698*P1698</f>
        <v>-5283091.59221444</v>
      </c>
      <c r="U1698" s="0" t="n">
        <v>1</v>
      </c>
      <c r="V1698" s="0" t="n">
        <f aca="false">U1698*I1698</f>
        <v>-5283091.59221444</v>
      </c>
      <c r="W1698" s="17" t="n">
        <f aca="false">T1414</f>
        <v>-5283091.59221444</v>
      </c>
      <c r="Z1698" s="17" t="n">
        <v>0</v>
      </c>
      <c r="AF1698" s="17" t="n">
        <f aca="false">W1698+Z1698+AC1698</f>
        <v>-5283091.59221444</v>
      </c>
      <c r="AG1698" s="17"/>
      <c r="AM1698" s="0" t="n">
        <v>1</v>
      </c>
      <c r="AN1698" s="0" t="n">
        <f aca="false">AM1698*I1698</f>
        <v>-5283091.59221444</v>
      </c>
      <c r="AO1698" s="0" t="n">
        <v>1</v>
      </c>
      <c r="AP1698" s="0" t="n">
        <f aca="false">AO1698*I1698</f>
        <v>-5283091.59221444</v>
      </c>
      <c r="AQ1698" s="0" t="n">
        <v>1</v>
      </c>
      <c r="AR1698" s="0" t="n">
        <f aca="false">AQ1698*I1698</f>
        <v>-5283091.59221444</v>
      </c>
      <c r="AV1698" s="0" t="n">
        <v>1</v>
      </c>
      <c r="AW1698" s="0" t="n">
        <f aca="false">AV1698*I1698</f>
        <v>-5283091.59221444</v>
      </c>
    </row>
    <row r="1699" customFormat="false" ht="12.75" hidden="false" customHeight="false" outlineLevel="0" collapsed="false">
      <c r="A1699" s="0" t="n">
        <v>1</v>
      </c>
      <c r="C1699" s="0" t="n">
        <f aca="false">X1699+AA1699+AD1699</f>
        <v>4754782.432993</v>
      </c>
      <c r="D1699" s="4" t="n">
        <f aca="false">T1420+T1423</f>
        <v>3459116.35382602</v>
      </c>
      <c r="E1699" s="0" t="n">
        <f aca="false">Y1699+AB1699+AE1699</f>
        <v>528309.159221444</v>
      </c>
      <c r="F1699" s="0" t="n">
        <f aca="false">D1699-E1699-0.1*C1699</f>
        <v>2455328.95130528</v>
      </c>
      <c r="G1699" s="4" t="n">
        <f aca="false">F1699*(1-0.34)</f>
        <v>1620517.10786148</v>
      </c>
      <c r="H1699" s="4" t="n">
        <f aca="false">0.34*(E1699+(C1699*0.1))</f>
        <v>341287.716857053</v>
      </c>
      <c r="I1699" s="4" t="n">
        <f aca="false">G1699+H1699</f>
        <v>1961804.82471854</v>
      </c>
      <c r="J1699" s="0" t="n">
        <v>0.9091</v>
      </c>
      <c r="K1699" s="0" t="n">
        <f aca="false">I1699*J1699</f>
        <v>1783476.76615162</v>
      </c>
      <c r="L1699" s="0" t="n">
        <v>0.7407</v>
      </c>
      <c r="M1699" s="0" t="n">
        <f aca="false">I1699*L1699</f>
        <v>1453108.83366902</v>
      </c>
      <c r="N1699" s="0" t="n">
        <v>0.6667</v>
      </c>
      <c r="O1699" s="0" t="n">
        <f aca="false">I1699*N1699</f>
        <v>1307935.27663985</v>
      </c>
      <c r="P1699" s="0" t="n">
        <v>0.5714</v>
      </c>
      <c r="Q1699" s="0" t="n">
        <f aca="false">I1699*P1699</f>
        <v>1120975.27684417</v>
      </c>
      <c r="U1699" s="0" t="n">
        <v>0.8333</v>
      </c>
      <c r="V1699" s="0" t="n">
        <f aca="false">U1699*I1699</f>
        <v>1634771.96043796</v>
      </c>
      <c r="X1699" s="6" t="n">
        <f aca="false">-W1698-Y1699</f>
        <v>4754782.432993</v>
      </c>
      <c r="Y1699" s="6" t="n">
        <f aca="false">-W1698*0.1</f>
        <v>528309.159221444</v>
      </c>
      <c r="AA1699" s="6" t="n">
        <f aca="false">-Z1698-AB1699</f>
        <v>0</v>
      </c>
      <c r="AB1699" s="6" t="n">
        <f aca="false">-Z1698*0.2</f>
        <v>-0</v>
      </c>
      <c r="AJ1699" s="4"/>
      <c r="AK1699" s="4"/>
      <c r="AM1699" s="0" t="n">
        <v>0.5</v>
      </c>
      <c r="AN1699" s="0" t="n">
        <f aca="false">AM1699*I1699</f>
        <v>980902.412359269</v>
      </c>
      <c r="AO1699" s="0" t="n">
        <v>0.4444</v>
      </c>
      <c r="AP1699" s="0" t="n">
        <f aca="false">AO1699*I1699</f>
        <v>871826.064104918</v>
      </c>
      <c r="AQ1699" s="0" t="n">
        <v>0.4</v>
      </c>
      <c r="AR1699" s="0" t="n">
        <f aca="false">AQ1699*I1699</f>
        <v>784721.929887415</v>
      </c>
      <c r="AV1699" s="0" t="n">
        <v>0.03636</v>
      </c>
      <c r="AW1699" s="0" t="n">
        <f aca="false">AV1699*I1699</f>
        <v>71331.223426766</v>
      </c>
    </row>
    <row r="1700" customFormat="false" ht="12.75" hidden="false" customHeight="false" outlineLevel="0" collapsed="false">
      <c r="A1700" s="0" t="n">
        <v>2</v>
      </c>
      <c r="C1700" s="0" t="n">
        <f aca="false">X1700+AA1700+AD1700</f>
        <v>4279304.1896937</v>
      </c>
      <c r="D1700" s="4" t="n">
        <f aca="false">T1420+T1423</f>
        <v>3459116.35382602</v>
      </c>
      <c r="E1700" s="0" t="n">
        <f aca="false">Y1700+AB1700+AE1700</f>
        <v>475478.2432993</v>
      </c>
      <c r="F1700" s="0" t="n">
        <f aca="false">D1700-E1700-0.1*C1700</f>
        <v>2555707.69155735</v>
      </c>
      <c r="G1700" s="4" t="n">
        <f aca="false">F1700*(1-0.34)</f>
        <v>1686767.07642785</v>
      </c>
      <c r="H1700" s="4" t="n">
        <f aca="false">0.34*(E1700+(C1700*0.1))</f>
        <v>307158.945171348</v>
      </c>
      <c r="I1700" s="4" t="n">
        <f aca="false">G1700+H1700</f>
        <v>1993926.0215992</v>
      </c>
      <c r="J1700" s="0" t="n">
        <v>0.8264</v>
      </c>
      <c r="K1700" s="0" t="n">
        <f aca="false">I1700*J1700</f>
        <v>1647780.46424958</v>
      </c>
      <c r="L1700" s="0" t="n">
        <v>0.6669</v>
      </c>
      <c r="M1700" s="0" t="n">
        <f aca="false">I1700*L1700</f>
        <v>1329749.26380451</v>
      </c>
      <c r="N1700" s="0" t="n">
        <v>0.4444</v>
      </c>
      <c r="O1700" s="0" t="n">
        <f aca="false">I1700*N1700</f>
        <v>886100.723998685</v>
      </c>
      <c r="P1700" s="0" t="n">
        <v>0.3265</v>
      </c>
      <c r="Q1700" s="0" t="n">
        <f aca="false">I1700*P1700</f>
        <v>651016.846052139</v>
      </c>
      <c r="U1700" s="0" t="n">
        <v>0.6944</v>
      </c>
      <c r="V1700" s="0" t="n">
        <f aca="false">U1700*I1700</f>
        <v>1384582.22939849</v>
      </c>
      <c r="X1700" s="6" t="n">
        <f aca="false">X1699-Y1700</f>
        <v>4279304.1896937</v>
      </c>
      <c r="Y1700" s="6" t="n">
        <f aca="false">X1699*0.1</f>
        <v>475478.2432993</v>
      </c>
      <c r="AA1700" s="6" t="n">
        <f aca="false">AA1699-AB1700</f>
        <v>0</v>
      </c>
      <c r="AB1700" s="6" t="n">
        <f aca="false">AA1699*0.2</f>
        <v>0</v>
      </c>
      <c r="AJ1700" s="4"/>
      <c r="AK1700" s="4"/>
      <c r="AM1700" s="0" t="n">
        <v>0.25</v>
      </c>
      <c r="AN1700" s="0" t="n">
        <f aca="false">AM1700*I1700</f>
        <v>498481.5053998</v>
      </c>
      <c r="AO1700" s="0" t="n">
        <v>0.1613</v>
      </c>
      <c r="AP1700" s="0" t="n">
        <f aca="false">AO1700*I1700</f>
        <v>321620.267283951</v>
      </c>
      <c r="AQ1700" s="0" t="n">
        <v>0.016</v>
      </c>
      <c r="AR1700" s="0" t="n">
        <f aca="false">AQ1700*I1700</f>
        <v>31902.8163455872</v>
      </c>
      <c r="AV1700" s="0" t="n">
        <v>0.13223</v>
      </c>
      <c r="AW1700" s="0" t="n">
        <f aca="false">AV1700*I1700</f>
        <v>263656.837836062</v>
      </c>
    </row>
    <row r="1701" customFormat="false" ht="12.75" hidden="false" customHeight="false" outlineLevel="0" collapsed="false">
      <c r="A1701" s="0" t="n">
        <v>3</v>
      </c>
      <c r="C1701" s="0" t="n">
        <f aca="false">X1701+AA1701+AD1701</f>
        <v>3851373.77072433</v>
      </c>
      <c r="D1701" s="4" t="n">
        <f aca="false">T1420+T1423</f>
        <v>3459116.35382602</v>
      </c>
      <c r="E1701" s="0" t="n">
        <f aca="false">Y1701+AB1701+AE1701</f>
        <v>427930.41896937</v>
      </c>
      <c r="F1701" s="0" t="n">
        <f aca="false">D1701-E1701-0.1*C1701</f>
        <v>2646048.55778422</v>
      </c>
      <c r="G1701" s="4" t="n">
        <f aca="false">F1701*(1-0.34)</f>
        <v>1746392.04813759</v>
      </c>
      <c r="H1701" s="4" t="n">
        <f aca="false">0.34*(E1701+(C1701*0.1))</f>
        <v>276443.050654213</v>
      </c>
      <c r="I1701" s="4" t="n">
        <f aca="false">G1701+H1701</f>
        <v>2022835.0987918</v>
      </c>
      <c r="J1701" s="0" t="n">
        <v>0.7513</v>
      </c>
      <c r="K1701" s="0" t="n">
        <f aca="false">I1701*J1701</f>
        <v>1519756.00972228</v>
      </c>
      <c r="L1701" s="0" t="n">
        <v>0.4046</v>
      </c>
      <c r="M1701" s="0" t="n">
        <f aca="false">I1701*L1701</f>
        <v>818439.080971162</v>
      </c>
      <c r="N1701" s="0" t="n">
        <v>0.2963</v>
      </c>
      <c r="O1701" s="0" t="n">
        <f aca="false">I1701*N1701</f>
        <v>599366.03977201</v>
      </c>
      <c r="P1701" s="0" t="n">
        <v>0.1866</v>
      </c>
      <c r="Q1701" s="0" t="n">
        <f aca="false">I1701*P1701</f>
        <v>377461.02943455</v>
      </c>
      <c r="U1701" s="0" t="n">
        <v>0.5787</v>
      </c>
      <c r="V1701" s="0" t="n">
        <f aca="false">U1701*I1701</f>
        <v>1170614.67167081</v>
      </c>
      <c r="X1701" s="6" t="n">
        <f aca="false">X1700-Y1701</f>
        <v>3851373.77072433</v>
      </c>
      <c r="Y1701" s="6" t="n">
        <f aca="false">X1700*0.1</f>
        <v>427930.41896937</v>
      </c>
      <c r="AA1701" s="6" t="n">
        <f aca="false">AA1700-AB1701</f>
        <v>0</v>
      </c>
      <c r="AB1701" s="6" t="n">
        <f aca="false">AA1700*0.2</f>
        <v>0</v>
      </c>
      <c r="AJ1701" s="4"/>
      <c r="AK1701" s="4"/>
      <c r="AM1701" s="0" t="n">
        <v>0.125</v>
      </c>
      <c r="AN1701" s="0" t="n">
        <f aca="false">AM1701*I1701</f>
        <v>252854.387348975</v>
      </c>
      <c r="AO1701" s="0" t="n">
        <v>0.0878</v>
      </c>
      <c r="AP1701" s="0" t="n">
        <f aca="false">AO1701*I1701</f>
        <v>177604.92167392</v>
      </c>
      <c r="AQ1701" s="0" t="n">
        <v>0.064</v>
      </c>
      <c r="AR1701" s="0" t="n">
        <f aca="false">AQ1701*I1701</f>
        <v>129461.446322675</v>
      </c>
      <c r="AV1701" s="0" t="n">
        <v>0.04808</v>
      </c>
      <c r="AW1701" s="0" t="n">
        <f aca="false">AV1701*I1701</f>
        <v>97257.9115499097</v>
      </c>
    </row>
    <row r="1702" customFormat="false" ht="12.75" hidden="false" customHeight="false" outlineLevel="0" collapsed="false">
      <c r="A1702" s="0" t="n">
        <v>4</v>
      </c>
      <c r="C1702" s="0" t="n">
        <f aca="false">X1702+AA1702+AD1702</f>
        <v>3466236.3936519</v>
      </c>
      <c r="D1702" s="4" t="n">
        <f aca="false">T1420+T1423</f>
        <v>3459116.35382602</v>
      </c>
      <c r="E1702" s="0" t="n">
        <f aca="false">Y1702+AB1702+AE1702</f>
        <v>385137.377072433</v>
      </c>
      <c r="F1702" s="0" t="n">
        <f aca="false">D1702-E1702-0.1*C1702</f>
        <v>2727355.3373884</v>
      </c>
      <c r="G1702" s="4" t="n">
        <f aca="false">F1702*(1-0.34)</f>
        <v>1800054.52267634</v>
      </c>
      <c r="H1702" s="4" t="n">
        <f aca="false">0.34*(E1702+(C1702*0.1))</f>
        <v>248798.745588792</v>
      </c>
      <c r="I1702" s="4" t="n">
        <f aca="false">G1702+H1702</f>
        <v>2048853.26826514</v>
      </c>
      <c r="J1702" s="0" t="n">
        <v>0.683</v>
      </c>
      <c r="K1702" s="0" t="n">
        <f aca="false">I1702*J1702</f>
        <v>1399366.78222509</v>
      </c>
      <c r="L1702" s="0" t="n">
        <v>0.3011</v>
      </c>
      <c r="M1702" s="0" t="n">
        <f aca="false">I1702*L1702</f>
        <v>616909.719074632</v>
      </c>
      <c r="N1702" s="0" t="n">
        <v>0.1975</v>
      </c>
      <c r="O1702" s="0" t="n">
        <f aca="false">I1702*N1702</f>
        <v>404648.520482364</v>
      </c>
      <c r="P1702" s="0" t="n">
        <v>0.1066</v>
      </c>
      <c r="Q1702" s="0" t="n">
        <f aca="false">I1702*P1702</f>
        <v>218407.758397063</v>
      </c>
      <c r="U1702" s="0" t="n">
        <v>0.4823</v>
      </c>
      <c r="V1702" s="0" t="n">
        <f aca="false">U1702*I1702</f>
        <v>988161.931284275</v>
      </c>
      <c r="X1702" s="6" t="n">
        <f aca="false">X1701-Y1702</f>
        <v>3466236.3936519</v>
      </c>
      <c r="Y1702" s="6" t="n">
        <f aca="false">X1701*0.1</f>
        <v>385137.377072433</v>
      </c>
      <c r="AA1702" s="6" t="n">
        <f aca="false">AA1701-AB1702</f>
        <v>0</v>
      </c>
      <c r="AB1702" s="6" t="n">
        <f aca="false">AA1701*0.2</f>
        <v>0</v>
      </c>
      <c r="AJ1702" s="4"/>
      <c r="AK1702" s="4"/>
      <c r="AM1702" s="0" t="n">
        <v>0.0625</v>
      </c>
      <c r="AN1702" s="0" t="n">
        <f aca="false">AM1702*I1702</f>
        <v>128053.329266571</v>
      </c>
      <c r="AO1702" s="0" t="n">
        <v>0.039</v>
      </c>
      <c r="AP1702" s="0" t="n">
        <f aca="false">AO1702*I1702</f>
        <v>79905.2774623403</v>
      </c>
      <c r="AQ1702" s="0" t="n">
        <v>0.0256</v>
      </c>
      <c r="AR1702" s="0" t="n">
        <f aca="false">AQ1702*I1702</f>
        <v>52450.6436675875</v>
      </c>
      <c r="AV1702" s="0" t="n">
        <v>0.0174895</v>
      </c>
      <c r="AW1702" s="0" t="n">
        <f aca="false">AV1702*I1702</f>
        <v>35833.4192353231</v>
      </c>
    </row>
    <row r="1703" customFormat="false" ht="12.75" hidden="false" customHeight="false" outlineLevel="0" collapsed="false">
      <c r="A1703" s="0" t="n">
        <v>5</v>
      </c>
      <c r="C1703" s="0" t="n">
        <f aca="false">X1703+AA1703+AD1703</f>
        <v>3119612.75428671</v>
      </c>
      <c r="D1703" s="4" t="n">
        <f aca="false">T1420+T1423</f>
        <v>3459116.35382602</v>
      </c>
      <c r="E1703" s="0" t="n">
        <f aca="false">Y1703+AB1703+AE1703</f>
        <v>346623.63936519</v>
      </c>
      <c r="F1703" s="0" t="n">
        <f aca="false">D1703-E1703-0.1*C1703</f>
        <v>2800531.43903216</v>
      </c>
      <c r="G1703" s="4" t="n">
        <f aca="false">F1703*(1-0.34)</f>
        <v>1848350.74976123</v>
      </c>
      <c r="H1703" s="4" t="n">
        <f aca="false">0.34*(E1703+(C1703*0.1))</f>
        <v>223918.871029912</v>
      </c>
      <c r="I1703" s="4" t="n">
        <f aca="false">G1703+H1703</f>
        <v>2072269.62079114</v>
      </c>
      <c r="J1703" s="0" t="n">
        <v>0.6209</v>
      </c>
      <c r="K1703" s="0" t="n">
        <f aca="false">I1703*J1703</f>
        <v>1286672.20754922</v>
      </c>
      <c r="L1703" s="0" t="n">
        <v>0.223</v>
      </c>
      <c r="M1703" s="0" t="n">
        <f aca="false">I1703*L1703</f>
        <v>462116.125436424</v>
      </c>
      <c r="N1703" s="0" t="n">
        <v>0.1317</v>
      </c>
      <c r="O1703" s="0" t="n">
        <f aca="false">I1703*N1703</f>
        <v>272917.909058193</v>
      </c>
      <c r="P1703" s="0" t="n">
        <v>0.0609</v>
      </c>
      <c r="Q1703" s="0" t="n">
        <f aca="false">I1703*P1703</f>
        <v>126201.21990618</v>
      </c>
      <c r="U1703" s="0" t="n">
        <v>0.4019</v>
      </c>
      <c r="V1703" s="0" t="n">
        <f aca="false">U1703*I1703</f>
        <v>832845.160595959</v>
      </c>
      <c r="X1703" s="6" t="n">
        <f aca="false">X1702-Y1703</f>
        <v>3119612.75428671</v>
      </c>
      <c r="Y1703" s="6" t="n">
        <f aca="false">X1702*0.1</f>
        <v>346623.63936519</v>
      </c>
      <c r="AA1703" s="6" t="n">
        <f aca="false">AA1702-AB1703</f>
        <v>0</v>
      </c>
      <c r="AB1703" s="6" t="n">
        <f aca="false">AA1702*0.2</f>
        <v>0</v>
      </c>
      <c r="AJ1703" s="4"/>
      <c r="AK1703" s="4"/>
      <c r="AM1703" s="0" t="n">
        <v>0.03125</v>
      </c>
      <c r="AN1703" s="0" t="n">
        <f aca="false">AM1703*I1703</f>
        <v>64758.4256497231</v>
      </c>
      <c r="AO1703" s="0" t="n">
        <v>0.0173</v>
      </c>
      <c r="AP1703" s="0" t="n">
        <f aca="false">AO1703*I1703</f>
        <v>35850.2644396867</v>
      </c>
      <c r="AQ1703" s="0" t="n">
        <v>0.0102</v>
      </c>
      <c r="AR1703" s="0" t="n">
        <f aca="false">AQ1703*I1703</f>
        <v>21137.1501320696</v>
      </c>
      <c r="AV1703" s="0" t="n">
        <v>0.00636</v>
      </c>
      <c r="AW1703" s="0" t="n">
        <f aca="false">AV1703*I1703</f>
        <v>13179.6347882317</v>
      </c>
    </row>
    <row r="1704" customFormat="false" ht="12.75" hidden="false" customHeight="false" outlineLevel="0" collapsed="false">
      <c r="A1704" s="0" t="n">
        <v>6</v>
      </c>
      <c r="C1704" s="0" t="n">
        <f aca="false">X1704+AA1704+AD1704</f>
        <v>2807651.47885804</v>
      </c>
      <c r="D1704" s="4" t="n">
        <f aca="false">T1420+T1423</f>
        <v>3459116.35382602</v>
      </c>
      <c r="E1704" s="0" t="n">
        <f aca="false">Y1704+AB1704+AE1704</f>
        <v>311961.275428671</v>
      </c>
      <c r="F1704" s="0" t="n">
        <f aca="false">D1704-E1704-0.1*C1704</f>
        <v>2866389.93051155</v>
      </c>
      <c r="G1704" s="4" t="n">
        <f aca="false">F1704*(1-0.34)</f>
        <v>1891817.35413762</v>
      </c>
      <c r="H1704" s="4" t="n">
        <f aca="false">0.34*(E1704+(C1704*0.1))</f>
        <v>201526.983926921</v>
      </c>
      <c r="I1704" s="4" t="n">
        <f aca="false">G1704+H1704</f>
        <v>2093344.33806454</v>
      </c>
      <c r="J1704" s="0" t="n">
        <v>0.5645</v>
      </c>
      <c r="K1704" s="0" t="n">
        <f aca="false">I1704*J1704</f>
        <v>1181692.87883743</v>
      </c>
      <c r="L1704" s="0" t="n">
        <v>0.1652</v>
      </c>
      <c r="M1704" s="0" t="n">
        <f aca="false">I1704*L1704</f>
        <v>345820.484648263</v>
      </c>
      <c r="N1704" s="0" t="n">
        <v>0.0878</v>
      </c>
      <c r="O1704" s="0" t="n">
        <f aca="false">I1704*N1704</f>
        <v>183795.632882067</v>
      </c>
      <c r="P1704" s="0" t="n">
        <v>0.0348</v>
      </c>
      <c r="Q1704" s="0" t="n">
        <f aca="false">I1704*P1704</f>
        <v>72848.3829646461</v>
      </c>
      <c r="U1704" s="0" t="n">
        <v>0.3349</v>
      </c>
      <c r="V1704" s="0" t="n">
        <f aca="false">U1704*I1704</f>
        <v>701061.018817816</v>
      </c>
      <c r="X1704" s="6" t="n">
        <f aca="false">X1703-Y1704</f>
        <v>2807651.47885804</v>
      </c>
      <c r="Y1704" s="6" t="n">
        <f aca="false">X1703*0.1</f>
        <v>311961.275428671</v>
      </c>
      <c r="AA1704" s="6" t="n">
        <f aca="false">AA1703-AB1704</f>
        <v>0</v>
      </c>
      <c r="AB1704" s="6" t="n">
        <f aca="false">AA1703/5</f>
        <v>0</v>
      </c>
      <c r="AJ1704" s="4"/>
      <c r="AK1704" s="4"/>
      <c r="AM1704" s="0" t="n">
        <v>0.01563</v>
      </c>
      <c r="AN1704" s="0" t="n">
        <f aca="false">AM1704*I1704</f>
        <v>32718.9720039488</v>
      </c>
      <c r="AO1704" s="0" t="n">
        <v>0.0077</v>
      </c>
      <c r="AP1704" s="0" t="n">
        <f aca="false">AO1704*I1704</f>
        <v>16118.751403097</v>
      </c>
      <c r="AQ1704" s="0" t="n">
        <v>0.0041</v>
      </c>
      <c r="AR1704" s="0" t="n">
        <f aca="false">AQ1704*I1704</f>
        <v>8582.71178606463</v>
      </c>
      <c r="AV1704" s="0" t="n">
        <v>0.00231</v>
      </c>
      <c r="AW1704" s="0" t="n">
        <f aca="false">AV1704*I1704</f>
        <v>4835.6254209291</v>
      </c>
    </row>
    <row r="1705" customFormat="false" ht="12.75" hidden="false" customHeight="false" outlineLevel="0" collapsed="false">
      <c r="A1705" s="0" t="n">
        <v>7</v>
      </c>
      <c r="C1705" s="0" t="n">
        <f aca="false">X1705+AA1705+AD1705</f>
        <v>2526886.33097223</v>
      </c>
      <c r="D1705" s="4" t="n">
        <f aca="false">T1420+T1423</f>
        <v>3459116.35382602</v>
      </c>
      <c r="E1705" s="0" t="n">
        <f aca="false">Y1705+AB1705+AE1705</f>
        <v>280765.147885804</v>
      </c>
      <c r="F1705" s="0" t="n">
        <f aca="false">D1705-E1705-0.1*C1705</f>
        <v>2925662.572843</v>
      </c>
      <c r="G1705" s="4" t="n">
        <f aca="false">F1705*(1-0.34)</f>
        <v>1930937.29807638</v>
      </c>
      <c r="H1705" s="4" t="n">
        <f aca="false">0.34*(E1705+(C1705*0.1))</f>
        <v>181374.285534229</v>
      </c>
      <c r="I1705" s="4" t="n">
        <f aca="false">G1705+H1705</f>
        <v>2112311.58361061</v>
      </c>
      <c r="J1705" s="0" t="n">
        <v>0.5132</v>
      </c>
      <c r="K1705" s="0" t="n">
        <f aca="false">I1705*J1705</f>
        <v>1084038.30470896</v>
      </c>
      <c r="L1705" s="0" t="n">
        <v>0.1224</v>
      </c>
      <c r="M1705" s="0" t="n">
        <f aca="false">I1705*L1705</f>
        <v>258546.937833938</v>
      </c>
      <c r="N1705" s="0" t="n">
        <v>0.0585</v>
      </c>
      <c r="O1705" s="0" t="n">
        <f aca="false">I1705*N1705</f>
        <v>123570.22764122</v>
      </c>
      <c r="P1705" s="0" t="n">
        <v>0.0199</v>
      </c>
      <c r="Q1705" s="0" t="n">
        <f aca="false">I1705*P1705</f>
        <v>42035.0005138511</v>
      </c>
      <c r="U1705" s="0" t="n">
        <v>0.2791</v>
      </c>
      <c r="V1705" s="0" t="n">
        <f aca="false">U1705*I1705</f>
        <v>589546.16298572</v>
      </c>
      <c r="X1705" s="6" t="n">
        <f aca="false">X1704-Y1705</f>
        <v>2526886.33097223</v>
      </c>
      <c r="Y1705" s="6" t="n">
        <f aca="false">X1704*0.1</f>
        <v>280765.147885804</v>
      </c>
      <c r="AA1705" s="6" t="n">
        <f aca="false">AA1704-AB1705</f>
        <v>0</v>
      </c>
      <c r="AB1705" s="6" t="n">
        <f aca="false">AA1703/5</f>
        <v>0</v>
      </c>
      <c r="AJ1705" s="4"/>
      <c r="AK1705" s="4"/>
      <c r="AM1705" s="0" t="n">
        <v>0.00781</v>
      </c>
      <c r="AN1705" s="0" t="n">
        <f aca="false">AM1705*I1705</f>
        <v>16497.1534679988</v>
      </c>
      <c r="AO1705" s="0" t="n">
        <v>0.0034</v>
      </c>
      <c r="AP1705" s="0" t="n">
        <f aca="false">AO1705*I1705</f>
        <v>7181.85938427606</v>
      </c>
      <c r="AQ1705" s="0" t="n">
        <v>0.0016</v>
      </c>
      <c r="AR1705" s="0" t="n">
        <f aca="false">AQ1705*I1705</f>
        <v>3379.69853377697</v>
      </c>
      <c r="AV1705" s="0" t="n">
        <v>0.00084</v>
      </c>
      <c r="AW1705" s="0" t="n">
        <f aca="false">AV1705*I1705</f>
        <v>1774.34173023291</v>
      </c>
    </row>
    <row r="1706" customFormat="false" ht="12.75" hidden="false" customHeight="false" outlineLevel="0" collapsed="false">
      <c r="A1706" s="0" t="n">
        <v>8</v>
      </c>
      <c r="C1706" s="0" t="n">
        <f aca="false">X1706+AA1706+AD1706</f>
        <v>2274197.69787501</v>
      </c>
      <c r="D1706" s="4" t="n">
        <f aca="false">T1420+T1423</f>
        <v>3459116.35382602</v>
      </c>
      <c r="E1706" s="0" t="n">
        <f aca="false">Y1706+AB1706+AE1706</f>
        <v>252688.633097223</v>
      </c>
      <c r="F1706" s="0" t="n">
        <f aca="false">D1706-E1706-0.1*C1706</f>
        <v>2979007.9509413</v>
      </c>
      <c r="G1706" s="4" t="n">
        <f aca="false">F1706*(1-0.34)</f>
        <v>1966145.24762126</v>
      </c>
      <c r="H1706" s="4" t="n">
        <f aca="false">0.34*(E1706+(C1706*0.1))</f>
        <v>163236.856980806</v>
      </c>
      <c r="I1706" s="4" t="n">
        <f aca="false">G1706+H1706</f>
        <v>2129382.10460206</v>
      </c>
      <c r="J1706" s="0" t="n">
        <v>0.4665</v>
      </c>
      <c r="K1706" s="0" t="n">
        <f aca="false">I1706*J1706</f>
        <v>993356.751796863</v>
      </c>
      <c r="L1706" s="0" t="n">
        <v>0.0906</v>
      </c>
      <c r="M1706" s="0" t="n">
        <f aca="false">I1706*L1706</f>
        <v>192922.018676947</v>
      </c>
      <c r="N1706" s="0" t="n">
        <v>0.039</v>
      </c>
      <c r="O1706" s="0" t="n">
        <f aca="false">I1706*N1706</f>
        <v>83045.9020794805</v>
      </c>
      <c r="P1706" s="0" t="n">
        <v>0.0199</v>
      </c>
      <c r="Q1706" s="0" t="n">
        <f aca="false">I1706*P1706</f>
        <v>42374.7038815811</v>
      </c>
      <c r="U1706" s="0" t="n">
        <v>0.2326</v>
      </c>
      <c r="V1706" s="0" t="n">
        <f aca="false">U1706*I1706</f>
        <v>495294.27753044</v>
      </c>
      <c r="X1706" s="6" t="n">
        <f aca="false">X1705-Y1706</f>
        <v>2274197.69787501</v>
      </c>
      <c r="Y1706" s="6" t="n">
        <f aca="false">X1705*0.1</f>
        <v>252688.633097223</v>
      </c>
      <c r="AA1706" s="6" t="n">
        <f aca="false">AA1705-AB1706</f>
        <v>0</v>
      </c>
      <c r="AB1706" s="6" t="n">
        <f aca="false">AA1703/5</f>
        <v>0</v>
      </c>
      <c r="AJ1706" s="4"/>
      <c r="AK1706" s="4"/>
      <c r="AM1706" s="0" t="n">
        <v>0.00391</v>
      </c>
      <c r="AN1706" s="0" t="n">
        <f aca="false">AM1706*I1706</f>
        <v>8325.88402899407</v>
      </c>
      <c r="AO1706" s="0" t="n">
        <v>0.0015</v>
      </c>
      <c r="AP1706" s="0" t="n">
        <f aca="false">AO1706*I1706</f>
        <v>3194.07315690309</v>
      </c>
      <c r="AQ1706" s="0" t="n">
        <v>0.000665</v>
      </c>
      <c r="AR1706" s="0" t="n">
        <f aca="false">AQ1706*I1706</f>
        <v>1416.03909956037</v>
      </c>
      <c r="AV1706" s="0" t="n">
        <v>0.000306</v>
      </c>
      <c r="AW1706" s="0" t="n">
        <f aca="false">AV1706*I1706</f>
        <v>651.590924008231</v>
      </c>
    </row>
    <row r="1707" customFormat="false" ht="12.75" hidden="false" customHeight="false" outlineLevel="0" collapsed="false">
      <c r="A1707" s="0" t="n">
        <v>9</v>
      </c>
      <c r="C1707" s="0" t="n">
        <f aca="false">X1707+AA1707+AD1707</f>
        <v>2046777.92808751</v>
      </c>
      <c r="D1707" s="4" t="n">
        <f aca="false">T1420+T1423</f>
        <v>3459116.35382602</v>
      </c>
      <c r="E1707" s="0" t="n">
        <f aca="false">Y1707+AB1707+AE1707</f>
        <v>227419.769787501</v>
      </c>
      <c r="F1707" s="0" t="n">
        <f aca="false">D1707-E1707-0.1*C1707</f>
        <v>3027018.79122977</v>
      </c>
      <c r="G1707" s="4" t="n">
        <f aca="false">F1707*(1-0.34)</f>
        <v>1997832.40221165</v>
      </c>
      <c r="H1707" s="4" t="n">
        <f aca="false">0.34*(E1707+(C1707*0.1))</f>
        <v>146913.171282726</v>
      </c>
      <c r="I1707" s="4" t="n">
        <f aca="false">G1707+H1707</f>
        <v>2144745.57349437</v>
      </c>
      <c r="J1707" s="0" t="n">
        <v>0.4241</v>
      </c>
      <c r="K1707" s="0" t="n">
        <f aca="false">I1707*J1707</f>
        <v>909586.597718964</v>
      </c>
      <c r="L1707" s="0" t="n">
        <v>0.0671</v>
      </c>
      <c r="M1707" s="0" t="n">
        <f aca="false">I1707*L1707</f>
        <v>143912.427981473</v>
      </c>
      <c r="N1707" s="0" t="n">
        <v>0.026</v>
      </c>
      <c r="O1707" s="0" t="n">
        <f aca="false">I1707*N1707</f>
        <v>55763.3849108537</v>
      </c>
      <c r="P1707" s="0" t="n">
        <v>0.0065</v>
      </c>
      <c r="Q1707" s="0" t="n">
        <f aca="false">I1707*P1707</f>
        <v>13940.8462277134</v>
      </c>
      <c r="U1707" s="0" t="n">
        <v>0.1938</v>
      </c>
      <c r="V1707" s="0" t="n">
        <f aca="false">U1707*I1707</f>
        <v>415651.69214321</v>
      </c>
      <c r="X1707" s="6" t="n">
        <f aca="false">X1706-Y1707</f>
        <v>2046777.92808751</v>
      </c>
      <c r="Y1707" s="6" t="n">
        <f aca="false">X1706*0.1</f>
        <v>227419.769787501</v>
      </c>
      <c r="AA1707" s="6" t="n">
        <f aca="false">AA1706-AB1707</f>
        <v>0</v>
      </c>
      <c r="AB1707" s="6" t="n">
        <f aca="false">AA1703/5</f>
        <v>0</v>
      </c>
      <c r="AJ1707" s="4"/>
      <c r="AK1707" s="4"/>
      <c r="AM1707" s="0" t="n">
        <v>0.00195</v>
      </c>
      <c r="AN1707" s="0" t="n">
        <f aca="false">AM1707*I1707</f>
        <v>4182.25386831403</v>
      </c>
      <c r="AO1707" s="0" t="n">
        <v>0.0007</v>
      </c>
      <c r="AP1707" s="0" t="n">
        <f aca="false">AO1707*I1707</f>
        <v>1501.32190144606</v>
      </c>
      <c r="AQ1707" s="0" t="n">
        <v>0.000262</v>
      </c>
      <c r="AR1707" s="0" t="n">
        <f aca="false">AQ1707*I1707</f>
        <v>561.923340255526</v>
      </c>
      <c r="AV1707" s="0" t="n">
        <v>0.000111</v>
      </c>
      <c r="AW1707" s="0" t="n">
        <f aca="false">AV1707*I1707</f>
        <v>238.066758657876</v>
      </c>
    </row>
    <row r="1708" customFormat="false" ht="12.75" hidden="false" customHeight="false" outlineLevel="0" collapsed="false">
      <c r="A1708" s="0" t="n">
        <v>10</v>
      </c>
      <c r="B1708" s="17" t="n">
        <f aca="false">T1417</f>
        <v>-421063.5</v>
      </c>
      <c r="C1708" s="0" t="n">
        <f aca="false">X1708+AA1708+AD1708</f>
        <v>1842100.13527876</v>
      </c>
      <c r="D1708" s="4" t="n">
        <f aca="false">T1420+T1423</f>
        <v>3459116.35382602</v>
      </c>
      <c r="E1708" s="0" t="n">
        <f aca="false">Y1708+AB1708+AE1708</f>
        <v>204677.792808751</v>
      </c>
      <c r="F1708" s="0" t="n">
        <f aca="false">D1708-E1708-0.1*C1708</f>
        <v>3070228.5474894</v>
      </c>
      <c r="G1708" s="4" t="n">
        <f aca="false">F1708*(1-0.34)</f>
        <v>2026350.841343</v>
      </c>
      <c r="H1708" s="4" t="n">
        <f aca="false">0.34*(E1708+(C1708*0.1))</f>
        <v>132221.854154453</v>
      </c>
      <c r="I1708" s="4" t="n">
        <f aca="false">B1708+G1708+H1708</f>
        <v>1737509.19549745</v>
      </c>
      <c r="J1708" s="0" t="n">
        <v>0.3855</v>
      </c>
      <c r="K1708" s="0" t="n">
        <f aca="false">I1708*J1708</f>
        <v>669809.794864269</v>
      </c>
      <c r="L1708" s="0" t="n">
        <v>0.0497</v>
      </c>
      <c r="M1708" s="0" t="n">
        <f aca="false">I1708*L1708</f>
        <v>86354.2070162235</v>
      </c>
      <c r="N1708" s="0" t="n">
        <v>0.0173</v>
      </c>
      <c r="O1708" s="0" t="n">
        <f aca="false">I1708*N1708</f>
        <v>30058.909082106</v>
      </c>
      <c r="P1708" s="0" t="n">
        <v>0.0037</v>
      </c>
      <c r="Q1708" s="0" t="n">
        <f aca="false">I1708*P1708</f>
        <v>6428.78402334058</v>
      </c>
      <c r="U1708" s="0" t="n">
        <v>0.1615</v>
      </c>
      <c r="V1708" s="0" t="n">
        <f aca="false">U1708*I1708</f>
        <v>280607.735072839</v>
      </c>
      <c r="W1708" s="17"/>
      <c r="X1708" s="6" t="n">
        <f aca="false">X1707-Y1708</f>
        <v>1842100.13527876</v>
      </c>
      <c r="Y1708" s="6" t="n">
        <f aca="false">X1707*0.1</f>
        <v>204677.792808751</v>
      </c>
      <c r="AA1708" s="6" t="n">
        <f aca="false">AA1707-AB1708</f>
        <v>0</v>
      </c>
      <c r="AB1708" s="6" t="n">
        <f aca="false">AA1703/5</f>
        <v>0</v>
      </c>
      <c r="AC1708" s="17" t="n">
        <f aca="false">T1417</f>
        <v>-421063.5</v>
      </c>
      <c r="AF1708" s="17" t="n">
        <f aca="false">W1708+Z1708+AC1708</f>
        <v>-421063.5</v>
      </c>
      <c r="AJ1708" s="4"/>
      <c r="AK1708" s="4"/>
      <c r="AM1708" s="0" t="n">
        <v>0.00098</v>
      </c>
      <c r="AN1708" s="0" t="n">
        <f aca="false">AM1708*I1708</f>
        <v>1702.75901158751</v>
      </c>
      <c r="AO1708" s="0" t="n">
        <v>0.0003</v>
      </c>
      <c r="AP1708" s="0" t="n">
        <f aca="false">AO1708*I1708</f>
        <v>521.252758649236</v>
      </c>
      <c r="AQ1708" s="0" t="n">
        <v>0.000105</v>
      </c>
      <c r="AR1708" s="0" t="n">
        <f aca="false">AQ1708*I1708</f>
        <v>182.438465527233</v>
      </c>
      <c r="AV1708" s="0" t="n">
        <v>4E-005</v>
      </c>
      <c r="AW1708" s="0" t="n">
        <f aca="false">AV1708*I1708</f>
        <v>69.5003678198982</v>
      </c>
    </row>
    <row r="1709" customFormat="false" ht="12.75" hidden="false" customHeight="false" outlineLevel="0" collapsed="false">
      <c r="A1709" s="0" t="n">
        <v>11</v>
      </c>
      <c r="C1709" s="0" t="n">
        <f aca="false">X1709+AA1709+AD1709</f>
        <v>1994740.92175088</v>
      </c>
      <c r="D1709" s="4" t="n">
        <f aca="false">T1420+T1423</f>
        <v>3459116.35382602</v>
      </c>
      <c r="E1709" s="0" t="n">
        <f aca="false">Y1709+AB1709+AE1709</f>
        <v>268422.713527876</v>
      </c>
      <c r="F1709" s="0" t="n">
        <f aca="false">D1709-E1709-0.1*C1709</f>
        <v>2991219.54812306</v>
      </c>
      <c r="G1709" s="4" t="n">
        <f aca="false">F1709*(1-0.34)</f>
        <v>1974204.90176122</v>
      </c>
      <c r="H1709" s="4" t="n">
        <f aca="false">0.34*(E1709+(C1709*0.1))</f>
        <v>159084.913939008</v>
      </c>
      <c r="I1709" s="4" t="n">
        <f aca="false">G1709+H1709</f>
        <v>2133289.81570023</v>
      </c>
      <c r="J1709" s="0" t="n">
        <v>0.3505</v>
      </c>
      <c r="K1709" s="0" t="n">
        <f aca="false">I1709*J1709</f>
        <v>747718.080402929</v>
      </c>
      <c r="L1709" s="0" t="n">
        <v>0.0368</v>
      </c>
      <c r="M1709" s="0" t="n">
        <f aca="false">I1709*L1709</f>
        <v>78505.0652177683</v>
      </c>
      <c r="N1709" s="0" t="n">
        <v>0.116</v>
      </c>
      <c r="O1709" s="0" t="n">
        <f aca="false">I1709*N1709</f>
        <v>247461.618621226</v>
      </c>
      <c r="P1709" s="0" t="n">
        <v>0.0021</v>
      </c>
      <c r="Q1709" s="0" t="n">
        <f aca="false">I1709*P1709</f>
        <v>4479.90861297048</v>
      </c>
      <c r="U1709" s="0" t="n">
        <v>0.1346</v>
      </c>
      <c r="V1709" s="0" t="n">
        <f aca="false">U1709*I1709</f>
        <v>287140.809193251</v>
      </c>
      <c r="X1709" s="6" t="n">
        <f aca="false">X1708-Y1709</f>
        <v>1657890.12175088</v>
      </c>
      <c r="Y1709" s="6" t="n">
        <f aca="false">X1708/10</f>
        <v>184210.013527876</v>
      </c>
      <c r="AA1709" s="6"/>
      <c r="AB1709" s="6"/>
      <c r="AD1709" s="6" t="n">
        <f aca="false">-AC1708-AE1709</f>
        <v>336850.8</v>
      </c>
      <c r="AE1709" s="6" t="n">
        <f aca="false">-AC1708*0.2</f>
        <v>84212.7</v>
      </c>
      <c r="AJ1709" s="4"/>
      <c r="AK1709" s="4"/>
      <c r="AM1709" s="0" t="n">
        <v>0.00049</v>
      </c>
      <c r="AN1709" s="0" t="n">
        <f aca="false">AM1709*I1709</f>
        <v>1045.31200969311</v>
      </c>
      <c r="AO1709" s="0" t="n">
        <v>0.00013</v>
      </c>
      <c r="AP1709" s="0" t="n">
        <f aca="false">AO1709*I1709</f>
        <v>277.327676041029</v>
      </c>
      <c r="AQ1709" s="0" t="n">
        <v>4.2E-005</v>
      </c>
      <c r="AR1709" s="0" t="n">
        <f aca="false">AQ1709*I1709</f>
        <v>89.5981722594095</v>
      </c>
      <c r="AV1709" s="0" t="n">
        <v>1.47E-005</v>
      </c>
      <c r="AW1709" s="0" t="n">
        <f aca="false">AV1709*I1709</f>
        <v>31.3593602907933</v>
      </c>
    </row>
    <row r="1710" customFormat="false" ht="12.75" hidden="false" customHeight="false" outlineLevel="0" collapsed="false">
      <c r="A1710" s="0" t="n">
        <v>12</v>
      </c>
      <c r="C1710" s="0" t="n">
        <f aca="false">X1710+AA1710+AD1710</f>
        <v>1743160.74822301</v>
      </c>
      <c r="D1710" s="4" t="n">
        <f aca="false">T1420+T1423</f>
        <v>3459116.35382602</v>
      </c>
      <c r="E1710" s="0" t="n">
        <f aca="false">Y1710+AB1710+AE1710</f>
        <v>251580.173527876</v>
      </c>
      <c r="F1710" s="0" t="n">
        <f aca="false">D1710-E1710-0.1*C1710</f>
        <v>3033220.10547585</v>
      </c>
      <c r="G1710" s="4" t="n">
        <f aca="false">F1710*(1-0.34)</f>
        <v>2001925.26961406</v>
      </c>
      <c r="H1710" s="4" t="n">
        <f aca="false">0.34*(E1710+(C1710*0.1))</f>
        <v>144804.72443906</v>
      </c>
      <c r="I1710" s="4" t="n">
        <f aca="false">G1710+H1710</f>
        <v>2146729.99405312</v>
      </c>
      <c r="J1710" s="0" t="n">
        <v>0.3186</v>
      </c>
      <c r="K1710" s="0" t="n">
        <f aca="false">I1710*J1710</f>
        <v>683948.176105324</v>
      </c>
      <c r="L1710" s="0" t="n">
        <v>0.0273</v>
      </c>
      <c r="M1710" s="0" t="n">
        <f aca="false">I1710*L1710</f>
        <v>58605.7288376501</v>
      </c>
      <c r="N1710" s="0" t="n">
        <v>0.0077</v>
      </c>
      <c r="O1710" s="0" t="n">
        <f aca="false">I1710*N1710</f>
        <v>16529.820954209</v>
      </c>
      <c r="P1710" s="0" t="n">
        <v>0.0012</v>
      </c>
      <c r="Q1710" s="0" t="n">
        <f aca="false">I1710*P1710</f>
        <v>2576.07599286374</v>
      </c>
      <c r="U1710" s="0" t="n">
        <v>0.1122</v>
      </c>
      <c r="V1710" s="0" t="n">
        <f aca="false">U1710*I1710</f>
        <v>240863.10533276</v>
      </c>
      <c r="X1710" s="6" t="n">
        <f aca="false">X1709-Y1710</f>
        <v>1473680.10822301</v>
      </c>
      <c r="Y1710" s="6" t="n">
        <f aca="false">X1708/10</f>
        <v>184210.013527876</v>
      </c>
      <c r="AA1710" s="6"/>
      <c r="AB1710" s="6"/>
      <c r="AD1710" s="6" t="n">
        <f aca="false">AD1709-AE1710</f>
        <v>269480.64</v>
      </c>
      <c r="AE1710" s="6" t="n">
        <f aca="false">AD1709*0.2</f>
        <v>67370.16</v>
      </c>
      <c r="AJ1710" s="4"/>
      <c r="AK1710" s="4"/>
      <c r="AM1710" s="0" t="n">
        <v>0.00024</v>
      </c>
      <c r="AN1710" s="0" t="n">
        <f aca="false">AM1710*I1710</f>
        <v>515.215198572749</v>
      </c>
      <c r="AO1710" s="0" t="n">
        <v>5.9E-005</v>
      </c>
      <c r="AP1710" s="0" t="n">
        <f aca="false">AO1710*I1710</f>
        <v>126.657069649134</v>
      </c>
      <c r="AQ1710" s="0" t="n">
        <v>1.7E-005</v>
      </c>
      <c r="AR1710" s="0" t="n">
        <f aca="false">AQ1710*I1710</f>
        <v>36.494409898903</v>
      </c>
      <c r="AV1710" s="0" t="n">
        <v>5.3E-006</v>
      </c>
      <c r="AW1710" s="0" t="n">
        <f aca="false">AV1710*I1710</f>
        <v>11.3776689684815</v>
      </c>
    </row>
    <row r="1711" customFormat="false" ht="12.75" hidden="false" customHeight="false" outlineLevel="0" collapsed="false">
      <c r="A1711" s="0" t="n">
        <v>13</v>
      </c>
      <c r="C1711" s="0" t="n">
        <f aca="false">X1711+AA1711+AD1711</f>
        <v>1505054.60669513</v>
      </c>
      <c r="D1711" s="4" t="n">
        <f aca="false">T1420+T1423</f>
        <v>3459116.35382602</v>
      </c>
      <c r="E1711" s="0" t="n">
        <f aca="false">Y1711+AB1711+AE1711</f>
        <v>238106.141527876</v>
      </c>
      <c r="F1711" s="0" t="n">
        <f aca="false">D1711-E1711-0.1*C1711</f>
        <v>3070504.75162863</v>
      </c>
      <c r="G1711" s="4" t="n">
        <f aca="false">F1711*(1-0.34)</f>
        <v>2026533.1360749</v>
      </c>
      <c r="H1711" s="4" t="n">
        <f aca="false">0.34*(E1711+(C1711*0.1))</f>
        <v>132127.944747112</v>
      </c>
      <c r="I1711" s="4" t="n">
        <f aca="false">G1711+H1711</f>
        <v>2158661.08082201</v>
      </c>
      <c r="J1711" s="0" t="n">
        <v>0.2897</v>
      </c>
      <c r="K1711" s="0" t="n">
        <f aca="false">I1711*J1711</f>
        <v>625364.115114137</v>
      </c>
      <c r="L1711" s="0" t="n">
        <v>0.0273</v>
      </c>
      <c r="M1711" s="0" t="n">
        <f aca="false">I1711*L1711</f>
        <v>58931.4475064409</v>
      </c>
      <c r="N1711" s="0" t="n">
        <v>0.0051</v>
      </c>
      <c r="O1711" s="0" t="n">
        <f aca="false">I1711*N1711</f>
        <v>11009.1715121923</v>
      </c>
      <c r="P1711" s="0" t="n">
        <v>0.0007</v>
      </c>
      <c r="Q1711" s="0" t="n">
        <f aca="false">I1711*P1711</f>
        <v>1511.06275657541</v>
      </c>
      <c r="U1711" s="0" t="n">
        <v>0.0935</v>
      </c>
      <c r="V1711" s="0" t="n">
        <f aca="false">U1711*I1711</f>
        <v>201834.811056858</v>
      </c>
      <c r="X1711" s="6" t="n">
        <f aca="false">X1710-Y1711</f>
        <v>1289470.09469513</v>
      </c>
      <c r="Y1711" s="6" t="n">
        <f aca="false">X1708/10</f>
        <v>184210.013527876</v>
      </c>
      <c r="AA1711" s="6"/>
      <c r="AB1711" s="6"/>
      <c r="AD1711" s="6" t="n">
        <f aca="false">AD1710-AE1711</f>
        <v>215584.512</v>
      </c>
      <c r="AE1711" s="6" t="n">
        <f aca="false">AD1710*0.2</f>
        <v>53896.128</v>
      </c>
      <c r="AJ1711" s="4"/>
      <c r="AK1711" s="4"/>
      <c r="AM1711" s="0" t="n">
        <v>0.00012</v>
      </c>
      <c r="AN1711" s="0" t="n">
        <f aca="false">AM1711*I1711</f>
        <v>259.039329698641</v>
      </c>
      <c r="AO1711" s="0" t="n">
        <v>2.6E-005</v>
      </c>
      <c r="AP1711" s="0" t="n">
        <f aca="false">AO1711*I1711</f>
        <v>56.1251881013723</v>
      </c>
      <c r="AQ1711" s="0" t="n">
        <v>6.7E-006</v>
      </c>
      <c r="AR1711" s="0" t="n">
        <f aca="false">AQ1711*I1711</f>
        <v>14.4630292415075</v>
      </c>
      <c r="AV1711" s="0" t="n">
        <v>1.9E-006</v>
      </c>
      <c r="AW1711" s="0" t="n">
        <f aca="false">AV1711*I1711</f>
        <v>4.10145605356182</v>
      </c>
    </row>
    <row r="1712" customFormat="false" ht="12.75" hidden="false" customHeight="false" outlineLevel="0" collapsed="false">
      <c r="A1712" s="0" t="n">
        <v>14</v>
      </c>
      <c r="C1712" s="0" t="n">
        <f aca="false">X1712+AA1712+AD1712</f>
        <v>1277727.69076725</v>
      </c>
      <c r="D1712" s="4" t="n">
        <f aca="false">T1420+T1423</f>
        <v>3459116.35382602</v>
      </c>
      <c r="E1712" s="0" t="n">
        <f aca="false">Y1712+AB1712+AE1712</f>
        <v>227326.915927876</v>
      </c>
      <c r="F1712" s="0" t="n">
        <f aca="false">D1712-E1712-0.1*C1712</f>
        <v>3104016.66882142</v>
      </c>
      <c r="G1712" s="4" t="n">
        <f aca="false">F1712*(1-0.34)</f>
        <v>2048651.00142214</v>
      </c>
      <c r="H1712" s="4" t="n">
        <f aca="false">0.34*(E1712+(C1712*0.1))</f>
        <v>120733.892901564</v>
      </c>
      <c r="I1712" s="4" t="n">
        <f aca="false">G1712+H1712</f>
        <v>2169384.8943237</v>
      </c>
      <c r="J1712" s="0" t="n">
        <v>0.2633</v>
      </c>
      <c r="K1712" s="0" t="n">
        <f aca="false">I1712*J1712</f>
        <v>571199.042675431</v>
      </c>
      <c r="L1712" s="0" t="n">
        <v>0.0202</v>
      </c>
      <c r="M1712" s="0" t="n">
        <f aca="false">I1712*L1712</f>
        <v>43821.5748653388</v>
      </c>
      <c r="N1712" s="0" t="n">
        <v>0.0034</v>
      </c>
      <c r="O1712" s="0" t="n">
        <f aca="false">I1712*N1712</f>
        <v>7375.90864070059</v>
      </c>
      <c r="P1712" s="0" t="n">
        <v>0.0004</v>
      </c>
      <c r="Q1712" s="0" t="n">
        <f aca="false">I1712*P1712</f>
        <v>867.753957729481</v>
      </c>
      <c r="U1712" s="0" t="n">
        <v>0.0779</v>
      </c>
      <c r="V1712" s="0" t="n">
        <f aca="false">U1712*I1712</f>
        <v>168995.083267816</v>
      </c>
      <c r="X1712" s="6" t="n">
        <f aca="false">X1711-Y1712</f>
        <v>1105260.08116725</v>
      </c>
      <c r="Y1712" s="6" t="n">
        <f aca="false">X1708/10</f>
        <v>184210.013527876</v>
      </c>
      <c r="AA1712" s="6"/>
      <c r="AB1712" s="6"/>
      <c r="AD1712" s="6" t="n">
        <f aca="false">AD1711-AE1712</f>
        <v>172467.6096</v>
      </c>
      <c r="AE1712" s="6" t="n">
        <f aca="false">AD1711*0.2</f>
        <v>43116.9024</v>
      </c>
      <c r="AJ1712" s="4"/>
      <c r="AK1712" s="4"/>
      <c r="AM1712" s="0" t="n">
        <v>6E-005</v>
      </c>
      <c r="AN1712" s="0" t="n">
        <f aca="false">AM1712*I1712</f>
        <v>130.163093659422</v>
      </c>
      <c r="AO1712" s="0" t="n">
        <v>1.2E-005</v>
      </c>
      <c r="AP1712" s="0" t="n">
        <f aca="false">AO1712*I1712</f>
        <v>26.0326187318844</v>
      </c>
      <c r="AQ1712" s="0" t="n">
        <v>2.7E-006</v>
      </c>
      <c r="AR1712" s="0" t="n">
        <f aca="false">AQ1712*I1712</f>
        <v>5.857339214674</v>
      </c>
      <c r="AV1712" s="0" t="n">
        <v>7E-007</v>
      </c>
      <c r="AW1712" s="0" t="n">
        <f aca="false">AV1712*I1712</f>
        <v>1.51856942602659</v>
      </c>
    </row>
    <row r="1713" customFormat="false" ht="12.75" hidden="false" customHeight="false" outlineLevel="0" collapsed="false">
      <c r="A1713" s="0" t="n">
        <v>15</v>
      </c>
      <c r="C1713" s="0" t="n">
        <f aca="false">X1713+AA1713+AD1713</f>
        <v>1059024.15531938</v>
      </c>
      <c r="D1713" s="4" t="n">
        <f aca="false">T1420+T1423</f>
        <v>3459116.35382602</v>
      </c>
      <c r="E1713" s="0" t="n">
        <f aca="false">Y1713+AB1713+AE1713</f>
        <v>218703.535447876</v>
      </c>
      <c r="F1713" s="0" t="n">
        <f aca="false">D1713-E1713-0.1*C1713</f>
        <v>3134510.40284621</v>
      </c>
      <c r="G1713" s="4" t="n">
        <f aca="false">F1713*(1-0.34)</f>
        <v>2068776.8658785</v>
      </c>
      <c r="H1713" s="4" t="n">
        <f aca="false">0.34*(E1713+(C1713*0.1))</f>
        <v>110366.023333137</v>
      </c>
      <c r="I1713" s="4" t="n">
        <f aca="false">G1713+H1713</f>
        <v>2179142.88921163</v>
      </c>
      <c r="J1713" s="0" t="n">
        <v>0.2394</v>
      </c>
      <c r="K1713" s="0" t="n">
        <f aca="false">I1713*J1713</f>
        <v>521686.807677265</v>
      </c>
      <c r="L1713" s="0" t="n">
        <v>0.015</v>
      </c>
      <c r="M1713" s="0" t="n">
        <f aca="false">I1713*L1713</f>
        <v>32687.1433381745</v>
      </c>
      <c r="N1713" s="0" t="n">
        <v>0.0023</v>
      </c>
      <c r="O1713" s="0" t="n">
        <f aca="false">I1713*N1713</f>
        <v>5012.02864518676</v>
      </c>
      <c r="P1713" s="0" t="n">
        <v>0.0002</v>
      </c>
      <c r="Q1713" s="0" t="n">
        <f aca="false">I1713*P1713</f>
        <v>435.828577842327</v>
      </c>
      <c r="U1713" s="0" t="n">
        <v>0.0649</v>
      </c>
      <c r="V1713" s="0" t="n">
        <f aca="false">U1713*I1713</f>
        <v>141426.373509835</v>
      </c>
      <c r="X1713" s="6" t="n">
        <f aca="false">X1712-Y1713</f>
        <v>921050.067639378</v>
      </c>
      <c r="Y1713" s="6" t="n">
        <f aca="false">X1708/10</f>
        <v>184210.013527876</v>
      </c>
      <c r="AA1713" s="6"/>
      <c r="AB1713" s="6"/>
      <c r="AD1713" s="6" t="n">
        <f aca="false">AD1712-AE1713</f>
        <v>137974.08768</v>
      </c>
      <c r="AE1713" s="6" t="n">
        <f aca="false">AD1712*0.2</f>
        <v>34493.52192</v>
      </c>
      <c r="AJ1713" s="4"/>
      <c r="AK1713" s="4"/>
      <c r="AM1713" s="0" t="n">
        <v>3E-005</v>
      </c>
      <c r="AN1713" s="0" t="n">
        <f aca="false">AM1713*I1713</f>
        <v>65.374286676349</v>
      </c>
      <c r="AO1713" s="0" t="n">
        <v>5E-006</v>
      </c>
      <c r="AP1713" s="0" t="n">
        <f aca="false">AO1713*I1713</f>
        <v>10.8957144460582</v>
      </c>
      <c r="AQ1713" s="0" t="n">
        <v>1.1E-006</v>
      </c>
      <c r="AR1713" s="0" t="n">
        <f aca="false">AQ1713*I1713</f>
        <v>2.3970571781328</v>
      </c>
      <c r="AV1713" s="0" t="n">
        <v>3E-007</v>
      </c>
      <c r="AW1713" s="0" t="n">
        <f aca="false">AV1713*I1713</f>
        <v>0.65374286676349</v>
      </c>
    </row>
    <row r="1714" customFormat="false" ht="12.75" hidden="false" customHeight="false" outlineLevel="0" collapsed="false">
      <c r="A1714" s="0" t="n">
        <v>16</v>
      </c>
      <c r="C1714" s="0" t="n">
        <f aca="false">X1714+AA1714+AD1714</f>
        <v>847219.324255503</v>
      </c>
      <c r="D1714" s="4" t="n">
        <f aca="false">T1420+T1423</f>
        <v>3459116.35382602</v>
      </c>
      <c r="E1714" s="0" t="n">
        <f aca="false">Y1714+AB1714+AE1714</f>
        <v>211804.831063876</v>
      </c>
      <c r="F1714" s="0" t="n">
        <f aca="false">D1714-E1714-0.1*C1714</f>
        <v>3162589.5903366</v>
      </c>
      <c r="G1714" s="4" t="n">
        <f aca="false">F1714*(1-0.34)</f>
        <v>2087309.12962215</v>
      </c>
      <c r="H1714" s="4" t="n">
        <f aca="false">0.34*(E1714+(C1714*0.1))</f>
        <v>100819.099586405</v>
      </c>
      <c r="I1714" s="4" t="n">
        <f aca="false">G1714+H1714</f>
        <v>2188128.22920856</v>
      </c>
      <c r="J1714" s="0" t="n">
        <v>0.2176</v>
      </c>
      <c r="K1714" s="0" t="n">
        <f aca="false">I1714*J1714</f>
        <v>476136.702675782</v>
      </c>
      <c r="L1714" s="0" t="n">
        <v>0.0111</v>
      </c>
      <c r="M1714" s="0" t="n">
        <f aca="false">I1714*L1714</f>
        <v>24288.223344215</v>
      </c>
      <c r="N1714" s="0" t="n">
        <v>0.0015</v>
      </c>
      <c r="O1714" s="0" t="n">
        <f aca="false">I1714*N1714</f>
        <v>3282.19234381284</v>
      </c>
      <c r="P1714" s="0" t="n">
        <v>0.0001</v>
      </c>
      <c r="Q1714" s="0" t="n">
        <f aca="false">I1714*P1714</f>
        <v>218.812822920856</v>
      </c>
      <c r="U1714" s="0" t="n">
        <v>0.0541</v>
      </c>
      <c r="V1714" s="0" t="n">
        <f aca="false">U1714*I1714</f>
        <v>118377.737200183</v>
      </c>
      <c r="X1714" s="6" t="n">
        <f aca="false">X1713-Y1714</f>
        <v>736840.054111503</v>
      </c>
      <c r="Y1714" s="6" t="n">
        <f aca="false">X1708/10</f>
        <v>184210.013527876</v>
      </c>
      <c r="AA1714" s="6"/>
      <c r="AB1714" s="6"/>
      <c r="AD1714" s="6" t="n">
        <f aca="false">AD1713-AE1714</f>
        <v>110379.270144</v>
      </c>
      <c r="AE1714" s="6" t="n">
        <f aca="false">AD1713/5</f>
        <v>27594.817536</v>
      </c>
      <c r="AJ1714" s="4"/>
      <c r="AK1714" s="4"/>
      <c r="AM1714" s="0" t="n">
        <v>1E-005</v>
      </c>
      <c r="AN1714" s="0" t="n">
        <f aca="false">AM1714*I1714</f>
        <v>21.8812822920856</v>
      </c>
      <c r="AO1714" s="0" t="n">
        <v>2.3E-006</v>
      </c>
      <c r="AP1714" s="0" t="n">
        <f aca="false">AO1714*I1714</f>
        <v>5.03269492717968</v>
      </c>
      <c r="AQ1714" s="0" t="n">
        <v>4E-007</v>
      </c>
      <c r="AR1714" s="0" t="n">
        <f aca="false">AQ1714*I1714</f>
        <v>0.875251291683423</v>
      </c>
      <c r="AV1714" s="0" t="n">
        <v>9E-008</v>
      </c>
      <c r="AW1714" s="0" t="n">
        <f aca="false">AV1714*I1714</f>
        <v>0.19693154062877</v>
      </c>
    </row>
    <row r="1715" customFormat="false" ht="12.75" hidden="false" customHeight="false" outlineLevel="0" collapsed="false">
      <c r="A1715" s="0" t="n">
        <v>17</v>
      </c>
      <c r="C1715" s="0" t="n">
        <f aca="false">X1715+AA1715+AD1715</f>
        <v>635414.493191627</v>
      </c>
      <c r="D1715" s="4" t="n">
        <f aca="false">T1420+T1423</f>
        <v>3459116.35382602</v>
      </c>
      <c r="E1715" s="0" t="n">
        <f aca="false">Y1715+AB1715+AE1715</f>
        <v>211804.831063876</v>
      </c>
      <c r="F1715" s="0" t="n">
        <f aca="false">D1715-E1715-0.1*C1715</f>
        <v>3183770.07344298</v>
      </c>
      <c r="G1715" s="4" t="n">
        <f aca="false">F1715*(1-0.34)</f>
        <v>2101288.24847237</v>
      </c>
      <c r="H1715" s="4" t="n">
        <f aca="false">0.34*(E1715+(C1715*0.1))</f>
        <v>93617.7353302331</v>
      </c>
      <c r="I1715" s="4" t="n">
        <f aca="false">G1715+H1715</f>
        <v>2194905.9838026</v>
      </c>
      <c r="J1715" s="0" t="n">
        <v>0.1978</v>
      </c>
      <c r="K1715" s="0" t="n">
        <f aca="false">I1715*J1715</f>
        <v>434152.403596155</v>
      </c>
      <c r="L1715" s="0" t="n">
        <v>0.0082</v>
      </c>
      <c r="M1715" s="0" t="n">
        <f aca="false">I1715*L1715</f>
        <v>17998.2290671813</v>
      </c>
      <c r="N1715" s="0" t="n">
        <v>0.001</v>
      </c>
      <c r="O1715" s="0" t="n">
        <f aca="false">I1715*N1715</f>
        <v>2194.9059838026</v>
      </c>
      <c r="P1715" s="0" t="n">
        <v>0.0001</v>
      </c>
      <c r="Q1715" s="0" t="n">
        <f aca="false">I1715*P1715</f>
        <v>219.49059838026</v>
      </c>
      <c r="U1715" s="0" t="n">
        <v>0.0451</v>
      </c>
      <c r="V1715" s="0" t="n">
        <f aca="false">U1715*I1715</f>
        <v>98990.2598694974</v>
      </c>
      <c r="X1715" s="6" t="n">
        <f aca="false">X1714-Y1715</f>
        <v>552630.040583627</v>
      </c>
      <c r="Y1715" s="6" t="n">
        <f aca="false">X1708/10</f>
        <v>184210.013527876</v>
      </c>
      <c r="AA1715" s="6"/>
      <c r="AB1715" s="6"/>
      <c r="AD1715" s="6" t="n">
        <f aca="false">AD1714-AE1715</f>
        <v>82784.452608</v>
      </c>
      <c r="AE1715" s="6" t="n">
        <f aca="false">AD1713/5</f>
        <v>27594.817536</v>
      </c>
      <c r="AJ1715" s="4"/>
      <c r="AK1715" s="4"/>
      <c r="AM1715" s="0" t="n">
        <v>8E-006</v>
      </c>
      <c r="AN1715" s="0" t="n">
        <f aca="false">AM1715*I1715</f>
        <v>17.5592478704208</v>
      </c>
      <c r="AO1715" s="0" t="n">
        <v>1E-006</v>
      </c>
      <c r="AP1715" s="0" t="n">
        <f aca="false">AO1715*I1715</f>
        <v>2.1949059838026</v>
      </c>
      <c r="AQ1715" s="0" t="n">
        <v>2E-007</v>
      </c>
      <c r="AR1715" s="0" t="n">
        <f aca="false">AQ1715*I1715</f>
        <v>0.43898119676052</v>
      </c>
      <c r="AV1715" s="0" t="n">
        <v>3E-008</v>
      </c>
      <c r="AW1715" s="0" t="n">
        <f aca="false">AV1715*I1715</f>
        <v>0.0658471795140781</v>
      </c>
    </row>
    <row r="1716" customFormat="false" ht="12.75" hidden="false" customHeight="false" outlineLevel="0" collapsed="false">
      <c r="A1716" s="0" t="n">
        <v>18</v>
      </c>
      <c r="C1716" s="0" t="n">
        <f aca="false">X1716+AA1716+AD1716</f>
        <v>423609.662127751</v>
      </c>
      <c r="D1716" s="4" t="n">
        <f aca="false">T1420+T1423</f>
        <v>3459116.35382602</v>
      </c>
      <c r="E1716" s="0" t="n">
        <f aca="false">Y1716+AB1716+AE1716</f>
        <v>211804.831063876</v>
      </c>
      <c r="F1716" s="0" t="n">
        <f aca="false">D1716-E1716-0.1*C1716</f>
        <v>3204950.55654937</v>
      </c>
      <c r="G1716" s="4" t="n">
        <f aca="false">F1716*(1-0.34)</f>
        <v>2115267.36732259</v>
      </c>
      <c r="H1716" s="4" t="n">
        <f aca="false">0.34*(E1716+(C1716*0.1))</f>
        <v>86416.3710740613</v>
      </c>
      <c r="I1716" s="4" t="n">
        <f aca="false">G1716+H1716</f>
        <v>2201683.73839665</v>
      </c>
      <c r="J1716" s="0" t="n">
        <v>0.1799</v>
      </c>
      <c r="K1716" s="0" t="n">
        <f aca="false">I1716*J1716</f>
        <v>396082.904537557</v>
      </c>
      <c r="L1716" s="0" t="n">
        <v>0.0045</v>
      </c>
      <c r="M1716" s="0" t="n">
        <f aca="false">I1716*L1716</f>
        <v>9907.57682278491</v>
      </c>
      <c r="N1716" s="0" t="n">
        <v>0.0007</v>
      </c>
      <c r="O1716" s="0" t="n">
        <f aca="false">I1716*N1716</f>
        <v>1541.17861687765</v>
      </c>
      <c r="P1716" s="0" t="n">
        <v>7E-005</v>
      </c>
      <c r="Q1716" s="0" t="n">
        <f aca="false">I1716*P1716</f>
        <v>154.117861687765</v>
      </c>
      <c r="U1716" s="0" t="n">
        <v>0.0376</v>
      </c>
      <c r="V1716" s="0" t="n">
        <f aca="false">U1716*I1716</f>
        <v>82783.3085637139</v>
      </c>
      <c r="X1716" s="6" t="n">
        <f aca="false">X1715-Y1716</f>
        <v>368420.027055751</v>
      </c>
      <c r="Y1716" s="6" t="n">
        <f aca="false">X1708/10</f>
        <v>184210.013527876</v>
      </c>
      <c r="AA1716" s="6"/>
      <c r="AB1716" s="6"/>
      <c r="AD1716" s="6" t="n">
        <f aca="false">AD1715-AE1716</f>
        <v>55189.635072</v>
      </c>
      <c r="AE1716" s="6" t="n">
        <f aca="false">AD1713/5</f>
        <v>27594.817536</v>
      </c>
      <c r="AJ1716" s="4"/>
      <c r="AK1716" s="4"/>
      <c r="AM1716" s="0" t="n">
        <v>4E-006</v>
      </c>
      <c r="AN1716" s="0" t="n">
        <f aca="false">AM1716*I1716</f>
        <v>8.80673495358659</v>
      </c>
      <c r="AO1716" s="0" t="n">
        <v>5E-007</v>
      </c>
      <c r="AP1716" s="0" t="n">
        <f aca="false">AO1716*I1716</f>
        <v>1.10084186919832</v>
      </c>
      <c r="AQ1716" s="0" t="n">
        <v>1E-007</v>
      </c>
      <c r="AR1716" s="0" t="n">
        <f aca="false">AQ1716*I1716</f>
        <v>0.220168373839665</v>
      </c>
      <c r="AV1716" s="0" t="n">
        <v>1E-008</v>
      </c>
      <c r="AW1716" s="0" t="n">
        <f aca="false">AV1716*I1716</f>
        <v>0.0220168373839665</v>
      </c>
    </row>
    <row r="1717" customFormat="false" ht="12.75" hidden="false" customHeight="false" outlineLevel="0" collapsed="false">
      <c r="A1717" s="0" t="n">
        <v>19</v>
      </c>
      <c r="C1717" s="0" t="n">
        <f aca="false">X1717+AA1717+AD1717</f>
        <v>211804.831063875</v>
      </c>
      <c r="D1717" s="4" t="n">
        <f aca="false">T1420+T1423</f>
        <v>3459116.35382602</v>
      </c>
      <c r="E1717" s="0" t="n">
        <f aca="false">Y1717+AB1717+AE1717</f>
        <v>211804.831063876</v>
      </c>
      <c r="F1717" s="0" t="n">
        <f aca="false">D1717-E1717-0.1*C1717</f>
        <v>3226131.03965576</v>
      </c>
      <c r="G1717" s="4" t="n">
        <f aca="false">F1717*(1-0.34)</f>
        <v>2129246.4861728</v>
      </c>
      <c r="H1717" s="4" t="n">
        <f aca="false">0.34*(E1717+(C1717*0.1))</f>
        <v>79215.0068178895</v>
      </c>
      <c r="I1717" s="4" t="n">
        <f aca="false">G1717+H1717</f>
        <v>2208461.49299069</v>
      </c>
      <c r="J1717" s="0" t="n">
        <v>0.1635</v>
      </c>
      <c r="K1717" s="0" t="n">
        <f aca="false">I1717*J1717</f>
        <v>361083.454103978</v>
      </c>
      <c r="L1717" s="0" t="n">
        <v>0.0033</v>
      </c>
      <c r="M1717" s="0" t="n">
        <f aca="false">I1717*L1717</f>
        <v>7287.92292686928</v>
      </c>
      <c r="N1717" s="0" t="n">
        <v>0.0005</v>
      </c>
      <c r="O1717" s="0" t="n">
        <f aca="false">I1717*N1717</f>
        <v>1104.23074649535</v>
      </c>
      <c r="P1717" s="0" t="n">
        <v>2E-005</v>
      </c>
      <c r="Q1717" s="0" t="n">
        <f aca="false">I1717*P1717</f>
        <v>44.1692298598138</v>
      </c>
      <c r="U1717" s="0" t="n">
        <v>0.0313</v>
      </c>
      <c r="V1717" s="0" t="n">
        <f aca="false">U1717*I1717</f>
        <v>69124.8447306086</v>
      </c>
      <c r="X1717" s="6" t="n">
        <f aca="false">X1716-Y1717</f>
        <v>184210.013527875</v>
      </c>
      <c r="Y1717" s="6" t="n">
        <f aca="false">X1708/10</f>
        <v>184210.013527876</v>
      </c>
      <c r="AA1717" s="6"/>
      <c r="AB1717" s="6"/>
      <c r="AD1717" s="6" t="n">
        <f aca="false">AD1716-AE1717</f>
        <v>27594.817536</v>
      </c>
      <c r="AE1717" s="6" t="n">
        <f aca="false">AD1713/5</f>
        <v>27594.817536</v>
      </c>
      <c r="AJ1717" s="4"/>
      <c r="AK1717" s="4"/>
      <c r="AM1717" s="0" t="n">
        <v>2E-007</v>
      </c>
      <c r="AN1717" s="0" t="n">
        <f aca="false">AM1717*I1717</f>
        <v>0.441692298598138</v>
      </c>
      <c r="AO1717" s="0" t="n">
        <v>2E-007</v>
      </c>
      <c r="AP1717" s="0" t="n">
        <f aca="false">AO1717*I1717</f>
        <v>0.441692298598138</v>
      </c>
      <c r="AQ1717" s="0" t="n">
        <v>3E-008</v>
      </c>
      <c r="AR1717" s="0" t="n">
        <f aca="false">AQ1717*I1717</f>
        <v>0.0662538447897207</v>
      </c>
      <c r="AV1717" s="0" t="n">
        <v>0</v>
      </c>
      <c r="AW1717" s="0" t="n">
        <f aca="false">AV1717*I1717</f>
        <v>0</v>
      </c>
    </row>
    <row r="1718" customFormat="false" ht="12.75" hidden="false" customHeight="false" outlineLevel="0" collapsed="false">
      <c r="A1718" s="0" t="n">
        <v>20</v>
      </c>
      <c r="C1718" s="0" t="n">
        <f aca="false">X1718+AA1718+AD1718</f>
        <v>0</v>
      </c>
      <c r="D1718" s="4" t="n">
        <f aca="false">T1420+T1423</f>
        <v>3459116.35382602</v>
      </c>
      <c r="E1718" s="0" t="n">
        <f aca="false">Y1718+AB1718+AE1718</f>
        <v>211804.831063876</v>
      </c>
      <c r="F1718" s="0" t="n">
        <f aca="false">D1718-E1718-0.1*C1718</f>
        <v>3247311.52276215</v>
      </c>
      <c r="G1718" s="4" t="n">
        <f aca="false">F1718*(1-0.34)</f>
        <v>2143225.60502302</v>
      </c>
      <c r="H1718" s="4" t="n">
        <f aca="false">0.34*(E1718+(C1718*0.1))</f>
        <v>72013.6425617177</v>
      </c>
      <c r="I1718" s="4" t="n">
        <f aca="false">G1718+H1718</f>
        <v>2215239.24758474</v>
      </c>
      <c r="J1718" s="0" t="n">
        <v>0.1486</v>
      </c>
      <c r="K1718" s="0" t="n">
        <f aca="false">I1718*J1718</f>
        <v>329184.552191092</v>
      </c>
      <c r="L1718" s="0" t="n">
        <v>0.0025</v>
      </c>
      <c r="M1718" s="0" t="n">
        <f aca="false">I1718*L1718</f>
        <v>5538.09811896184</v>
      </c>
      <c r="N1718" s="0" t="n">
        <v>0.0003</v>
      </c>
      <c r="O1718" s="0" t="n">
        <f aca="false">I1718*N1718</f>
        <v>664.571774275421</v>
      </c>
      <c r="P1718" s="0" t="n">
        <v>1E-005</v>
      </c>
      <c r="Q1718" s="0" t="n">
        <f aca="false">I1718*P1718</f>
        <v>22.1523924758474</v>
      </c>
      <c r="U1718" s="0" t="n">
        <v>0.0261</v>
      </c>
      <c r="V1718" s="0" t="n">
        <f aca="false">U1718*I1718</f>
        <v>57817.7443619616</v>
      </c>
      <c r="X1718" s="6" t="n">
        <v>0</v>
      </c>
      <c r="Y1718" s="6" t="n">
        <f aca="false">X1708/10</f>
        <v>184210.013527876</v>
      </c>
      <c r="AA1718" s="6"/>
      <c r="AB1718" s="6"/>
      <c r="AD1718" s="6" t="n">
        <f aca="false">AD1717-AE1718</f>
        <v>0</v>
      </c>
      <c r="AE1718" s="6" t="n">
        <f aca="false">AD1713/5</f>
        <v>27594.817536</v>
      </c>
      <c r="AJ1718" s="4"/>
      <c r="AK1718" s="4"/>
      <c r="AM1718" s="0" t="n">
        <v>1E-007</v>
      </c>
      <c r="AN1718" s="0" t="n">
        <f aca="false">AM1718*I1718</f>
        <v>0.221523924758474</v>
      </c>
      <c r="AO1718" s="0" t="n">
        <v>1E-007</v>
      </c>
      <c r="AP1718" s="0" t="n">
        <f aca="false">AO1718*I1718</f>
        <v>0.221523924758474</v>
      </c>
      <c r="AQ1718" s="0" t="n">
        <v>1E-008</v>
      </c>
      <c r="AR1718" s="0" t="n">
        <f aca="false">AQ1718*I1718</f>
        <v>0.0221523924758474</v>
      </c>
      <c r="AV1718" s="0" t="n">
        <v>0</v>
      </c>
      <c r="AW1718" s="0" t="n">
        <f aca="false">AV1718*I1718</f>
        <v>0</v>
      </c>
    </row>
    <row r="1720" customFormat="false" ht="12.75" hidden="false" customHeight="false" outlineLevel="0" collapsed="false">
      <c r="B1720" s="26" t="n">
        <f aca="false">SUM(B1698:B1708)</f>
        <v>-5704155.09221444</v>
      </c>
      <c r="C1720" s="4"/>
      <c r="D1720" s="4" t="n">
        <f aca="false">SUM(D1699:D1718)</f>
        <v>69182327.0765205</v>
      </c>
      <c r="E1720" s="4"/>
      <c r="F1720" s="26" t="n">
        <f aca="false">SUM(F1698:F1718)</f>
        <v>59411504.0297245</v>
      </c>
      <c r="G1720" s="26" t="n">
        <f aca="false">SUM(G1698:G1718)</f>
        <v>39211592.6596181</v>
      </c>
      <c r="H1720" s="26" t="n">
        <f aca="false">SUM(H1698:H1718)</f>
        <v>3322079.83591064</v>
      </c>
      <c r="I1720" s="26" t="n">
        <f aca="false">SUM(I1698:I1718)</f>
        <v>36829517.4033143</v>
      </c>
      <c r="K1720" s="0" t="n">
        <f aca="false">SUM(K1698:K1718)</f>
        <v>12339001.2046895</v>
      </c>
      <c r="M1720" s="10" t="n">
        <f aca="false">SUM(M1698:M1718)</f>
        <v>762358.516943532</v>
      </c>
      <c r="O1720" s="10" t="n">
        <f aca="false">SUM(O1698:O1718)</f>
        <v>-1039713.43782884</v>
      </c>
      <c r="P1720" s="10"/>
      <c r="Q1720" s="10" t="n">
        <f aca="false">SUM(Q1698:Q1718)</f>
        <v>-2600872.3711659</v>
      </c>
      <c r="R1720" s="0" t="n">
        <f aca="false">0.1+0.25*K1720/(K1720-M1720)</f>
        <v>0.366463290297249</v>
      </c>
      <c r="S1720" s="0" t="n">
        <f aca="false">0.35+0.15*M1720/(M1720-O1720)</f>
        <v>0.413456832141852</v>
      </c>
      <c r="T1720" s="0" t="n">
        <f aca="false">0.5+0.25*O1720/(O1720-Q1720)</f>
        <v>0.333502948414357</v>
      </c>
      <c r="V1720" s="10" t="n">
        <f aca="false">SUM(V1698:V1718)</f>
        <v>4677399.32480956</v>
      </c>
      <c r="AF1720" s="10" t="n">
        <f aca="false">SUM(AF1698:AF1718)</f>
        <v>-5704155.09221444</v>
      </c>
      <c r="AG1720" s="10"/>
      <c r="AH1720" s="10" t="n">
        <f aca="false">SUM(AH1698:AH1718)</f>
        <v>0</v>
      </c>
      <c r="AN1720" s="10" t="n">
        <f aca="false">SUM(AN1698:AN1718)</f>
        <v>-3292550.49540962</v>
      </c>
      <c r="AP1720" s="10" t="n">
        <f aca="false">SUM(AP1698:AP1718)</f>
        <v>-3767261.50871928</v>
      </c>
      <c r="AR1720" s="10" t="n">
        <f aca="false">SUM(AR1698:AR1718)</f>
        <v>-4249144.36181903</v>
      </c>
      <c r="AS1720" s="0" t="n">
        <f aca="false">0.75+0.25*Q1720/(Q1720-AN1720)</f>
        <v>-0.190058778788791</v>
      </c>
      <c r="AT1720" s="0" t="n">
        <f aca="false">1+0.25*AN1720/(AN1720-AP1720)</f>
        <v>-0.733976252443637</v>
      </c>
      <c r="AU1720" s="0" t="n">
        <f aca="false">1.25+0.25*AP1720/(AP1720-AR1720)</f>
        <v>-0.70444882738931</v>
      </c>
      <c r="AW1720" s="10" t="n">
        <f aca="false">SUM(AW1698:AW1718)</f>
        <v>-4794214.14458334</v>
      </c>
      <c r="AX1720" s="0" t="n">
        <f aca="false">1.5+0.25*AR1720/(AR1720-AW1720)</f>
        <v>-0.448899249317035</v>
      </c>
    </row>
    <row r="1722" customFormat="false" ht="12.75" hidden="false" customHeight="false" outlineLevel="0" collapsed="false">
      <c r="A1722" s="8" t="s">
        <v>389</v>
      </c>
      <c r="F1722" s="25"/>
    </row>
    <row r="1723" customFormat="false" ht="12.75" hidden="false" customHeight="false" outlineLevel="0" collapsed="false">
      <c r="F1723" s="25"/>
      <c r="J1723" s="25" t="n">
        <v>0.1</v>
      </c>
      <c r="K1723" s="0" t="s">
        <v>345</v>
      </c>
      <c r="L1723" s="25" t="n">
        <v>0.35</v>
      </c>
      <c r="M1723" s="0" t="s">
        <v>381</v>
      </c>
      <c r="N1723" s="25" t="n">
        <v>0.5</v>
      </c>
      <c r="O1723" s="0" t="s">
        <v>345</v>
      </c>
      <c r="P1723" s="25" t="n">
        <v>0.75</v>
      </c>
      <c r="Q1723" s="0" t="s">
        <v>345</v>
      </c>
      <c r="R1723" s="0" t="s">
        <v>346</v>
      </c>
      <c r="S1723" s="0" t="s">
        <v>346</v>
      </c>
      <c r="T1723" s="0" t="s">
        <v>346</v>
      </c>
      <c r="U1723" s="25" t="n">
        <v>0.2</v>
      </c>
      <c r="V1723" s="0" t="s">
        <v>345</v>
      </c>
      <c r="AM1723" s="25" t="n">
        <v>1</v>
      </c>
      <c r="AN1723" s="0" t="s">
        <v>345</v>
      </c>
      <c r="AO1723" s="25" t="n">
        <v>1.25</v>
      </c>
      <c r="AP1723" s="0" t="s">
        <v>345</v>
      </c>
      <c r="AQ1723" s="25" t="n">
        <v>1.5</v>
      </c>
      <c r="AR1723" s="0" t="s">
        <v>345</v>
      </c>
      <c r="AS1723" s="0" t="s">
        <v>346</v>
      </c>
      <c r="AT1723" s="0" t="s">
        <v>346</v>
      </c>
      <c r="AU1723" s="0" t="s">
        <v>346</v>
      </c>
      <c r="AV1723" s="25" t="n">
        <v>1.75</v>
      </c>
      <c r="AW1723" s="0" t="s">
        <v>345</v>
      </c>
      <c r="AX1723" s="0" t="s">
        <v>346</v>
      </c>
    </row>
    <row r="1724" customFormat="false" ht="12.75" hidden="false" customHeight="false" outlineLevel="0" collapsed="false">
      <c r="B1724" s="0" t="s">
        <v>347</v>
      </c>
      <c r="C1724" s="0" t="s">
        <v>315</v>
      </c>
      <c r="D1724" s="0" t="s">
        <v>348</v>
      </c>
      <c r="E1724" s="0" t="s">
        <v>349</v>
      </c>
      <c r="F1724" s="0" t="s">
        <v>350</v>
      </c>
      <c r="G1724" s="0" t="s">
        <v>351</v>
      </c>
      <c r="H1724" s="0" t="s">
        <v>352</v>
      </c>
      <c r="I1724" s="0" t="s">
        <v>353</v>
      </c>
      <c r="J1724" s="0" t="s">
        <v>354</v>
      </c>
      <c r="K1724" s="0" t="s">
        <v>355</v>
      </c>
      <c r="L1724" s="0" t="s">
        <v>354</v>
      </c>
      <c r="M1724" s="0" t="s">
        <v>356</v>
      </c>
      <c r="N1724" s="0" t="s">
        <v>357</v>
      </c>
      <c r="O1724" s="0" t="s">
        <v>358</v>
      </c>
      <c r="P1724" s="0" t="s">
        <v>354</v>
      </c>
      <c r="Q1724" s="0" t="s">
        <v>359</v>
      </c>
      <c r="R1724" s="0" t="s">
        <v>360</v>
      </c>
      <c r="S1724" s="0" t="s">
        <v>361</v>
      </c>
      <c r="T1724" s="0" t="s">
        <v>362</v>
      </c>
      <c r="U1724" s="0" t="s">
        <v>354</v>
      </c>
      <c r="V1724" s="0" t="s">
        <v>363</v>
      </c>
      <c r="AM1724" s="0" t="s">
        <v>357</v>
      </c>
      <c r="AN1724" s="0" t="s">
        <v>364</v>
      </c>
      <c r="AO1724" s="0" t="s">
        <v>354</v>
      </c>
      <c r="AP1724" s="0" t="s">
        <v>365</v>
      </c>
      <c r="AQ1724" s="0" t="s">
        <v>354</v>
      </c>
      <c r="AR1724" s="0" t="s">
        <v>366</v>
      </c>
      <c r="AS1724" s="0" t="s">
        <v>367</v>
      </c>
      <c r="AT1724" s="0" t="s">
        <v>368</v>
      </c>
      <c r="AU1724" s="0" t="s">
        <v>369</v>
      </c>
      <c r="AV1724" s="0" t="s">
        <v>354</v>
      </c>
      <c r="AW1724" s="0" t="s">
        <v>370</v>
      </c>
      <c r="AX1724" s="0" t="s">
        <v>371</v>
      </c>
    </row>
    <row r="1725" customFormat="false" ht="12.75" hidden="false" customHeight="false" outlineLevel="0" collapsed="false">
      <c r="A1725" s="0" t="s">
        <v>372</v>
      </c>
      <c r="B1725" s="0" t="s">
        <v>315</v>
      </c>
      <c r="C1725" s="0" t="s">
        <v>373</v>
      </c>
      <c r="D1725" s="0" t="s">
        <v>300</v>
      </c>
      <c r="E1725" s="0" t="s">
        <v>374</v>
      </c>
      <c r="F1725" s="0" t="s">
        <v>300</v>
      </c>
      <c r="G1725" s="0" t="s">
        <v>300</v>
      </c>
      <c r="H1725" s="0" t="s">
        <v>300</v>
      </c>
      <c r="I1725" s="0" t="s">
        <v>329</v>
      </c>
      <c r="J1725" s="0" t="s">
        <v>375</v>
      </c>
      <c r="L1725" s="0" t="s">
        <v>375</v>
      </c>
      <c r="N1725" s="0" t="s">
        <v>375</v>
      </c>
      <c r="P1725" s="0" t="s">
        <v>375</v>
      </c>
      <c r="U1725" s="0" t="s">
        <v>375</v>
      </c>
      <c r="W1725" s="0" t="s">
        <v>376</v>
      </c>
      <c r="X1725" s="0" t="s">
        <v>377</v>
      </c>
      <c r="Y1725" s="0" t="s">
        <v>378</v>
      </c>
      <c r="Z1725" s="0" t="s">
        <v>376</v>
      </c>
      <c r="AA1725" s="0" t="s">
        <v>377</v>
      </c>
      <c r="AB1725" s="0" t="s">
        <v>378</v>
      </c>
      <c r="AC1725" s="0" t="s">
        <v>376</v>
      </c>
      <c r="AD1725" s="0" t="s">
        <v>377</v>
      </c>
      <c r="AE1725" s="0" t="s">
        <v>378</v>
      </c>
      <c r="AF1725" s="0" t="s">
        <v>376</v>
      </c>
      <c r="AG1725" s="0" t="s">
        <v>377</v>
      </c>
      <c r="AH1725" s="0" t="s">
        <v>378</v>
      </c>
      <c r="AM1725" s="0" t="s">
        <v>375</v>
      </c>
      <c r="AO1725" s="0" t="s">
        <v>375</v>
      </c>
      <c r="AQ1725" s="0" t="s">
        <v>375</v>
      </c>
      <c r="AV1725" s="0" t="s">
        <v>379</v>
      </c>
    </row>
    <row r="1726" customFormat="false" ht="12.75" hidden="false" customHeight="false" outlineLevel="0" collapsed="false">
      <c r="A1726" s="0" t="n">
        <v>0</v>
      </c>
      <c r="B1726" s="4" t="n">
        <f aca="false">V1414</f>
        <v>-5283091.59221444</v>
      </c>
      <c r="D1726" s="4"/>
      <c r="E1726" s="4"/>
      <c r="F1726" s="4"/>
      <c r="G1726" s="4"/>
      <c r="H1726" s="4"/>
      <c r="I1726" s="4" t="n">
        <f aca="false">B1726</f>
        <v>-5283091.59221444</v>
      </c>
      <c r="J1726" s="0" t="n">
        <v>1</v>
      </c>
      <c r="K1726" s="0" t="n">
        <f aca="false">I1726*J1726</f>
        <v>-5283091.59221444</v>
      </c>
      <c r="L1726" s="0" t="n">
        <v>1</v>
      </c>
      <c r="M1726" s="0" t="n">
        <f aca="false">I1726*L1726</f>
        <v>-5283091.59221444</v>
      </c>
      <c r="N1726" s="0" t="n">
        <v>1</v>
      </c>
      <c r="O1726" s="0" t="n">
        <f aca="false">I1726*N1726</f>
        <v>-5283091.59221444</v>
      </c>
      <c r="P1726" s="0" t="n">
        <v>1</v>
      </c>
      <c r="Q1726" s="0" t="n">
        <f aca="false">I1726*P1726</f>
        <v>-5283091.59221444</v>
      </c>
      <c r="U1726" s="0" t="n">
        <v>1</v>
      </c>
      <c r="V1726" s="0" t="n">
        <f aca="false">U1726*I1726</f>
        <v>-5283091.59221444</v>
      </c>
      <c r="W1726" s="17" t="n">
        <f aca="false">V1414</f>
        <v>-5283091.59221444</v>
      </c>
      <c r="Z1726" s="17"/>
      <c r="AF1726" s="17" t="n">
        <f aca="false">W1726+Z1726+AC1726</f>
        <v>-5283091.59221444</v>
      </c>
      <c r="AG1726" s="17"/>
      <c r="AM1726" s="0" t="n">
        <v>1</v>
      </c>
      <c r="AN1726" s="0" t="n">
        <f aca="false">AM1726*I1726</f>
        <v>-5283091.59221444</v>
      </c>
      <c r="AO1726" s="0" t="n">
        <v>1</v>
      </c>
      <c r="AP1726" s="0" t="n">
        <f aca="false">AO1726*I1726</f>
        <v>-5283091.59221444</v>
      </c>
      <c r="AQ1726" s="0" t="n">
        <v>1</v>
      </c>
      <c r="AR1726" s="0" t="n">
        <f aca="false">AQ1726*I1726</f>
        <v>-5283091.59221444</v>
      </c>
      <c r="AV1726" s="0" t="n">
        <v>1</v>
      </c>
      <c r="AW1726" s="0" t="n">
        <f aca="false">AV1726*I1726</f>
        <v>-5283091.59221444</v>
      </c>
    </row>
    <row r="1727" customFormat="false" ht="12.75" hidden="false" customHeight="false" outlineLevel="0" collapsed="false">
      <c r="A1727" s="0" t="n">
        <v>1</v>
      </c>
      <c r="C1727" s="0" t="n">
        <f aca="false">X1727+AA1727+AD1727</f>
        <v>4754782.432993</v>
      </c>
      <c r="D1727" s="4" t="n">
        <f aca="false">V1420+V1423</f>
        <v>4095924.0636572</v>
      </c>
      <c r="E1727" s="0" t="n">
        <f aca="false">Y1727+AB1727+AE1727</f>
        <v>528309.159221444</v>
      </c>
      <c r="F1727" s="0" t="n">
        <f aca="false">D1727-E1727-0.1*C1727</f>
        <v>3092136.66113645</v>
      </c>
      <c r="G1727" s="4" t="n">
        <f aca="false">F1727*(1-0.34)</f>
        <v>2040810.19635006</v>
      </c>
      <c r="H1727" s="4" t="n">
        <f aca="false">0.34*(E1727+(C1727*0.1))</f>
        <v>341287.716857053</v>
      </c>
      <c r="I1727" s="4" t="n">
        <f aca="false">G1727+H1727</f>
        <v>2382097.91320711</v>
      </c>
      <c r="J1727" s="0" t="n">
        <v>0.9091</v>
      </c>
      <c r="K1727" s="0" t="n">
        <f aca="false">I1727*J1727</f>
        <v>2165565.21289659</v>
      </c>
      <c r="L1727" s="0" t="n">
        <v>0.7407</v>
      </c>
      <c r="M1727" s="0" t="n">
        <f aca="false">I1727*L1727</f>
        <v>1764419.92431251</v>
      </c>
      <c r="N1727" s="0" t="n">
        <v>0.6667</v>
      </c>
      <c r="O1727" s="0" t="n">
        <f aca="false">I1727*N1727</f>
        <v>1588144.67873518</v>
      </c>
      <c r="P1727" s="0" t="n">
        <v>0.5714</v>
      </c>
      <c r="Q1727" s="0" t="n">
        <f aca="false">I1727*P1727</f>
        <v>1361130.74760654</v>
      </c>
      <c r="U1727" s="0" t="n">
        <v>0.8333</v>
      </c>
      <c r="V1727" s="0" t="n">
        <f aca="false">U1727*I1727</f>
        <v>1985002.19107549</v>
      </c>
      <c r="X1727" s="6" t="n">
        <f aca="false">-W1726-Y1727</f>
        <v>4754782.432993</v>
      </c>
      <c r="Y1727" s="6" t="n">
        <f aca="false">-W1726*0.1</f>
        <v>528309.159221444</v>
      </c>
      <c r="AA1727" s="6" t="n">
        <f aca="false">-Z1726-AB1727</f>
        <v>0</v>
      </c>
      <c r="AB1727" s="6" t="n">
        <f aca="false">-Z1726*0.2</f>
        <v>-0</v>
      </c>
      <c r="AJ1727" s="4"/>
      <c r="AK1727" s="4"/>
      <c r="AM1727" s="0" t="n">
        <v>0.5</v>
      </c>
      <c r="AN1727" s="0" t="n">
        <f aca="false">AM1727*I1727</f>
        <v>1191048.95660356</v>
      </c>
      <c r="AO1727" s="0" t="n">
        <v>0.4444</v>
      </c>
      <c r="AP1727" s="0" t="n">
        <f aca="false">AO1727*I1727</f>
        <v>1058604.31262924</v>
      </c>
      <c r="AQ1727" s="0" t="n">
        <v>0.4</v>
      </c>
      <c r="AR1727" s="0" t="n">
        <f aca="false">AQ1727*I1727</f>
        <v>952839.165282845</v>
      </c>
      <c r="AV1727" s="0" t="n">
        <v>0.03636</v>
      </c>
      <c r="AW1727" s="0" t="n">
        <f aca="false">AV1727*I1727</f>
        <v>86613.0801242106</v>
      </c>
    </row>
    <row r="1728" customFormat="false" ht="12.75" hidden="false" customHeight="false" outlineLevel="0" collapsed="false">
      <c r="A1728" s="0" t="n">
        <v>2</v>
      </c>
      <c r="C1728" s="0" t="n">
        <f aca="false">X1728+AA1728+AD1728</f>
        <v>4279304.1896937</v>
      </c>
      <c r="D1728" s="4" t="n">
        <f aca="false">V1420+V1423</f>
        <v>4095924.0636572</v>
      </c>
      <c r="E1728" s="0" t="n">
        <f aca="false">Y1728+AB1728+AE1728</f>
        <v>475478.2432993</v>
      </c>
      <c r="F1728" s="0" t="n">
        <f aca="false">D1728-E1728-0.1*C1728</f>
        <v>3192515.40138853</v>
      </c>
      <c r="G1728" s="4" t="n">
        <f aca="false">F1728*(1-0.34)</f>
        <v>2107060.16491643</v>
      </c>
      <c r="H1728" s="4" t="n">
        <f aca="false">0.34*(E1728+(C1728*0.1))</f>
        <v>307158.945171348</v>
      </c>
      <c r="I1728" s="4" t="n">
        <f aca="false">G1728+H1728</f>
        <v>2414219.11008778</v>
      </c>
      <c r="J1728" s="0" t="n">
        <v>0.8264</v>
      </c>
      <c r="K1728" s="0" t="n">
        <f aca="false">I1728*J1728</f>
        <v>1995110.67257654</v>
      </c>
      <c r="L1728" s="0" t="n">
        <v>0.6669</v>
      </c>
      <c r="M1728" s="0" t="n">
        <f aca="false">I1728*L1728</f>
        <v>1610042.72451754</v>
      </c>
      <c r="N1728" s="0" t="n">
        <v>0.4444</v>
      </c>
      <c r="O1728" s="0" t="n">
        <f aca="false">I1728*N1728</f>
        <v>1072878.97252301</v>
      </c>
      <c r="P1728" s="0" t="n">
        <v>0.3265</v>
      </c>
      <c r="Q1728" s="0" t="n">
        <f aca="false">I1728*P1728</f>
        <v>788242.539443659</v>
      </c>
      <c r="U1728" s="0" t="n">
        <v>0.6944</v>
      </c>
      <c r="V1728" s="0" t="n">
        <f aca="false">U1728*I1728</f>
        <v>1676433.75004495</v>
      </c>
      <c r="X1728" s="6" t="n">
        <f aca="false">X1727-Y1728</f>
        <v>4279304.1896937</v>
      </c>
      <c r="Y1728" s="6" t="n">
        <f aca="false">X1727*0.1</f>
        <v>475478.2432993</v>
      </c>
      <c r="AA1728" s="6" t="n">
        <f aca="false">AA1727-AB1728</f>
        <v>0</v>
      </c>
      <c r="AB1728" s="6" t="n">
        <f aca="false">AA1727*0.2</f>
        <v>0</v>
      </c>
      <c r="AJ1728" s="4"/>
      <c r="AK1728" s="4"/>
      <c r="AM1728" s="0" t="n">
        <v>0.25</v>
      </c>
      <c r="AN1728" s="0" t="n">
        <f aca="false">AM1728*I1728</f>
        <v>603554.777521944</v>
      </c>
      <c r="AO1728" s="0" t="n">
        <v>0.1613</v>
      </c>
      <c r="AP1728" s="0" t="n">
        <f aca="false">AO1728*I1728</f>
        <v>389413.542457158</v>
      </c>
      <c r="AQ1728" s="0" t="n">
        <v>0.016</v>
      </c>
      <c r="AR1728" s="0" t="n">
        <f aca="false">AQ1728*I1728</f>
        <v>38627.5057614044</v>
      </c>
      <c r="AV1728" s="0" t="n">
        <v>0.13223</v>
      </c>
      <c r="AW1728" s="0" t="n">
        <f aca="false">AV1728*I1728</f>
        <v>319232.192926906</v>
      </c>
    </row>
    <row r="1729" customFormat="false" ht="12.75" hidden="false" customHeight="false" outlineLevel="0" collapsed="false">
      <c r="A1729" s="0" t="n">
        <v>3</v>
      </c>
      <c r="C1729" s="0" t="n">
        <f aca="false">X1729+AA1729+AD1729</f>
        <v>3851373.77072433</v>
      </c>
      <c r="D1729" s="4" t="n">
        <f aca="false">V1420+V1423</f>
        <v>4095924.0636572</v>
      </c>
      <c r="E1729" s="0" t="n">
        <f aca="false">Y1729+AB1729+AE1729</f>
        <v>427930.41896937</v>
      </c>
      <c r="F1729" s="0" t="n">
        <f aca="false">D1729-E1729-0.1*C1729</f>
        <v>3282856.26761539</v>
      </c>
      <c r="G1729" s="4" t="n">
        <f aca="false">F1729*(1-0.34)</f>
        <v>2166685.13662616</v>
      </c>
      <c r="H1729" s="4" t="n">
        <f aca="false">0.34*(E1729+(C1729*0.1))</f>
        <v>276443.050654213</v>
      </c>
      <c r="I1729" s="4" t="n">
        <f aca="false">G1729+H1729</f>
        <v>2443128.18728037</v>
      </c>
      <c r="J1729" s="0" t="n">
        <v>0.7513</v>
      </c>
      <c r="K1729" s="0" t="n">
        <f aca="false">I1729*J1729</f>
        <v>1835522.20710374</v>
      </c>
      <c r="L1729" s="0" t="n">
        <v>0.4046</v>
      </c>
      <c r="M1729" s="0" t="n">
        <f aca="false">I1729*L1729</f>
        <v>988489.664573639</v>
      </c>
      <c r="N1729" s="0" t="n">
        <v>0.2963</v>
      </c>
      <c r="O1729" s="0" t="n">
        <f aca="false">I1729*N1729</f>
        <v>723898.881891175</v>
      </c>
      <c r="P1729" s="0" t="n">
        <v>0.1866</v>
      </c>
      <c r="Q1729" s="0" t="n">
        <f aca="false">I1729*P1729</f>
        <v>455887.719746518</v>
      </c>
      <c r="U1729" s="0" t="n">
        <v>0.5787</v>
      </c>
      <c r="V1729" s="0" t="n">
        <f aca="false">U1729*I1729</f>
        <v>1413838.28197915</v>
      </c>
      <c r="X1729" s="6" t="n">
        <f aca="false">X1728-Y1729</f>
        <v>3851373.77072433</v>
      </c>
      <c r="Y1729" s="6" t="n">
        <f aca="false">X1728*0.1</f>
        <v>427930.41896937</v>
      </c>
      <c r="AA1729" s="6" t="n">
        <f aca="false">AA1728-AB1729</f>
        <v>0</v>
      </c>
      <c r="AB1729" s="6" t="n">
        <f aca="false">AA1728*0.2</f>
        <v>0</v>
      </c>
      <c r="AJ1729" s="4"/>
      <c r="AK1729" s="4"/>
      <c r="AM1729" s="0" t="n">
        <v>0.125</v>
      </c>
      <c r="AN1729" s="0" t="n">
        <f aca="false">AM1729*I1729</f>
        <v>305391.023410047</v>
      </c>
      <c r="AO1729" s="0" t="n">
        <v>0.0878</v>
      </c>
      <c r="AP1729" s="0" t="n">
        <f aca="false">AO1729*I1729</f>
        <v>214506.654843217</v>
      </c>
      <c r="AQ1729" s="0" t="n">
        <v>0.064</v>
      </c>
      <c r="AR1729" s="0" t="n">
        <f aca="false">AQ1729*I1729</f>
        <v>156360.203985944</v>
      </c>
      <c r="AV1729" s="0" t="n">
        <v>0.04808</v>
      </c>
      <c r="AW1729" s="0" t="n">
        <f aca="false">AV1729*I1729</f>
        <v>117465.60324444</v>
      </c>
    </row>
    <row r="1730" customFormat="false" ht="12.75" hidden="false" customHeight="false" outlineLevel="0" collapsed="false">
      <c r="A1730" s="0" t="n">
        <v>4</v>
      </c>
      <c r="C1730" s="0" t="n">
        <f aca="false">X1730+AA1730+AD1730</f>
        <v>3466236.3936519</v>
      </c>
      <c r="D1730" s="4" t="n">
        <f aca="false">V1420+V1423</f>
        <v>4095924.0636572</v>
      </c>
      <c r="E1730" s="0" t="n">
        <f aca="false">Y1730+AB1730+AE1730</f>
        <v>385137.377072433</v>
      </c>
      <c r="F1730" s="0" t="n">
        <f aca="false">D1730-E1730-0.1*C1730</f>
        <v>3364163.04721957</v>
      </c>
      <c r="G1730" s="4" t="n">
        <f aca="false">F1730*(1-0.34)</f>
        <v>2220347.61116492</v>
      </c>
      <c r="H1730" s="4" t="n">
        <f aca="false">0.34*(E1730+(C1730*0.1))</f>
        <v>248798.745588792</v>
      </c>
      <c r="I1730" s="4" t="n">
        <f aca="false">G1730+H1730</f>
        <v>2469146.35675371</v>
      </c>
      <c r="J1730" s="0" t="n">
        <v>0.683</v>
      </c>
      <c r="K1730" s="0" t="n">
        <f aca="false">I1730*J1730</f>
        <v>1686426.96166278</v>
      </c>
      <c r="L1730" s="0" t="n">
        <v>0.3011</v>
      </c>
      <c r="M1730" s="0" t="n">
        <f aca="false">I1730*L1730</f>
        <v>743459.968018542</v>
      </c>
      <c r="N1730" s="0" t="n">
        <v>0.1975</v>
      </c>
      <c r="O1730" s="0" t="n">
        <f aca="false">I1730*N1730</f>
        <v>487656.405458858</v>
      </c>
      <c r="P1730" s="0" t="n">
        <v>0.1066</v>
      </c>
      <c r="Q1730" s="0" t="n">
        <f aca="false">I1730*P1730</f>
        <v>263211.001629946</v>
      </c>
      <c r="U1730" s="0" t="n">
        <v>0.4823</v>
      </c>
      <c r="V1730" s="0" t="n">
        <f aca="false">U1730*I1730</f>
        <v>1190869.28786231</v>
      </c>
      <c r="X1730" s="6" t="n">
        <f aca="false">X1729-Y1730</f>
        <v>3466236.3936519</v>
      </c>
      <c r="Y1730" s="6" t="n">
        <f aca="false">X1729*0.1</f>
        <v>385137.377072433</v>
      </c>
      <c r="AA1730" s="6" t="n">
        <f aca="false">AA1729-AB1730</f>
        <v>0</v>
      </c>
      <c r="AB1730" s="6" t="n">
        <f aca="false">AA1729*0.2</f>
        <v>0</v>
      </c>
      <c r="AJ1730" s="4"/>
      <c r="AK1730" s="4"/>
      <c r="AM1730" s="0" t="n">
        <v>0.0625</v>
      </c>
      <c r="AN1730" s="0" t="n">
        <f aca="false">AM1730*I1730</f>
        <v>154321.647297107</v>
      </c>
      <c r="AO1730" s="0" t="n">
        <v>0.039</v>
      </c>
      <c r="AP1730" s="0" t="n">
        <f aca="false">AO1730*I1730</f>
        <v>96296.7079133947</v>
      </c>
      <c r="AQ1730" s="0" t="n">
        <v>0.0256</v>
      </c>
      <c r="AR1730" s="0" t="n">
        <f aca="false">AQ1730*I1730</f>
        <v>63210.146732895</v>
      </c>
      <c r="AV1730" s="0" t="n">
        <v>0.0174895</v>
      </c>
      <c r="AW1730" s="0" t="n">
        <f aca="false">AV1730*I1730</f>
        <v>43184.135206444</v>
      </c>
    </row>
    <row r="1731" customFormat="false" ht="12.75" hidden="false" customHeight="false" outlineLevel="0" collapsed="false">
      <c r="A1731" s="0" t="n">
        <v>5</v>
      </c>
      <c r="C1731" s="0" t="n">
        <f aca="false">X1731+AA1731+AD1731</f>
        <v>3119612.75428671</v>
      </c>
      <c r="D1731" s="4" t="n">
        <f aca="false">V1420+V1423</f>
        <v>4095924.0636572</v>
      </c>
      <c r="E1731" s="0" t="n">
        <f aca="false">Y1731+AB1731+AE1731</f>
        <v>346623.63936519</v>
      </c>
      <c r="F1731" s="0" t="n">
        <f aca="false">D1731-E1731-0.1*C1731</f>
        <v>3437339.14886334</v>
      </c>
      <c r="G1731" s="4" t="n">
        <f aca="false">F1731*(1-0.34)</f>
        <v>2268643.8382498</v>
      </c>
      <c r="H1731" s="4" t="n">
        <f aca="false">0.34*(E1731+(C1731*0.1))</f>
        <v>223918.871029912</v>
      </c>
      <c r="I1731" s="4" t="n">
        <f aca="false">G1731+H1731</f>
        <v>2492562.70927971</v>
      </c>
      <c r="J1731" s="0" t="n">
        <v>0.6209</v>
      </c>
      <c r="K1731" s="0" t="n">
        <f aca="false">I1731*J1731</f>
        <v>1547632.18619177</v>
      </c>
      <c r="L1731" s="0" t="n">
        <v>0.223</v>
      </c>
      <c r="M1731" s="0" t="n">
        <f aca="false">I1731*L1731</f>
        <v>555841.484169376</v>
      </c>
      <c r="N1731" s="0" t="n">
        <v>0.1317</v>
      </c>
      <c r="O1731" s="0" t="n">
        <f aca="false">I1731*N1731</f>
        <v>328270.508812138</v>
      </c>
      <c r="P1731" s="0" t="n">
        <v>0.0609</v>
      </c>
      <c r="Q1731" s="0" t="n">
        <f aca="false">I1731*P1731</f>
        <v>151797.068995135</v>
      </c>
      <c r="U1731" s="0" t="n">
        <v>0.4019</v>
      </c>
      <c r="V1731" s="0" t="n">
        <f aca="false">U1731*I1731</f>
        <v>1001760.95285952</v>
      </c>
      <c r="X1731" s="6" t="n">
        <f aca="false">X1730-Y1731</f>
        <v>3119612.75428671</v>
      </c>
      <c r="Y1731" s="6" t="n">
        <f aca="false">X1730*0.1</f>
        <v>346623.63936519</v>
      </c>
      <c r="AA1731" s="6" t="n">
        <f aca="false">AA1730-AB1731</f>
        <v>0</v>
      </c>
      <c r="AB1731" s="6" t="n">
        <f aca="false">AA1730*0.2</f>
        <v>0</v>
      </c>
      <c r="AJ1731" s="4"/>
      <c r="AK1731" s="4"/>
      <c r="AM1731" s="0" t="n">
        <v>0.03125</v>
      </c>
      <c r="AN1731" s="0" t="n">
        <f aca="false">AM1731*I1731</f>
        <v>77892.5846649911</v>
      </c>
      <c r="AO1731" s="0" t="n">
        <v>0.0173</v>
      </c>
      <c r="AP1731" s="0" t="n">
        <f aca="false">AO1731*I1731</f>
        <v>43121.3348705391</v>
      </c>
      <c r="AQ1731" s="0" t="n">
        <v>0.0102</v>
      </c>
      <c r="AR1731" s="0" t="n">
        <f aca="false">AQ1731*I1731</f>
        <v>25424.1396346531</v>
      </c>
      <c r="AV1731" s="0" t="n">
        <v>0.00636</v>
      </c>
      <c r="AW1731" s="0" t="n">
        <f aca="false">AV1731*I1731</f>
        <v>15852.698831019</v>
      </c>
    </row>
    <row r="1732" customFormat="false" ht="12.75" hidden="false" customHeight="false" outlineLevel="0" collapsed="false">
      <c r="A1732" s="0" t="n">
        <v>6</v>
      </c>
      <c r="C1732" s="0" t="n">
        <f aca="false">X1732+AA1732+AD1732</f>
        <v>2807651.47885804</v>
      </c>
      <c r="D1732" s="4" t="n">
        <f aca="false">V1420+V1423</f>
        <v>4095924.0636572</v>
      </c>
      <c r="E1732" s="0" t="n">
        <f aca="false">Y1732+AB1732+AE1732</f>
        <v>311961.275428671</v>
      </c>
      <c r="F1732" s="0" t="n">
        <f aca="false">D1732-E1732-0.1*C1732</f>
        <v>3503197.64034272</v>
      </c>
      <c r="G1732" s="4" t="n">
        <f aca="false">F1732*(1-0.34)</f>
        <v>2312110.4426262</v>
      </c>
      <c r="H1732" s="4" t="n">
        <f aca="false">0.34*(E1732+(C1732*0.1))</f>
        <v>201526.983926921</v>
      </c>
      <c r="I1732" s="4" t="n">
        <f aca="false">G1732+H1732</f>
        <v>2513637.42655312</v>
      </c>
      <c r="J1732" s="0" t="n">
        <v>0.5645</v>
      </c>
      <c r="K1732" s="0" t="n">
        <f aca="false">I1732*J1732</f>
        <v>1418948.32728924</v>
      </c>
      <c r="L1732" s="0" t="n">
        <v>0.1652</v>
      </c>
      <c r="M1732" s="0" t="n">
        <f aca="false">I1732*L1732</f>
        <v>415252.902866575</v>
      </c>
      <c r="N1732" s="0" t="n">
        <v>0.0878</v>
      </c>
      <c r="O1732" s="0" t="n">
        <f aca="false">I1732*N1732</f>
        <v>220697.366051364</v>
      </c>
      <c r="P1732" s="0" t="n">
        <v>0.0348</v>
      </c>
      <c r="Q1732" s="0" t="n">
        <f aca="false">I1732*P1732</f>
        <v>87474.5824440485</v>
      </c>
      <c r="U1732" s="0" t="n">
        <v>0.3349</v>
      </c>
      <c r="V1732" s="0" t="n">
        <f aca="false">U1732*I1732</f>
        <v>841817.174152639</v>
      </c>
      <c r="X1732" s="6" t="n">
        <f aca="false">X1731-Y1732</f>
        <v>2807651.47885804</v>
      </c>
      <c r="Y1732" s="6" t="n">
        <f aca="false">X1731*0.1</f>
        <v>311961.275428671</v>
      </c>
      <c r="AA1732" s="6" t="n">
        <f aca="false">AA1731-AB1732</f>
        <v>0</v>
      </c>
      <c r="AB1732" s="6" t="n">
        <f aca="false">AA1731/5</f>
        <v>0</v>
      </c>
      <c r="AJ1732" s="4"/>
      <c r="AK1732" s="4"/>
      <c r="AM1732" s="0" t="n">
        <v>0.01563</v>
      </c>
      <c r="AN1732" s="0" t="n">
        <f aca="false">AM1732*I1732</f>
        <v>39288.1529770252</v>
      </c>
      <c r="AO1732" s="0" t="n">
        <v>0.0077</v>
      </c>
      <c r="AP1732" s="0" t="n">
        <f aca="false">AO1732*I1732</f>
        <v>19355.008184459</v>
      </c>
      <c r="AQ1732" s="0" t="n">
        <v>0.0041</v>
      </c>
      <c r="AR1732" s="0" t="n">
        <f aca="false">AQ1732*I1732</f>
        <v>10305.9134488678</v>
      </c>
      <c r="AV1732" s="0" t="n">
        <v>0.00231</v>
      </c>
      <c r="AW1732" s="0" t="n">
        <f aca="false">AV1732*I1732</f>
        <v>5806.5024553377</v>
      </c>
    </row>
    <row r="1733" customFormat="false" ht="12.75" hidden="false" customHeight="false" outlineLevel="0" collapsed="false">
      <c r="A1733" s="0" t="n">
        <v>7</v>
      </c>
      <c r="C1733" s="0" t="n">
        <f aca="false">X1733+AA1733+AD1733</f>
        <v>2526886.33097223</v>
      </c>
      <c r="D1733" s="4" t="n">
        <f aca="false">V1420+V1423</f>
        <v>4095924.0636572</v>
      </c>
      <c r="E1733" s="0" t="n">
        <f aca="false">Y1733+AB1733+AE1733</f>
        <v>280765.147885804</v>
      </c>
      <c r="F1733" s="0" t="n">
        <f aca="false">D1733-E1733-0.1*C1733</f>
        <v>3562470.28267417</v>
      </c>
      <c r="G1733" s="4" t="n">
        <f aca="false">F1733*(1-0.34)</f>
        <v>2351230.38656495</v>
      </c>
      <c r="H1733" s="4" t="n">
        <f aca="false">0.34*(E1733+(C1733*0.1))</f>
        <v>181374.285534229</v>
      </c>
      <c r="I1733" s="4" t="n">
        <f aca="false">G1733+H1733</f>
        <v>2532604.67209918</v>
      </c>
      <c r="J1733" s="0" t="n">
        <v>0.5132</v>
      </c>
      <c r="K1733" s="0" t="n">
        <f aca="false">I1733*J1733</f>
        <v>1299732.7177213</v>
      </c>
      <c r="L1733" s="0" t="n">
        <v>0.1224</v>
      </c>
      <c r="M1733" s="0" t="n">
        <f aca="false">I1733*L1733</f>
        <v>309990.81186494</v>
      </c>
      <c r="N1733" s="0" t="n">
        <v>0.0585</v>
      </c>
      <c r="O1733" s="0" t="n">
        <f aca="false">I1733*N1733</f>
        <v>148157.373317802</v>
      </c>
      <c r="P1733" s="0" t="n">
        <v>0.0199</v>
      </c>
      <c r="Q1733" s="0" t="n">
        <f aca="false">I1733*P1733</f>
        <v>50398.8329747737</v>
      </c>
      <c r="U1733" s="0" t="n">
        <v>0.2791</v>
      </c>
      <c r="V1733" s="0" t="n">
        <f aca="false">U1733*I1733</f>
        <v>706849.963982881</v>
      </c>
      <c r="X1733" s="6" t="n">
        <f aca="false">X1732-Y1733</f>
        <v>2526886.33097223</v>
      </c>
      <c r="Y1733" s="6" t="n">
        <f aca="false">X1732*0.1</f>
        <v>280765.147885804</v>
      </c>
      <c r="AA1733" s="6" t="n">
        <f aca="false">AA1732-AB1733</f>
        <v>0</v>
      </c>
      <c r="AB1733" s="6" t="n">
        <f aca="false">AA1731/5</f>
        <v>0</v>
      </c>
      <c r="AJ1733" s="4"/>
      <c r="AK1733" s="4"/>
      <c r="AM1733" s="0" t="n">
        <v>0.00781</v>
      </c>
      <c r="AN1733" s="0" t="n">
        <f aca="false">AM1733*I1733</f>
        <v>19779.6424890946</v>
      </c>
      <c r="AO1733" s="0" t="n">
        <v>0.0034</v>
      </c>
      <c r="AP1733" s="0" t="n">
        <f aca="false">AO1733*I1733</f>
        <v>8610.85588513721</v>
      </c>
      <c r="AQ1733" s="0" t="n">
        <v>0.0016</v>
      </c>
      <c r="AR1733" s="0" t="n">
        <f aca="false">AQ1733*I1733</f>
        <v>4052.16747535869</v>
      </c>
      <c r="AV1733" s="0" t="n">
        <v>0.00084</v>
      </c>
      <c r="AW1733" s="0" t="n">
        <f aca="false">AV1733*I1733</f>
        <v>2127.38792456331</v>
      </c>
    </row>
    <row r="1734" customFormat="false" ht="12.75" hidden="false" customHeight="false" outlineLevel="0" collapsed="false">
      <c r="A1734" s="0" t="n">
        <v>8</v>
      </c>
      <c r="C1734" s="0" t="n">
        <f aca="false">X1734+AA1734+AD1734</f>
        <v>2274197.69787501</v>
      </c>
      <c r="D1734" s="4" t="n">
        <f aca="false">V1420+V1423</f>
        <v>4095924.0636572</v>
      </c>
      <c r="E1734" s="0" t="n">
        <f aca="false">Y1734+AB1734+AE1734</f>
        <v>252688.633097223</v>
      </c>
      <c r="F1734" s="0" t="n">
        <f aca="false">D1734-E1734-0.1*C1734</f>
        <v>3615815.66077247</v>
      </c>
      <c r="G1734" s="4" t="n">
        <f aca="false">F1734*(1-0.34)</f>
        <v>2386438.33610983</v>
      </c>
      <c r="H1734" s="4" t="n">
        <f aca="false">0.34*(E1734+(C1734*0.1))</f>
        <v>163236.856980806</v>
      </c>
      <c r="I1734" s="4" t="n">
        <f aca="false">G1734+H1734</f>
        <v>2549675.19309064</v>
      </c>
      <c r="J1734" s="0" t="n">
        <v>0.4665</v>
      </c>
      <c r="K1734" s="0" t="n">
        <f aca="false">I1734*J1734</f>
        <v>1189423.47757678</v>
      </c>
      <c r="L1734" s="0" t="n">
        <v>0.0906</v>
      </c>
      <c r="M1734" s="0" t="n">
        <f aca="false">I1734*L1734</f>
        <v>231000.572494012</v>
      </c>
      <c r="N1734" s="0" t="n">
        <v>0.039</v>
      </c>
      <c r="O1734" s="0" t="n">
        <f aca="false">I1734*N1734</f>
        <v>99437.3325305349</v>
      </c>
      <c r="P1734" s="0" t="n">
        <v>0.0199</v>
      </c>
      <c r="Q1734" s="0" t="n">
        <f aca="false">I1734*P1734</f>
        <v>50738.5363425037</v>
      </c>
      <c r="U1734" s="0" t="n">
        <v>0.2326</v>
      </c>
      <c r="V1734" s="0" t="n">
        <f aca="false">U1734*I1734</f>
        <v>593054.449912882</v>
      </c>
      <c r="X1734" s="6" t="n">
        <f aca="false">X1733-Y1734</f>
        <v>2274197.69787501</v>
      </c>
      <c r="Y1734" s="6" t="n">
        <f aca="false">X1733*0.1</f>
        <v>252688.633097223</v>
      </c>
      <c r="AA1734" s="6" t="n">
        <f aca="false">AA1733-AB1734</f>
        <v>0</v>
      </c>
      <c r="AB1734" s="6" t="n">
        <f aca="false">AA1731/5</f>
        <v>0</v>
      </c>
      <c r="AJ1734" s="4"/>
      <c r="AK1734" s="4"/>
      <c r="AM1734" s="0" t="n">
        <v>0.00391</v>
      </c>
      <c r="AN1734" s="0" t="n">
        <f aca="false">AM1734*I1734</f>
        <v>9969.23000498439</v>
      </c>
      <c r="AO1734" s="0" t="n">
        <v>0.0015</v>
      </c>
      <c r="AP1734" s="0" t="n">
        <f aca="false">AO1734*I1734</f>
        <v>3824.51278963596</v>
      </c>
      <c r="AQ1734" s="0" t="n">
        <v>0.000665</v>
      </c>
      <c r="AR1734" s="0" t="n">
        <f aca="false">AQ1734*I1734</f>
        <v>1695.53400340527</v>
      </c>
      <c r="AV1734" s="0" t="n">
        <v>0.000306</v>
      </c>
      <c r="AW1734" s="0" t="n">
        <f aca="false">AV1734*I1734</f>
        <v>780.200609085735</v>
      </c>
    </row>
    <row r="1735" customFormat="false" ht="12.75" hidden="false" customHeight="false" outlineLevel="0" collapsed="false">
      <c r="A1735" s="0" t="n">
        <v>9</v>
      </c>
      <c r="C1735" s="0" t="n">
        <f aca="false">X1735+AA1735+AD1735</f>
        <v>2046777.92808751</v>
      </c>
      <c r="D1735" s="4" t="n">
        <f aca="false">V1420+V1423</f>
        <v>4095924.0636572</v>
      </c>
      <c r="E1735" s="0" t="n">
        <f aca="false">Y1735+AB1735+AE1735</f>
        <v>227419.769787501</v>
      </c>
      <c r="F1735" s="0" t="n">
        <f aca="false">D1735-E1735-0.1*C1735</f>
        <v>3663826.50106095</v>
      </c>
      <c r="G1735" s="4" t="n">
        <f aca="false">F1735*(1-0.34)</f>
        <v>2418125.49070022</v>
      </c>
      <c r="H1735" s="4" t="n">
        <f aca="false">0.34*(E1735+(C1735*0.1))</f>
        <v>146913.171282726</v>
      </c>
      <c r="I1735" s="4" t="n">
        <f aca="false">G1735+H1735</f>
        <v>2565038.66198295</v>
      </c>
      <c r="J1735" s="0" t="n">
        <v>0.4241</v>
      </c>
      <c r="K1735" s="0" t="n">
        <f aca="false">I1735*J1735</f>
        <v>1087832.89654697</v>
      </c>
      <c r="L1735" s="0" t="n">
        <v>0.0671</v>
      </c>
      <c r="M1735" s="0" t="n">
        <f aca="false">I1735*L1735</f>
        <v>172114.094219056</v>
      </c>
      <c r="N1735" s="0" t="n">
        <v>0.026</v>
      </c>
      <c r="O1735" s="0" t="n">
        <f aca="false">I1735*N1735</f>
        <v>66691.0052115567</v>
      </c>
      <c r="P1735" s="0" t="n">
        <v>0.0065</v>
      </c>
      <c r="Q1735" s="0" t="n">
        <f aca="false">I1735*P1735</f>
        <v>16672.7513028892</v>
      </c>
      <c r="U1735" s="0" t="n">
        <v>0.1938</v>
      </c>
      <c r="V1735" s="0" t="n">
        <f aca="false">U1735*I1735</f>
        <v>497104.492692296</v>
      </c>
      <c r="X1735" s="6" t="n">
        <f aca="false">X1734-Y1735</f>
        <v>2046777.92808751</v>
      </c>
      <c r="Y1735" s="6" t="n">
        <f aca="false">X1734*0.1</f>
        <v>227419.769787501</v>
      </c>
      <c r="AA1735" s="6" t="n">
        <f aca="false">AA1734-AB1735</f>
        <v>0</v>
      </c>
      <c r="AB1735" s="6" t="n">
        <f aca="false">AA1731/5</f>
        <v>0</v>
      </c>
      <c r="AJ1735" s="4"/>
      <c r="AK1735" s="4"/>
      <c r="AM1735" s="0" t="n">
        <v>0.00195</v>
      </c>
      <c r="AN1735" s="0" t="n">
        <f aca="false">AM1735*I1735</f>
        <v>5001.82539086675</v>
      </c>
      <c r="AO1735" s="0" t="n">
        <v>0.0007</v>
      </c>
      <c r="AP1735" s="0" t="n">
        <f aca="false">AO1735*I1735</f>
        <v>1795.52706338806</v>
      </c>
      <c r="AQ1735" s="0" t="n">
        <v>0.000262</v>
      </c>
      <c r="AR1735" s="0" t="n">
        <f aca="false">AQ1735*I1735</f>
        <v>672.040129439533</v>
      </c>
      <c r="AV1735" s="0" t="n">
        <v>0.000111</v>
      </c>
      <c r="AW1735" s="0" t="n">
        <f aca="false">AV1735*I1735</f>
        <v>284.719291480107</v>
      </c>
    </row>
    <row r="1736" customFormat="false" ht="12.75" hidden="false" customHeight="false" outlineLevel="0" collapsed="false">
      <c r="A1736" s="0" t="n">
        <v>10</v>
      </c>
      <c r="B1736" s="17" t="n">
        <f aca="false">V1417</f>
        <v>-421063.5</v>
      </c>
      <c r="C1736" s="0" t="n">
        <f aca="false">X1736+AA1736+AD1736</f>
        <v>1842100.13527876</v>
      </c>
      <c r="D1736" s="4" t="n">
        <f aca="false">V1420+V1423</f>
        <v>4095924.0636572</v>
      </c>
      <c r="E1736" s="0" t="n">
        <f aca="false">Y1736+AB1736+AE1736</f>
        <v>204677.792808751</v>
      </c>
      <c r="F1736" s="0" t="n">
        <f aca="false">D1736-E1736-0.1*C1736</f>
        <v>3707036.25732057</v>
      </c>
      <c r="G1736" s="4" t="n">
        <f aca="false">F1736*(1-0.34)</f>
        <v>2446643.92983158</v>
      </c>
      <c r="H1736" s="4" t="n">
        <f aca="false">0.34*(E1736+(C1736*0.1))</f>
        <v>132221.854154453</v>
      </c>
      <c r="I1736" s="4" t="n">
        <f aca="false">B1736+G1736+H1736</f>
        <v>2157802.28398603</v>
      </c>
      <c r="J1736" s="0" t="n">
        <v>0.3855</v>
      </c>
      <c r="K1736" s="0" t="n">
        <f aca="false">I1736*J1736</f>
        <v>831832.780476614</v>
      </c>
      <c r="L1736" s="0" t="n">
        <v>0.0497</v>
      </c>
      <c r="M1736" s="0" t="n">
        <f aca="false">I1736*L1736</f>
        <v>107242.773514106</v>
      </c>
      <c r="N1736" s="0" t="n">
        <v>0.0173</v>
      </c>
      <c r="O1736" s="0" t="n">
        <f aca="false">I1736*N1736</f>
        <v>37329.9795129583</v>
      </c>
      <c r="P1736" s="0" t="n">
        <v>0.0037</v>
      </c>
      <c r="Q1736" s="0" t="n">
        <f aca="false">I1736*P1736</f>
        <v>7983.86845074831</v>
      </c>
      <c r="U1736" s="0" t="n">
        <v>0.1615</v>
      </c>
      <c r="V1736" s="0" t="n">
        <f aca="false">U1736*I1736</f>
        <v>348485.068863744</v>
      </c>
      <c r="W1736" s="17"/>
      <c r="X1736" s="6" t="n">
        <f aca="false">X1735-Y1736</f>
        <v>1842100.13527876</v>
      </c>
      <c r="Y1736" s="6" t="n">
        <f aca="false">X1735*0.1</f>
        <v>204677.792808751</v>
      </c>
      <c r="AA1736" s="6" t="n">
        <f aca="false">AA1735-AB1736</f>
        <v>0</v>
      </c>
      <c r="AB1736" s="6" t="n">
        <f aca="false">AA1731/5</f>
        <v>0</v>
      </c>
      <c r="AC1736" s="17" t="n">
        <f aca="false">V1417</f>
        <v>-421063.5</v>
      </c>
      <c r="AF1736" s="17" t="n">
        <f aca="false">W1736+Z1736+AC1736</f>
        <v>-421063.5</v>
      </c>
      <c r="AJ1736" s="4"/>
      <c r="AK1736" s="4"/>
      <c r="AM1736" s="0" t="n">
        <v>0.00098</v>
      </c>
      <c r="AN1736" s="0" t="n">
        <f aca="false">AM1736*I1736</f>
        <v>2114.64623830631</v>
      </c>
      <c r="AO1736" s="0" t="n">
        <v>0.0003</v>
      </c>
      <c r="AP1736" s="0" t="n">
        <f aca="false">AO1736*I1736</f>
        <v>647.340685195809</v>
      </c>
      <c r="AQ1736" s="0" t="n">
        <v>0.000105</v>
      </c>
      <c r="AR1736" s="0" t="n">
        <f aca="false">AQ1736*I1736</f>
        <v>226.569239818533</v>
      </c>
      <c r="AV1736" s="0" t="n">
        <v>4E-005</v>
      </c>
      <c r="AW1736" s="0" t="n">
        <f aca="false">AV1736*I1736</f>
        <v>86.3120913594412</v>
      </c>
    </row>
    <row r="1737" customFormat="false" ht="12.75" hidden="false" customHeight="false" outlineLevel="0" collapsed="false">
      <c r="A1737" s="0" t="n">
        <v>11</v>
      </c>
      <c r="C1737" s="0" t="n">
        <f aca="false">X1737+AA1737+AD1737</f>
        <v>1994740.92175088</v>
      </c>
      <c r="D1737" s="4" t="n">
        <f aca="false">V1420+V1423</f>
        <v>4095924.0636572</v>
      </c>
      <c r="E1737" s="0" t="n">
        <f aca="false">Y1737+AB1737+AE1737</f>
        <v>268422.713527876</v>
      </c>
      <c r="F1737" s="0" t="n">
        <f aca="false">D1737-E1737-0.1*C1737</f>
        <v>3628027.25795423</v>
      </c>
      <c r="G1737" s="4" t="n">
        <f aca="false">F1737*(1-0.34)</f>
        <v>2394497.99024979</v>
      </c>
      <c r="H1737" s="4" t="n">
        <f aca="false">0.34*(E1737+(C1737*0.1))</f>
        <v>159084.913939008</v>
      </c>
      <c r="I1737" s="4" t="n">
        <f aca="false">G1737+H1737</f>
        <v>2553582.9041888</v>
      </c>
      <c r="J1737" s="0" t="n">
        <v>0.3505</v>
      </c>
      <c r="K1737" s="0" t="n">
        <f aca="false">I1737*J1737</f>
        <v>895030.807918175</v>
      </c>
      <c r="L1737" s="0" t="n">
        <v>0.0368</v>
      </c>
      <c r="M1737" s="0" t="n">
        <f aca="false">I1737*L1737</f>
        <v>93971.8508741479</v>
      </c>
      <c r="N1737" s="0" t="n">
        <v>0.116</v>
      </c>
      <c r="O1737" s="0" t="n">
        <f aca="false">I1737*N1737</f>
        <v>296215.616885901</v>
      </c>
      <c r="P1737" s="0" t="n">
        <v>0.0021</v>
      </c>
      <c r="Q1737" s="0" t="n">
        <f aca="false">I1737*P1737</f>
        <v>5362.52409879648</v>
      </c>
      <c r="U1737" s="0" t="n">
        <v>0.1346</v>
      </c>
      <c r="V1737" s="0" t="n">
        <f aca="false">U1737*I1737</f>
        <v>343712.258903813</v>
      </c>
      <c r="X1737" s="6" t="n">
        <f aca="false">X1736-Y1737</f>
        <v>1657890.12175088</v>
      </c>
      <c r="Y1737" s="6" t="n">
        <f aca="false">X1736/10</f>
        <v>184210.013527876</v>
      </c>
      <c r="AA1737" s="6"/>
      <c r="AB1737" s="6"/>
      <c r="AD1737" s="6" t="n">
        <f aca="false">-AC1736-AE1737</f>
        <v>336850.8</v>
      </c>
      <c r="AE1737" s="6" t="n">
        <f aca="false">-AC1736*0.2</f>
        <v>84212.7</v>
      </c>
      <c r="AJ1737" s="4"/>
      <c r="AK1737" s="4"/>
      <c r="AM1737" s="0" t="n">
        <v>0.00049</v>
      </c>
      <c r="AN1737" s="0" t="n">
        <f aca="false">AM1737*I1737</f>
        <v>1251.25562305251</v>
      </c>
      <c r="AO1737" s="0" t="n">
        <v>0.00013</v>
      </c>
      <c r="AP1737" s="0" t="n">
        <f aca="false">AO1737*I1737</f>
        <v>331.965777544544</v>
      </c>
      <c r="AQ1737" s="0" t="n">
        <v>4.2E-005</v>
      </c>
      <c r="AR1737" s="0" t="n">
        <f aca="false">AQ1737*I1737</f>
        <v>107.25048197593</v>
      </c>
      <c r="AV1737" s="0" t="n">
        <v>1.47E-005</v>
      </c>
      <c r="AW1737" s="0" t="n">
        <f aca="false">AV1737*I1737</f>
        <v>37.5376686915754</v>
      </c>
    </row>
    <row r="1738" customFormat="false" ht="12.75" hidden="false" customHeight="false" outlineLevel="0" collapsed="false">
      <c r="A1738" s="0" t="n">
        <v>12</v>
      </c>
      <c r="C1738" s="0" t="n">
        <f aca="false">X1738+AA1738+AD1738</f>
        <v>1743160.74822301</v>
      </c>
      <c r="D1738" s="4" t="n">
        <f aca="false">V1420+V1423</f>
        <v>4095924.0636572</v>
      </c>
      <c r="E1738" s="0" t="n">
        <f aca="false">Y1738+AB1738+AE1738</f>
        <v>251580.173527876</v>
      </c>
      <c r="F1738" s="0" t="n">
        <f aca="false">D1738-E1738-0.1*C1738</f>
        <v>3670027.81530702</v>
      </c>
      <c r="G1738" s="4" t="n">
        <f aca="false">F1738*(1-0.34)</f>
        <v>2422218.35810263</v>
      </c>
      <c r="H1738" s="4" t="n">
        <f aca="false">0.34*(E1738+(C1738*0.1))</f>
        <v>144804.72443906</v>
      </c>
      <c r="I1738" s="4" t="n">
        <f aca="false">G1738+H1738</f>
        <v>2567023.08254169</v>
      </c>
      <c r="J1738" s="0" t="n">
        <v>0.3186</v>
      </c>
      <c r="K1738" s="0" t="n">
        <f aca="false">I1738*J1738</f>
        <v>817853.554097783</v>
      </c>
      <c r="L1738" s="0" t="n">
        <v>0.0273</v>
      </c>
      <c r="M1738" s="0" t="n">
        <f aca="false">I1738*L1738</f>
        <v>70079.7301533882</v>
      </c>
      <c r="N1738" s="0" t="n">
        <v>0.0077</v>
      </c>
      <c r="O1738" s="0" t="n">
        <f aca="false">I1738*N1738</f>
        <v>19766.077735571</v>
      </c>
      <c r="P1738" s="0" t="n">
        <v>0.0012</v>
      </c>
      <c r="Q1738" s="0" t="n">
        <f aca="false">I1738*P1738</f>
        <v>3080.42769905003</v>
      </c>
      <c r="U1738" s="0" t="n">
        <v>0.1122</v>
      </c>
      <c r="V1738" s="0" t="n">
        <f aca="false">U1738*I1738</f>
        <v>288019.989861178</v>
      </c>
      <c r="X1738" s="6" t="n">
        <f aca="false">X1737-Y1738</f>
        <v>1473680.10822301</v>
      </c>
      <c r="Y1738" s="6" t="n">
        <f aca="false">X1736/10</f>
        <v>184210.013527876</v>
      </c>
      <c r="AA1738" s="6"/>
      <c r="AB1738" s="6"/>
      <c r="AD1738" s="6" t="n">
        <f aca="false">AD1737-AE1738</f>
        <v>269480.64</v>
      </c>
      <c r="AE1738" s="6" t="n">
        <f aca="false">AD1737*0.2</f>
        <v>67370.16</v>
      </c>
      <c r="AJ1738" s="4"/>
      <c r="AK1738" s="4"/>
      <c r="AM1738" s="0" t="n">
        <v>0.00024</v>
      </c>
      <c r="AN1738" s="0" t="n">
        <f aca="false">AM1738*I1738</f>
        <v>616.085539810006</v>
      </c>
      <c r="AO1738" s="0" t="n">
        <v>5.9E-005</v>
      </c>
      <c r="AP1738" s="0" t="n">
        <f aca="false">AO1738*I1738</f>
        <v>151.45436186996</v>
      </c>
      <c r="AQ1738" s="0" t="n">
        <v>1.7E-005</v>
      </c>
      <c r="AR1738" s="0" t="n">
        <f aca="false">AQ1738*I1738</f>
        <v>43.6393924032088</v>
      </c>
      <c r="AV1738" s="0" t="n">
        <v>5.3E-006</v>
      </c>
      <c r="AW1738" s="0" t="n">
        <f aca="false">AV1738*I1738</f>
        <v>13.605222337471</v>
      </c>
    </row>
    <row r="1739" customFormat="false" ht="12.75" hidden="false" customHeight="false" outlineLevel="0" collapsed="false">
      <c r="A1739" s="0" t="n">
        <v>13</v>
      </c>
      <c r="C1739" s="0" t="n">
        <f aca="false">X1739+AA1739+AD1739</f>
        <v>1505054.60669513</v>
      </c>
      <c r="D1739" s="4" t="n">
        <f aca="false">V1420+V1423</f>
        <v>4095924.0636572</v>
      </c>
      <c r="E1739" s="0" t="n">
        <f aca="false">Y1739+AB1739+AE1739</f>
        <v>238106.141527876</v>
      </c>
      <c r="F1739" s="0" t="n">
        <f aca="false">D1739-E1739-0.1*C1739</f>
        <v>3707312.46145981</v>
      </c>
      <c r="G1739" s="4" t="n">
        <f aca="false">F1739*(1-0.34)</f>
        <v>2446826.22456347</v>
      </c>
      <c r="H1739" s="4" t="n">
        <f aca="false">0.34*(E1739+(C1739*0.1))</f>
        <v>132127.944747112</v>
      </c>
      <c r="I1739" s="4" t="n">
        <f aca="false">G1739+H1739</f>
        <v>2578954.16931059</v>
      </c>
      <c r="J1739" s="0" t="n">
        <v>0.2897</v>
      </c>
      <c r="K1739" s="0" t="n">
        <f aca="false">I1739*J1739</f>
        <v>747123.022849277</v>
      </c>
      <c r="L1739" s="0" t="n">
        <v>0.0273</v>
      </c>
      <c r="M1739" s="0" t="n">
        <f aca="false">I1739*L1739</f>
        <v>70405.448822179</v>
      </c>
      <c r="N1739" s="0" t="n">
        <v>0.0051</v>
      </c>
      <c r="O1739" s="0" t="n">
        <f aca="false">I1739*N1739</f>
        <v>13152.666263484</v>
      </c>
      <c r="P1739" s="0" t="n">
        <v>0.0007</v>
      </c>
      <c r="Q1739" s="0" t="n">
        <f aca="false">I1739*P1739</f>
        <v>1805.26791851741</v>
      </c>
      <c r="U1739" s="0" t="n">
        <v>0.0935</v>
      </c>
      <c r="V1739" s="0" t="n">
        <f aca="false">U1739*I1739</f>
        <v>241132.21483054</v>
      </c>
      <c r="X1739" s="6" t="n">
        <f aca="false">X1738-Y1739</f>
        <v>1289470.09469513</v>
      </c>
      <c r="Y1739" s="6" t="n">
        <f aca="false">X1736/10</f>
        <v>184210.013527876</v>
      </c>
      <c r="AA1739" s="6"/>
      <c r="AB1739" s="6"/>
      <c r="AD1739" s="6" t="n">
        <f aca="false">AD1738-AE1739</f>
        <v>215584.512</v>
      </c>
      <c r="AE1739" s="6" t="n">
        <f aca="false">AD1738*0.2</f>
        <v>53896.128</v>
      </c>
      <c r="AJ1739" s="4"/>
      <c r="AK1739" s="4"/>
      <c r="AM1739" s="0" t="n">
        <v>0.00012</v>
      </c>
      <c r="AN1739" s="0" t="n">
        <f aca="false">AM1739*I1739</f>
        <v>309.47450031727</v>
      </c>
      <c r="AO1739" s="0" t="n">
        <v>2.6E-005</v>
      </c>
      <c r="AP1739" s="0" t="n">
        <f aca="false">AO1739*I1739</f>
        <v>67.0528084020752</v>
      </c>
      <c r="AQ1739" s="0" t="n">
        <v>6.7E-006</v>
      </c>
      <c r="AR1739" s="0" t="n">
        <f aca="false">AQ1739*I1739</f>
        <v>17.2789929343809</v>
      </c>
      <c r="AV1739" s="0" t="n">
        <v>1.9E-006</v>
      </c>
      <c r="AW1739" s="0" t="n">
        <f aca="false">AV1739*I1739</f>
        <v>4.90001292169011</v>
      </c>
    </row>
    <row r="1740" customFormat="false" ht="12.75" hidden="false" customHeight="false" outlineLevel="0" collapsed="false">
      <c r="A1740" s="0" t="n">
        <v>14</v>
      </c>
      <c r="C1740" s="0" t="n">
        <f aca="false">X1740+AA1740+AD1740</f>
        <v>1277727.69076725</v>
      </c>
      <c r="D1740" s="4" t="n">
        <f aca="false">V1420+V1423</f>
        <v>4095924.0636572</v>
      </c>
      <c r="E1740" s="0" t="n">
        <f aca="false">Y1740+AB1740+AE1740</f>
        <v>227326.915927876</v>
      </c>
      <c r="F1740" s="0" t="n">
        <f aca="false">D1740-E1740-0.1*C1740</f>
        <v>3740824.3786526</v>
      </c>
      <c r="G1740" s="4" t="n">
        <f aca="false">F1740*(1-0.34)</f>
        <v>2468944.08991071</v>
      </c>
      <c r="H1740" s="4" t="n">
        <f aca="false">0.34*(E1740+(C1740*0.1))</f>
        <v>120733.892901564</v>
      </c>
      <c r="I1740" s="4" t="n">
        <f aca="false">G1740+H1740</f>
        <v>2589677.98281228</v>
      </c>
      <c r="J1740" s="0" t="n">
        <v>0.2633</v>
      </c>
      <c r="K1740" s="0" t="n">
        <f aca="false">I1740*J1740</f>
        <v>681862.212874473</v>
      </c>
      <c r="L1740" s="0" t="n">
        <v>0.0202</v>
      </c>
      <c r="M1740" s="0" t="n">
        <f aca="false">I1740*L1740</f>
        <v>52311.495252808</v>
      </c>
      <c r="N1740" s="0" t="n">
        <v>0.0034</v>
      </c>
      <c r="O1740" s="0" t="n">
        <f aca="false">I1740*N1740</f>
        <v>8804.90514156174</v>
      </c>
      <c r="P1740" s="0" t="n">
        <v>0.0004</v>
      </c>
      <c r="Q1740" s="0" t="n">
        <f aca="false">I1740*P1740</f>
        <v>1035.87119312491</v>
      </c>
      <c r="U1740" s="0" t="n">
        <v>0.0779</v>
      </c>
      <c r="V1740" s="0" t="n">
        <f aca="false">U1740*I1740</f>
        <v>201735.914861076</v>
      </c>
      <c r="X1740" s="6" t="n">
        <f aca="false">X1739-Y1740</f>
        <v>1105260.08116725</v>
      </c>
      <c r="Y1740" s="6" t="n">
        <f aca="false">X1736/10</f>
        <v>184210.013527876</v>
      </c>
      <c r="AA1740" s="6"/>
      <c r="AB1740" s="6"/>
      <c r="AD1740" s="6" t="n">
        <f aca="false">AD1739-AE1740</f>
        <v>172467.6096</v>
      </c>
      <c r="AE1740" s="6" t="n">
        <f aca="false">AD1739*0.2</f>
        <v>43116.9024</v>
      </c>
      <c r="AJ1740" s="4"/>
      <c r="AK1740" s="4"/>
      <c r="AM1740" s="0" t="n">
        <v>6E-005</v>
      </c>
      <c r="AN1740" s="0" t="n">
        <f aca="false">AM1740*I1740</f>
        <v>155.380678968737</v>
      </c>
      <c r="AO1740" s="0" t="n">
        <v>1.2E-005</v>
      </c>
      <c r="AP1740" s="0" t="n">
        <f aca="false">AO1740*I1740</f>
        <v>31.0761357937473</v>
      </c>
      <c r="AQ1740" s="0" t="n">
        <v>2.7E-006</v>
      </c>
      <c r="AR1740" s="0" t="n">
        <f aca="false">AQ1740*I1740</f>
        <v>6.99213055359315</v>
      </c>
      <c r="AV1740" s="0" t="n">
        <v>7E-007</v>
      </c>
      <c r="AW1740" s="0" t="n">
        <f aca="false">AV1740*I1740</f>
        <v>1.81277458796859</v>
      </c>
    </row>
    <row r="1741" customFormat="false" ht="12.75" hidden="false" customHeight="false" outlineLevel="0" collapsed="false">
      <c r="A1741" s="0" t="n">
        <v>15</v>
      </c>
      <c r="C1741" s="0" t="n">
        <f aca="false">X1741+AA1741+AD1741</f>
        <v>1059024.15531938</v>
      </c>
      <c r="D1741" s="4" t="n">
        <f aca="false">V1420+V1423</f>
        <v>4095924.0636572</v>
      </c>
      <c r="E1741" s="0" t="n">
        <f aca="false">Y1741+AB1741+AE1741</f>
        <v>218703.535447876</v>
      </c>
      <c r="F1741" s="0" t="n">
        <f aca="false">D1741-E1741-0.1*C1741</f>
        <v>3771318.11267738</v>
      </c>
      <c r="G1741" s="4" t="n">
        <f aca="false">F1741*(1-0.34)</f>
        <v>2489069.95436707</v>
      </c>
      <c r="H1741" s="4" t="n">
        <f aca="false">0.34*(E1741+(C1741*0.1))</f>
        <v>110366.023333137</v>
      </c>
      <c r="I1741" s="4" t="n">
        <f aca="false">G1741+H1741</f>
        <v>2599435.97770021</v>
      </c>
      <c r="J1741" s="0" t="n">
        <v>0.2394</v>
      </c>
      <c r="K1741" s="0" t="n">
        <f aca="false">I1741*J1741</f>
        <v>622304.97306143</v>
      </c>
      <c r="L1741" s="0" t="n">
        <v>0.015</v>
      </c>
      <c r="M1741" s="0" t="n">
        <f aca="false">I1741*L1741</f>
        <v>38991.5396655031</v>
      </c>
      <c r="N1741" s="0" t="n">
        <v>0.0023</v>
      </c>
      <c r="O1741" s="0" t="n">
        <f aca="false">I1741*N1741</f>
        <v>5978.70274871048</v>
      </c>
      <c r="P1741" s="0" t="n">
        <v>0.0002</v>
      </c>
      <c r="Q1741" s="0" t="n">
        <f aca="false">I1741*P1741</f>
        <v>519.887195540042</v>
      </c>
      <c r="U1741" s="0" t="n">
        <v>0.0649</v>
      </c>
      <c r="V1741" s="0" t="n">
        <f aca="false">U1741*I1741</f>
        <v>168703.394952744</v>
      </c>
      <c r="X1741" s="6" t="n">
        <f aca="false">X1740-Y1741</f>
        <v>921050.067639378</v>
      </c>
      <c r="Y1741" s="6" t="n">
        <f aca="false">X1736/10</f>
        <v>184210.013527876</v>
      </c>
      <c r="AA1741" s="6"/>
      <c r="AB1741" s="6"/>
      <c r="AD1741" s="6" t="n">
        <f aca="false">AD1740-AE1741</f>
        <v>137974.08768</v>
      </c>
      <c r="AE1741" s="6" t="n">
        <f aca="false">AD1740*0.2</f>
        <v>34493.52192</v>
      </c>
      <c r="AJ1741" s="4"/>
      <c r="AK1741" s="4"/>
      <c r="AM1741" s="0" t="n">
        <v>3E-005</v>
      </c>
      <c r="AN1741" s="0" t="n">
        <f aca="false">AM1741*I1741</f>
        <v>77.9830793310063</v>
      </c>
      <c r="AO1741" s="0" t="n">
        <v>5E-006</v>
      </c>
      <c r="AP1741" s="0" t="n">
        <f aca="false">AO1741*I1741</f>
        <v>12.997179888501</v>
      </c>
      <c r="AQ1741" s="0" t="n">
        <v>1.1E-006</v>
      </c>
      <c r="AR1741" s="0" t="n">
        <f aca="false">AQ1741*I1741</f>
        <v>2.85937957547023</v>
      </c>
      <c r="AV1741" s="0" t="n">
        <v>3E-007</v>
      </c>
      <c r="AW1741" s="0" t="n">
        <f aca="false">AV1741*I1741</f>
        <v>0.779830793310063</v>
      </c>
    </row>
    <row r="1742" customFormat="false" ht="12.75" hidden="false" customHeight="false" outlineLevel="0" collapsed="false">
      <c r="A1742" s="0" t="n">
        <v>16</v>
      </c>
      <c r="C1742" s="0" t="n">
        <f aca="false">X1742+AA1742+AD1742</f>
        <v>847219.324255503</v>
      </c>
      <c r="D1742" s="4" t="n">
        <f aca="false">V1420+V1423</f>
        <v>4095924.0636572</v>
      </c>
      <c r="E1742" s="0" t="n">
        <f aca="false">Y1742+AB1742+AE1742</f>
        <v>211804.831063876</v>
      </c>
      <c r="F1742" s="0" t="n">
        <f aca="false">D1742-E1742-0.1*C1742</f>
        <v>3799397.30016777</v>
      </c>
      <c r="G1742" s="4" t="n">
        <f aca="false">F1742*(1-0.34)</f>
        <v>2507602.21811073</v>
      </c>
      <c r="H1742" s="4" t="n">
        <f aca="false">0.34*(E1742+(C1742*0.1))</f>
        <v>100819.099586405</v>
      </c>
      <c r="I1742" s="4" t="n">
        <f aca="false">G1742+H1742</f>
        <v>2608421.31769713</v>
      </c>
      <c r="J1742" s="0" t="n">
        <v>0.2176</v>
      </c>
      <c r="K1742" s="0" t="n">
        <f aca="false">I1742*J1742</f>
        <v>567592.478730896</v>
      </c>
      <c r="L1742" s="0" t="n">
        <v>0.0111</v>
      </c>
      <c r="M1742" s="0" t="n">
        <f aca="false">I1742*L1742</f>
        <v>28953.4766264382</v>
      </c>
      <c r="N1742" s="0" t="n">
        <v>0.0015</v>
      </c>
      <c r="O1742" s="0" t="n">
        <f aca="false">I1742*N1742</f>
        <v>3912.6319765457</v>
      </c>
      <c r="P1742" s="0" t="n">
        <v>0.0001</v>
      </c>
      <c r="Q1742" s="0" t="n">
        <f aca="false">I1742*P1742</f>
        <v>260.842131769713</v>
      </c>
      <c r="U1742" s="0" t="n">
        <v>0.0541</v>
      </c>
      <c r="V1742" s="0" t="n">
        <f aca="false">U1742*I1742</f>
        <v>141115.593287415</v>
      </c>
      <c r="X1742" s="6" t="n">
        <f aca="false">X1741-Y1742</f>
        <v>736840.054111503</v>
      </c>
      <c r="Y1742" s="6" t="n">
        <f aca="false">X1736/10</f>
        <v>184210.013527876</v>
      </c>
      <c r="AA1742" s="6"/>
      <c r="AB1742" s="6"/>
      <c r="AD1742" s="6" t="n">
        <f aca="false">AD1741-AE1742</f>
        <v>110379.270144</v>
      </c>
      <c r="AE1742" s="6" t="n">
        <f aca="false">AD1741/5</f>
        <v>27594.817536</v>
      </c>
      <c r="AJ1742" s="4"/>
      <c r="AK1742" s="4"/>
      <c r="AM1742" s="0" t="n">
        <v>1E-005</v>
      </c>
      <c r="AN1742" s="0" t="n">
        <f aca="false">AM1742*I1742</f>
        <v>26.0842131769713</v>
      </c>
      <c r="AO1742" s="0" t="n">
        <v>2.3E-006</v>
      </c>
      <c r="AP1742" s="0" t="n">
        <f aca="false">AO1742*I1742</f>
        <v>5.99936903070341</v>
      </c>
      <c r="AQ1742" s="0" t="n">
        <v>4E-007</v>
      </c>
      <c r="AR1742" s="0" t="n">
        <f aca="false">AQ1742*I1742</f>
        <v>1.04336852707885</v>
      </c>
      <c r="AV1742" s="0" t="n">
        <v>9E-008</v>
      </c>
      <c r="AW1742" s="0" t="n">
        <f aca="false">AV1742*I1742</f>
        <v>0.234757918592742</v>
      </c>
    </row>
    <row r="1743" customFormat="false" ht="12.75" hidden="false" customHeight="false" outlineLevel="0" collapsed="false">
      <c r="A1743" s="0" t="n">
        <v>17</v>
      </c>
      <c r="C1743" s="0" t="n">
        <f aca="false">X1743+AA1743+AD1743</f>
        <v>635414.493191627</v>
      </c>
      <c r="D1743" s="4" t="n">
        <f aca="false">V1420+V1423</f>
        <v>4095924.0636572</v>
      </c>
      <c r="E1743" s="0" t="n">
        <f aca="false">Y1743+AB1743+AE1743</f>
        <v>211804.831063876</v>
      </c>
      <c r="F1743" s="0" t="n">
        <f aca="false">D1743-E1743-0.1*C1743</f>
        <v>3820577.78327416</v>
      </c>
      <c r="G1743" s="4" t="n">
        <f aca="false">F1743*(1-0.34)</f>
        <v>2521581.33696094</v>
      </c>
      <c r="H1743" s="4" t="n">
        <f aca="false">0.34*(E1743+(C1743*0.1))</f>
        <v>93617.7353302331</v>
      </c>
      <c r="I1743" s="4" t="n">
        <f aca="false">G1743+H1743</f>
        <v>2615199.07229118</v>
      </c>
      <c r="J1743" s="0" t="n">
        <v>0.1978</v>
      </c>
      <c r="K1743" s="0" t="n">
        <f aca="false">I1743*J1743</f>
        <v>517286.376499195</v>
      </c>
      <c r="L1743" s="0" t="n">
        <v>0.0082</v>
      </c>
      <c r="M1743" s="0" t="n">
        <f aca="false">I1743*L1743</f>
        <v>21444.6323927877</v>
      </c>
      <c r="N1743" s="0" t="n">
        <v>0.001</v>
      </c>
      <c r="O1743" s="0" t="n">
        <f aca="false">I1743*N1743</f>
        <v>2615.19907229118</v>
      </c>
      <c r="P1743" s="0" t="n">
        <v>0.0001</v>
      </c>
      <c r="Q1743" s="0" t="n">
        <f aca="false">I1743*P1743</f>
        <v>261.519907229118</v>
      </c>
      <c r="U1743" s="0" t="n">
        <v>0.0451</v>
      </c>
      <c r="V1743" s="0" t="n">
        <f aca="false">U1743*I1743</f>
        <v>117945.478160332</v>
      </c>
      <c r="X1743" s="6" t="n">
        <f aca="false">X1742-Y1743</f>
        <v>552630.040583627</v>
      </c>
      <c r="Y1743" s="6" t="n">
        <f aca="false">X1736/10</f>
        <v>184210.013527876</v>
      </c>
      <c r="AA1743" s="6"/>
      <c r="AB1743" s="6"/>
      <c r="AD1743" s="6" t="n">
        <f aca="false">AD1742-AE1743</f>
        <v>82784.452608</v>
      </c>
      <c r="AE1743" s="6" t="n">
        <f aca="false">AD1741/5</f>
        <v>27594.817536</v>
      </c>
      <c r="AJ1743" s="4"/>
      <c r="AK1743" s="4"/>
      <c r="AM1743" s="0" t="n">
        <v>8E-006</v>
      </c>
      <c r="AN1743" s="0" t="n">
        <f aca="false">AM1743*I1743</f>
        <v>20.9215925783294</v>
      </c>
      <c r="AO1743" s="0" t="n">
        <v>1E-006</v>
      </c>
      <c r="AP1743" s="0" t="n">
        <f aca="false">AO1743*I1743</f>
        <v>2.61519907229118</v>
      </c>
      <c r="AQ1743" s="0" t="n">
        <v>2E-007</v>
      </c>
      <c r="AR1743" s="0" t="n">
        <f aca="false">AQ1743*I1743</f>
        <v>0.523039814458235</v>
      </c>
      <c r="AV1743" s="0" t="n">
        <v>3E-008</v>
      </c>
      <c r="AW1743" s="0" t="n">
        <f aca="false">AV1743*I1743</f>
        <v>0.0784559721687353</v>
      </c>
    </row>
    <row r="1744" customFormat="false" ht="12.75" hidden="false" customHeight="false" outlineLevel="0" collapsed="false">
      <c r="A1744" s="0" t="n">
        <v>18</v>
      </c>
      <c r="C1744" s="0" t="n">
        <f aca="false">X1744+AA1744+AD1744</f>
        <v>423609.662127751</v>
      </c>
      <c r="D1744" s="4" t="n">
        <f aca="false">V1420+V1423</f>
        <v>4095924.0636572</v>
      </c>
      <c r="E1744" s="0" t="n">
        <f aca="false">Y1744+AB1744+AE1744</f>
        <v>211804.831063876</v>
      </c>
      <c r="F1744" s="0" t="n">
        <f aca="false">D1744-E1744-0.1*C1744</f>
        <v>3841758.26638055</v>
      </c>
      <c r="G1744" s="4" t="n">
        <f aca="false">F1744*(1-0.34)</f>
        <v>2535560.45581116</v>
      </c>
      <c r="H1744" s="4" t="n">
        <f aca="false">0.34*(E1744+(C1744*0.1))</f>
        <v>86416.3710740613</v>
      </c>
      <c r="I1744" s="4" t="n">
        <f aca="false">G1744+H1744</f>
        <v>2621976.82688522</v>
      </c>
      <c r="J1744" s="0" t="n">
        <v>0.1799</v>
      </c>
      <c r="K1744" s="0" t="n">
        <f aca="false">I1744*J1744</f>
        <v>471693.631156651</v>
      </c>
      <c r="L1744" s="0" t="n">
        <v>0.0045</v>
      </c>
      <c r="M1744" s="0" t="n">
        <f aca="false">I1744*L1744</f>
        <v>11798.8957209835</v>
      </c>
      <c r="N1744" s="0" t="n">
        <v>0.0007</v>
      </c>
      <c r="O1744" s="0" t="n">
        <f aca="false">I1744*N1744</f>
        <v>1835.38377881965</v>
      </c>
      <c r="P1744" s="0" t="n">
        <v>7E-005</v>
      </c>
      <c r="Q1744" s="0" t="n">
        <f aca="false">I1744*P1744</f>
        <v>183.538377881965</v>
      </c>
      <c r="U1744" s="0" t="n">
        <v>0.0376</v>
      </c>
      <c r="V1744" s="0" t="n">
        <f aca="false">U1744*I1744</f>
        <v>98586.3286908843</v>
      </c>
      <c r="X1744" s="6" t="n">
        <f aca="false">X1743-Y1744</f>
        <v>368420.027055751</v>
      </c>
      <c r="Y1744" s="6" t="n">
        <f aca="false">X1736/10</f>
        <v>184210.013527876</v>
      </c>
      <c r="AA1744" s="6"/>
      <c r="AB1744" s="6"/>
      <c r="AD1744" s="6" t="n">
        <f aca="false">AD1743-AE1744</f>
        <v>55189.635072</v>
      </c>
      <c r="AE1744" s="6" t="n">
        <f aca="false">AD1741/5</f>
        <v>27594.817536</v>
      </c>
      <c r="AJ1744" s="4"/>
      <c r="AK1744" s="4"/>
      <c r="AM1744" s="0" t="n">
        <v>4E-006</v>
      </c>
      <c r="AN1744" s="0" t="n">
        <f aca="false">AM1744*I1744</f>
        <v>10.4879073075409</v>
      </c>
      <c r="AO1744" s="0" t="n">
        <v>5E-007</v>
      </c>
      <c r="AP1744" s="0" t="n">
        <f aca="false">AO1744*I1744</f>
        <v>1.31098841344261</v>
      </c>
      <c r="AQ1744" s="0" t="n">
        <v>1E-007</v>
      </c>
      <c r="AR1744" s="0" t="n">
        <f aca="false">AQ1744*I1744</f>
        <v>0.262197682688522</v>
      </c>
      <c r="AV1744" s="0" t="n">
        <v>1E-008</v>
      </c>
      <c r="AW1744" s="0" t="n">
        <f aca="false">AV1744*I1744</f>
        <v>0.0262197682688522</v>
      </c>
    </row>
    <row r="1745" customFormat="false" ht="12.75" hidden="false" customHeight="false" outlineLevel="0" collapsed="false">
      <c r="A1745" s="0" t="n">
        <v>19</v>
      </c>
      <c r="C1745" s="0" t="n">
        <f aca="false">X1745+AA1745+AD1745</f>
        <v>211804.831063875</v>
      </c>
      <c r="D1745" s="4" t="n">
        <f aca="false">V1420+V1423</f>
        <v>4095924.0636572</v>
      </c>
      <c r="E1745" s="0" t="n">
        <f aca="false">Y1745+AB1745+AE1745</f>
        <v>211804.831063876</v>
      </c>
      <c r="F1745" s="0" t="n">
        <f aca="false">D1745-E1745-0.1*C1745</f>
        <v>3862938.74948693</v>
      </c>
      <c r="G1745" s="4" t="n">
        <f aca="false">F1745*(1-0.34)</f>
        <v>2549539.57466138</v>
      </c>
      <c r="H1745" s="4" t="n">
        <f aca="false">0.34*(E1745+(C1745*0.1))</f>
        <v>79215.0068178895</v>
      </c>
      <c r="I1745" s="4" t="n">
        <f aca="false">G1745+H1745</f>
        <v>2628754.58147927</v>
      </c>
      <c r="J1745" s="0" t="n">
        <v>0.1635</v>
      </c>
      <c r="K1745" s="0" t="n">
        <f aca="false">I1745*J1745</f>
        <v>429801.37407186</v>
      </c>
      <c r="L1745" s="0" t="n">
        <v>0.0033</v>
      </c>
      <c r="M1745" s="0" t="n">
        <f aca="false">I1745*L1745</f>
        <v>8674.89011888158</v>
      </c>
      <c r="N1745" s="0" t="n">
        <v>0.0005</v>
      </c>
      <c r="O1745" s="0" t="n">
        <f aca="false">I1745*N1745</f>
        <v>1314.37729073963</v>
      </c>
      <c r="P1745" s="0" t="n">
        <v>2E-005</v>
      </c>
      <c r="Q1745" s="0" t="n">
        <f aca="false">I1745*P1745</f>
        <v>52.5750916295853</v>
      </c>
      <c r="U1745" s="0" t="n">
        <v>0.0313</v>
      </c>
      <c r="V1745" s="0" t="n">
        <f aca="false">U1745*I1745</f>
        <v>82280.018400301</v>
      </c>
      <c r="X1745" s="6" t="n">
        <f aca="false">X1744-Y1745</f>
        <v>184210.013527875</v>
      </c>
      <c r="Y1745" s="6" t="n">
        <f aca="false">X1736/10</f>
        <v>184210.013527876</v>
      </c>
      <c r="AA1745" s="6"/>
      <c r="AB1745" s="6"/>
      <c r="AD1745" s="6" t="n">
        <f aca="false">AD1744-AE1745</f>
        <v>27594.817536</v>
      </c>
      <c r="AE1745" s="6" t="n">
        <f aca="false">AD1741/5</f>
        <v>27594.817536</v>
      </c>
      <c r="AJ1745" s="4"/>
      <c r="AK1745" s="4"/>
      <c r="AM1745" s="0" t="n">
        <v>2E-007</v>
      </c>
      <c r="AN1745" s="0" t="n">
        <f aca="false">AM1745*I1745</f>
        <v>0.525750916295853</v>
      </c>
      <c r="AO1745" s="0" t="n">
        <v>2E-007</v>
      </c>
      <c r="AP1745" s="0" t="n">
        <f aca="false">AO1745*I1745</f>
        <v>0.525750916295853</v>
      </c>
      <c r="AQ1745" s="0" t="n">
        <v>3E-008</v>
      </c>
      <c r="AR1745" s="0" t="n">
        <f aca="false">AQ1745*I1745</f>
        <v>0.078862637444378</v>
      </c>
      <c r="AV1745" s="0" t="n">
        <v>0</v>
      </c>
      <c r="AW1745" s="0" t="n">
        <f aca="false">AV1745*I1745</f>
        <v>0</v>
      </c>
    </row>
    <row r="1746" customFormat="false" ht="12.75" hidden="false" customHeight="false" outlineLevel="0" collapsed="false">
      <c r="A1746" s="0" t="n">
        <v>20</v>
      </c>
      <c r="C1746" s="0" t="n">
        <f aca="false">X1746+AA1746+AD1746</f>
        <v>0</v>
      </c>
      <c r="D1746" s="4" t="n">
        <f aca="false">V1420+V1423</f>
        <v>4095924.0636572</v>
      </c>
      <c r="E1746" s="0" t="n">
        <f aca="false">Y1746+AB1746+AE1746</f>
        <v>211804.831063876</v>
      </c>
      <c r="F1746" s="0" t="n">
        <f aca="false">D1746-E1746-0.1*C1746</f>
        <v>3884119.23259332</v>
      </c>
      <c r="G1746" s="4" t="n">
        <f aca="false">F1746*(1-0.34)</f>
        <v>2563518.69351159</v>
      </c>
      <c r="H1746" s="4" t="n">
        <f aca="false">0.34*(E1746+(C1746*0.1))</f>
        <v>72013.6425617177</v>
      </c>
      <c r="I1746" s="4" t="n">
        <f aca="false">G1746+H1746</f>
        <v>2635532.33607331</v>
      </c>
      <c r="J1746" s="0" t="n">
        <v>0.1486</v>
      </c>
      <c r="K1746" s="0" t="n">
        <f aca="false">I1746*J1746</f>
        <v>391640.105140494</v>
      </c>
      <c r="L1746" s="0" t="n">
        <v>0.0025</v>
      </c>
      <c r="M1746" s="0" t="n">
        <f aca="false">I1746*L1746</f>
        <v>6588.83084018327</v>
      </c>
      <c r="N1746" s="0" t="n">
        <v>0.0003</v>
      </c>
      <c r="O1746" s="0" t="n">
        <f aca="false">I1746*N1746</f>
        <v>790.659700821993</v>
      </c>
      <c r="P1746" s="0" t="n">
        <v>1E-005</v>
      </c>
      <c r="Q1746" s="0" t="n">
        <f aca="false">I1746*P1746</f>
        <v>26.3553233607331</v>
      </c>
      <c r="U1746" s="0" t="n">
        <v>0.0261</v>
      </c>
      <c r="V1746" s="0" t="n">
        <f aca="false">U1746*I1746</f>
        <v>68787.3939715134</v>
      </c>
      <c r="X1746" s="6" t="n">
        <v>0</v>
      </c>
      <c r="Y1746" s="6" t="n">
        <f aca="false">X1736/10</f>
        <v>184210.013527876</v>
      </c>
      <c r="AA1746" s="6"/>
      <c r="AB1746" s="6"/>
      <c r="AD1746" s="6" t="n">
        <f aca="false">AD1745-AE1746</f>
        <v>0</v>
      </c>
      <c r="AE1746" s="6" t="n">
        <f aca="false">AD1741/5</f>
        <v>27594.817536</v>
      </c>
      <c r="AJ1746" s="4"/>
      <c r="AK1746" s="4"/>
      <c r="AM1746" s="0" t="n">
        <v>1E-007</v>
      </c>
      <c r="AN1746" s="0" t="n">
        <f aca="false">AM1746*I1746</f>
        <v>0.263553233607331</v>
      </c>
      <c r="AO1746" s="0" t="n">
        <v>1E-007</v>
      </c>
      <c r="AP1746" s="0" t="n">
        <f aca="false">AO1746*I1746</f>
        <v>0.263553233607331</v>
      </c>
      <c r="AQ1746" s="0" t="n">
        <v>1E-008</v>
      </c>
      <c r="AR1746" s="0" t="n">
        <f aca="false">AQ1746*I1746</f>
        <v>0.0263553233607331</v>
      </c>
      <c r="AV1746" s="0" t="n">
        <v>0</v>
      </c>
      <c r="AW1746" s="0" t="n">
        <f aca="false">AV1746*I1746</f>
        <v>0</v>
      </c>
    </row>
    <row r="1748" customFormat="false" ht="12.75" hidden="false" customHeight="false" outlineLevel="0" collapsed="false">
      <c r="B1748" s="26" t="n">
        <f aca="false">SUM(B1726:B1736)</f>
        <v>-5704155.09221444</v>
      </c>
      <c r="C1748" s="4"/>
      <c r="D1748" s="4" t="n">
        <f aca="false">SUM(D1727:D1746)</f>
        <v>81918481.2731439</v>
      </c>
      <c r="E1748" s="4"/>
      <c r="F1748" s="26" t="n">
        <f aca="false">SUM(F1726:F1746)</f>
        <v>72147658.2263479</v>
      </c>
      <c r="G1748" s="26" t="n">
        <f aca="false">SUM(G1726:G1746)</f>
        <v>47617454.4293896</v>
      </c>
      <c r="H1748" s="26" t="n">
        <f aca="false">SUM(H1726:H1746)</f>
        <v>3322079.83591064</v>
      </c>
      <c r="I1748" s="26" t="n">
        <f aca="false">SUM(I1726:I1746)</f>
        <v>45235379.1730858</v>
      </c>
      <c r="K1748" s="0" t="n">
        <f aca="false">SUM(K1726:K1746)</f>
        <v>15917124.3842281</v>
      </c>
      <c r="M1748" s="10" t="n">
        <f aca="false">SUM(M1726:M1746)</f>
        <v>2017984.11880315</v>
      </c>
      <c r="O1748" s="10" t="n">
        <f aca="false">SUM(O1726:O1746)</f>
        <v>-155542.867575422</v>
      </c>
      <c r="P1748" s="10"/>
      <c r="Q1748" s="10" t="n">
        <f aca="false">SUM(Q1726:Q1746)</f>
        <v>-2036965.13434078</v>
      </c>
      <c r="R1748" s="0" t="n">
        <f aca="false">0.1+0.25*K1748/(K1748-M1748)</f>
        <v>0.386296923411569</v>
      </c>
      <c r="S1748" s="0" t="n">
        <f aca="false">0.35+0.15*M1748/(M1748-O1748)</f>
        <v>0.489265635861652</v>
      </c>
      <c r="T1748" s="0" t="n">
        <f aca="false">0.5+0.25*O1748/(O1748-Q1748)</f>
        <v>0.47933174408491</v>
      </c>
      <c r="V1748" s="10" t="n">
        <f aca="false">SUM(V1726:V1746)</f>
        <v>6724142.60713122</v>
      </c>
      <c r="AF1748" s="10" t="n">
        <f aca="false">SUM(AF1726:AF1746)</f>
        <v>-5704155.09221444</v>
      </c>
      <c r="AG1748" s="10"/>
      <c r="AH1748" s="10" t="n">
        <f aca="false">SUM(AH1726:AH1746)</f>
        <v>0</v>
      </c>
      <c r="AN1748" s="10" t="n">
        <f aca="false">SUM(AN1726:AN1746)</f>
        <v>-2872260.64317783</v>
      </c>
      <c r="AP1748" s="10" t="n">
        <f aca="false">SUM(AP1726:AP1746)</f>
        <v>-3446310.53376891</v>
      </c>
      <c r="AR1748" s="10" t="n">
        <f aca="false">SUM(AR1726:AR1746)</f>
        <v>-4029498.25231838</v>
      </c>
      <c r="AS1748" s="0" t="n">
        <f aca="false">0.75+0.25*Q1748/(Q1748-AN1748)</f>
        <v>0.140345957571121</v>
      </c>
      <c r="AT1748" s="0" t="n">
        <f aca="false">1+0.25*AN1748/(AN1748-AP1748)</f>
        <v>-0.250875877800595</v>
      </c>
      <c r="AU1748" s="0" t="n">
        <f aca="false">1.25+0.25*AP1748/(AP1748-AR1748)</f>
        <v>-0.227359015010087</v>
      </c>
      <c r="AW1748" s="10" t="n">
        <f aca="false">SUM(AW1726:AW1746)</f>
        <v>-4691599.7845666</v>
      </c>
      <c r="AX1748" s="0" t="n">
        <f aca="false">1.5+0.25*AR1748/(AR1748-AW1748)</f>
        <v>-0.0214804890406664</v>
      </c>
    </row>
    <row r="1750" customFormat="false" ht="12.75" hidden="false" customHeight="false" outlineLevel="0" collapsed="false">
      <c r="A1750" s="8" t="s">
        <v>390</v>
      </c>
      <c r="F1750" s="25"/>
    </row>
    <row r="1751" customFormat="false" ht="12.75" hidden="false" customHeight="false" outlineLevel="0" collapsed="false">
      <c r="F1751" s="25"/>
      <c r="J1751" s="25" t="n">
        <v>0.1</v>
      </c>
      <c r="K1751" s="0" t="s">
        <v>345</v>
      </c>
      <c r="L1751" s="25" t="n">
        <v>0.35</v>
      </c>
      <c r="M1751" s="0" t="s">
        <v>381</v>
      </c>
      <c r="N1751" s="25" t="n">
        <v>0.5</v>
      </c>
      <c r="O1751" s="0" t="s">
        <v>345</v>
      </c>
      <c r="P1751" s="25" t="n">
        <v>0.75</v>
      </c>
      <c r="Q1751" s="0" t="s">
        <v>345</v>
      </c>
      <c r="R1751" s="0" t="s">
        <v>346</v>
      </c>
      <c r="S1751" s="0" t="s">
        <v>346</v>
      </c>
      <c r="T1751" s="0" t="s">
        <v>346</v>
      </c>
      <c r="U1751" s="25" t="n">
        <v>0.2</v>
      </c>
      <c r="V1751" s="0" t="s">
        <v>345</v>
      </c>
      <c r="AM1751" s="25" t="n">
        <v>1</v>
      </c>
      <c r="AN1751" s="0" t="s">
        <v>345</v>
      </c>
      <c r="AO1751" s="25" t="n">
        <v>1.25</v>
      </c>
      <c r="AP1751" s="0" t="s">
        <v>345</v>
      </c>
      <c r="AQ1751" s="25" t="n">
        <v>1.5</v>
      </c>
      <c r="AR1751" s="0" t="s">
        <v>345</v>
      </c>
      <c r="AS1751" s="0" t="s">
        <v>346</v>
      </c>
      <c r="AT1751" s="0" t="s">
        <v>346</v>
      </c>
      <c r="AU1751" s="0" t="s">
        <v>346</v>
      </c>
      <c r="AV1751" s="25" t="n">
        <v>1.75</v>
      </c>
      <c r="AW1751" s="0" t="s">
        <v>345</v>
      </c>
      <c r="AX1751" s="0" t="s">
        <v>346</v>
      </c>
    </row>
    <row r="1752" customFormat="false" ht="12.75" hidden="false" customHeight="false" outlineLevel="0" collapsed="false">
      <c r="B1752" s="0" t="s">
        <v>347</v>
      </c>
      <c r="C1752" s="0" t="s">
        <v>315</v>
      </c>
      <c r="D1752" s="0" t="s">
        <v>348</v>
      </c>
      <c r="E1752" s="0" t="s">
        <v>349</v>
      </c>
      <c r="F1752" s="0" t="s">
        <v>350</v>
      </c>
      <c r="G1752" s="0" t="s">
        <v>351</v>
      </c>
      <c r="H1752" s="0" t="s">
        <v>352</v>
      </c>
      <c r="I1752" s="0" t="s">
        <v>353</v>
      </c>
      <c r="J1752" s="0" t="s">
        <v>354</v>
      </c>
      <c r="K1752" s="0" t="s">
        <v>355</v>
      </c>
      <c r="L1752" s="0" t="s">
        <v>354</v>
      </c>
      <c r="M1752" s="0" t="s">
        <v>356</v>
      </c>
      <c r="N1752" s="0" t="s">
        <v>357</v>
      </c>
      <c r="O1752" s="0" t="s">
        <v>358</v>
      </c>
      <c r="P1752" s="0" t="s">
        <v>354</v>
      </c>
      <c r="Q1752" s="0" t="s">
        <v>359</v>
      </c>
      <c r="R1752" s="0" t="s">
        <v>360</v>
      </c>
      <c r="S1752" s="0" t="s">
        <v>361</v>
      </c>
      <c r="T1752" s="0" t="s">
        <v>362</v>
      </c>
      <c r="U1752" s="0" t="s">
        <v>354</v>
      </c>
      <c r="V1752" s="0" t="s">
        <v>363</v>
      </c>
      <c r="AM1752" s="0" t="s">
        <v>357</v>
      </c>
      <c r="AN1752" s="0" t="s">
        <v>364</v>
      </c>
      <c r="AO1752" s="0" t="s">
        <v>354</v>
      </c>
      <c r="AP1752" s="0" t="s">
        <v>365</v>
      </c>
      <c r="AQ1752" s="0" t="s">
        <v>354</v>
      </c>
      <c r="AR1752" s="0" t="s">
        <v>366</v>
      </c>
      <c r="AS1752" s="0" t="s">
        <v>367</v>
      </c>
      <c r="AT1752" s="0" t="s">
        <v>368</v>
      </c>
      <c r="AU1752" s="0" t="s">
        <v>369</v>
      </c>
      <c r="AV1752" s="0" t="s">
        <v>354</v>
      </c>
      <c r="AW1752" s="0" t="s">
        <v>370</v>
      </c>
      <c r="AX1752" s="0" t="s">
        <v>371</v>
      </c>
    </row>
    <row r="1753" customFormat="false" ht="12.75" hidden="false" customHeight="false" outlineLevel="0" collapsed="false">
      <c r="A1753" s="0" t="s">
        <v>372</v>
      </c>
      <c r="B1753" s="0" t="s">
        <v>315</v>
      </c>
      <c r="C1753" s="0" t="s">
        <v>373</v>
      </c>
      <c r="D1753" s="0" t="s">
        <v>300</v>
      </c>
      <c r="E1753" s="0" t="s">
        <v>374</v>
      </c>
      <c r="F1753" s="0" t="s">
        <v>300</v>
      </c>
      <c r="G1753" s="0" t="s">
        <v>300</v>
      </c>
      <c r="H1753" s="0" t="s">
        <v>300</v>
      </c>
      <c r="I1753" s="0" t="s">
        <v>329</v>
      </c>
      <c r="J1753" s="0" t="s">
        <v>375</v>
      </c>
      <c r="L1753" s="0" t="s">
        <v>375</v>
      </c>
      <c r="N1753" s="0" t="s">
        <v>375</v>
      </c>
      <c r="P1753" s="0" t="s">
        <v>375</v>
      </c>
      <c r="U1753" s="0" t="s">
        <v>375</v>
      </c>
      <c r="W1753" s="0" t="s">
        <v>376</v>
      </c>
      <c r="X1753" s="0" t="s">
        <v>377</v>
      </c>
      <c r="Y1753" s="0" t="s">
        <v>378</v>
      </c>
      <c r="Z1753" s="0" t="s">
        <v>376</v>
      </c>
      <c r="AA1753" s="0" t="s">
        <v>377</v>
      </c>
      <c r="AB1753" s="0" t="s">
        <v>378</v>
      </c>
      <c r="AC1753" s="0" t="s">
        <v>376</v>
      </c>
      <c r="AD1753" s="0" t="s">
        <v>377</v>
      </c>
      <c r="AE1753" s="0" t="s">
        <v>378</v>
      </c>
      <c r="AF1753" s="0" t="s">
        <v>376</v>
      </c>
      <c r="AG1753" s="0" t="s">
        <v>377</v>
      </c>
      <c r="AH1753" s="0" t="s">
        <v>378</v>
      </c>
      <c r="AM1753" s="0" t="s">
        <v>375</v>
      </c>
      <c r="AO1753" s="0" t="s">
        <v>375</v>
      </c>
      <c r="AQ1753" s="0" t="s">
        <v>375</v>
      </c>
      <c r="AV1753" s="0" t="s">
        <v>379</v>
      </c>
    </row>
    <row r="1754" customFormat="false" ht="12.75" hidden="false" customHeight="false" outlineLevel="0" collapsed="false">
      <c r="A1754" s="0" t="n">
        <v>0</v>
      </c>
      <c r="B1754" s="4" t="n">
        <f aca="false">X1414</f>
        <v>-8998894.80625583</v>
      </c>
      <c r="D1754" s="4"/>
      <c r="E1754" s="4"/>
      <c r="F1754" s="4"/>
      <c r="G1754" s="4"/>
      <c r="H1754" s="4"/>
      <c r="I1754" s="4" t="n">
        <f aca="false">B1754</f>
        <v>-8998894.80625583</v>
      </c>
      <c r="J1754" s="0" t="n">
        <v>1</v>
      </c>
      <c r="K1754" s="0" t="n">
        <f aca="false">I1754*J1754</f>
        <v>-8998894.80625583</v>
      </c>
      <c r="L1754" s="0" t="n">
        <v>1</v>
      </c>
      <c r="M1754" s="0" t="n">
        <f aca="false">I1754*L1754</f>
        <v>-8998894.80625583</v>
      </c>
      <c r="N1754" s="0" t="n">
        <v>1</v>
      </c>
      <c r="O1754" s="0" t="n">
        <f aca="false">I1754*N1754</f>
        <v>-8998894.80625583</v>
      </c>
      <c r="P1754" s="0" t="n">
        <v>1</v>
      </c>
      <c r="Q1754" s="0" t="n">
        <f aca="false">I1754*P1754</f>
        <v>-8998894.80625583</v>
      </c>
      <c r="U1754" s="0" t="n">
        <v>1</v>
      </c>
      <c r="V1754" s="0" t="n">
        <f aca="false">U1754*I1754</f>
        <v>-8998894.80625583</v>
      </c>
      <c r="W1754" s="17" t="n">
        <f aca="false">X1414</f>
        <v>-8998894.80625583</v>
      </c>
      <c r="Z1754" s="17" t="n">
        <v>0</v>
      </c>
      <c r="AF1754" s="17" t="n">
        <f aca="false">W1754+Z1754+AC1754</f>
        <v>-8998894.80625583</v>
      </c>
      <c r="AG1754" s="17"/>
      <c r="AM1754" s="0" t="n">
        <v>1</v>
      </c>
      <c r="AN1754" s="0" t="n">
        <f aca="false">AM1754*I1754</f>
        <v>-8998894.80625583</v>
      </c>
      <c r="AO1754" s="0" t="n">
        <v>1</v>
      </c>
      <c r="AP1754" s="0" t="n">
        <f aca="false">AO1754*I1754</f>
        <v>-8998894.80625583</v>
      </c>
      <c r="AQ1754" s="0" t="n">
        <v>1</v>
      </c>
      <c r="AR1754" s="0" t="n">
        <f aca="false">AQ1754*I1754</f>
        <v>-8998894.80625583</v>
      </c>
      <c r="AV1754" s="0" t="n">
        <v>1</v>
      </c>
      <c r="AW1754" s="0" t="n">
        <f aca="false">AV1754*I1754</f>
        <v>-8998894.80625583</v>
      </c>
    </row>
    <row r="1755" customFormat="false" ht="12.75" hidden="false" customHeight="false" outlineLevel="0" collapsed="false">
      <c r="A1755" s="0" t="n">
        <v>1</v>
      </c>
      <c r="C1755" s="0" t="n">
        <f aca="false">X1755+AA1755+AD1755</f>
        <v>8099005.32563025</v>
      </c>
      <c r="D1755" s="4" t="n">
        <f aca="false">X1420+X1423</f>
        <v>4380412.97586787</v>
      </c>
      <c r="E1755" s="0" t="n">
        <f aca="false">Y1755+AB1755+AE1755</f>
        <v>899889.480625583</v>
      </c>
      <c r="F1755" s="0" t="n">
        <f aca="false">D1755-E1755-0.1*C1755</f>
        <v>2670622.96267926</v>
      </c>
      <c r="G1755" s="4" t="n">
        <f aca="false">F1755*(1-0.34)</f>
        <v>1762611.15536831</v>
      </c>
      <c r="H1755" s="4" t="n">
        <f aca="false">0.34*(E1755+(C1755*0.1))</f>
        <v>581328.604484127</v>
      </c>
      <c r="I1755" s="4" t="n">
        <f aca="false">G1755+H1755</f>
        <v>2343939.75985244</v>
      </c>
      <c r="J1755" s="0" t="n">
        <v>0.9091</v>
      </c>
      <c r="K1755" s="0" t="n">
        <f aca="false">I1755*J1755</f>
        <v>2130875.63568185</v>
      </c>
      <c r="L1755" s="0" t="n">
        <v>0.7407</v>
      </c>
      <c r="M1755" s="0" t="n">
        <f aca="false">I1755*L1755</f>
        <v>1736156.1801227</v>
      </c>
      <c r="N1755" s="0" t="n">
        <v>0.6667</v>
      </c>
      <c r="O1755" s="0" t="n">
        <f aca="false">I1755*N1755</f>
        <v>1562704.63789362</v>
      </c>
      <c r="P1755" s="0" t="n">
        <v>0.5714</v>
      </c>
      <c r="Q1755" s="0" t="n">
        <f aca="false">I1755*P1755</f>
        <v>1339327.17877968</v>
      </c>
      <c r="U1755" s="0" t="n">
        <v>0.8333</v>
      </c>
      <c r="V1755" s="0" t="n">
        <f aca="false">U1755*I1755</f>
        <v>1953205.00188504</v>
      </c>
      <c r="X1755" s="6" t="n">
        <f aca="false">-W1754-Y1755</f>
        <v>8099005.32563025</v>
      </c>
      <c r="Y1755" s="6" t="n">
        <f aca="false">-W1754*0.1</f>
        <v>899889.480625583</v>
      </c>
      <c r="AA1755" s="6" t="n">
        <f aca="false">-Z1754-AB1755</f>
        <v>0</v>
      </c>
      <c r="AB1755" s="6" t="n">
        <f aca="false">-Z1754*0.2</f>
        <v>-0</v>
      </c>
      <c r="AJ1755" s="4" t="n">
        <f aca="false">-B1754-AK1755</f>
        <v>8099005.32563025</v>
      </c>
      <c r="AK1755" s="4" t="n">
        <f aca="false">-B1754*0.1</f>
        <v>899889.480625583</v>
      </c>
      <c r="AM1755" s="0" t="n">
        <v>0.5</v>
      </c>
      <c r="AN1755" s="0" t="n">
        <f aca="false">AM1755*I1755</f>
        <v>1171969.87992622</v>
      </c>
      <c r="AO1755" s="0" t="n">
        <v>0.4444</v>
      </c>
      <c r="AP1755" s="0" t="n">
        <f aca="false">AO1755*I1755</f>
        <v>1041646.82927842</v>
      </c>
      <c r="AQ1755" s="0" t="n">
        <v>0.4</v>
      </c>
      <c r="AR1755" s="0" t="n">
        <f aca="false">AQ1755*I1755</f>
        <v>937575.903940975</v>
      </c>
      <c r="AV1755" s="0" t="n">
        <v>0.03636</v>
      </c>
      <c r="AW1755" s="0" t="n">
        <f aca="false">AV1755*I1755</f>
        <v>85225.6496682346</v>
      </c>
    </row>
    <row r="1756" customFormat="false" ht="12.75" hidden="false" customHeight="false" outlineLevel="0" collapsed="false">
      <c r="A1756" s="0" t="n">
        <v>2</v>
      </c>
      <c r="C1756" s="0" t="n">
        <f aca="false">X1756+AA1756+AD1756</f>
        <v>7289104.79306722</v>
      </c>
      <c r="D1756" s="4" t="n">
        <f aca="false">X1420+X1423</f>
        <v>4380412.97586787</v>
      </c>
      <c r="E1756" s="0" t="n">
        <f aca="false">Y1756+AB1756+AE1756</f>
        <v>809900.532563025</v>
      </c>
      <c r="F1756" s="0" t="n">
        <f aca="false">D1756-E1756-0.1*C1756</f>
        <v>2841601.96399812</v>
      </c>
      <c r="G1756" s="4" t="n">
        <f aca="false">F1756*(1-0.34)</f>
        <v>1875457.29623876</v>
      </c>
      <c r="H1756" s="4" t="n">
        <f aca="false">0.34*(E1756+(C1756*0.1))</f>
        <v>523195.744035714</v>
      </c>
      <c r="I1756" s="4" t="n">
        <f aca="false">G1756+H1756</f>
        <v>2398653.04027447</v>
      </c>
      <c r="J1756" s="0" t="n">
        <v>0.8264</v>
      </c>
      <c r="K1756" s="0" t="n">
        <f aca="false">I1756*J1756</f>
        <v>1982246.87248282</v>
      </c>
      <c r="L1756" s="0" t="n">
        <v>0.6669</v>
      </c>
      <c r="M1756" s="0" t="n">
        <f aca="false">I1756*L1756</f>
        <v>1599661.71255905</v>
      </c>
      <c r="N1756" s="0" t="n">
        <v>0.4444</v>
      </c>
      <c r="O1756" s="0" t="n">
        <f aca="false">I1756*N1756</f>
        <v>1065961.41109798</v>
      </c>
      <c r="P1756" s="0" t="n">
        <v>0.3265</v>
      </c>
      <c r="Q1756" s="0" t="n">
        <f aca="false">I1756*P1756</f>
        <v>783160.217649616</v>
      </c>
      <c r="U1756" s="0" t="n">
        <v>0.6944</v>
      </c>
      <c r="V1756" s="0" t="n">
        <f aca="false">U1756*I1756</f>
        <v>1665624.67116659</v>
      </c>
      <c r="X1756" s="6" t="n">
        <f aca="false">X1755-Y1756</f>
        <v>7289104.79306722</v>
      </c>
      <c r="Y1756" s="6" t="n">
        <f aca="false">X1755*0.1</f>
        <v>809900.532563025</v>
      </c>
      <c r="AA1756" s="6" t="n">
        <f aca="false">AA1755-AB1756</f>
        <v>0</v>
      </c>
      <c r="AB1756" s="6" t="n">
        <f aca="false">AA1755*0.2</f>
        <v>0</v>
      </c>
      <c r="AJ1756" s="4" t="n">
        <f aca="false">AJ1755-AK1756</f>
        <v>7289104.79306722</v>
      </c>
      <c r="AK1756" s="4" t="n">
        <f aca="false">AJ1755*0.1</f>
        <v>809900.532563025</v>
      </c>
      <c r="AM1756" s="0" t="n">
        <v>0.25</v>
      </c>
      <c r="AN1756" s="0" t="n">
        <f aca="false">AM1756*I1756</f>
        <v>599663.260068618</v>
      </c>
      <c r="AO1756" s="0" t="n">
        <v>0.1613</v>
      </c>
      <c r="AP1756" s="0" t="n">
        <f aca="false">AO1756*I1756</f>
        <v>386902.735396273</v>
      </c>
      <c r="AQ1756" s="0" t="n">
        <v>0.016</v>
      </c>
      <c r="AR1756" s="0" t="n">
        <f aca="false">AQ1756*I1756</f>
        <v>38378.4486443916</v>
      </c>
      <c r="AV1756" s="0" t="n">
        <v>0.13223</v>
      </c>
      <c r="AW1756" s="0" t="n">
        <f aca="false">AV1756*I1756</f>
        <v>317173.891515494</v>
      </c>
    </row>
    <row r="1757" customFormat="false" ht="12.75" hidden="false" customHeight="false" outlineLevel="0" collapsed="false">
      <c r="A1757" s="0" t="n">
        <v>3</v>
      </c>
      <c r="C1757" s="0" t="n">
        <f aca="false">X1757+AA1757+AD1757</f>
        <v>6560194.3137605</v>
      </c>
      <c r="D1757" s="4" t="n">
        <f aca="false">X1420+X1423</f>
        <v>4380412.97586787</v>
      </c>
      <c r="E1757" s="0" t="n">
        <f aca="false">Y1757+AB1757+AE1757</f>
        <v>728910.479306723</v>
      </c>
      <c r="F1757" s="0" t="n">
        <f aca="false">D1757-E1757-0.1*C1757</f>
        <v>2995483.06518509</v>
      </c>
      <c r="G1757" s="4" t="n">
        <f aca="false">F1757*(1-0.34)</f>
        <v>1977018.82302216</v>
      </c>
      <c r="H1757" s="4" t="n">
        <f aca="false">0.34*(E1757+(C1757*0.1))</f>
        <v>470876.169632143</v>
      </c>
      <c r="I1757" s="4" t="n">
        <f aca="false">G1757+H1757</f>
        <v>2447894.99265431</v>
      </c>
      <c r="J1757" s="0" t="n">
        <v>0.7513</v>
      </c>
      <c r="K1757" s="0" t="n">
        <f aca="false">I1757*J1757</f>
        <v>1839103.50798118</v>
      </c>
      <c r="L1757" s="0" t="n">
        <v>0.4046</v>
      </c>
      <c r="M1757" s="0" t="n">
        <f aca="false">I1757*L1757</f>
        <v>990418.314027932</v>
      </c>
      <c r="N1757" s="0" t="n">
        <v>0.2963</v>
      </c>
      <c r="O1757" s="0" t="n">
        <f aca="false">I1757*N1757</f>
        <v>725311.286323471</v>
      </c>
      <c r="P1757" s="0" t="n">
        <v>0.1866</v>
      </c>
      <c r="Q1757" s="0" t="n">
        <f aca="false">I1757*P1757</f>
        <v>456777.205629293</v>
      </c>
      <c r="U1757" s="0" t="n">
        <v>0.5787</v>
      </c>
      <c r="V1757" s="0" t="n">
        <f aca="false">U1757*I1757</f>
        <v>1416596.83224905</v>
      </c>
      <c r="X1757" s="6" t="n">
        <f aca="false">X1756-Y1757</f>
        <v>6560194.3137605</v>
      </c>
      <c r="Y1757" s="6" t="n">
        <f aca="false">X1756*0.1</f>
        <v>728910.479306723</v>
      </c>
      <c r="AA1757" s="6" t="n">
        <f aca="false">AA1756-AB1757</f>
        <v>0</v>
      </c>
      <c r="AB1757" s="6" t="n">
        <f aca="false">AA1756*0.2</f>
        <v>0</v>
      </c>
      <c r="AJ1757" s="4" t="n">
        <f aca="false">AJ1756-AK1757</f>
        <v>6560194.3137605</v>
      </c>
      <c r="AK1757" s="4" t="n">
        <f aca="false">AJ1756*0.1</f>
        <v>728910.479306723</v>
      </c>
      <c r="AM1757" s="0" t="n">
        <v>0.125</v>
      </c>
      <c r="AN1757" s="0" t="n">
        <f aca="false">AM1757*I1757</f>
        <v>305986.874081788</v>
      </c>
      <c r="AO1757" s="0" t="n">
        <v>0.0878</v>
      </c>
      <c r="AP1757" s="0" t="n">
        <f aca="false">AO1757*I1757</f>
        <v>214925.180355048</v>
      </c>
      <c r="AQ1757" s="0" t="n">
        <v>0.064</v>
      </c>
      <c r="AR1757" s="0" t="n">
        <f aca="false">AQ1757*I1757</f>
        <v>156665.279529876</v>
      </c>
      <c r="AV1757" s="0" t="n">
        <v>0.04808</v>
      </c>
      <c r="AW1757" s="0" t="n">
        <f aca="false">AV1757*I1757</f>
        <v>117694.791246819</v>
      </c>
    </row>
    <row r="1758" customFormat="false" ht="12.75" hidden="false" customHeight="false" outlineLevel="0" collapsed="false">
      <c r="A1758" s="0" t="n">
        <v>4</v>
      </c>
      <c r="C1758" s="0" t="n">
        <f aca="false">X1758+AA1758+AD1758</f>
        <v>5904174.88238445</v>
      </c>
      <c r="D1758" s="4" t="n">
        <f aca="false">X1420+X1423</f>
        <v>4380412.97586787</v>
      </c>
      <c r="E1758" s="0" t="n">
        <f aca="false">Y1758+AB1758+AE1758</f>
        <v>656019.43137605</v>
      </c>
      <c r="F1758" s="0" t="n">
        <f aca="false">D1758-E1758-0.1*C1758</f>
        <v>3133976.05625337</v>
      </c>
      <c r="G1758" s="4" t="n">
        <f aca="false">F1758*(1-0.34)</f>
        <v>2068424.19712723</v>
      </c>
      <c r="H1758" s="4" t="n">
        <f aca="false">0.34*(E1758+(C1758*0.1))</f>
        <v>423788.552668929</v>
      </c>
      <c r="I1758" s="4" t="n">
        <f aca="false">G1758+H1758</f>
        <v>2492212.74979615</v>
      </c>
      <c r="J1758" s="0" t="n">
        <v>0.683</v>
      </c>
      <c r="K1758" s="0" t="n">
        <f aca="false">I1758*J1758</f>
        <v>1702181.30811077</v>
      </c>
      <c r="L1758" s="0" t="n">
        <v>0.3011</v>
      </c>
      <c r="M1758" s="0" t="n">
        <f aca="false">I1758*L1758</f>
        <v>750405.258963622</v>
      </c>
      <c r="N1758" s="0" t="n">
        <v>0.1975</v>
      </c>
      <c r="O1758" s="0" t="n">
        <f aca="false">I1758*N1758</f>
        <v>492212.01808474</v>
      </c>
      <c r="P1758" s="0" t="n">
        <v>0.1066</v>
      </c>
      <c r="Q1758" s="0" t="n">
        <f aca="false">I1758*P1758</f>
        <v>265669.87912827</v>
      </c>
      <c r="U1758" s="0" t="n">
        <v>0.4823</v>
      </c>
      <c r="V1758" s="0" t="n">
        <f aca="false">U1758*I1758</f>
        <v>1201994.20922668</v>
      </c>
      <c r="X1758" s="6" t="n">
        <f aca="false">X1757-Y1758</f>
        <v>5904174.88238445</v>
      </c>
      <c r="Y1758" s="6" t="n">
        <f aca="false">X1757*0.1</f>
        <v>656019.43137605</v>
      </c>
      <c r="AA1758" s="6" t="n">
        <f aca="false">AA1757-AB1758</f>
        <v>0</v>
      </c>
      <c r="AB1758" s="6" t="n">
        <f aca="false">AA1757*0.2</f>
        <v>0</v>
      </c>
      <c r="AJ1758" s="4" t="n">
        <f aca="false">AJ1757-AK1758</f>
        <v>5904174.88238445</v>
      </c>
      <c r="AK1758" s="4" t="n">
        <f aca="false">AJ1757*0.1</f>
        <v>656019.43137605</v>
      </c>
      <c r="AM1758" s="0" t="n">
        <v>0.0625</v>
      </c>
      <c r="AN1758" s="0" t="n">
        <f aca="false">AM1758*I1758</f>
        <v>155763.29686226</v>
      </c>
      <c r="AO1758" s="0" t="n">
        <v>0.039</v>
      </c>
      <c r="AP1758" s="0" t="n">
        <f aca="false">AO1758*I1758</f>
        <v>97196.29724205</v>
      </c>
      <c r="AQ1758" s="0" t="n">
        <v>0.0256</v>
      </c>
      <c r="AR1758" s="0" t="n">
        <f aca="false">AQ1758*I1758</f>
        <v>63800.6463947815</v>
      </c>
      <c r="AV1758" s="0" t="n">
        <v>0.0174895</v>
      </c>
      <c r="AW1758" s="0" t="n">
        <f aca="false">AV1758*I1758</f>
        <v>43587.5548875598</v>
      </c>
    </row>
    <row r="1759" customFormat="false" ht="12.75" hidden="false" customHeight="false" outlineLevel="0" collapsed="false">
      <c r="A1759" s="0" t="n">
        <v>5</v>
      </c>
      <c r="C1759" s="0" t="n">
        <f aca="false">X1759+AA1759+AD1759</f>
        <v>5313757.39414601</v>
      </c>
      <c r="D1759" s="4" t="n">
        <f aca="false">X1420+X1423</f>
        <v>4380412.97586787</v>
      </c>
      <c r="E1759" s="0" t="n">
        <f aca="false">Y1759+AB1759+AE1759</f>
        <v>590417.488238445</v>
      </c>
      <c r="F1759" s="0" t="n">
        <f aca="false">D1759-E1759-0.1*C1759</f>
        <v>3258619.74821482</v>
      </c>
      <c r="G1759" s="4" t="n">
        <f aca="false">F1759*(1-0.34)</f>
        <v>2150689.03382178</v>
      </c>
      <c r="H1759" s="4" t="n">
        <f aca="false">0.34*(E1759+(C1759*0.1))</f>
        <v>381409.697402036</v>
      </c>
      <c r="I1759" s="4" t="n">
        <f aca="false">G1759+H1759</f>
        <v>2532098.73122382</v>
      </c>
      <c r="J1759" s="0" t="n">
        <v>0.6209</v>
      </c>
      <c r="K1759" s="0" t="n">
        <f aca="false">I1759*J1759</f>
        <v>1572180.10221687</v>
      </c>
      <c r="L1759" s="0" t="n">
        <v>0.223</v>
      </c>
      <c r="M1759" s="0" t="n">
        <f aca="false">I1759*L1759</f>
        <v>564658.017062911</v>
      </c>
      <c r="N1759" s="0" t="n">
        <v>0.1317</v>
      </c>
      <c r="O1759" s="0" t="n">
        <f aca="false">I1759*N1759</f>
        <v>333477.402902177</v>
      </c>
      <c r="P1759" s="0" t="n">
        <v>0.0609</v>
      </c>
      <c r="Q1759" s="0" t="n">
        <f aca="false">I1759*P1759</f>
        <v>154204.812731531</v>
      </c>
      <c r="U1759" s="0" t="n">
        <v>0.4019</v>
      </c>
      <c r="V1759" s="0" t="n">
        <f aca="false">U1759*I1759</f>
        <v>1017650.48007885</v>
      </c>
      <c r="X1759" s="6" t="n">
        <f aca="false">X1758-Y1759</f>
        <v>5313757.39414601</v>
      </c>
      <c r="Y1759" s="6" t="n">
        <f aca="false">X1758*0.1</f>
        <v>590417.488238445</v>
      </c>
      <c r="AA1759" s="6" t="n">
        <f aca="false">AA1758-AB1759</f>
        <v>0</v>
      </c>
      <c r="AB1759" s="6" t="n">
        <f aca="false">AA1758*0.2</f>
        <v>0</v>
      </c>
      <c r="AJ1759" s="4" t="n">
        <f aca="false">AJ1758-AK1759</f>
        <v>5313757.39414601</v>
      </c>
      <c r="AK1759" s="4" t="n">
        <f aca="false">AJ1758*0.1</f>
        <v>590417.488238445</v>
      </c>
      <c r="AM1759" s="0" t="n">
        <v>0.03125</v>
      </c>
      <c r="AN1759" s="0" t="n">
        <f aca="false">AM1759*I1759</f>
        <v>79128.0853507443</v>
      </c>
      <c r="AO1759" s="0" t="n">
        <v>0.0173</v>
      </c>
      <c r="AP1759" s="0" t="n">
        <f aca="false">AO1759*I1759</f>
        <v>43805.308050172</v>
      </c>
      <c r="AQ1759" s="0" t="n">
        <v>0.0102</v>
      </c>
      <c r="AR1759" s="0" t="n">
        <f aca="false">AQ1759*I1759</f>
        <v>25827.4070584829</v>
      </c>
      <c r="AV1759" s="0" t="n">
        <v>0.00636</v>
      </c>
      <c r="AW1759" s="0" t="n">
        <f aca="false">AV1759*I1759</f>
        <v>16104.1479305835</v>
      </c>
    </row>
    <row r="1760" customFormat="false" ht="12.75" hidden="false" customHeight="false" outlineLevel="0" collapsed="false">
      <c r="A1760" s="0" t="n">
        <v>6</v>
      </c>
      <c r="C1760" s="0" t="n">
        <f aca="false">X1760+AA1760+AD1760</f>
        <v>4782381.65473141</v>
      </c>
      <c r="D1760" s="4" t="n">
        <f aca="false">X1420+X1423</f>
        <v>4380412.97586787</v>
      </c>
      <c r="E1760" s="0" t="n">
        <f aca="false">Y1760+AB1760+AE1760</f>
        <v>531375.739414601</v>
      </c>
      <c r="F1760" s="0" t="n">
        <f aca="false">D1760-E1760-0.1*C1760</f>
        <v>3370799.07098013</v>
      </c>
      <c r="G1760" s="4" t="n">
        <f aca="false">F1760*(1-0.34)</f>
        <v>2224727.38684688</v>
      </c>
      <c r="H1760" s="4" t="n">
        <f aca="false">0.34*(E1760+(C1760*0.1))</f>
        <v>343268.727661832</v>
      </c>
      <c r="I1760" s="4" t="n">
        <f aca="false">G1760+H1760</f>
        <v>2567996.11450872</v>
      </c>
      <c r="J1760" s="0" t="n">
        <v>0.5645</v>
      </c>
      <c r="K1760" s="0" t="n">
        <f aca="false">I1760*J1760</f>
        <v>1449633.80664017</v>
      </c>
      <c r="L1760" s="0" t="n">
        <v>0.1652</v>
      </c>
      <c r="M1760" s="0" t="n">
        <f aca="false">I1760*L1760</f>
        <v>424232.95811684</v>
      </c>
      <c r="N1760" s="0" t="n">
        <v>0.0878</v>
      </c>
      <c r="O1760" s="0" t="n">
        <f aca="false">I1760*N1760</f>
        <v>225470.058853865</v>
      </c>
      <c r="P1760" s="0" t="n">
        <v>0.0348</v>
      </c>
      <c r="Q1760" s="0" t="n">
        <f aca="false">I1760*P1760</f>
        <v>89366.2647849033</v>
      </c>
      <c r="U1760" s="0" t="n">
        <v>0.3349</v>
      </c>
      <c r="V1760" s="0" t="n">
        <f aca="false">U1760*I1760</f>
        <v>860021.898748969</v>
      </c>
      <c r="X1760" s="6" t="n">
        <f aca="false">X1759-Y1760</f>
        <v>4782381.65473141</v>
      </c>
      <c r="Y1760" s="6" t="n">
        <f aca="false">X1759*0.1</f>
        <v>531375.739414601</v>
      </c>
      <c r="AA1760" s="6" t="n">
        <f aca="false">AA1759-AB1760</f>
        <v>0</v>
      </c>
      <c r="AB1760" s="6" t="n">
        <f aca="false">AA1759/5</f>
        <v>0</v>
      </c>
      <c r="AJ1760" s="4" t="n">
        <f aca="false">AJ1759-AK1760</f>
        <v>4782381.65473141</v>
      </c>
      <c r="AK1760" s="4" t="n">
        <f aca="false">AJ1759*0.1</f>
        <v>531375.739414601</v>
      </c>
      <c r="AM1760" s="0" t="n">
        <v>0.01563</v>
      </c>
      <c r="AN1760" s="0" t="n">
        <f aca="false">AM1760*I1760</f>
        <v>40137.7792697712</v>
      </c>
      <c r="AO1760" s="0" t="n">
        <v>0.0077</v>
      </c>
      <c r="AP1760" s="0" t="n">
        <f aca="false">AO1760*I1760</f>
        <v>19773.5700817171</v>
      </c>
      <c r="AQ1760" s="0" t="n">
        <v>0.0041</v>
      </c>
      <c r="AR1760" s="0" t="n">
        <f aca="false">AQ1760*I1760</f>
        <v>10528.7840694857</v>
      </c>
      <c r="AV1760" s="0" t="n">
        <v>0.00231</v>
      </c>
      <c r="AW1760" s="0" t="n">
        <f aca="false">AV1760*I1760</f>
        <v>5932.07102451513</v>
      </c>
    </row>
    <row r="1761" customFormat="false" ht="12.75" hidden="false" customHeight="false" outlineLevel="0" collapsed="false">
      <c r="A1761" s="0" t="n">
        <v>7</v>
      </c>
      <c r="C1761" s="0" t="n">
        <f aca="false">X1761+AA1761+AD1761</f>
        <v>4304143.48925827</v>
      </c>
      <c r="D1761" s="4" t="n">
        <f aca="false">X1420+X1423</f>
        <v>4380412.97586787</v>
      </c>
      <c r="E1761" s="0" t="n">
        <f aca="false">Y1761+AB1761+AE1761</f>
        <v>478238.165473141</v>
      </c>
      <c r="F1761" s="0" t="n">
        <f aca="false">D1761-E1761-0.1*C1761</f>
        <v>3471760.4614689</v>
      </c>
      <c r="G1761" s="4" t="n">
        <f aca="false">F1761*(1-0.34)</f>
        <v>2291361.90456947</v>
      </c>
      <c r="H1761" s="4" t="n">
        <f aca="false">0.34*(E1761+(C1761*0.1))</f>
        <v>308941.854895649</v>
      </c>
      <c r="I1761" s="4" t="n">
        <f aca="false">G1761+H1761</f>
        <v>2600303.75946512</v>
      </c>
      <c r="J1761" s="0" t="n">
        <v>0.5132</v>
      </c>
      <c r="K1761" s="0" t="n">
        <f aca="false">I1761*J1761</f>
        <v>1334475.8893575</v>
      </c>
      <c r="L1761" s="0" t="n">
        <v>0.1224</v>
      </c>
      <c r="M1761" s="0" t="n">
        <f aca="false">I1761*L1761</f>
        <v>318277.180158531</v>
      </c>
      <c r="N1761" s="0" t="n">
        <v>0.0585</v>
      </c>
      <c r="O1761" s="0" t="n">
        <f aca="false">I1761*N1761</f>
        <v>152117.76992871</v>
      </c>
      <c r="P1761" s="0" t="n">
        <v>0.0199</v>
      </c>
      <c r="Q1761" s="0" t="n">
        <f aca="false">I1761*P1761</f>
        <v>51746.0448133559</v>
      </c>
      <c r="U1761" s="0" t="n">
        <v>0.2791</v>
      </c>
      <c r="V1761" s="0" t="n">
        <f aca="false">U1761*I1761</f>
        <v>725744.779266716</v>
      </c>
      <c r="X1761" s="6" t="n">
        <f aca="false">X1760-Y1761</f>
        <v>4304143.48925827</v>
      </c>
      <c r="Y1761" s="6" t="n">
        <f aca="false">X1760*0.1</f>
        <v>478238.165473141</v>
      </c>
      <c r="AA1761" s="6" t="n">
        <f aca="false">AA1760-AB1761</f>
        <v>0</v>
      </c>
      <c r="AB1761" s="6" t="n">
        <f aca="false">AA1759/5</f>
        <v>0</v>
      </c>
      <c r="AJ1761" s="4" t="n">
        <f aca="false">AJ1760-AK1761</f>
        <v>4304143.48925827</v>
      </c>
      <c r="AK1761" s="4" t="n">
        <f aca="false">AJ1760*0.1</f>
        <v>478238.165473141</v>
      </c>
      <c r="AM1761" s="0" t="n">
        <v>0.00781</v>
      </c>
      <c r="AN1761" s="0" t="n">
        <f aca="false">AM1761*I1761</f>
        <v>20308.3723614226</v>
      </c>
      <c r="AO1761" s="0" t="n">
        <v>0.0034</v>
      </c>
      <c r="AP1761" s="0" t="n">
        <f aca="false">AO1761*I1761</f>
        <v>8841.03278218142</v>
      </c>
      <c r="AQ1761" s="0" t="n">
        <v>0.0016</v>
      </c>
      <c r="AR1761" s="0" t="n">
        <f aca="false">AQ1761*I1761</f>
        <v>4160.4860151442</v>
      </c>
      <c r="AV1761" s="0" t="n">
        <v>0.00084</v>
      </c>
      <c r="AW1761" s="0" t="n">
        <f aca="false">AV1761*I1761</f>
        <v>2184.2551579507</v>
      </c>
    </row>
    <row r="1762" customFormat="false" ht="12.75" hidden="false" customHeight="false" outlineLevel="0" collapsed="false">
      <c r="A1762" s="0" t="n">
        <v>8</v>
      </c>
      <c r="C1762" s="0" t="n">
        <f aca="false">X1762+AA1762+AD1762</f>
        <v>3873729.14033244</v>
      </c>
      <c r="D1762" s="4" t="n">
        <f aca="false">X1420+X1423</f>
        <v>4380412.97586787</v>
      </c>
      <c r="E1762" s="0" t="n">
        <f aca="false">Y1762+AB1762+AE1762</f>
        <v>430414.348925827</v>
      </c>
      <c r="F1762" s="0" t="n">
        <f aca="false">D1762-E1762-0.1*C1762</f>
        <v>3562625.7129088</v>
      </c>
      <c r="G1762" s="4" t="n">
        <f aca="false">F1762*(1-0.34)</f>
        <v>2351332.97051981</v>
      </c>
      <c r="H1762" s="4" t="n">
        <f aca="false">0.34*(E1762+(C1762*0.1))</f>
        <v>278047.669406084</v>
      </c>
      <c r="I1762" s="4" t="n">
        <f aca="false">G1762+H1762</f>
        <v>2629380.63992589</v>
      </c>
      <c r="J1762" s="0" t="n">
        <v>0.4665</v>
      </c>
      <c r="K1762" s="0" t="n">
        <f aca="false">I1762*J1762</f>
        <v>1226606.06852543</v>
      </c>
      <c r="L1762" s="0" t="n">
        <v>0.0906</v>
      </c>
      <c r="M1762" s="0" t="n">
        <f aca="false">I1762*L1762</f>
        <v>238221.885977286</v>
      </c>
      <c r="N1762" s="0" t="n">
        <v>0.039</v>
      </c>
      <c r="O1762" s="0" t="n">
        <f aca="false">I1762*N1762</f>
        <v>102545.84495711</v>
      </c>
      <c r="P1762" s="0" t="n">
        <v>0.0199</v>
      </c>
      <c r="Q1762" s="0" t="n">
        <f aca="false">I1762*P1762</f>
        <v>52324.6747345252</v>
      </c>
      <c r="U1762" s="0" t="n">
        <v>0.2326</v>
      </c>
      <c r="V1762" s="0" t="n">
        <f aca="false">U1762*I1762</f>
        <v>611593.936846762</v>
      </c>
      <c r="X1762" s="6" t="n">
        <f aca="false">X1761-Y1762</f>
        <v>3873729.14033244</v>
      </c>
      <c r="Y1762" s="6" t="n">
        <f aca="false">X1761*0.1</f>
        <v>430414.348925827</v>
      </c>
      <c r="AA1762" s="6" t="n">
        <f aca="false">AA1761-AB1762</f>
        <v>0</v>
      </c>
      <c r="AB1762" s="6" t="n">
        <f aca="false">AA1759/5</f>
        <v>0</v>
      </c>
      <c r="AJ1762" s="4" t="n">
        <f aca="false">AJ1761-AK1762</f>
        <v>3873729.14033244</v>
      </c>
      <c r="AK1762" s="4" t="n">
        <f aca="false">AJ1761*0.1</f>
        <v>430414.348925827</v>
      </c>
      <c r="AM1762" s="0" t="n">
        <v>0.00391</v>
      </c>
      <c r="AN1762" s="0" t="n">
        <f aca="false">AM1762*I1762</f>
        <v>10280.8783021102</v>
      </c>
      <c r="AO1762" s="0" t="n">
        <v>0.0015</v>
      </c>
      <c r="AP1762" s="0" t="n">
        <f aca="false">AO1762*I1762</f>
        <v>3944.07095988883</v>
      </c>
      <c r="AQ1762" s="0" t="n">
        <v>0.000665</v>
      </c>
      <c r="AR1762" s="0" t="n">
        <f aca="false">AQ1762*I1762</f>
        <v>1748.53812555072</v>
      </c>
      <c r="AV1762" s="0" t="n">
        <v>0.000306</v>
      </c>
      <c r="AW1762" s="0" t="n">
        <f aca="false">AV1762*I1762</f>
        <v>804.590475817322</v>
      </c>
    </row>
    <row r="1763" customFormat="false" ht="12.75" hidden="false" customHeight="false" outlineLevel="0" collapsed="false">
      <c r="A1763" s="0" t="n">
        <v>9</v>
      </c>
      <c r="C1763" s="0" t="n">
        <f aca="false">X1763+AA1763+AD1763</f>
        <v>3486356.22629919</v>
      </c>
      <c r="D1763" s="4" t="n">
        <f aca="false">X1420+X1423</f>
        <v>4380412.97586787</v>
      </c>
      <c r="E1763" s="0" t="n">
        <f aca="false">Y1763+AB1763+AE1763</f>
        <v>387372.914033244</v>
      </c>
      <c r="F1763" s="0" t="n">
        <f aca="false">D1763-E1763-0.1*C1763</f>
        <v>3644404.4392047</v>
      </c>
      <c r="G1763" s="4" t="n">
        <f aca="false">F1763*(1-0.34)</f>
        <v>2405306.9298751</v>
      </c>
      <c r="H1763" s="4" t="n">
        <f aca="false">0.34*(E1763+(C1763*0.1))</f>
        <v>250242.902465476</v>
      </c>
      <c r="I1763" s="4" t="n">
        <f aca="false">G1763+H1763</f>
        <v>2655549.83234058</v>
      </c>
      <c r="J1763" s="0" t="n">
        <v>0.4241</v>
      </c>
      <c r="K1763" s="0" t="n">
        <f aca="false">I1763*J1763</f>
        <v>1126218.68389564</v>
      </c>
      <c r="L1763" s="0" t="n">
        <v>0.0671</v>
      </c>
      <c r="M1763" s="0" t="n">
        <f aca="false">I1763*L1763</f>
        <v>178187.393750053</v>
      </c>
      <c r="N1763" s="0" t="n">
        <v>0.026</v>
      </c>
      <c r="O1763" s="0" t="n">
        <f aca="false">I1763*N1763</f>
        <v>69044.2956408551</v>
      </c>
      <c r="P1763" s="0" t="n">
        <v>0.0065</v>
      </c>
      <c r="Q1763" s="0" t="n">
        <f aca="false">I1763*P1763</f>
        <v>17261.0739102138</v>
      </c>
      <c r="U1763" s="0" t="n">
        <v>0.1938</v>
      </c>
      <c r="V1763" s="0" t="n">
        <f aca="false">U1763*I1763</f>
        <v>514645.557507604</v>
      </c>
      <c r="X1763" s="6" t="n">
        <f aca="false">X1762-Y1763</f>
        <v>3486356.22629919</v>
      </c>
      <c r="Y1763" s="6" t="n">
        <f aca="false">X1762*0.1</f>
        <v>387372.914033244</v>
      </c>
      <c r="AA1763" s="6" t="n">
        <f aca="false">AA1762-AB1763</f>
        <v>0</v>
      </c>
      <c r="AB1763" s="6" t="n">
        <f aca="false">AA1759/5</f>
        <v>0</v>
      </c>
      <c r="AJ1763" s="4" t="n">
        <f aca="false">AJ1762-AK1763</f>
        <v>3486356.22629919</v>
      </c>
      <c r="AK1763" s="4" t="n">
        <f aca="false">AJ1762*0.1</f>
        <v>387372.914033244</v>
      </c>
      <c r="AM1763" s="0" t="n">
        <v>0.00195</v>
      </c>
      <c r="AN1763" s="0" t="n">
        <f aca="false">AM1763*I1763</f>
        <v>5178.32217306413</v>
      </c>
      <c r="AO1763" s="0" t="n">
        <v>0.0007</v>
      </c>
      <c r="AP1763" s="0" t="n">
        <f aca="false">AO1763*I1763</f>
        <v>1858.88488263841</v>
      </c>
      <c r="AQ1763" s="0" t="n">
        <v>0.000262</v>
      </c>
      <c r="AR1763" s="0" t="n">
        <f aca="false">AQ1763*I1763</f>
        <v>695.754056073232</v>
      </c>
      <c r="AV1763" s="0" t="n">
        <v>0.000111</v>
      </c>
      <c r="AW1763" s="0" t="n">
        <f aca="false">AV1763*I1763</f>
        <v>294.766031389804</v>
      </c>
    </row>
    <row r="1764" customFormat="false" ht="12.75" hidden="false" customHeight="false" outlineLevel="0" collapsed="false">
      <c r="A1764" s="0" t="n">
        <v>10</v>
      </c>
      <c r="B1764" s="17" t="n">
        <f aca="false">X1417</f>
        <v>1491750</v>
      </c>
      <c r="C1764" s="0" t="n">
        <f aca="false">X1764+AA1764+AD1764</f>
        <v>3137720.60366928</v>
      </c>
      <c r="D1764" s="4" t="n">
        <f aca="false">X1420+X1423</f>
        <v>4380412.97586787</v>
      </c>
      <c r="E1764" s="0" t="n">
        <f aca="false">Y1764+AB1764+AE1764</f>
        <v>348635.62262992</v>
      </c>
      <c r="F1764" s="0" t="n">
        <f aca="false">D1764-E1764-0.1*C1764</f>
        <v>3718005.29287102</v>
      </c>
      <c r="G1764" s="4" t="n">
        <f aca="false">F1764*(1-0.34)</f>
        <v>2453883.49329487</v>
      </c>
      <c r="H1764" s="4" t="n">
        <f aca="false">0.34*(E1764+(C1764*0.1))</f>
        <v>225218.612218928</v>
      </c>
      <c r="I1764" s="4" t="n">
        <f aca="false">B1764+G1764+H1764</f>
        <v>4170852.1055138</v>
      </c>
      <c r="J1764" s="0" t="n">
        <v>0.3855</v>
      </c>
      <c r="K1764" s="0" t="n">
        <f aca="false">I1764*J1764</f>
        <v>1607863.48667557</v>
      </c>
      <c r="L1764" s="0" t="n">
        <v>0.0497</v>
      </c>
      <c r="M1764" s="0" t="n">
        <f aca="false">I1764*L1764</f>
        <v>207291.349644036</v>
      </c>
      <c r="N1764" s="0" t="n">
        <v>0.0173</v>
      </c>
      <c r="O1764" s="0" t="n">
        <f aca="false">I1764*N1764</f>
        <v>72155.7414253888</v>
      </c>
      <c r="P1764" s="0" t="n">
        <v>0.0037</v>
      </c>
      <c r="Q1764" s="0" t="n">
        <f aca="false">I1764*P1764</f>
        <v>15432.1527904011</v>
      </c>
      <c r="U1764" s="0" t="n">
        <v>0.1615</v>
      </c>
      <c r="V1764" s="0" t="n">
        <f aca="false">U1764*I1764</f>
        <v>673592.615040479</v>
      </c>
      <c r="W1764" s="17"/>
      <c r="X1764" s="6" t="n">
        <f aca="false">X1763-Y1764</f>
        <v>3137720.60366928</v>
      </c>
      <c r="Y1764" s="6" t="n">
        <f aca="false">X1763*0.1</f>
        <v>348635.62262992</v>
      </c>
      <c r="AA1764" s="6" t="n">
        <f aca="false">AA1763-AB1764</f>
        <v>0</v>
      </c>
      <c r="AB1764" s="6" t="n">
        <f aca="false">AA1759/5</f>
        <v>0</v>
      </c>
      <c r="AC1764" s="17" t="n">
        <v>0</v>
      </c>
      <c r="AF1764" s="17" t="n">
        <f aca="false">W1764+Z1764+AC1764</f>
        <v>0</v>
      </c>
      <c r="AJ1764" s="4" t="n">
        <f aca="false">AJ1763-AK1764</f>
        <v>3137720.60366928</v>
      </c>
      <c r="AK1764" s="4" t="n">
        <f aca="false">AJ1763*0.1</f>
        <v>348635.62262992</v>
      </c>
      <c r="AM1764" s="0" t="n">
        <v>0.00098</v>
      </c>
      <c r="AN1764" s="0" t="n">
        <f aca="false">AM1764*I1764</f>
        <v>4087.43506340353</v>
      </c>
      <c r="AO1764" s="0" t="n">
        <v>0.0003</v>
      </c>
      <c r="AP1764" s="0" t="n">
        <f aca="false">AO1764*I1764</f>
        <v>1251.25563165414</v>
      </c>
      <c r="AQ1764" s="0" t="n">
        <v>0.000105</v>
      </c>
      <c r="AR1764" s="0" t="n">
        <f aca="false">AQ1764*I1764</f>
        <v>437.939471078949</v>
      </c>
      <c r="AV1764" s="0" t="n">
        <v>4E-005</v>
      </c>
      <c r="AW1764" s="0" t="n">
        <f aca="false">AV1764*I1764</f>
        <v>166.834084220552</v>
      </c>
    </row>
    <row r="1765" customFormat="false" ht="12.75" hidden="false" customHeight="false" outlineLevel="0" collapsed="false">
      <c r="A1765" s="0" t="n">
        <v>11</v>
      </c>
      <c r="C1765" s="0" t="n">
        <f aca="false">X1765+AA1765+AD1765</f>
        <v>2823948.54330235</v>
      </c>
      <c r="D1765" s="4" t="n">
        <f aca="false">X1420+X1423</f>
        <v>4380412.97586787</v>
      </c>
      <c r="E1765" s="0" t="n">
        <f aca="false">Y1765+AB1765+AE1765</f>
        <v>313772.060366928</v>
      </c>
      <c r="F1765" s="0" t="n">
        <f aca="false">D1765-E1765-0.1*C1765</f>
        <v>3784246.06117071</v>
      </c>
      <c r="G1765" s="4" t="n">
        <f aca="false">F1765*(1-0.34)</f>
        <v>2497602.40037267</v>
      </c>
      <c r="H1765" s="4" t="n">
        <f aca="false">0.34*(E1765+(C1765*0.1))</f>
        <v>202696.750997035</v>
      </c>
      <c r="I1765" s="4" t="n">
        <f aca="false">G1765+H1765</f>
        <v>2700299.1513697</v>
      </c>
      <c r="J1765" s="0" t="n">
        <v>0.3505</v>
      </c>
      <c r="K1765" s="0" t="n">
        <f aca="false">I1765*J1765</f>
        <v>946454.85255508</v>
      </c>
      <c r="L1765" s="0" t="n">
        <v>0.0368</v>
      </c>
      <c r="M1765" s="0" t="n">
        <f aca="false">I1765*L1765</f>
        <v>99371.008770405</v>
      </c>
      <c r="N1765" s="0" t="n">
        <v>0.116</v>
      </c>
      <c r="O1765" s="0" t="n">
        <f aca="false">I1765*N1765</f>
        <v>313234.701558885</v>
      </c>
      <c r="P1765" s="0" t="n">
        <v>0.0021</v>
      </c>
      <c r="Q1765" s="0" t="n">
        <f aca="false">I1765*P1765</f>
        <v>5670.62821787637</v>
      </c>
      <c r="U1765" s="0" t="n">
        <v>0.1346</v>
      </c>
      <c r="V1765" s="0" t="n">
        <f aca="false">U1765*I1765</f>
        <v>363460.265774362</v>
      </c>
      <c r="X1765" s="6" t="n">
        <f aca="false">X1764-Y1765</f>
        <v>2823948.54330235</v>
      </c>
      <c r="Y1765" s="6" t="n">
        <f aca="false">X1764/10</f>
        <v>313772.060366928</v>
      </c>
      <c r="AA1765" s="6"/>
      <c r="AB1765" s="6"/>
      <c r="AD1765" s="6" t="n">
        <f aca="false">-AC1764-AE1765</f>
        <v>0</v>
      </c>
      <c r="AE1765" s="6" t="n">
        <f aca="false">-AC1764*0.2</f>
        <v>-0</v>
      </c>
      <c r="AJ1765" s="4" t="n">
        <f aca="false">AJ1764-AK1765</f>
        <v>2823948.54330235</v>
      </c>
      <c r="AK1765" s="4" t="n">
        <f aca="false">AJ1764/10</f>
        <v>313772.060366928</v>
      </c>
      <c r="AM1765" s="0" t="n">
        <v>0.00049</v>
      </c>
      <c r="AN1765" s="0" t="n">
        <f aca="false">AM1765*I1765</f>
        <v>1323.14658417115</v>
      </c>
      <c r="AO1765" s="0" t="n">
        <v>0.00013</v>
      </c>
      <c r="AP1765" s="0" t="n">
        <f aca="false">AO1765*I1765</f>
        <v>351.038889678061</v>
      </c>
      <c r="AQ1765" s="0" t="n">
        <v>4.2E-005</v>
      </c>
      <c r="AR1765" s="0" t="n">
        <f aca="false">AQ1765*I1765</f>
        <v>113.412564357527</v>
      </c>
      <c r="AV1765" s="0" t="n">
        <v>1.47E-005</v>
      </c>
      <c r="AW1765" s="0" t="n">
        <f aca="false">AV1765*I1765</f>
        <v>39.6943975251346</v>
      </c>
    </row>
    <row r="1766" customFormat="false" ht="12.75" hidden="false" customHeight="false" outlineLevel="0" collapsed="false">
      <c r="A1766" s="0" t="n">
        <v>12</v>
      </c>
      <c r="C1766" s="0" t="n">
        <f aca="false">X1766+AA1766+AD1766</f>
        <v>2510176.48293542</v>
      </c>
      <c r="D1766" s="4" t="n">
        <f aca="false">X1420+X1423</f>
        <v>4380412.97586787</v>
      </c>
      <c r="E1766" s="0" t="n">
        <f aca="false">Y1766+AB1766+AE1766</f>
        <v>313772.060366928</v>
      </c>
      <c r="F1766" s="0" t="n">
        <f aca="false">D1766-E1766-0.1*C1766</f>
        <v>3815623.2672074</v>
      </c>
      <c r="G1766" s="4" t="n">
        <f aca="false">F1766*(1-0.34)</f>
        <v>2518311.35635688</v>
      </c>
      <c r="H1766" s="4" t="n">
        <f aca="false">0.34*(E1766+(C1766*0.1))</f>
        <v>192028.50094456</v>
      </c>
      <c r="I1766" s="4" t="n">
        <f aca="false">G1766+H1766</f>
        <v>2710339.85730144</v>
      </c>
      <c r="J1766" s="0" t="n">
        <v>0.3186</v>
      </c>
      <c r="K1766" s="0" t="n">
        <f aca="false">I1766*J1766</f>
        <v>863514.278536239</v>
      </c>
      <c r="L1766" s="0" t="n">
        <v>0.0273</v>
      </c>
      <c r="M1766" s="0" t="n">
        <f aca="false">I1766*L1766</f>
        <v>73992.2781043294</v>
      </c>
      <c r="N1766" s="0" t="n">
        <v>0.0077</v>
      </c>
      <c r="O1766" s="0" t="n">
        <f aca="false">I1766*N1766</f>
        <v>20869.6169012211</v>
      </c>
      <c r="P1766" s="0" t="n">
        <v>0.0012</v>
      </c>
      <c r="Q1766" s="0" t="n">
        <f aca="false">I1766*P1766</f>
        <v>3252.40782876173</v>
      </c>
      <c r="U1766" s="0" t="n">
        <v>0.1122</v>
      </c>
      <c r="V1766" s="0" t="n">
        <f aca="false">U1766*I1766</f>
        <v>304100.131989222</v>
      </c>
      <c r="X1766" s="6" t="n">
        <f aca="false">X1765-Y1766</f>
        <v>2510176.48293542</v>
      </c>
      <c r="Y1766" s="6" t="n">
        <f aca="false">X1764/10</f>
        <v>313772.060366928</v>
      </c>
      <c r="AA1766" s="6"/>
      <c r="AB1766" s="6"/>
      <c r="AD1766" s="6" t="n">
        <f aca="false">AD1765-AE1766</f>
        <v>0</v>
      </c>
      <c r="AE1766" s="6" t="n">
        <f aca="false">AD1765*0.2</f>
        <v>0</v>
      </c>
      <c r="AJ1766" s="4" t="n">
        <f aca="false">AJ1765-AK1766</f>
        <v>2510176.48293542</v>
      </c>
      <c r="AK1766" s="4" t="n">
        <f aca="false">AJ1764/10</f>
        <v>313772.060366928</v>
      </c>
      <c r="AM1766" s="0" t="n">
        <v>0.00024</v>
      </c>
      <c r="AN1766" s="0" t="n">
        <f aca="false">AM1766*I1766</f>
        <v>650.481565752346</v>
      </c>
      <c r="AO1766" s="0" t="n">
        <v>5.9E-005</v>
      </c>
      <c r="AP1766" s="0" t="n">
        <f aca="false">AO1766*I1766</f>
        <v>159.910051580785</v>
      </c>
      <c r="AQ1766" s="0" t="n">
        <v>1.7E-005</v>
      </c>
      <c r="AR1766" s="0" t="n">
        <f aca="false">AQ1766*I1766</f>
        <v>46.0757775741245</v>
      </c>
      <c r="AV1766" s="0" t="n">
        <v>5.3E-006</v>
      </c>
      <c r="AW1766" s="0" t="n">
        <f aca="false">AV1766*I1766</f>
        <v>14.3648012436976</v>
      </c>
    </row>
    <row r="1767" customFormat="false" ht="12.75" hidden="false" customHeight="false" outlineLevel="0" collapsed="false">
      <c r="A1767" s="0" t="n">
        <v>13</v>
      </c>
      <c r="C1767" s="0" t="n">
        <f aca="false">X1767+AA1767+AD1767</f>
        <v>2196404.42256849</v>
      </c>
      <c r="D1767" s="4" t="n">
        <f aca="false">X1420+X1423</f>
        <v>4380412.97586787</v>
      </c>
      <c r="E1767" s="0" t="n">
        <f aca="false">Y1767+AB1767+AE1767</f>
        <v>313772.060366928</v>
      </c>
      <c r="F1767" s="0" t="n">
        <f aca="false">D1767-E1767-0.1*C1767</f>
        <v>3847000.47324409</v>
      </c>
      <c r="G1767" s="4" t="n">
        <f aca="false">F1767*(1-0.34)</f>
        <v>2539020.3123411</v>
      </c>
      <c r="H1767" s="4" t="n">
        <f aca="false">0.34*(E1767+(C1767*0.1))</f>
        <v>181360.250892084</v>
      </c>
      <c r="I1767" s="4" t="n">
        <f aca="false">G1767+H1767</f>
        <v>2720380.56323318</v>
      </c>
      <c r="J1767" s="0" t="n">
        <v>0.2897</v>
      </c>
      <c r="K1767" s="0" t="n">
        <f aca="false">I1767*J1767</f>
        <v>788094.249168653</v>
      </c>
      <c r="L1767" s="0" t="n">
        <v>0.0273</v>
      </c>
      <c r="M1767" s="0" t="n">
        <f aca="false">I1767*L1767</f>
        <v>74266.3893762659</v>
      </c>
      <c r="N1767" s="0" t="n">
        <v>0.0051</v>
      </c>
      <c r="O1767" s="0" t="n">
        <f aca="false">I1767*N1767</f>
        <v>13873.9408724892</v>
      </c>
      <c r="P1767" s="0" t="n">
        <v>0.0007</v>
      </c>
      <c r="Q1767" s="0" t="n">
        <f aca="false">I1767*P1767</f>
        <v>1904.26639426323</v>
      </c>
      <c r="U1767" s="0" t="n">
        <v>0.0935</v>
      </c>
      <c r="V1767" s="0" t="n">
        <f aca="false">U1767*I1767</f>
        <v>254355.582662303</v>
      </c>
      <c r="X1767" s="6" t="n">
        <f aca="false">X1766-Y1767</f>
        <v>2196404.42256849</v>
      </c>
      <c r="Y1767" s="6" t="n">
        <f aca="false">X1764/10</f>
        <v>313772.060366928</v>
      </c>
      <c r="AA1767" s="6"/>
      <c r="AB1767" s="6"/>
      <c r="AD1767" s="6" t="n">
        <f aca="false">AD1766-AE1767</f>
        <v>0</v>
      </c>
      <c r="AE1767" s="6" t="n">
        <f aca="false">AD1766*0.2</f>
        <v>0</v>
      </c>
      <c r="AJ1767" s="4" t="n">
        <f aca="false">AJ1766-AK1767</f>
        <v>2196404.42256849</v>
      </c>
      <c r="AK1767" s="4" t="n">
        <f aca="false">AJ1764/10</f>
        <v>313772.060366928</v>
      </c>
      <c r="AM1767" s="0" t="n">
        <v>0.00012</v>
      </c>
      <c r="AN1767" s="0" t="n">
        <f aca="false">AM1767*I1767</f>
        <v>326.445667587982</v>
      </c>
      <c r="AO1767" s="0" t="n">
        <v>2.6E-005</v>
      </c>
      <c r="AP1767" s="0" t="n">
        <f aca="false">AO1767*I1767</f>
        <v>70.7298946440628</v>
      </c>
      <c r="AQ1767" s="0" t="n">
        <v>6.7E-006</v>
      </c>
      <c r="AR1767" s="0" t="n">
        <f aca="false">AQ1767*I1767</f>
        <v>18.2265497736623</v>
      </c>
      <c r="AV1767" s="0" t="n">
        <v>1.9E-006</v>
      </c>
      <c r="AW1767" s="0" t="n">
        <f aca="false">AV1767*I1767</f>
        <v>5.16872307014305</v>
      </c>
    </row>
    <row r="1768" customFormat="false" ht="12.75" hidden="false" customHeight="false" outlineLevel="0" collapsed="false">
      <c r="A1768" s="0" t="n">
        <v>14</v>
      </c>
      <c r="C1768" s="0" t="n">
        <f aca="false">X1768+AA1768+AD1768</f>
        <v>1882632.36220156</v>
      </c>
      <c r="D1768" s="4" t="n">
        <f aca="false">X1420+X1423</f>
        <v>4380412.97586787</v>
      </c>
      <c r="E1768" s="0" t="n">
        <f aca="false">Y1768+AB1768+AE1768</f>
        <v>313772.060366928</v>
      </c>
      <c r="F1768" s="0" t="n">
        <f aca="false">D1768-E1768-0.1*C1768</f>
        <v>3878377.67928078</v>
      </c>
      <c r="G1768" s="4" t="n">
        <f aca="false">F1768*(1-0.34)</f>
        <v>2559729.26832532</v>
      </c>
      <c r="H1768" s="4" t="n">
        <f aca="false">0.34*(E1768+(C1768*0.1))</f>
        <v>170692.000839609</v>
      </c>
      <c r="I1768" s="4" t="n">
        <f aca="false">G1768+H1768</f>
        <v>2730421.26916493</v>
      </c>
      <c r="J1768" s="0" t="n">
        <v>0.2633</v>
      </c>
      <c r="K1768" s="0" t="n">
        <f aca="false">I1768*J1768</f>
        <v>718919.920171125</v>
      </c>
      <c r="L1768" s="0" t="n">
        <v>0.0202</v>
      </c>
      <c r="M1768" s="0" t="n">
        <f aca="false">I1768*L1768</f>
        <v>55154.5096371315</v>
      </c>
      <c r="N1768" s="0" t="n">
        <v>0.0034</v>
      </c>
      <c r="O1768" s="0" t="n">
        <f aca="false">I1768*N1768</f>
        <v>9283.43231516075</v>
      </c>
      <c r="P1768" s="0" t="n">
        <v>0.0004</v>
      </c>
      <c r="Q1768" s="0" t="n">
        <f aca="false">I1768*P1768</f>
        <v>1092.16850766597</v>
      </c>
      <c r="U1768" s="0" t="n">
        <v>0.0779</v>
      </c>
      <c r="V1768" s="0" t="n">
        <f aca="false">U1768*I1768</f>
        <v>212699.816867948</v>
      </c>
      <c r="X1768" s="6" t="n">
        <f aca="false">X1767-Y1768</f>
        <v>1882632.36220156</v>
      </c>
      <c r="Y1768" s="6" t="n">
        <f aca="false">X1764/10</f>
        <v>313772.060366928</v>
      </c>
      <c r="AA1768" s="6"/>
      <c r="AB1768" s="6"/>
      <c r="AD1768" s="6" t="n">
        <f aca="false">AD1767-AE1768</f>
        <v>0</v>
      </c>
      <c r="AE1768" s="6" t="n">
        <f aca="false">AD1767*0.2</f>
        <v>0</v>
      </c>
      <c r="AJ1768" s="4" t="n">
        <f aca="false">AJ1767-AK1768</f>
        <v>1882632.36220156</v>
      </c>
      <c r="AK1768" s="4" t="n">
        <f aca="false">AJ1764/10</f>
        <v>313772.060366928</v>
      </c>
      <c r="AM1768" s="0" t="n">
        <v>6E-005</v>
      </c>
      <c r="AN1768" s="0" t="n">
        <f aca="false">AM1768*I1768</f>
        <v>163.825276149896</v>
      </c>
      <c r="AO1768" s="0" t="n">
        <v>1.2E-005</v>
      </c>
      <c r="AP1768" s="0" t="n">
        <f aca="false">AO1768*I1768</f>
        <v>32.7650552299791</v>
      </c>
      <c r="AQ1768" s="0" t="n">
        <v>2.7E-006</v>
      </c>
      <c r="AR1768" s="0" t="n">
        <f aca="false">AQ1768*I1768</f>
        <v>7.3721374267453</v>
      </c>
      <c r="AV1768" s="0" t="n">
        <v>7E-007</v>
      </c>
      <c r="AW1768" s="0" t="n">
        <f aca="false">AV1768*I1768</f>
        <v>1.91129488841545</v>
      </c>
    </row>
    <row r="1769" customFormat="false" ht="12.75" hidden="false" customHeight="false" outlineLevel="0" collapsed="false">
      <c r="A1769" s="0" t="n">
        <v>15</v>
      </c>
      <c r="C1769" s="0" t="n">
        <f aca="false">X1769+AA1769+AD1769</f>
        <v>1568860.30183464</v>
      </c>
      <c r="D1769" s="4" t="n">
        <f aca="false">X1420+X1423</f>
        <v>4380412.97586787</v>
      </c>
      <c r="E1769" s="0" t="n">
        <f aca="false">Y1769+AB1769+AE1769</f>
        <v>313772.060366928</v>
      </c>
      <c r="F1769" s="0" t="n">
        <f aca="false">D1769-E1769-0.1*C1769</f>
        <v>3909754.88531748</v>
      </c>
      <c r="G1769" s="4" t="n">
        <f aca="false">F1769*(1-0.34)</f>
        <v>2580438.22430953</v>
      </c>
      <c r="H1769" s="4" t="n">
        <f aca="false">0.34*(E1769+(C1769*0.1))</f>
        <v>160023.750787133</v>
      </c>
      <c r="I1769" s="4" t="n">
        <f aca="false">G1769+H1769</f>
        <v>2740461.97509667</v>
      </c>
      <c r="J1769" s="0" t="n">
        <v>0.2394</v>
      </c>
      <c r="K1769" s="0" t="n">
        <f aca="false">I1769*J1769</f>
        <v>656066.596838142</v>
      </c>
      <c r="L1769" s="0" t="n">
        <v>0.015</v>
      </c>
      <c r="M1769" s="0" t="n">
        <f aca="false">I1769*L1769</f>
        <v>41106.92962645</v>
      </c>
      <c r="N1769" s="0" t="n">
        <v>0.0023</v>
      </c>
      <c r="O1769" s="0" t="n">
        <f aca="false">I1769*N1769</f>
        <v>6303.06254272233</v>
      </c>
      <c r="P1769" s="0" t="n">
        <v>0.0002</v>
      </c>
      <c r="Q1769" s="0" t="n">
        <f aca="false">I1769*P1769</f>
        <v>548.092395019333</v>
      </c>
      <c r="U1769" s="0" t="n">
        <v>0.0649</v>
      </c>
      <c r="V1769" s="0" t="n">
        <f aca="false">U1769*I1769</f>
        <v>177855.982183774</v>
      </c>
      <c r="X1769" s="6" t="n">
        <f aca="false">X1768-Y1769</f>
        <v>1568860.30183464</v>
      </c>
      <c r="Y1769" s="6" t="n">
        <f aca="false">X1764/10</f>
        <v>313772.060366928</v>
      </c>
      <c r="AA1769" s="6"/>
      <c r="AB1769" s="6"/>
      <c r="AD1769" s="6" t="n">
        <f aca="false">AD1768-AE1769</f>
        <v>0</v>
      </c>
      <c r="AE1769" s="6" t="n">
        <f aca="false">AD1768*0.2</f>
        <v>0</v>
      </c>
      <c r="AJ1769" s="4" t="n">
        <f aca="false">AJ1768-AK1769</f>
        <v>1568860.30183464</v>
      </c>
      <c r="AK1769" s="4" t="n">
        <f aca="false">AJ1764/10</f>
        <v>313772.060366928</v>
      </c>
      <c r="AM1769" s="0" t="n">
        <v>3E-005</v>
      </c>
      <c r="AN1769" s="0" t="n">
        <f aca="false">AM1769*I1769</f>
        <v>82.2138592529</v>
      </c>
      <c r="AO1769" s="0" t="n">
        <v>5E-006</v>
      </c>
      <c r="AP1769" s="0" t="n">
        <f aca="false">AO1769*I1769</f>
        <v>13.7023098754833</v>
      </c>
      <c r="AQ1769" s="0" t="n">
        <v>1.1E-006</v>
      </c>
      <c r="AR1769" s="0" t="n">
        <f aca="false">AQ1769*I1769</f>
        <v>3.01450817260633</v>
      </c>
      <c r="AV1769" s="0" t="n">
        <v>3E-007</v>
      </c>
      <c r="AW1769" s="0" t="n">
        <f aca="false">AV1769*I1769</f>
        <v>0.822138592529</v>
      </c>
    </row>
    <row r="1770" customFormat="false" ht="12.75" hidden="false" customHeight="false" outlineLevel="0" collapsed="false">
      <c r="A1770" s="0" t="n">
        <v>16</v>
      </c>
      <c r="C1770" s="0" t="n">
        <f aca="false">X1770+AA1770+AD1770</f>
        <v>1255088.24146771</v>
      </c>
      <c r="D1770" s="4" t="n">
        <f aca="false">X1420+X1423</f>
        <v>4380412.97586787</v>
      </c>
      <c r="E1770" s="0" t="n">
        <f aca="false">Y1770+AB1770+AE1770</f>
        <v>313772.060366928</v>
      </c>
      <c r="F1770" s="0" t="n">
        <f aca="false">D1770-E1770-0.1*C1770</f>
        <v>3941132.09135417</v>
      </c>
      <c r="G1770" s="4" t="n">
        <f aca="false">F1770*(1-0.34)</f>
        <v>2601147.18029375</v>
      </c>
      <c r="H1770" s="4" t="n">
        <f aca="false">0.34*(E1770+(C1770*0.1))</f>
        <v>149355.500734658</v>
      </c>
      <c r="I1770" s="4" t="n">
        <f aca="false">G1770+H1770</f>
        <v>2750502.68102841</v>
      </c>
      <c r="J1770" s="0" t="n">
        <v>0.2176</v>
      </c>
      <c r="K1770" s="0" t="n">
        <f aca="false">I1770*J1770</f>
        <v>598509.383391782</v>
      </c>
      <c r="L1770" s="0" t="n">
        <v>0.0111</v>
      </c>
      <c r="M1770" s="0" t="n">
        <f aca="false">I1770*L1770</f>
        <v>30530.5797594153</v>
      </c>
      <c r="N1770" s="0" t="n">
        <v>0.0015</v>
      </c>
      <c r="O1770" s="0" t="n">
        <f aca="false">I1770*N1770</f>
        <v>4125.75402154261</v>
      </c>
      <c r="P1770" s="0" t="n">
        <v>0.0001</v>
      </c>
      <c r="Q1770" s="0" t="n">
        <f aca="false">I1770*P1770</f>
        <v>275.050268102841</v>
      </c>
      <c r="U1770" s="0" t="n">
        <v>0.0541</v>
      </c>
      <c r="V1770" s="0" t="n">
        <f aca="false">U1770*I1770</f>
        <v>148802.195043637</v>
      </c>
      <c r="X1770" s="6" t="n">
        <f aca="false">X1769-Y1770</f>
        <v>1255088.24146771</v>
      </c>
      <c r="Y1770" s="6" t="n">
        <f aca="false">X1764/10</f>
        <v>313772.060366928</v>
      </c>
      <c r="AA1770" s="6"/>
      <c r="AB1770" s="6"/>
      <c r="AD1770" s="6" t="n">
        <f aca="false">AD1769-AE1770</f>
        <v>0</v>
      </c>
      <c r="AE1770" s="6" t="n">
        <f aca="false">AD1769/5</f>
        <v>0</v>
      </c>
      <c r="AJ1770" s="4" t="n">
        <f aca="false">AJ1769-AK1770</f>
        <v>1255088.24146771</v>
      </c>
      <c r="AK1770" s="4" t="n">
        <f aca="false">AJ1764/10</f>
        <v>313772.060366928</v>
      </c>
      <c r="AM1770" s="0" t="n">
        <v>1E-005</v>
      </c>
      <c r="AN1770" s="0" t="n">
        <f aca="false">AM1770*I1770</f>
        <v>27.5050268102841</v>
      </c>
      <c r="AO1770" s="0" t="n">
        <v>2.3E-006</v>
      </c>
      <c r="AP1770" s="0" t="n">
        <f aca="false">AO1770*I1770</f>
        <v>6.32615616636534</v>
      </c>
      <c r="AQ1770" s="0" t="n">
        <v>4E-007</v>
      </c>
      <c r="AR1770" s="0" t="n">
        <f aca="false">AQ1770*I1770</f>
        <v>1.10020107241136</v>
      </c>
      <c r="AV1770" s="0" t="n">
        <v>9E-008</v>
      </c>
      <c r="AW1770" s="0" t="n">
        <f aca="false">AV1770*I1770</f>
        <v>0.247545241292557</v>
      </c>
    </row>
    <row r="1771" customFormat="false" ht="12.75" hidden="false" customHeight="false" outlineLevel="0" collapsed="false">
      <c r="A1771" s="0" t="n">
        <v>17</v>
      </c>
      <c r="C1771" s="0" t="n">
        <f aca="false">X1771+AA1771+AD1771</f>
        <v>941316.181100782</v>
      </c>
      <c r="D1771" s="4" t="n">
        <f aca="false">X1420+X1423</f>
        <v>4380412.97586787</v>
      </c>
      <c r="E1771" s="0" t="n">
        <f aca="false">Y1771+AB1771+AE1771</f>
        <v>313772.060366928</v>
      </c>
      <c r="F1771" s="0" t="n">
        <f aca="false">D1771-E1771-0.1*C1771</f>
        <v>3972509.29739086</v>
      </c>
      <c r="G1771" s="4" t="n">
        <f aca="false">F1771*(1-0.34)</f>
        <v>2621856.13627797</v>
      </c>
      <c r="H1771" s="4" t="n">
        <f aca="false">0.34*(E1771+(C1771*0.1))</f>
        <v>138687.250682182</v>
      </c>
      <c r="I1771" s="4" t="n">
        <f aca="false">G1771+H1771</f>
        <v>2760543.38696015</v>
      </c>
      <c r="J1771" s="0" t="n">
        <v>0.1978</v>
      </c>
      <c r="K1771" s="0" t="n">
        <f aca="false">I1771*J1771</f>
        <v>546035.481940718</v>
      </c>
      <c r="L1771" s="0" t="n">
        <v>0.0082</v>
      </c>
      <c r="M1771" s="0" t="n">
        <f aca="false">I1771*L1771</f>
        <v>22636.4557730732</v>
      </c>
      <c r="N1771" s="0" t="n">
        <v>0.001</v>
      </c>
      <c r="O1771" s="0" t="n">
        <f aca="false">I1771*N1771</f>
        <v>2760.54338696015</v>
      </c>
      <c r="P1771" s="0" t="n">
        <v>0.0001</v>
      </c>
      <c r="Q1771" s="0" t="n">
        <f aca="false">I1771*P1771</f>
        <v>276.054338696015</v>
      </c>
      <c r="U1771" s="0" t="n">
        <v>0.0451</v>
      </c>
      <c r="V1771" s="0" t="n">
        <f aca="false">U1771*I1771</f>
        <v>124500.506751903</v>
      </c>
      <c r="X1771" s="6" t="n">
        <f aca="false">X1770-Y1771</f>
        <v>941316.181100782</v>
      </c>
      <c r="Y1771" s="6" t="n">
        <f aca="false">X1764/10</f>
        <v>313772.060366928</v>
      </c>
      <c r="AA1771" s="6"/>
      <c r="AB1771" s="6"/>
      <c r="AD1771" s="6" t="n">
        <f aca="false">AD1770-AE1771</f>
        <v>0</v>
      </c>
      <c r="AE1771" s="6" t="n">
        <f aca="false">AD1769/5</f>
        <v>0</v>
      </c>
      <c r="AJ1771" s="4" t="n">
        <f aca="false">AJ1770-AK1771</f>
        <v>941316.181100782</v>
      </c>
      <c r="AK1771" s="4" t="n">
        <f aca="false">AJ1764/10</f>
        <v>313772.060366928</v>
      </c>
      <c r="AM1771" s="0" t="n">
        <v>8E-006</v>
      </c>
      <c r="AN1771" s="0" t="n">
        <f aca="false">AM1771*I1771</f>
        <v>22.0843470956812</v>
      </c>
      <c r="AO1771" s="0" t="n">
        <v>1E-006</v>
      </c>
      <c r="AP1771" s="0" t="n">
        <f aca="false">AO1771*I1771</f>
        <v>2.76054338696015</v>
      </c>
      <c r="AQ1771" s="0" t="n">
        <v>2E-007</v>
      </c>
      <c r="AR1771" s="0" t="n">
        <f aca="false">AQ1771*I1771</f>
        <v>0.55210867739203</v>
      </c>
      <c r="AV1771" s="0" t="n">
        <v>3E-008</v>
      </c>
      <c r="AW1771" s="0" t="n">
        <f aca="false">AV1771*I1771</f>
        <v>0.0828163016088045</v>
      </c>
    </row>
    <row r="1772" customFormat="false" ht="12.75" hidden="false" customHeight="false" outlineLevel="0" collapsed="false">
      <c r="A1772" s="0" t="n">
        <v>18</v>
      </c>
      <c r="C1772" s="0" t="n">
        <f aca="false">X1772+AA1772+AD1772</f>
        <v>627544.120733854</v>
      </c>
      <c r="D1772" s="4" t="n">
        <f aca="false">X1420+X1423</f>
        <v>4380412.97586787</v>
      </c>
      <c r="E1772" s="0" t="n">
        <f aca="false">Y1772+AB1772+AE1772</f>
        <v>313772.060366928</v>
      </c>
      <c r="F1772" s="0" t="n">
        <f aca="false">D1772-E1772-0.1*C1772</f>
        <v>4003886.50342755</v>
      </c>
      <c r="G1772" s="4" t="n">
        <f aca="false">F1772*(1-0.34)</f>
        <v>2642565.09226219</v>
      </c>
      <c r="H1772" s="4" t="n">
        <f aca="false">0.34*(E1772+(C1772*0.1))</f>
        <v>128019.000629706</v>
      </c>
      <c r="I1772" s="4" t="n">
        <f aca="false">G1772+H1772</f>
        <v>2770584.09289189</v>
      </c>
      <c r="J1772" s="0" t="n">
        <v>0.1799</v>
      </c>
      <c r="K1772" s="0" t="n">
        <f aca="false">I1772*J1772</f>
        <v>498428.078311251</v>
      </c>
      <c r="L1772" s="0" t="n">
        <v>0.0045</v>
      </c>
      <c r="M1772" s="0" t="n">
        <f aca="false">I1772*L1772</f>
        <v>12467.6284180135</v>
      </c>
      <c r="N1772" s="0" t="n">
        <v>0.0007</v>
      </c>
      <c r="O1772" s="0" t="n">
        <f aca="false">I1772*N1772</f>
        <v>1939.40886502432</v>
      </c>
      <c r="P1772" s="0" t="n">
        <v>7E-005</v>
      </c>
      <c r="Q1772" s="0" t="n">
        <f aca="false">I1772*P1772</f>
        <v>193.940886502432</v>
      </c>
      <c r="U1772" s="0" t="n">
        <v>0.0376</v>
      </c>
      <c r="V1772" s="0" t="n">
        <f aca="false">U1772*I1772</f>
        <v>104173.961892735</v>
      </c>
      <c r="X1772" s="6" t="n">
        <f aca="false">X1771-Y1772</f>
        <v>627544.120733854</v>
      </c>
      <c r="Y1772" s="6" t="n">
        <f aca="false">X1764/10</f>
        <v>313772.060366928</v>
      </c>
      <c r="AA1772" s="6"/>
      <c r="AB1772" s="6"/>
      <c r="AD1772" s="6" t="n">
        <f aca="false">AD1771-AE1772</f>
        <v>0</v>
      </c>
      <c r="AE1772" s="6" t="n">
        <f aca="false">AD1769/5</f>
        <v>0</v>
      </c>
      <c r="AJ1772" s="4" t="n">
        <f aca="false">AJ1771-AK1772</f>
        <v>627544.120733854</v>
      </c>
      <c r="AK1772" s="4" t="n">
        <f aca="false">AJ1764/10</f>
        <v>313772.060366928</v>
      </c>
      <c r="AM1772" s="0" t="n">
        <v>4E-006</v>
      </c>
      <c r="AN1772" s="0" t="n">
        <f aca="false">AM1772*I1772</f>
        <v>11.0823363715676</v>
      </c>
      <c r="AO1772" s="0" t="n">
        <v>5E-007</v>
      </c>
      <c r="AP1772" s="0" t="n">
        <f aca="false">AO1772*I1772</f>
        <v>1.38529204644595</v>
      </c>
      <c r="AQ1772" s="0" t="n">
        <v>1E-007</v>
      </c>
      <c r="AR1772" s="0" t="n">
        <f aca="false">AQ1772*I1772</f>
        <v>0.277058409289189</v>
      </c>
      <c r="AV1772" s="0" t="n">
        <v>1E-008</v>
      </c>
      <c r="AW1772" s="0" t="n">
        <f aca="false">AV1772*I1772</f>
        <v>0.0277058409289189</v>
      </c>
    </row>
    <row r="1773" customFormat="false" ht="12.75" hidden="false" customHeight="false" outlineLevel="0" collapsed="false">
      <c r="A1773" s="0" t="n">
        <v>19</v>
      </c>
      <c r="C1773" s="0" t="n">
        <f aca="false">X1773+AA1773+AD1773</f>
        <v>313772.060366927</v>
      </c>
      <c r="D1773" s="4" t="n">
        <f aca="false">X1420+X1423</f>
        <v>4380412.97586787</v>
      </c>
      <c r="E1773" s="0" t="n">
        <f aca="false">Y1773+AB1773+AE1773</f>
        <v>313772.060366928</v>
      </c>
      <c r="F1773" s="0" t="n">
        <f aca="false">D1773-E1773-0.1*C1773</f>
        <v>4035263.70946425</v>
      </c>
      <c r="G1773" s="4" t="n">
        <f aca="false">F1773*(1-0.34)</f>
        <v>2663274.0482464</v>
      </c>
      <c r="H1773" s="4" t="n">
        <f aca="false">0.34*(E1773+(C1773*0.1))</f>
        <v>117350.750577231</v>
      </c>
      <c r="I1773" s="4" t="n">
        <f aca="false">G1773+H1773</f>
        <v>2780624.79882363</v>
      </c>
      <c r="J1773" s="0" t="n">
        <v>0.1635</v>
      </c>
      <c r="K1773" s="0" t="n">
        <f aca="false">I1773*J1773</f>
        <v>454632.154607664</v>
      </c>
      <c r="L1773" s="0" t="n">
        <v>0.0033</v>
      </c>
      <c r="M1773" s="0" t="n">
        <f aca="false">I1773*L1773</f>
        <v>9176.06183611799</v>
      </c>
      <c r="N1773" s="0" t="n">
        <v>0.0005</v>
      </c>
      <c r="O1773" s="0" t="n">
        <f aca="false">I1773*N1773</f>
        <v>1390.31239941182</v>
      </c>
      <c r="P1773" s="0" t="n">
        <v>2E-005</v>
      </c>
      <c r="Q1773" s="0" t="n">
        <f aca="false">I1773*P1773</f>
        <v>55.6124959764727</v>
      </c>
      <c r="U1773" s="0" t="n">
        <v>0.0313</v>
      </c>
      <c r="V1773" s="0" t="n">
        <f aca="false">U1773*I1773</f>
        <v>87033.5562031798</v>
      </c>
      <c r="X1773" s="6" t="n">
        <f aca="false">X1772-Y1773</f>
        <v>313772.060366927</v>
      </c>
      <c r="Y1773" s="6" t="n">
        <f aca="false">X1764/10</f>
        <v>313772.060366928</v>
      </c>
      <c r="AA1773" s="6"/>
      <c r="AB1773" s="6"/>
      <c r="AD1773" s="6" t="n">
        <f aca="false">AD1772-AE1773</f>
        <v>0</v>
      </c>
      <c r="AE1773" s="6" t="n">
        <f aca="false">AD1769/5</f>
        <v>0</v>
      </c>
      <c r="AJ1773" s="4" t="n">
        <f aca="false">AJ1772-AK1773</f>
        <v>313772.060366927</v>
      </c>
      <c r="AK1773" s="4" t="n">
        <f aca="false">AJ1764/10</f>
        <v>313772.060366928</v>
      </c>
      <c r="AM1773" s="0" t="n">
        <v>2E-007</v>
      </c>
      <c r="AN1773" s="0" t="n">
        <f aca="false">AM1773*I1773</f>
        <v>0.556124959764727</v>
      </c>
      <c r="AO1773" s="0" t="n">
        <v>2E-007</v>
      </c>
      <c r="AP1773" s="0" t="n">
        <f aca="false">AO1773*I1773</f>
        <v>0.556124959764727</v>
      </c>
      <c r="AQ1773" s="0" t="n">
        <v>3E-008</v>
      </c>
      <c r="AR1773" s="0" t="n">
        <f aca="false">AQ1773*I1773</f>
        <v>0.083418743964709</v>
      </c>
      <c r="AV1773" s="0" t="n">
        <v>0</v>
      </c>
      <c r="AW1773" s="0" t="n">
        <f aca="false">AV1773*I1773</f>
        <v>0</v>
      </c>
    </row>
    <row r="1774" customFormat="false" ht="12.75" hidden="false" customHeight="false" outlineLevel="0" collapsed="false">
      <c r="A1774" s="0" t="n">
        <v>20</v>
      </c>
      <c r="C1774" s="0" t="n">
        <f aca="false">X1774+AA1774+AD1774</f>
        <v>0</v>
      </c>
      <c r="D1774" s="4" t="n">
        <f aca="false">X1420+X1423</f>
        <v>4380412.97586787</v>
      </c>
      <c r="E1774" s="0" t="n">
        <f aca="false">Y1774+AB1774+AE1774</f>
        <v>313772.060366928</v>
      </c>
      <c r="F1774" s="0" t="n">
        <f aca="false">D1774-E1774-0.1*C1774</f>
        <v>4066640.91550094</v>
      </c>
      <c r="G1774" s="4" t="n">
        <f aca="false">F1774*(1-0.34)</f>
        <v>2683983.00423062</v>
      </c>
      <c r="H1774" s="4" t="n">
        <f aca="false">0.34*(E1774+(C1774*0.1))</f>
        <v>106682.500524755</v>
      </c>
      <c r="I1774" s="4" t="n">
        <f aca="false">G1774+H1774</f>
        <v>2790665.50475538</v>
      </c>
      <c r="J1774" s="0" t="n">
        <v>0.1486</v>
      </c>
      <c r="K1774" s="0" t="n">
        <f aca="false">I1774*J1774</f>
        <v>414692.894006649</v>
      </c>
      <c r="L1774" s="0" t="n">
        <v>0.0025</v>
      </c>
      <c r="M1774" s="0" t="n">
        <f aca="false">I1774*L1774</f>
        <v>6976.66376188844</v>
      </c>
      <c r="N1774" s="0" t="n">
        <v>0.0003</v>
      </c>
      <c r="O1774" s="0" t="n">
        <f aca="false">I1774*N1774</f>
        <v>837.199651426613</v>
      </c>
      <c r="P1774" s="0" t="n">
        <v>1E-005</v>
      </c>
      <c r="Q1774" s="0" t="n">
        <f aca="false">I1774*P1774</f>
        <v>27.9066550475538</v>
      </c>
      <c r="U1774" s="0" t="n">
        <v>0.0261</v>
      </c>
      <c r="V1774" s="0" t="n">
        <f aca="false">U1774*I1774</f>
        <v>72836.3696741153</v>
      </c>
      <c r="X1774" s="6" t="n">
        <v>0</v>
      </c>
      <c r="Y1774" s="6" t="n">
        <f aca="false">X1764/10</f>
        <v>313772.060366928</v>
      </c>
      <c r="AA1774" s="6"/>
      <c r="AB1774" s="6"/>
      <c r="AD1774" s="6" t="n">
        <f aca="false">AD1773-AE1774</f>
        <v>0</v>
      </c>
      <c r="AE1774" s="6" t="n">
        <f aca="false">AD1769/5</f>
        <v>0</v>
      </c>
      <c r="AJ1774" s="4" t="n">
        <f aca="false">AJ1773-AK1774</f>
        <v>0</v>
      </c>
      <c r="AK1774" s="4" t="n">
        <f aca="false">AJ1764/10</f>
        <v>313772.060366928</v>
      </c>
      <c r="AM1774" s="0" t="n">
        <v>1E-007</v>
      </c>
      <c r="AN1774" s="0" t="n">
        <f aca="false">AM1774*I1774</f>
        <v>0.279066550475538</v>
      </c>
      <c r="AO1774" s="0" t="n">
        <v>1E-007</v>
      </c>
      <c r="AP1774" s="0" t="n">
        <f aca="false">AO1774*I1774</f>
        <v>0.279066550475538</v>
      </c>
      <c r="AQ1774" s="0" t="n">
        <v>1E-008</v>
      </c>
      <c r="AR1774" s="0" t="n">
        <f aca="false">AQ1774*I1774</f>
        <v>0.0279066550475538</v>
      </c>
      <c r="AV1774" s="0" t="n">
        <v>0</v>
      </c>
      <c r="AW1774" s="0" t="n">
        <f aca="false">AV1774*I1774</f>
        <v>0</v>
      </c>
    </row>
    <row r="1776" customFormat="false" ht="12.75" hidden="false" customHeight="false" outlineLevel="0" collapsed="false">
      <c r="B1776" s="26" t="n">
        <f aca="false">SUM(B1754:B1764)</f>
        <v>-7507144.80625583</v>
      </c>
      <c r="C1776" s="4"/>
      <c r="D1776" s="4" t="n">
        <f aca="false">SUM(D1755:D1774)</f>
        <v>87608259.5173574</v>
      </c>
      <c r="E1776" s="4"/>
      <c r="F1776" s="26" t="n">
        <f aca="false">SUM(F1754:F1774)</f>
        <v>71922333.6571224</v>
      </c>
      <c r="G1776" s="26" t="n">
        <f aca="false">SUM(G1754:G1774)</f>
        <v>47468740.2137008</v>
      </c>
      <c r="H1776" s="26" t="n">
        <f aca="false">SUM(H1754:H1774)</f>
        <v>5333214.79247987</v>
      </c>
      <c r="I1776" s="26" t="n">
        <f aca="false">SUM(I1754:I1774)</f>
        <v>45294810.1999248</v>
      </c>
      <c r="K1776" s="0" t="n">
        <f aca="false">SUM(K1754:K1774)</f>
        <v>13457838.4448393</v>
      </c>
      <c r="M1776" s="10" t="n">
        <f aca="false">SUM(M1754:M1774)</f>
        <v>-1565706.05080979</v>
      </c>
      <c r="O1776" s="10" t="n">
        <f aca="false">SUM(O1754:O1774)</f>
        <v>-3823276.36663308</v>
      </c>
      <c r="P1776" s="10"/>
      <c r="Q1776" s="10" t="n">
        <f aca="false">SUM(Q1754:Q1774)</f>
        <v>-5760329.17331613</v>
      </c>
      <c r="R1776" s="0" t="n">
        <f aca="false">0.1+0.25*K1776/(K1776-M1776)</f>
        <v>0.323945794694734</v>
      </c>
      <c r="S1776" s="0" t="n">
        <f aca="false">0.35+0.15*M1776/(M1776-O1776)</f>
        <v>0.245969615663634</v>
      </c>
      <c r="T1776" s="0" t="n">
        <f aca="false">0.5+0.25*O1776/(O1776-Q1776)</f>
        <v>0.00656012662092426</v>
      </c>
      <c r="V1776" s="10" t="n">
        <f aca="false">SUM(V1754:V1774)</f>
        <v>3491593.54480409</v>
      </c>
      <c r="AF1776" s="10" t="n">
        <f aca="false">SUM(AF1754:AF1774)</f>
        <v>-8998894.80625583</v>
      </c>
      <c r="AG1776" s="10"/>
      <c r="AH1776" s="10" t="n">
        <f aca="false">SUM(AH1754:AH1774)</f>
        <v>0</v>
      </c>
      <c r="AN1776" s="10" t="n">
        <f aca="false">SUM(AN1754:AN1774)</f>
        <v>-6603783.00294173</v>
      </c>
      <c r="AP1776" s="10" t="n">
        <f aca="false">SUM(AP1754:AP1774)</f>
        <v>-7178110.18821167</v>
      </c>
      <c r="AR1776" s="10" t="n">
        <f aca="false">SUM(AR1754:AR1774)</f>
        <v>-7758885.47671913</v>
      </c>
      <c r="AS1776" s="0" t="n">
        <f aca="false">0.75+0.25*Q1776/(Q1776-AN1776)</f>
        <v>-0.95736351267534</v>
      </c>
      <c r="AT1776" s="0" t="n">
        <f aca="false">1+0.25*AN1776/(AN1776-AP1776)</f>
        <v>-1.87457357596519</v>
      </c>
      <c r="AU1776" s="0" t="n">
        <f aca="false">1.25+0.25*AP1776/(AP1776-AR1776)</f>
        <v>-1.83988275252669</v>
      </c>
      <c r="AW1776" s="10" t="n">
        <f aca="false">SUM(AW1754:AW1774)</f>
        <v>-8409663.93481055</v>
      </c>
      <c r="AX1776" s="0" t="n">
        <f aca="false">1.5+0.25*AR1776/(AR1776-AW1776)</f>
        <v>-1.48061705187437</v>
      </c>
    </row>
    <row r="1778" customFormat="false" ht="12.75" hidden="false" customHeight="false" outlineLevel="0" collapsed="false">
      <c r="A1778" s="8" t="s">
        <v>391</v>
      </c>
      <c r="F1778" s="25"/>
    </row>
    <row r="1779" customFormat="false" ht="12.75" hidden="false" customHeight="false" outlineLevel="0" collapsed="false">
      <c r="F1779" s="25"/>
      <c r="J1779" s="25" t="n">
        <v>0.1</v>
      </c>
      <c r="K1779" s="0" t="s">
        <v>345</v>
      </c>
      <c r="L1779" s="25" t="n">
        <v>0.35</v>
      </c>
      <c r="M1779" s="0" t="s">
        <v>381</v>
      </c>
      <c r="N1779" s="25" t="n">
        <v>0.5</v>
      </c>
      <c r="O1779" s="0" t="s">
        <v>345</v>
      </c>
      <c r="P1779" s="25" t="n">
        <v>0.75</v>
      </c>
      <c r="Q1779" s="0" t="s">
        <v>345</v>
      </c>
      <c r="R1779" s="0" t="s">
        <v>346</v>
      </c>
      <c r="S1779" s="0" t="s">
        <v>346</v>
      </c>
      <c r="T1779" s="0" t="s">
        <v>346</v>
      </c>
      <c r="U1779" s="25" t="n">
        <v>0.2</v>
      </c>
      <c r="V1779" s="0" t="s">
        <v>345</v>
      </c>
      <c r="AM1779" s="25" t="n">
        <v>1</v>
      </c>
      <c r="AN1779" s="0" t="s">
        <v>345</v>
      </c>
      <c r="AO1779" s="25" t="n">
        <v>1.25</v>
      </c>
      <c r="AP1779" s="0" t="s">
        <v>345</v>
      </c>
      <c r="AQ1779" s="25" t="n">
        <v>1.5</v>
      </c>
      <c r="AR1779" s="0" t="s">
        <v>345</v>
      </c>
      <c r="AS1779" s="0" t="s">
        <v>346</v>
      </c>
      <c r="AT1779" s="0" t="s">
        <v>346</v>
      </c>
      <c r="AU1779" s="0" t="s">
        <v>346</v>
      </c>
    </row>
    <row r="1780" customFormat="false" ht="12.75" hidden="false" customHeight="false" outlineLevel="0" collapsed="false">
      <c r="B1780" s="0" t="s">
        <v>347</v>
      </c>
      <c r="C1780" s="0" t="s">
        <v>315</v>
      </c>
      <c r="D1780" s="0" t="s">
        <v>348</v>
      </c>
      <c r="E1780" s="0" t="s">
        <v>349</v>
      </c>
      <c r="F1780" s="0" t="s">
        <v>350</v>
      </c>
      <c r="G1780" s="0" t="s">
        <v>351</v>
      </c>
      <c r="H1780" s="0" t="s">
        <v>352</v>
      </c>
      <c r="I1780" s="0" t="s">
        <v>353</v>
      </c>
      <c r="J1780" s="0" t="s">
        <v>354</v>
      </c>
      <c r="K1780" s="0" t="s">
        <v>355</v>
      </c>
      <c r="L1780" s="0" t="s">
        <v>354</v>
      </c>
      <c r="M1780" s="0" t="s">
        <v>356</v>
      </c>
      <c r="N1780" s="0" t="s">
        <v>357</v>
      </c>
      <c r="O1780" s="0" t="s">
        <v>358</v>
      </c>
      <c r="P1780" s="0" t="s">
        <v>354</v>
      </c>
      <c r="Q1780" s="0" t="s">
        <v>359</v>
      </c>
      <c r="R1780" s="0" t="s">
        <v>360</v>
      </c>
      <c r="S1780" s="0" t="s">
        <v>361</v>
      </c>
      <c r="T1780" s="0" t="s">
        <v>362</v>
      </c>
      <c r="U1780" s="0" t="s">
        <v>354</v>
      </c>
      <c r="V1780" s="0" t="s">
        <v>363</v>
      </c>
      <c r="AM1780" s="0" t="s">
        <v>357</v>
      </c>
      <c r="AN1780" s="0" t="s">
        <v>364</v>
      </c>
      <c r="AO1780" s="0" t="s">
        <v>354</v>
      </c>
      <c r="AP1780" s="0" t="s">
        <v>365</v>
      </c>
      <c r="AQ1780" s="0" t="s">
        <v>354</v>
      </c>
      <c r="AR1780" s="0" t="s">
        <v>366</v>
      </c>
      <c r="AS1780" s="0" t="s">
        <v>367</v>
      </c>
      <c r="AT1780" s="0" t="s">
        <v>368</v>
      </c>
      <c r="AU1780" s="0" t="s">
        <v>369</v>
      </c>
    </row>
    <row r="1781" customFormat="false" ht="12.75" hidden="false" customHeight="false" outlineLevel="0" collapsed="false">
      <c r="A1781" s="0" t="s">
        <v>372</v>
      </c>
      <c r="B1781" s="0" t="s">
        <v>315</v>
      </c>
      <c r="C1781" s="0" t="s">
        <v>373</v>
      </c>
      <c r="D1781" s="0" t="s">
        <v>300</v>
      </c>
      <c r="E1781" s="0" t="s">
        <v>374</v>
      </c>
      <c r="F1781" s="0" t="s">
        <v>300</v>
      </c>
      <c r="G1781" s="0" t="s">
        <v>300</v>
      </c>
      <c r="H1781" s="0" t="s">
        <v>300</v>
      </c>
      <c r="I1781" s="0" t="s">
        <v>329</v>
      </c>
      <c r="J1781" s="0" t="s">
        <v>375</v>
      </c>
      <c r="L1781" s="0" t="s">
        <v>375</v>
      </c>
      <c r="N1781" s="0" t="s">
        <v>375</v>
      </c>
      <c r="P1781" s="0" t="s">
        <v>375</v>
      </c>
      <c r="U1781" s="0" t="s">
        <v>375</v>
      </c>
      <c r="W1781" s="0" t="s">
        <v>376</v>
      </c>
      <c r="X1781" s="0" t="s">
        <v>377</v>
      </c>
      <c r="Y1781" s="0" t="s">
        <v>378</v>
      </c>
      <c r="Z1781" s="0" t="s">
        <v>376</v>
      </c>
      <c r="AA1781" s="0" t="s">
        <v>377</v>
      </c>
      <c r="AB1781" s="0" t="s">
        <v>378</v>
      </c>
      <c r="AC1781" s="0" t="s">
        <v>376</v>
      </c>
      <c r="AD1781" s="0" t="s">
        <v>377</v>
      </c>
      <c r="AE1781" s="0" t="s">
        <v>378</v>
      </c>
      <c r="AF1781" s="0" t="s">
        <v>376</v>
      </c>
      <c r="AG1781" s="0" t="s">
        <v>377</v>
      </c>
      <c r="AH1781" s="0" t="s">
        <v>378</v>
      </c>
      <c r="AM1781" s="0" t="s">
        <v>375</v>
      </c>
      <c r="AO1781" s="0" t="s">
        <v>375</v>
      </c>
      <c r="AQ1781" s="0" t="s">
        <v>375</v>
      </c>
    </row>
    <row r="1782" customFormat="false" ht="12.75" hidden="false" customHeight="false" outlineLevel="0" collapsed="false">
      <c r="A1782" s="0" t="n">
        <v>0</v>
      </c>
      <c r="B1782" s="4" t="n">
        <f aca="false">Z1414</f>
        <v>-8599353.62978525</v>
      </c>
      <c r="D1782" s="4"/>
      <c r="E1782" s="4"/>
      <c r="F1782" s="4"/>
      <c r="G1782" s="4"/>
      <c r="H1782" s="4"/>
      <c r="I1782" s="4" t="n">
        <f aca="false">B1782</f>
        <v>-8599353.62978525</v>
      </c>
      <c r="J1782" s="0" t="n">
        <v>1</v>
      </c>
      <c r="K1782" s="0" t="n">
        <f aca="false">I1782*J1782</f>
        <v>-8599353.62978525</v>
      </c>
      <c r="L1782" s="0" t="n">
        <v>1</v>
      </c>
      <c r="M1782" s="0" t="n">
        <f aca="false">I1782*L1782</f>
        <v>-8599353.62978525</v>
      </c>
      <c r="N1782" s="0" t="n">
        <v>1</v>
      </c>
      <c r="O1782" s="0" t="n">
        <f aca="false">I1782*N1782</f>
        <v>-8599353.62978525</v>
      </c>
      <c r="P1782" s="0" t="n">
        <v>1</v>
      </c>
      <c r="Q1782" s="0" t="n">
        <f aca="false">I1782*P1782</f>
        <v>-8599353.62978525</v>
      </c>
      <c r="U1782" s="0" t="n">
        <v>1</v>
      </c>
      <c r="V1782" s="0" t="n">
        <f aca="false">U1782*I1782</f>
        <v>-8599353.62978525</v>
      </c>
      <c r="W1782" s="17" t="n">
        <f aca="false">Z1414</f>
        <v>-8599353.62978525</v>
      </c>
      <c r="Z1782" s="17" t="n">
        <v>0</v>
      </c>
      <c r="AF1782" s="17" t="n">
        <f aca="false">W1782+Z1782+AC1782</f>
        <v>-8599353.62978525</v>
      </c>
      <c r="AG1782" s="17"/>
      <c r="AM1782" s="0" t="n">
        <v>1</v>
      </c>
      <c r="AN1782" s="0" t="n">
        <f aca="false">AM1782*I1782</f>
        <v>-8599353.62978525</v>
      </c>
      <c r="AO1782" s="0" t="n">
        <v>1</v>
      </c>
      <c r="AP1782" s="0" t="n">
        <f aca="false">AO1782*I1782</f>
        <v>-8599353.62978525</v>
      </c>
      <c r="AQ1782" s="0" t="n">
        <v>1</v>
      </c>
      <c r="AR1782" s="0" t="n">
        <f aca="false">AQ1782*I1782</f>
        <v>-8599353.62978525</v>
      </c>
    </row>
    <row r="1783" customFormat="false" ht="12.75" hidden="false" customHeight="false" outlineLevel="0" collapsed="false">
      <c r="A1783" s="0" t="n">
        <v>1</v>
      </c>
      <c r="C1783" s="0" t="n">
        <f aca="false">X1783+AA1783+AD1783</f>
        <v>7739418.26680672</v>
      </c>
      <c r="D1783" s="4" t="n">
        <f aca="false">Z1420+Z1423</f>
        <v>4728201.12522295</v>
      </c>
      <c r="E1783" s="0" t="n">
        <f aca="false">Y1783+AB1783+AE1783</f>
        <v>859935.362978525</v>
      </c>
      <c r="F1783" s="0" t="n">
        <f aca="false">D1783-E1783-0.1*C1783</f>
        <v>3094323.93556376</v>
      </c>
      <c r="G1783" s="4" t="n">
        <f aca="false">F1783*(1-0.34)</f>
        <v>2042253.79747208</v>
      </c>
      <c r="H1783" s="4" t="n">
        <f aca="false">0.34*(E1783+(C1783*0.1))</f>
        <v>555518.244484127</v>
      </c>
      <c r="I1783" s="4" t="n">
        <f aca="false">G1783+H1783</f>
        <v>2597772.04195621</v>
      </c>
      <c r="J1783" s="0" t="n">
        <v>0.9091</v>
      </c>
      <c r="K1783" s="0" t="n">
        <f aca="false">I1783*J1783</f>
        <v>2361634.56334239</v>
      </c>
      <c r="L1783" s="0" t="n">
        <v>0.7407</v>
      </c>
      <c r="M1783" s="0" t="n">
        <f aca="false">I1783*L1783</f>
        <v>1924169.75147696</v>
      </c>
      <c r="N1783" s="0" t="n">
        <v>0.6667</v>
      </c>
      <c r="O1783" s="0" t="n">
        <f aca="false">I1783*N1783</f>
        <v>1731934.6203722</v>
      </c>
      <c r="P1783" s="0" t="n">
        <v>0.5714</v>
      </c>
      <c r="Q1783" s="0" t="n">
        <f aca="false">I1783*P1783</f>
        <v>1484366.94477378</v>
      </c>
      <c r="U1783" s="0" t="n">
        <v>0.8333</v>
      </c>
      <c r="V1783" s="0" t="n">
        <f aca="false">U1783*I1783</f>
        <v>2164723.44256211</v>
      </c>
      <c r="X1783" s="6" t="n">
        <f aca="false">-W1782-Y1783</f>
        <v>7739418.26680672</v>
      </c>
      <c r="Y1783" s="6" t="n">
        <f aca="false">-W1782*0.1</f>
        <v>859935.362978525</v>
      </c>
      <c r="AA1783" s="6" t="n">
        <f aca="false">-Z1782-AB1783</f>
        <v>0</v>
      </c>
      <c r="AB1783" s="6" t="n">
        <f aca="false">-Z1782*0.2</f>
        <v>-0</v>
      </c>
      <c r="AJ1783" s="4" t="n">
        <f aca="false">-B1782-AK1783</f>
        <v>7739418.26680672</v>
      </c>
      <c r="AK1783" s="4" t="n">
        <f aca="false">-B1782*0.1</f>
        <v>859935.362978525</v>
      </c>
      <c r="AM1783" s="0" t="n">
        <v>0.5</v>
      </c>
      <c r="AN1783" s="0" t="n">
        <f aca="false">AM1783*I1783</f>
        <v>1298886.0209781</v>
      </c>
      <c r="AO1783" s="0" t="n">
        <v>0.4444</v>
      </c>
      <c r="AP1783" s="0" t="n">
        <f aca="false">AO1783*I1783</f>
        <v>1154449.89544534</v>
      </c>
      <c r="AQ1783" s="0" t="n">
        <v>0.4</v>
      </c>
      <c r="AR1783" s="0" t="n">
        <f aca="false">AQ1783*I1783</f>
        <v>1039108.81678248</v>
      </c>
    </row>
    <row r="1784" customFormat="false" ht="12.75" hidden="false" customHeight="false" outlineLevel="0" collapsed="false">
      <c r="A1784" s="0" t="n">
        <v>2</v>
      </c>
      <c r="C1784" s="0" t="n">
        <f aca="false">X1784+AA1784+AD1784</f>
        <v>6965476.44012605</v>
      </c>
      <c r="D1784" s="4" t="n">
        <f aca="false">Z1420+Z1423</f>
        <v>4728201.12522295</v>
      </c>
      <c r="E1784" s="0" t="n">
        <f aca="false">Y1784+AB1784+AE1784</f>
        <v>773941.826680672</v>
      </c>
      <c r="F1784" s="0" t="n">
        <f aca="false">D1784-E1784-0.1*C1784</f>
        <v>3257711.65452968</v>
      </c>
      <c r="G1784" s="4" t="n">
        <f aca="false">F1784*(1-0.34)</f>
        <v>2150089.69198959</v>
      </c>
      <c r="H1784" s="4" t="n">
        <f aca="false">0.34*(E1784+(C1784*0.1))</f>
        <v>499966.420035714</v>
      </c>
      <c r="I1784" s="4" t="n">
        <f aca="false">G1784+H1784</f>
        <v>2650056.1120253</v>
      </c>
      <c r="J1784" s="0" t="n">
        <v>0.8264</v>
      </c>
      <c r="K1784" s="0" t="n">
        <f aca="false">I1784*J1784</f>
        <v>2190006.37097771</v>
      </c>
      <c r="L1784" s="0" t="n">
        <v>0.6669</v>
      </c>
      <c r="M1784" s="0" t="n">
        <f aca="false">I1784*L1784</f>
        <v>1767322.42110967</v>
      </c>
      <c r="N1784" s="0" t="n">
        <v>0.4444</v>
      </c>
      <c r="O1784" s="0" t="n">
        <f aca="false">I1784*N1784</f>
        <v>1177684.93618404</v>
      </c>
      <c r="P1784" s="0" t="n">
        <v>0.3265</v>
      </c>
      <c r="Q1784" s="0" t="n">
        <f aca="false">I1784*P1784</f>
        <v>865243.32057626</v>
      </c>
      <c r="U1784" s="0" t="n">
        <v>0.6944</v>
      </c>
      <c r="V1784" s="0" t="n">
        <f aca="false">U1784*I1784</f>
        <v>1840198.96419037</v>
      </c>
      <c r="X1784" s="6" t="n">
        <f aca="false">X1783-Y1784</f>
        <v>6965476.44012605</v>
      </c>
      <c r="Y1784" s="6" t="n">
        <f aca="false">X1783*0.1</f>
        <v>773941.826680672</v>
      </c>
      <c r="AA1784" s="6" t="n">
        <f aca="false">AA1783-AB1784</f>
        <v>0</v>
      </c>
      <c r="AB1784" s="6" t="n">
        <f aca="false">AA1783*0.2</f>
        <v>0</v>
      </c>
      <c r="AJ1784" s="4" t="n">
        <f aca="false">AJ1783-AK1784</f>
        <v>6965476.44012605</v>
      </c>
      <c r="AK1784" s="4" t="n">
        <f aca="false">AJ1783*0.1</f>
        <v>773941.826680672</v>
      </c>
      <c r="AM1784" s="0" t="n">
        <v>0.25</v>
      </c>
      <c r="AN1784" s="0" t="n">
        <f aca="false">AM1784*I1784</f>
        <v>662514.028006325</v>
      </c>
      <c r="AO1784" s="0" t="n">
        <v>0.1613</v>
      </c>
      <c r="AP1784" s="0" t="n">
        <f aca="false">AO1784*I1784</f>
        <v>427454.050869681</v>
      </c>
      <c r="AQ1784" s="0" t="n">
        <v>0.016</v>
      </c>
      <c r="AR1784" s="0" t="n">
        <f aca="false">AQ1784*I1784</f>
        <v>42400.8977924048</v>
      </c>
    </row>
    <row r="1785" customFormat="false" ht="12.75" hidden="false" customHeight="false" outlineLevel="0" collapsed="false">
      <c r="A1785" s="0" t="n">
        <v>3</v>
      </c>
      <c r="C1785" s="0" t="n">
        <f aca="false">X1785+AA1785+AD1785</f>
        <v>6268928.79611345</v>
      </c>
      <c r="D1785" s="4" t="n">
        <f aca="false">Z1420+Z1423</f>
        <v>4728201.12522295</v>
      </c>
      <c r="E1785" s="0" t="n">
        <f aca="false">Y1785+AB1785+AE1785</f>
        <v>696547.644012605</v>
      </c>
      <c r="F1785" s="0" t="n">
        <f aca="false">D1785-E1785-0.1*C1785</f>
        <v>3404760.601599</v>
      </c>
      <c r="G1785" s="4" t="n">
        <f aca="false">F1785*(1-0.34)</f>
        <v>2247141.99705534</v>
      </c>
      <c r="H1785" s="4" t="n">
        <f aca="false">0.34*(E1785+(C1785*0.1))</f>
        <v>449969.778032143</v>
      </c>
      <c r="I1785" s="4" t="n">
        <f aca="false">G1785+H1785</f>
        <v>2697111.77508748</v>
      </c>
      <c r="J1785" s="0" t="n">
        <v>0.7513</v>
      </c>
      <c r="K1785" s="0" t="n">
        <f aca="false">I1785*J1785</f>
        <v>2026340.07662323</v>
      </c>
      <c r="L1785" s="0" t="n">
        <v>0.4046</v>
      </c>
      <c r="M1785" s="0" t="n">
        <f aca="false">I1785*L1785</f>
        <v>1091251.4242004</v>
      </c>
      <c r="N1785" s="0" t="n">
        <v>0.2963</v>
      </c>
      <c r="O1785" s="0" t="n">
        <f aca="false">I1785*N1785</f>
        <v>799154.218958422</v>
      </c>
      <c r="P1785" s="0" t="n">
        <v>0.1866</v>
      </c>
      <c r="Q1785" s="0" t="n">
        <f aca="false">I1785*P1785</f>
        <v>503281.057231325</v>
      </c>
      <c r="U1785" s="0" t="n">
        <v>0.5787</v>
      </c>
      <c r="V1785" s="0" t="n">
        <f aca="false">U1785*I1785</f>
        <v>1560818.58424313</v>
      </c>
      <c r="X1785" s="6" t="n">
        <f aca="false">X1784-Y1785</f>
        <v>6268928.79611345</v>
      </c>
      <c r="Y1785" s="6" t="n">
        <f aca="false">X1784*0.1</f>
        <v>696547.644012605</v>
      </c>
      <c r="AA1785" s="6" t="n">
        <f aca="false">AA1784-AB1785</f>
        <v>0</v>
      </c>
      <c r="AB1785" s="6" t="n">
        <f aca="false">AA1784*0.2</f>
        <v>0</v>
      </c>
      <c r="AJ1785" s="4" t="n">
        <f aca="false">AJ1784-AK1785</f>
        <v>6268928.79611345</v>
      </c>
      <c r="AK1785" s="4" t="n">
        <f aca="false">AJ1784*0.1</f>
        <v>696547.644012605</v>
      </c>
      <c r="AM1785" s="0" t="n">
        <v>0.125</v>
      </c>
      <c r="AN1785" s="0" t="n">
        <f aca="false">AM1785*I1785</f>
        <v>337138.971885936</v>
      </c>
      <c r="AO1785" s="0" t="n">
        <v>0.0878</v>
      </c>
      <c r="AP1785" s="0" t="n">
        <f aca="false">AO1785*I1785</f>
        <v>236806.413852681</v>
      </c>
      <c r="AQ1785" s="0" t="n">
        <v>0.064</v>
      </c>
      <c r="AR1785" s="0" t="n">
        <f aca="false">AQ1785*I1785</f>
        <v>172615.153605599</v>
      </c>
    </row>
    <row r="1786" customFormat="false" ht="12.75" hidden="false" customHeight="false" outlineLevel="0" collapsed="false">
      <c r="A1786" s="0" t="n">
        <v>4</v>
      </c>
      <c r="C1786" s="0" t="n">
        <f aca="false">X1786+AA1786+AD1786</f>
        <v>5642035.9165021</v>
      </c>
      <c r="D1786" s="4" t="n">
        <f aca="false">Z1420+Z1423</f>
        <v>4728201.12522295</v>
      </c>
      <c r="E1786" s="0" t="n">
        <f aca="false">Y1786+AB1786+AE1786</f>
        <v>626892.879611345</v>
      </c>
      <c r="F1786" s="0" t="n">
        <f aca="false">D1786-E1786-0.1*C1786</f>
        <v>3537104.6539614</v>
      </c>
      <c r="G1786" s="4" t="n">
        <f aca="false">F1786*(1-0.34)</f>
        <v>2334489.07161452</v>
      </c>
      <c r="H1786" s="4" t="n">
        <f aca="false">0.34*(E1786+(C1786*0.1))</f>
        <v>404972.800228929</v>
      </c>
      <c r="I1786" s="4" t="n">
        <f aca="false">G1786+H1786</f>
        <v>2739461.87184345</v>
      </c>
      <c r="J1786" s="0" t="n">
        <v>0.683</v>
      </c>
      <c r="K1786" s="0" t="n">
        <f aca="false">I1786*J1786</f>
        <v>1871052.45846908</v>
      </c>
      <c r="L1786" s="0" t="n">
        <v>0.3011</v>
      </c>
      <c r="M1786" s="0" t="n">
        <f aca="false">I1786*L1786</f>
        <v>824851.969612063</v>
      </c>
      <c r="N1786" s="0" t="n">
        <v>0.1975</v>
      </c>
      <c r="O1786" s="0" t="n">
        <f aca="false">I1786*N1786</f>
        <v>541043.719689082</v>
      </c>
      <c r="P1786" s="0" t="n">
        <v>0.1066</v>
      </c>
      <c r="Q1786" s="0" t="n">
        <f aca="false">I1786*P1786</f>
        <v>292026.635538512</v>
      </c>
      <c r="U1786" s="0" t="n">
        <v>0.4823</v>
      </c>
      <c r="V1786" s="0" t="n">
        <f aca="false">U1786*I1786</f>
        <v>1321242.4607901</v>
      </c>
      <c r="X1786" s="6" t="n">
        <f aca="false">X1785-Y1786</f>
        <v>5642035.9165021</v>
      </c>
      <c r="Y1786" s="6" t="n">
        <f aca="false">X1785*0.1</f>
        <v>626892.879611345</v>
      </c>
      <c r="AA1786" s="6" t="n">
        <f aca="false">AA1785-AB1786</f>
        <v>0</v>
      </c>
      <c r="AB1786" s="6" t="n">
        <f aca="false">AA1785*0.2</f>
        <v>0</v>
      </c>
      <c r="AJ1786" s="4" t="n">
        <f aca="false">AJ1785-AK1786</f>
        <v>5642035.9165021</v>
      </c>
      <c r="AK1786" s="4" t="n">
        <f aca="false">AJ1785*0.1</f>
        <v>626892.879611345</v>
      </c>
      <c r="AM1786" s="0" t="n">
        <v>0.0625</v>
      </c>
      <c r="AN1786" s="0" t="n">
        <f aca="false">AM1786*I1786</f>
        <v>171216.366990216</v>
      </c>
      <c r="AO1786" s="0" t="n">
        <v>0.039</v>
      </c>
      <c r="AP1786" s="0" t="n">
        <f aca="false">AO1786*I1786</f>
        <v>106839.013001895</v>
      </c>
      <c r="AQ1786" s="0" t="n">
        <v>0.0256</v>
      </c>
      <c r="AR1786" s="0" t="n">
        <f aca="false">AQ1786*I1786</f>
        <v>70130.2239191923</v>
      </c>
    </row>
    <row r="1787" customFormat="false" ht="12.75" hidden="false" customHeight="false" outlineLevel="0" collapsed="false">
      <c r="A1787" s="0" t="n">
        <v>5</v>
      </c>
      <c r="C1787" s="0" t="n">
        <f aca="false">X1787+AA1787+AD1787</f>
        <v>5077832.32485189</v>
      </c>
      <c r="D1787" s="4" t="n">
        <f aca="false">Z1420+Z1423</f>
        <v>4728201.12522295</v>
      </c>
      <c r="E1787" s="0" t="n">
        <f aca="false">Y1787+AB1787+AE1787</f>
        <v>564203.59165021</v>
      </c>
      <c r="F1787" s="0" t="n">
        <f aca="false">D1787-E1787-0.1*C1787</f>
        <v>3656214.30108755</v>
      </c>
      <c r="G1787" s="4" t="n">
        <f aca="false">F1787*(1-0.34)</f>
        <v>2413101.43871778</v>
      </c>
      <c r="H1787" s="4" t="n">
        <f aca="false">0.34*(E1787+(C1787*0.1))</f>
        <v>364475.520206036</v>
      </c>
      <c r="I1787" s="4" t="n">
        <f aca="false">G1787+H1787</f>
        <v>2777576.95892382</v>
      </c>
      <c r="J1787" s="0" t="n">
        <v>0.6209</v>
      </c>
      <c r="K1787" s="0" t="n">
        <f aca="false">I1787*J1787</f>
        <v>1724597.5337958</v>
      </c>
      <c r="L1787" s="0" t="n">
        <v>0.223</v>
      </c>
      <c r="M1787" s="0" t="n">
        <f aca="false">I1787*L1787</f>
        <v>619399.661840012</v>
      </c>
      <c r="N1787" s="0" t="n">
        <v>0.1317</v>
      </c>
      <c r="O1787" s="0" t="n">
        <f aca="false">I1787*N1787</f>
        <v>365806.885490267</v>
      </c>
      <c r="P1787" s="0" t="n">
        <v>0.0609</v>
      </c>
      <c r="Q1787" s="0" t="n">
        <f aca="false">I1787*P1787</f>
        <v>169154.436798461</v>
      </c>
      <c r="U1787" s="0" t="n">
        <v>0.4019</v>
      </c>
      <c r="V1787" s="0" t="n">
        <f aca="false">U1787*I1787</f>
        <v>1116308.17979148</v>
      </c>
      <c r="X1787" s="6" t="n">
        <f aca="false">X1786-Y1787</f>
        <v>5077832.32485189</v>
      </c>
      <c r="Y1787" s="6" t="n">
        <f aca="false">X1786*0.1</f>
        <v>564203.59165021</v>
      </c>
      <c r="AA1787" s="6" t="n">
        <f aca="false">AA1786-AB1787</f>
        <v>0</v>
      </c>
      <c r="AB1787" s="6" t="n">
        <f aca="false">AA1786*0.2</f>
        <v>0</v>
      </c>
      <c r="AJ1787" s="4" t="n">
        <f aca="false">AJ1786-AK1787</f>
        <v>5077832.32485189</v>
      </c>
      <c r="AK1787" s="4" t="n">
        <f aca="false">AJ1786*0.1</f>
        <v>564203.59165021</v>
      </c>
      <c r="AM1787" s="0" t="n">
        <v>0.03125</v>
      </c>
      <c r="AN1787" s="0" t="n">
        <f aca="false">AM1787*I1787</f>
        <v>86799.2799663694</v>
      </c>
      <c r="AO1787" s="0" t="n">
        <v>0.0173</v>
      </c>
      <c r="AP1787" s="0" t="n">
        <f aca="false">AO1787*I1787</f>
        <v>48052.0813893821</v>
      </c>
      <c r="AQ1787" s="0" t="n">
        <v>0.0102</v>
      </c>
      <c r="AR1787" s="0" t="n">
        <f aca="false">AQ1787*I1787</f>
        <v>28331.284981023</v>
      </c>
    </row>
    <row r="1788" customFormat="false" ht="12.75" hidden="false" customHeight="false" outlineLevel="0" collapsed="false">
      <c r="A1788" s="0" t="n">
        <v>6</v>
      </c>
      <c r="C1788" s="0" t="n">
        <f aca="false">X1788+AA1788+AD1788</f>
        <v>4570049.0923667</v>
      </c>
      <c r="D1788" s="4" t="n">
        <f aca="false">Z1420+Z1423</f>
        <v>4728201.12522295</v>
      </c>
      <c r="E1788" s="0" t="n">
        <f aca="false">Y1788+AB1788+AE1788</f>
        <v>507783.232485189</v>
      </c>
      <c r="F1788" s="0" t="n">
        <f aca="false">D1788-E1788-0.1*C1788</f>
        <v>3763412.98350109</v>
      </c>
      <c r="G1788" s="4" t="n">
        <f aca="false">F1788*(1-0.34)</f>
        <v>2483852.56911072</v>
      </c>
      <c r="H1788" s="4" t="n">
        <f aca="false">0.34*(E1788+(C1788*0.1))</f>
        <v>328027.968185432</v>
      </c>
      <c r="I1788" s="4" t="n">
        <f aca="false">G1788+H1788</f>
        <v>2811880.53729615</v>
      </c>
      <c r="J1788" s="0" t="n">
        <v>0.5645</v>
      </c>
      <c r="K1788" s="0" t="n">
        <f aca="false">I1788*J1788</f>
        <v>1587306.56330368</v>
      </c>
      <c r="L1788" s="0" t="n">
        <v>0.1652</v>
      </c>
      <c r="M1788" s="0" t="n">
        <f aca="false">I1788*L1788</f>
        <v>464522.664761325</v>
      </c>
      <c r="N1788" s="0" t="n">
        <v>0.0878</v>
      </c>
      <c r="O1788" s="0" t="n">
        <f aca="false">I1788*N1788</f>
        <v>246883.111174602</v>
      </c>
      <c r="P1788" s="0" t="n">
        <v>0.0348</v>
      </c>
      <c r="Q1788" s="0" t="n">
        <f aca="false">I1788*P1788</f>
        <v>97853.4426979061</v>
      </c>
      <c r="U1788" s="0" t="n">
        <v>0.3349</v>
      </c>
      <c r="V1788" s="0" t="n">
        <f aca="false">U1788*I1788</f>
        <v>941698.791940482</v>
      </c>
      <c r="X1788" s="6" t="n">
        <f aca="false">X1787-Y1788</f>
        <v>4570049.0923667</v>
      </c>
      <c r="Y1788" s="6" t="n">
        <f aca="false">X1787*0.1</f>
        <v>507783.232485189</v>
      </c>
      <c r="AA1788" s="6" t="n">
        <f aca="false">AA1787-AB1788</f>
        <v>0</v>
      </c>
      <c r="AB1788" s="6" t="n">
        <f aca="false">AA1787/5</f>
        <v>0</v>
      </c>
      <c r="AJ1788" s="4" t="n">
        <f aca="false">AJ1787-AK1788</f>
        <v>4570049.0923667</v>
      </c>
      <c r="AK1788" s="4" t="n">
        <f aca="false">AJ1787*0.1</f>
        <v>507783.232485189</v>
      </c>
      <c r="AM1788" s="0" t="n">
        <v>0.01563</v>
      </c>
      <c r="AN1788" s="0" t="n">
        <f aca="false">AM1788*I1788</f>
        <v>43949.6927979389</v>
      </c>
      <c r="AO1788" s="0" t="n">
        <v>0.0077</v>
      </c>
      <c r="AP1788" s="0" t="n">
        <f aca="false">AO1788*I1788</f>
        <v>21651.4801371804</v>
      </c>
      <c r="AQ1788" s="0" t="n">
        <v>0.0041</v>
      </c>
      <c r="AR1788" s="0" t="n">
        <f aca="false">AQ1788*I1788</f>
        <v>11528.7102029142</v>
      </c>
    </row>
    <row r="1789" customFormat="false" ht="12.75" hidden="false" customHeight="false" outlineLevel="0" collapsed="false">
      <c r="A1789" s="0" t="n">
        <v>7</v>
      </c>
      <c r="C1789" s="0" t="n">
        <f aca="false">X1789+AA1789+AD1789</f>
        <v>4113044.18313003</v>
      </c>
      <c r="D1789" s="4" t="n">
        <f aca="false">Z1420+Z1423</f>
        <v>4728201.12522295</v>
      </c>
      <c r="E1789" s="0" t="n">
        <f aca="false">Y1789+AB1789+AE1789</f>
        <v>457004.90923667</v>
      </c>
      <c r="F1789" s="0" t="n">
        <f aca="false">D1789-E1789-0.1*C1789</f>
        <v>3859891.79767328</v>
      </c>
      <c r="G1789" s="4" t="n">
        <f aca="false">F1789*(1-0.34)</f>
        <v>2547528.58646436</v>
      </c>
      <c r="H1789" s="4" t="n">
        <f aca="false">0.34*(E1789+(C1789*0.1))</f>
        <v>295225.171366889</v>
      </c>
      <c r="I1789" s="4" t="n">
        <f aca="false">G1789+H1789</f>
        <v>2842753.75783125</v>
      </c>
      <c r="J1789" s="0" t="n">
        <v>0.5132</v>
      </c>
      <c r="K1789" s="0" t="n">
        <f aca="false">I1789*J1789</f>
        <v>1458901.228519</v>
      </c>
      <c r="L1789" s="0" t="n">
        <v>0.1224</v>
      </c>
      <c r="M1789" s="0" t="n">
        <f aca="false">I1789*L1789</f>
        <v>347953.059958545</v>
      </c>
      <c r="N1789" s="0" t="n">
        <v>0.0585</v>
      </c>
      <c r="O1789" s="0" t="n">
        <f aca="false">I1789*N1789</f>
        <v>166301.094833128</v>
      </c>
      <c r="P1789" s="0" t="n">
        <v>0.0199</v>
      </c>
      <c r="Q1789" s="0" t="n">
        <f aca="false">I1789*P1789</f>
        <v>56570.7997808419</v>
      </c>
      <c r="U1789" s="0" t="n">
        <v>0.2791</v>
      </c>
      <c r="V1789" s="0" t="n">
        <f aca="false">U1789*I1789</f>
        <v>793412.573810703</v>
      </c>
      <c r="X1789" s="6" t="n">
        <f aca="false">X1788-Y1789</f>
        <v>4113044.18313003</v>
      </c>
      <c r="Y1789" s="6" t="n">
        <f aca="false">X1788*0.1</f>
        <v>457004.90923667</v>
      </c>
      <c r="AA1789" s="6" t="n">
        <f aca="false">AA1788-AB1789</f>
        <v>0</v>
      </c>
      <c r="AB1789" s="6" t="n">
        <f aca="false">AA1787/5</f>
        <v>0</v>
      </c>
      <c r="AJ1789" s="4" t="n">
        <f aca="false">AJ1788-AK1789</f>
        <v>4113044.18313003</v>
      </c>
      <c r="AK1789" s="4" t="n">
        <f aca="false">AJ1788*0.1</f>
        <v>457004.90923667</v>
      </c>
      <c r="AM1789" s="0" t="n">
        <v>0.00781</v>
      </c>
      <c r="AN1789" s="0" t="n">
        <f aca="false">AM1789*I1789</f>
        <v>22201.9068486621</v>
      </c>
      <c r="AO1789" s="0" t="n">
        <v>0.0034</v>
      </c>
      <c r="AP1789" s="0" t="n">
        <f aca="false">AO1789*I1789</f>
        <v>9665.36277662626</v>
      </c>
      <c r="AQ1789" s="0" t="n">
        <v>0.0016</v>
      </c>
      <c r="AR1789" s="0" t="n">
        <f aca="false">AQ1789*I1789</f>
        <v>4548.40601253001</v>
      </c>
    </row>
    <row r="1790" customFormat="false" ht="12.75" hidden="false" customHeight="false" outlineLevel="0" collapsed="false">
      <c r="A1790" s="0" t="n">
        <v>8</v>
      </c>
      <c r="C1790" s="0" t="n">
        <f aca="false">X1790+AA1790+AD1790</f>
        <v>3701739.76481703</v>
      </c>
      <c r="D1790" s="4" t="n">
        <f aca="false">Z1420+Z1423</f>
        <v>4728201.12522295</v>
      </c>
      <c r="E1790" s="0" t="n">
        <f aca="false">Y1790+AB1790+AE1790</f>
        <v>411304.418313003</v>
      </c>
      <c r="F1790" s="0" t="n">
        <f aca="false">D1790-E1790-0.1*C1790</f>
        <v>3946722.73042825</v>
      </c>
      <c r="G1790" s="4" t="n">
        <f aca="false">F1790*(1-0.34)</f>
        <v>2604837.00208264</v>
      </c>
      <c r="H1790" s="4" t="n">
        <f aca="false">0.34*(E1790+(C1790*0.1))</f>
        <v>265702.6542302</v>
      </c>
      <c r="I1790" s="4" t="n">
        <f aca="false">G1790+H1790</f>
        <v>2870539.65631284</v>
      </c>
      <c r="J1790" s="0" t="n">
        <v>0.4665</v>
      </c>
      <c r="K1790" s="0" t="n">
        <f aca="false">I1790*J1790</f>
        <v>1339106.74966994</v>
      </c>
      <c r="L1790" s="0" t="n">
        <v>0.0906</v>
      </c>
      <c r="M1790" s="0" t="n">
        <f aca="false">I1790*L1790</f>
        <v>260070.892861944</v>
      </c>
      <c r="N1790" s="0" t="n">
        <v>0.039</v>
      </c>
      <c r="O1790" s="0" t="n">
        <f aca="false">I1790*N1790</f>
        <v>111951.046596201</v>
      </c>
      <c r="P1790" s="0" t="n">
        <v>0.0199</v>
      </c>
      <c r="Q1790" s="0" t="n">
        <f aca="false">I1790*P1790</f>
        <v>57123.7391606256</v>
      </c>
      <c r="U1790" s="0" t="n">
        <v>0.2326</v>
      </c>
      <c r="V1790" s="0" t="n">
        <f aca="false">U1790*I1790</f>
        <v>667687.524058367</v>
      </c>
      <c r="X1790" s="6" t="n">
        <f aca="false">X1789-Y1790</f>
        <v>3701739.76481703</v>
      </c>
      <c r="Y1790" s="6" t="n">
        <f aca="false">X1789*0.1</f>
        <v>411304.418313003</v>
      </c>
      <c r="AA1790" s="6" t="n">
        <f aca="false">AA1789-AB1790</f>
        <v>0</v>
      </c>
      <c r="AB1790" s="6" t="n">
        <f aca="false">AA1787/5</f>
        <v>0</v>
      </c>
      <c r="AJ1790" s="4" t="n">
        <f aca="false">AJ1789-AK1790</f>
        <v>3701739.76481703</v>
      </c>
      <c r="AK1790" s="4" t="n">
        <f aca="false">AJ1789*0.1</f>
        <v>411304.418313003</v>
      </c>
      <c r="AM1790" s="0" t="n">
        <v>0.00391</v>
      </c>
      <c r="AN1790" s="0" t="n">
        <f aca="false">AM1790*I1790</f>
        <v>11223.8100561832</v>
      </c>
      <c r="AO1790" s="0" t="n">
        <v>0.0015</v>
      </c>
      <c r="AP1790" s="0" t="n">
        <f aca="false">AO1790*I1790</f>
        <v>4305.80948446926</v>
      </c>
      <c r="AQ1790" s="0" t="n">
        <v>0.000665</v>
      </c>
      <c r="AR1790" s="0" t="n">
        <f aca="false">AQ1790*I1790</f>
        <v>1908.90887144804</v>
      </c>
    </row>
    <row r="1791" customFormat="false" ht="12.75" hidden="false" customHeight="false" outlineLevel="0" collapsed="false">
      <c r="A1791" s="0" t="n">
        <v>9</v>
      </c>
      <c r="C1791" s="0" t="n">
        <f aca="false">X1791+AA1791+AD1791</f>
        <v>3331565.78833533</v>
      </c>
      <c r="D1791" s="4" t="n">
        <f aca="false">Z1420+Z1423</f>
        <v>4728201.12522295</v>
      </c>
      <c r="E1791" s="0" t="n">
        <f aca="false">Y1791+AB1791+AE1791</f>
        <v>370173.976481703</v>
      </c>
      <c r="F1791" s="0" t="n">
        <f aca="false">D1791-E1791-0.1*C1791</f>
        <v>4024870.56990772</v>
      </c>
      <c r="G1791" s="4" t="n">
        <f aca="false">F1791*(1-0.34)</f>
        <v>2656414.57613909</v>
      </c>
      <c r="H1791" s="4" t="n">
        <f aca="false">0.34*(E1791+(C1791*0.1))</f>
        <v>239132.38880718</v>
      </c>
      <c r="I1791" s="4" t="n">
        <f aca="false">G1791+H1791</f>
        <v>2895546.96494627</v>
      </c>
      <c r="J1791" s="0" t="n">
        <v>0.4241</v>
      </c>
      <c r="K1791" s="0" t="n">
        <f aca="false">I1791*J1791</f>
        <v>1228001.46783371</v>
      </c>
      <c r="L1791" s="0" t="n">
        <v>0.0671</v>
      </c>
      <c r="M1791" s="0" t="n">
        <f aca="false">I1791*L1791</f>
        <v>194291.201347895</v>
      </c>
      <c r="N1791" s="0" t="n">
        <v>0.026</v>
      </c>
      <c r="O1791" s="0" t="n">
        <f aca="false">I1791*N1791</f>
        <v>75284.2210886031</v>
      </c>
      <c r="P1791" s="0" t="n">
        <v>0.0065</v>
      </c>
      <c r="Q1791" s="0" t="n">
        <f aca="false">I1791*P1791</f>
        <v>18821.0552721508</v>
      </c>
      <c r="U1791" s="0" t="n">
        <v>0.1938</v>
      </c>
      <c r="V1791" s="0" t="n">
        <f aca="false">U1791*I1791</f>
        <v>561157.001806588</v>
      </c>
      <c r="X1791" s="6" t="n">
        <f aca="false">X1790-Y1791</f>
        <v>3331565.78833533</v>
      </c>
      <c r="Y1791" s="6" t="n">
        <f aca="false">X1790*0.1</f>
        <v>370173.976481703</v>
      </c>
      <c r="AA1791" s="6" t="n">
        <f aca="false">AA1790-AB1791</f>
        <v>0</v>
      </c>
      <c r="AB1791" s="6" t="n">
        <f aca="false">AA1787/5</f>
        <v>0</v>
      </c>
      <c r="AJ1791" s="4" t="n">
        <f aca="false">AJ1790-AK1791</f>
        <v>3331565.78833533</v>
      </c>
      <c r="AK1791" s="4" t="n">
        <f aca="false">AJ1790*0.1</f>
        <v>370173.976481703</v>
      </c>
      <c r="AM1791" s="0" t="n">
        <v>0.00195</v>
      </c>
      <c r="AN1791" s="0" t="n">
        <f aca="false">AM1791*I1791</f>
        <v>5646.31658164523</v>
      </c>
      <c r="AO1791" s="0" t="n">
        <v>0.0007</v>
      </c>
      <c r="AP1791" s="0" t="n">
        <f aca="false">AO1791*I1791</f>
        <v>2026.88287546239</v>
      </c>
      <c r="AQ1791" s="0" t="n">
        <v>0.000262</v>
      </c>
      <c r="AR1791" s="0" t="n">
        <f aca="false">AQ1791*I1791</f>
        <v>758.633304815924</v>
      </c>
    </row>
    <row r="1792" customFormat="false" ht="12.75" hidden="false" customHeight="false" outlineLevel="0" collapsed="false">
      <c r="A1792" s="0" t="n">
        <v>10</v>
      </c>
      <c r="B1792" s="17" t="n">
        <f aca="false">Z1417</f>
        <v>1491750</v>
      </c>
      <c r="C1792" s="0" t="n">
        <f aca="false">X1792+AA1792+AD1792</f>
        <v>2998409.20950179</v>
      </c>
      <c r="D1792" s="4" t="n">
        <f aca="false">Z1420+Z1423</f>
        <v>4728201.12522295</v>
      </c>
      <c r="E1792" s="0" t="n">
        <f aca="false">Y1792+AB1792+AE1792</f>
        <v>333156.578833533</v>
      </c>
      <c r="F1792" s="0" t="n">
        <f aca="false">D1792-E1792-0.1*C1792</f>
        <v>4095203.62543924</v>
      </c>
      <c r="G1792" s="4" t="n">
        <f aca="false">F1792*(1-0.34)</f>
        <v>2702834.3927899</v>
      </c>
      <c r="H1792" s="4" t="n">
        <f aca="false">0.34*(E1792+(C1792*0.1))</f>
        <v>215219.149926462</v>
      </c>
      <c r="I1792" s="4" t="n">
        <f aca="false">B1792+G1792+H1792</f>
        <v>4409803.54271636</v>
      </c>
      <c r="J1792" s="0" t="n">
        <v>0.3855</v>
      </c>
      <c r="K1792" s="0" t="n">
        <f aca="false">I1792*J1792</f>
        <v>1699979.26571716</v>
      </c>
      <c r="L1792" s="0" t="n">
        <v>0.0497</v>
      </c>
      <c r="M1792" s="0" t="n">
        <f aca="false">I1792*L1792</f>
        <v>219167.236073003</v>
      </c>
      <c r="N1792" s="0" t="n">
        <v>0.0173</v>
      </c>
      <c r="O1792" s="0" t="n">
        <f aca="false">I1792*N1792</f>
        <v>76289.601288993</v>
      </c>
      <c r="P1792" s="0" t="n">
        <v>0.0037</v>
      </c>
      <c r="Q1792" s="0" t="n">
        <f aca="false">I1792*P1792</f>
        <v>16316.2731080505</v>
      </c>
      <c r="U1792" s="0" t="n">
        <v>0.1615</v>
      </c>
      <c r="V1792" s="0" t="n">
        <f aca="false">U1792*I1792</f>
        <v>712183.272148692</v>
      </c>
      <c r="W1792" s="17"/>
      <c r="X1792" s="6" t="n">
        <f aca="false">X1791-Y1792</f>
        <v>2998409.20950179</v>
      </c>
      <c r="Y1792" s="6" t="n">
        <f aca="false">X1791*0.1</f>
        <v>333156.578833533</v>
      </c>
      <c r="AA1792" s="6" t="n">
        <f aca="false">AA1791-AB1792</f>
        <v>0</v>
      </c>
      <c r="AB1792" s="6" t="n">
        <f aca="false">AA1787/5</f>
        <v>0</v>
      </c>
      <c r="AC1792" s="17" t="n">
        <v>0</v>
      </c>
      <c r="AF1792" s="17" t="n">
        <f aca="false">W1792+Z1792+AC1792</f>
        <v>0</v>
      </c>
      <c r="AJ1792" s="4" t="n">
        <f aca="false">AJ1791-AK1792</f>
        <v>2998409.20950179</v>
      </c>
      <c r="AK1792" s="4" t="n">
        <f aca="false">AJ1791*0.1</f>
        <v>333156.578833533</v>
      </c>
      <c r="AM1792" s="0" t="n">
        <v>0.00098</v>
      </c>
      <c r="AN1792" s="0" t="n">
        <f aca="false">AM1792*I1792</f>
        <v>4321.60747186203</v>
      </c>
      <c r="AO1792" s="0" t="n">
        <v>0.0003</v>
      </c>
      <c r="AP1792" s="0" t="n">
        <f aca="false">AO1792*I1792</f>
        <v>1322.94106281491</v>
      </c>
      <c r="AQ1792" s="0" t="n">
        <v>0.000105</v>
      </c>
      <c r="AR1792" s="0" t="n">
        <f aca="false">AQ1792*I1792</f>
        <v>463.029371985218</v>
      </c>
    </row>
    <row r="1793" customFormat="false" ht="12.75" hidden="false" customHeight="false" outlineLevel="0" collapsed="false">
      <c r="A1793" s="0" t="n">
        <v>11</v>
      </c>
      <c r="C1793" s="0" t="n">
        <f aca="false">X1793+AA1793+AD1793</f>
        <v>2698568.28855161</v>
      </c>
      <c r="D1793" s="4" t="n">
        <f aca="false">Z1420+Z1423</f>
        <v>4728201.12522295</v>
      </c>
      <c r="E1793" s="0" t="n">
        <f aca="false">Y1793+AB1793+AE1793</f>
        <v>299840.920950179</v>
      </c>
      <c r="F1793" s="0" t="n">
        <f aca="false">D1793-E1793-0.1*C1793</f>
        <v>4158503.37541761</v>
      </c>
      <c r="G1793" s="4" t="n">
        <f aca="false">F1793*(1-0.34)</f>
        <v>2744612.22777562</v>
      </c>
      <c r="H1793" s="4" t="n">
        <f aca="false">0.34*(E1793+(C1793*0.1))</f>
        <v>193697.234933816</v>
      </c>
      <c r="I1793" s="4" t="n">
        <f aca="false">G1793+H1793</f>
        <v>2938309.46270944</v>
      </c>
      <c r="J1793" s="0" t="n">
        <v>0.3505</v>
      </c>
      <c r="K1793" s="0" t="n">
        <f aca="false">I1793*J1793</f>
        <v>1029877.46667966</v>
      </c>
      <c r="L1793" s="0" t="n">
        <v>0.0368</v>
      </c>
      <c r="M1793" s="0" t="n">
        <f aca="false">I1793*L1793</f>
        <v>108129.788227707</v>
      </c>
      <c r="N1793" s="0" t="n">
        <v>0.116</v>
      </c>
      <c r="O1793" s="0" t="n">
        <f aca="false">I1793*N1793</f>
        <v>340843.897674295</v>
      </c>
      <c r="P1793" s="0" t="n">
        <v>0.0021</v>
      </c>
      <c r="Q1793" s="0" t="n">
        <f aca="false">I1793*P1793</f>
        <v>6170.44987168982</v>
      </c>
      <c r="U1793" s="0" t="n">
        <v>0.1346</v>
      </c>
      <c r="V1793" s="0" t="n">
        <f aca="false">U1793*I1793</f>
        <v>395496.453680691</v>
      </c>
      <c r="X1793" s="6" t="n">
        <f aca="false">X1792-Y1793</f>
        <v>2698568.28855161</v>
      </c>
      <c r="Y1793" s="6" t="n">
        <f aca="false">X1792/10</f>
        <v>299840.920950179</v>
      </c>
      <c r="AA1793" s="6"/>
      <c r="AB1793" s="6"/>
      <c r="AD1793" s="6" t="n">
        <f aca="false">-AC1792-AE1793</f>
        <v>0</v>
      </c>
      <c r="AE1793" s="6" t="n">
        <f aca="false">-AC1792*0.2</f>
        <v>-0</v>
      </c>
      <c r="AJ1793" s="4" t="n">
        <f aca="false">AJ1792-AK1793</f>
        <v>2698568.28855161</v>
      </c>
      <c r="AK1793" s="4" t="n">
        <f aca="false">AJ1792/10</f>
        <v>299840.920950179</v>
      </c>
      <c r="AM1793" s="0" t="n">
        <v>0.00049</v>
      </c>
      <c r="AN1793" s="0" t="n">
        <f aca="false">AM1793*I1793</f>
        <v>1439.77163672763</v>
      </c>
      <c r="AO1793" s="0" t="n">
        <v>0.00013</v>
      </c>
      <c r="AP1793" s="0" t="n">
        <f aca="false">AO1793*I1793</f>
        <v>381.980230152227</v>
      </c>
      <c r="AQ1793" s="0" t="n">
        <v>4.2E-005</v>
      </c>
      <c r="AR1793" s="0" t="n">
        <f aca="false">AQ1793*I1793</f>
        <v>123.408997433796</v>
      </c>
    </row>
    <row r="1794" customFormat="false" ht="12.75" hidden="false" customHeight="false" outlineLevel="0" collapsed="false">
      <c r="A1794" s="0" t="n">
        <v>12</v>
      </c>
      <c r="C1794" s="0" t="n">
        <f aca="false">X1794+AA1794+AD1794</f>
        <v>2398727.36760143</v>
      </c>
      <c r="D1794" s="4" t="n">
        <f aca="false">Z1420+Z1423</f>
        <v>4728201.12522295</v>
      </c>
      <c r="E1794" s="0" t="n">
        <f aca="false">Y1794+AB1794+AE1794</f>
        <v>299840.920950179</v>
      </c>
      <c r="F1794" s="0" t="n">
        <f aca="false">D1794-E1794-0.1*C1794</f>
        <v>4188487.46751263</v>
      </c>
      <c r="G1794" s="4" t="n">
        <f aca="false">F1794*(1-0.34)</f>
        <v>2764401.72855834</v>
      </c>
      <c r="H1794" s="4" t="n">
        <f aca="false">0.34*(E1794+(C1794*0.1))</f>
        <v>183502.64362151</v>
      </c>
      <c r="I1794" s="4" t="n">
        <f aca="false">G1794+H1794</f>
        <v>2947904.37217985</v>
      </c>
      <c r="J1794" s="0" t="n">
        <v>0.3186</v>
      </c>
      <c r="K1794" s="0" t="n">
        <f aca="false">I1794*J1794</f>
        <v>939202.332976499</v>
      </c>
      <c r="L1794" s="0" t="n">
        <v>0.0273</v>
      </c>
      <c r="M1794" s="0" t="n">
        <f aca="false">I1794*L1794</f>
        <v>80477.7893605098</v>
      </c>
      <c r="N1794" s="0" t="n">
        <v>0.0077</v>
      </c>
      <c r="O1794" s="0" t="n">
        <f aca="false">I1794*N1794</f>
        <v>22698.8636657848</v>
      </c>
      <c r="P1794" s="0" t="n">
        <v>0.0012</v>
      </c>
      <c r="Q1794" s="0" t="n">
        <f aca="false">I1794*P1794</f>
        <v>3537.48524661581</v>
      </c>
      <c r="U1794" s="0" t="n">
        <v>0.1122</v>
      </c>
      <c r="V1794" s="0" t="n">
        <f aca="false">U1794*I1794</f>
        <v>330754.870558579</v>
      </c>
      <c r="X1794" s="6" t="n">
        <f aca="false">X1793-Y1794</f>
        <v>2398727.36760143</v>
      </c>
      <c r="Y1794" s="6" t="n">
        <f aca="false">X1792/10</f>
        <v>299840.920950179</v>
      </c>
      <c r="AA1794" s="6"/>
      <c r="AB1794" s="6"/>
      <c r="AD1794" s="6" t="n">
        <f aca="false">AD1793-AE1794</f>
        <v>0</v>
      </c>
      <c r="AE1794" s="6" t="n">
        <f aca="false">AD1793*0.2</f>
        <v>0</v>
      </c>
      <c r="AJ1794" s="4" t="n">
        <f aca="false">AJ1793-AK1794</f>
        <v>2398727.36760143</v>
      </c>
      <c r="AK1794" s="4" t="n">
        <f aca="false">AJ1792/10</f>
        <v>299840.920950179</v>
      </c>
      <c r="AM1794" s="0" t="n">
        <v>0.00024</v>
      </c>
      <c r="AN1794" s="0" t="n">
        <f aca="false">AM1794*I1794</f>
        <v>707.497049323163</v>
      </c>
      <c r="AO1794" s="0" t="n">
        <v>5.9E-005</v>
      </c>
      <c r="AP1794" s="0" t="n">
        <f aca="false">AO1794*I1794</f>
        <v>173.926357958611</v>
      </c>
      <c r="AQ1794" s="0" t="n">
        <v>1.7E-005</v>
      </c>
      <c r="AR1794" s="0" t="n">
        <f aca="false">AQ1794*I1794</f>
        <v>50.1143743270574</v>
      </c>
    </row>
    <row r="1795" customFormat="false" ht="12.75" hidden="false" customHeight="false" outlineLevel="0" collapsed="false">
      <c r="A1795" s="0" t="n">
        <v>13</v>
      </c>
      <c r="C1795" s="0" t="n">
        <f aca="false">X1795+AA1795+AD1795</f>
        <v>2098886.44665125</v>
      </c>
      <c r="D1795" s="4" t="n">
        <f aca="false">Z1420+Z1423</f>
        <v>4728201.12522295</v>
      </c>
      <c r="E1795" s="0" t="n">
        <f aca="false">Y1795+AB1795+AE1795</f>
        <v>299840.920950179</v>
      </c>
      <c r="F1795" s="0" t="n">
        <f aca="false">D1795-E1795-0.1*C1795</f>
        <v>4218471.55960765</v>
      </c>
      <c r="G1795" s="4" t="n">
        <f aca="false">F1795*(1-0.34)</f>
        <v>2784191.22934105</v>
      </c>
      <c r="H1795" s="4" t="n">
        <f aca="false">0.34*(E1795+(C1795*0.1))</f>
        <v>173308.052309204</v>
      </c>
      <c r="I1795" s="4" t="n">
        <f aca="false">G1795+H1795</f>
        <v>2957499.28165025</v>
      </c>
      <c r="J1795" s="0" t="n">
        <v>0.2897</v>
      </c>
      <c r="K1795" s="0" t="n">
        <f aca="false">I1795*J1795</f>
        <v>856787.541894078</v>
      </c>
      <c r="L1795" s="0" t="n">
        <v>0.0273</v>
      </c>
      <c r="M1795" s="0" t="n">
        <f aca="false">I1795*L1795</f>
        <v>80739.7303890518</v>
      </c>
      <c r="N1795" s="0" t="n">
        <v>0.0051</v>
      </c>
      <c r="O1795" s="0" t="n">
        <f aca="false">I1795*N1795</f>
        <v>15083.2463364163</v>
      </c>
      <c r="P1795" s="0" t="n">
        <v>0.0007</v>
      </c>
      <c r="Q1795" s="0" t="n">
        <f aca="false">I1795*P1795</f>
        <v>2070.24949715518</v>
      </c>
      <c r="U1795" s="0" t="n">
        <v>0.0935</v>
      </c>
      <c r="V1795" s="0" t="n">
        <f aca="false">U1795*I1795</f>
        <v>276526.182834298</v>
      </c>
      <c r="X1795" s="6" t="n">
        <f aca="false">X1794-Y1795</f>
        <v>2098886.44665125</v>
      </c>
      <c r="Y1795" s="6" t="n">
        <f aca="false">X1792/10</f>
        <v>299840.920950179</v>
      </c>
      <c r="AA1795" s="6"/>
      <c r="AB1795" s="6"/>
      <c r="AD1795" s="6" t="n">
        <f aca="false">AD1794-AE1795</f>
        <v>0</v>
      </c>
      <c r="AE1795" s="6" t="n">
        <f aca="false">AD1794*0.2</f>
        <v>0</v>
      </c>
      <c r="AJ1795" s="4" t="n">
        <f aca="false">AJ1794-AK1795</f>
        <v>2098886.44665125</v>
      </c>
      <c r="AK1795" s="4" t="n">
        <f aca="false">AJ1792/10</f>
        <v>299840.920950179</v>
      </c>
      <c r="AM1795" s="0" t="n">
        <v>0.00012</v>
      </c>
      <c r="AN1795" s="0" t="n">
        <f aca="false">AM1795*I1795</f>
        <v>354.89991379803</v>
      </c>
      <c r="AO1795" s="0" t="n">
        <v>2.6E-005</v>
      </c>
      <c r="AP1795" s="0" t="n">
        <f aca="false">AO1795*I1795</f>
        <v>76.8949813229065</v>
      </c>
      <c r="AQ1795" s="0" t="n">
        <v>6.7E-006</v>
      </c>
      <c r="AR1795" s="0" t="n">
        <f aca="false">AQ1795*I1795</f>
        <v>19.8152451870567</v>
      </c>
    </row>
    <row r="1796" customFormat="false" ht="12.75" hidden="false" customHeight="false" outlineLevel="0" collapsed="false">
      <c r="A1796" s="0" t="n">
        <v>14</v>
      </c>
      <c r="C1796" s="0" t="n">
        <f aca="false">X1796+AA1796+AD1796</f>
        <v>1799045.52570108</v>
      </c>
      <c r="D1796" s="4" t="n">
        <f aca="false">Z1420+Z1423</f>
        <v>4728201.12522295</v>
      </c>
      <c r="E1796" s="0" t="n">
        <f aca="false">Y1796+AB1796+AE1796</f>
        <v>299840.920950179</v>
      </c>
      <c r="F1796" s="0" t="n">
        <f aca="false">D1796-E1796-0.1*C1796</f>
        <v>4248455.65170267</v>
      </c>
      <c r="G1796" s="4" t="n">
        <f aca="false">F1796*(1-0.34)</f>
        <v>2803980.73012376</v>
      </c>
      <c r="H1796" s="4" t="n">
        <f aca="false">0.34*(E1796+(C1796*0.1))</f>
        <v>163113.460996898</v>
      </c>
      <c r="I1796" s="4" t="n">
        <f aca="false">G1796+H1796</f>
        <v>2967094.19112066</v>
      </c>
      <c r="J1796" s="0" t="n">
        <v>0.2633</v>
      </c>
      <c r="K1796" s="0" t="n">
        <f aca="false">I1796*J1796</f>
        <v>781235.900522069</v>
      </c>
      <c r="L1796" s="0" t="n">
        <v>0.0202</v>
      </c>
      <c r="M1796" s="0" t="n">
        <f aca="false">I1796*L1796</f>
        <v>59935.3026606373</v>
      </c>
      <c r="N1796" s="0" t="n">
        <v>0.0034</v>
      </c>
      <c r="O1796" s="0" t="n">
        <f aca="false">I1796*N1796</f>
        <v>10088.1202498102</v>
      </c>
      <c r="P1796" s="0" t="n">
        <v>0.0004</v>
      </c>
      <c r="Q1796" s="0" t="n">
        <f aca="false">I1796*P1796</f>
        <v>1186.83767644826</v>
      </c>
      <c r="U1796" s="0" t="n">
        <v>0.0779</v>
      </c>
      <c r="V1796" s="0" t="n">
        <f aca="false">U1796*I1796</f>
        <v>231136.637488299</v>
      </c>
      <c r="X1796" s="6" t="n">
        <f aca="false">X1795-Y1796</f>
        <v>1799045.52570108</v>
      </c>
      <c r="Y1796" s="6" t="n">
        <f aca="false">X1792/10</f>
        <v>299840.920950179</v>
      </c>
      <c r="AA1796" s="6"/>
      <c r="AB1796" s="6"/>
      <c r="AD1796" s="6" t="n">
        <f aca="false">AD1795-AE1796</f>
        <v>0</v>
      </c>
      <c r="AE1796" s="6" t="n">
        <f aca="false">AD1795*0.2</f>
        <v>0</v>
      </c>
      <c r="AJ1796" s="4" t="n">
        <f aca="false">AJ1795-AK1796</f>
        <v>1799045.52570108</v>
      </c>
      <c r="AK1796" s="4" t="n">
        <f aca="false">AJ1792/10</f>
        <v>299840.920950179</v>
      </c>
      <c r="AM1796" s="0" t="n">
        <v>6E-005</v>
      </c>
      <c r="AN1796" s="0" t="n">
        <f aca="false">AM1796*I1796</f>
        <v>178.025651467239</v>
      </c>
      <c r="AO1796" s="0" t="n">
        <v>1.2E-005</v>
      </c>
      <c r="AP1796" s="0" t="n">
        <f aca="false">AO1796*I1796</f>
        <v>35.6051302934479</v>
      </c>
      <c r="AQ1796" s="0" t="n">
        <v>2.7E-006</v>
      </c>
      <c r="AR1796" s="0" t="n">
        <f aca="false">AQ1796*I1796</f>
        <v>8.01115431602577</v>
      </c>
    </row>
    <row r="1797" customFormat="false" ht="12.75" hidden="false" customHeight="false" outlineLevel="0" collapsed="false">
      <c r="A1797" s="0" t="n">
        <v>15</v>
      </c>
      <c r="C1797" s="0" t="n">
        <f aca="false">X1797+AA1797+AD1797</f>
        <v>1499204.6047509</v>
      </c>
      <c r="D1797" s="4" t="n">
        <f aca="false">Z1420+Z1423</f>
        <v>4728201.12522295</v>
      </c>
      <c r="E1797" s="0" t="n">
        <f aca="false">Y1797+AB1797+AE1797</f>
        <v>299840.920950179</v>
      </c>
      <c r="F1797" s="0" t="n">
        <f aca="false">D1797-E1797-0.1*C1797</f>
        <v>4278439.74379768</v>
      </c>
      <c r="G1797" s="4" t="n">
        <f aca="false">F1797*(1-0.34)</f>
        <v>2823770.23090647</v>
      </c>
      <c r="H1797" s="4" t="n">
        <f aca="false">0.34*(E1797+(C1797*0.1))</f>
        <v>152918.869684591</v>
      </c>
      <c r="I1797" s="4" t="n">
        <f aca="false">G1797+H1797</f>
        <v>2976689.10059106</v>
      </c>
      <c r="J1797" s="0" t="n">
        <v>0.2394</v>
      </c>
      <c r="K1797" s="0" t="n">
        <f aca="false">I1797*J1797</f>
        <v>712619.3706815</v>
      </c>
      <c r="L1797" s="0" t="n">
        <v>0.015</v>
      </c>
      <c r="M1797" s="0" t="n">
        <f aca="false">I1797*L1797</f>
        <v>44650.3365088659</v>
      </c>
      <c r="N1797" s="0" t="n">
        <v>0.0023</v>
      </c>
      <c r="O1797" s="0" t="n">
        <f aca="false">I1797*N1797</f>
        <v>6846.38493135944</v>
      </c>
      <c r="P1797" s="0" t="n">
        <v>0.0002</v>
      </c>
      <c r="Q1797" s="0" t="n">
        <f aca="false">I1797*P1797</f>
        <v>595.337820118212</v>
      </c>
      <c r="U1797" s="0" t="n">
        <v>0.0649</v>
      </c>
      <c r="V1797" s="0" t="n">
        <f aca="false">U1797*I1797</f>
        <v>193187.12262836</v>
      </c>
      <c r="X1797" s="6" t="n">
        <f aca="false">X1796-Y1797</f>
        <v>1499204.6047509</v>
      </c>
      <c r="Y1797" s="6" t="n">
        <f aca="false">X1792/10</f>
        <v>299840.920950179</v>
      </c>
      <c r="AA1797" s="6"/>
      <c r="AB1797" s="6"/>
      <c r="AD1797" s="6" t="n">
        <f aca="false">AD1796-AE1797</f>
        <v>0</v>
      </c>
      <c r="AE1797" s="6" t="n">
        <f aca="false">AD1796*0.2</f>
        <v>0</v>
      </c>
      <c r="AJ1797" s="4" t="n">
        <f aca="false">AJ1796-AK1797</f>
        <v>1499204.6047509</v>
      </c>
      <c r="AK1797" s="4" t="n">
        <f aca="false">AJ1792/10</f>
        <v>299840.920950179</v>
      </c>
      <c r="AM1797" s="0" t="n">
        <v>3E-005</v>
      </c>
      <c r="AN1797" s="0" t="n">
        <f aca="false">AM1797*I1797</f>
        <v>89.3006730177319</v>
      </c>
      <c r="AO1797" s="0" t="n">
        <v>5E-006</v>
      </c>
      <c r="AP1797" s="0" t="n">
        <f aca="false">AO1797*I1797</f>
        <v>14.8834455029553</v>
      </c>
      <c r="AQ1797" s="0" t="n">
        <v>1.1E-006</v>
      </c>
      <c r="AR1797" s="0" t="n">
        <f aca="false">AQ1797*I1797</f>
        <v>3.27435801065017</v>
      </c>
    </row>
    <row r="1798" customFormat="false" ht="12.75" hidden="false" customHeight="false" outlineLevel="0" collapsed="false">
      <c r="A1798" s="0" t="n">
        <v>16</v>
      </c>
      <c r="C1798" s="0" t="n">
        <f aca="false">X1798+AA1798+AD1798</f>
        <v>1199363.68380072</v>
      </c>
      <c r="D1798" s="4" t="n">
        <f aca="false">Z1420+Z1423</f>
        <v>4728201.12522295</v>
      </c>
      <c r="E1798" s="0" t="n">
        <f aca="false">Y1798+AB1798+AE1798</f>
        <v>299840.920950179</v>
      </c>
      <c r="F1798" s="0" t="n">
        <f aca="false">D1798-E1798-0.1*C1798</f>
        <v>4308423.8358927</v>
      </c>
      <c r="G1798" s="4" t="n">
        <f aca="false">F1798*(1-0.34)</f>
        <v>2843559.73168918</v>
      </c>
      <c r="H1798" s="4" t="n">
        <f aca="false">0.34*(E1798+(C1798*0.1))</f>
        <v>142724.278372285</v>
      </c>
      <c r="I1798" s="4" t="n">
        <f aca="false">G1798+H1798</f>
        <v>2986284.01006147</v>
      </c>
      <c r="J1798" s="0" t="n">
        <v>0.2176</v>
      </c>
      <c r="K1798" s="0" t="n">
        <f aca="false">I1798*J1798</f>
        <v>649815.400589375</v>
      </c>
      <c r="L1798" s="0" t="n">
        <v>0.0111</v>
      </c>
      <c r="M1798" s="0" t="n">
        <f aca="false">I1798*L1798</f>
        <v>33147.7525116823</v>
      </c>
      <c r="N1798" s="0" t="n">
        <v>0.0015</v>
      </c>
      <c r="O1798" s="0" t="n">
        <f aca="false">I1798*N1798</f>
        <v>4479.4260150922</v>
      </c>
      <c r="P1798" s="0" t="n">
        <v>0.0001</v>
      </c>
      <c r="Q1798" s="0" t="n">
        <f aca="false">I1798*P1798</f>
        <v>298.628401006147</v>
      </c>
      <c r="U1798" s="0" t="n">
        <v>0.0541</v>
      </c>
      <c r="V1798" s="0" t="n">
        <f aca="false">U1798*I1798</f>
        <v>161557.964944325</v>
      </c>
      <c r="X1798" s="6" t="n">
        <f aca="false">X1797-Y1798</f>
        <v>1199363.68380072</v>
      </c>
      <c r="Y1798" s="6" t="n">
        <f aca="false">X1792/10</f>
        <v>299840.920950179</v>
      </c>
      <c r="AA1798" s="6"/>
      <c r="AB1798" s="6"/>
      <c r="AD1798" s="6" t="n">
        <f aca="false">AD1797-AE1798</f>
        <v>0</v>
      </c>
      <c r="AE1798" s="6" t="n">
        <f aca="false">AD1797/5</f>
        <v>0</v>
      </c>
      <c r="AJ1798" s="4" t="n">
        <f aca="false">AJ1797-AK1798</f>
        <v>1199363.68380072</v>
      </c>
      <c r="AK1798" s="4" t="n">
        <f aca="false">AJ1792/10</f>
        <v>299840.920950179</v>
      </c>
      <c r="AM1798" s="0" t="n">
        <v>1E-005</v>
      </c>
      <c r="AN1798" s="0" t="n">
        <f aca="false">AM1798*I1798</f>
        <v>29.8628401006147</v>
      </c>
      <c r="AO1798" s="0" t="n">
        <v>2.3E-006</v>
      </c>
      <c r="AP1798" s="0" t="n">
        <f aca="false">AO1798*I1798</f>
        <v>6.86845322314138</v>
      </c>
      <c r="AQ1798" s="0" t="n">
        <v>4E-007</v>
      </c>
      <c r="AR1798" s="0" t="n">
        <f aca="false">AQ1798*I1798</f>
        <v>1.19451360402459</v>
      </c>
    </row>
    <row r="1799" customFormat="false" ht="12.75" hidden="false" customHeight="false" outlineLevel="0" collapsed="false">
      <c r="A1799" s="0" t="n">
        <v>17</v>
      </c>
      <c r="C1799" s="0" t="n">
        <f aca="false">X1799+AA1799+AD1799</f>
        <v>899522.762850537</v>
      </c>
      <c r="D1799" s="4" t="n">
        <f aca="false">Z1420+Z1423</f>
        <v>4728201.12522295</v>
      </c>
      <c r="E1799" s="0" t="n">
        <f aca="false">Y1799+AB1799+AE1799</f>
        <v>299840.920950179</v>
      </c>
      <c r="F1799" s="0" t="n">
        <f aca="false">D1799-E1799-0.1*C1799</f>
        <v>4338407.92798772</v>
      </c>
      <c r="G1799" s="4" t="n">
        <f aca="false">F1799*(1-0.34)</f>
        <v>2863349.23247189</v>
      </c>
      <c r="H1799" s="4" t="n">
        <f aca="false">0.34*(E1799+(C1799*0.1))</f>
        <v>132529.687059979</v>
      </c>
      <c r="I1799" s="4" t="n">
        <f aca="false">G1799+H1799</f>
        <v>2995878.91953187</v>
      </c>
      <c r="J1799" s="0" t="n">
        <v>0.1978</v>
      </c>
      <c r="K1799" s="0" t="n">
        <f aca="false">I1799*J1799</f>
        <v>592584.850283405</v>
      </c>
      <c r="L1799" s="0" t="n">
        <v>0.0082</v>
      </c>
      <c r="M1799" s="0" t="n">
        <f aca="false">I1799*L1799</f>
        <v>24566.2071401614</v>
      </c>
      <c r="N1799" s="0" t="n">
        <v>0.001</v>
      </c>
      <c r="O1799" s="0" t="n">
        <f aca="false">I1799*N1799</f>
        <v>2995.87891953187</v>
      </c>
      <c r="P1799" s="0" t="n">
        <v>0.0001</v>
      </c>
      <c r="Q1799" s="0" t="n">
        <f aca="false">I1799*P1799</f>
        <v>299.587891953187</v>
      </c>
      <c r="U1799" s="0" t="n">
        <v>0.0451</v>
      </c>
      <c r="V1799" s="0" t="n">
        <f aca="false">U1799*I1799</f>
        <v>135114.139270888</v>
      </c>
      <c r="X1799" s="6" t="n">
        <f aca="false">X1798-Y1799</f>
        <v>899522.762850537</v>
      </c>
      <c r="Y1799" s="6" t="n">
        <f aca="false">X1792/10</f>
        <v>299840.920950179</v>
      </c>
      <c r="AA1799" s="6"/>
      <c r="AB1799" s="6"/>
      <c r="AD1799" s="6" t="n">
        <f aca="false">AD1798-AE1799</f>
        <v>0</v>
      </c>
      <c r="AE1799" s="6" t="n">
        <f aca="false">AD1797/5</f>
        <v>0</v>
      </c>
      <c r="AJ1799" s="4" t="n">
        <f aca="false">AJ1798-AK1799</f>
        <v>899522.762850537</v>
      </c>
      <c r="AK1799" s="4" t="n">
        <f aca="false">AJ1792/10</f>
        <v>299840.920950179</v>
      </c>
      <c r="AM1799" s="0" t="n">
        <v>8E-006</v>
      </c>
      <c r="AN1799" s="0" t="n">
        <f aca="false">AM1799*I1799</f>
        <v>23.967031356255</v>
      </c>
      <c r="AO1799" s="0" t="n">
        <v>1E-006</v>
      </c>
      <c r="AP1799" s="0" t="n">
        <f aca="false">AO1799*I1799</f>
        <v>2.99587891953187</v>
      </c>
      <c r="AQ1799" s="0" t="n">
        <v>2E-007</v>
      </c>
      <c r="AR1799" s="0" t="n">
        <f aca="false">AQ1799*I1799</f>
        <v>0.599175783906375</v>
      </c>
    </row>
    <row r="1800" customFormat="false" ht="12.75" hidden="false" customHeight="false" outlineLevel="0" collapsed="false">
      <c r="A1800" s="0" t="n">
        <v>18</v>
      </c>
      <c r="C1800" s="0" t="n">
        <f aca="false">X1800+AA1800+AD1800</f>
        <v>599681.841900358</v>
      </c>
      <c r="D1800" s="4" t="n">
        <f aca="false">Z1420+Z1423</f>
        <v>4728201.12522295</v>
      </c>
      <c r="E1800" s="0" t="n">
        <f aca="false">Y1800+AB1800+AE1800</f>
        <v>299840.920950179</v>
      </c>
      <c r="F1800" s="0" t="n">
        <f aca="false">D1800-E1800-0.1*C1800</f>
        <v>4368392.02008274</v>
      </c>
      <c r="G1800" s="4" t="n">
        <f aca="false">F1800*(1-0.34)</f>
        <v>2883138.73325461</v>
      </c>
      <c r="H1800" s="4" t="n">
        <f aca="false">0.34*(E1800+(C1800*0.1))</f>
        <v>122335.095747673</v>
      </c>
      <c r="I1800" s="4" t="n">
        <f aca="false">G1800+H1800</f>
        <v>3005473.82900228</v>
      </c>
      <c r="J1800" s="0" t="n">
        <v>0.1799</v>
      </c>
      <c r="K1800" s="0" t="n">
        <f aca="false">I1800*J1800</f>
        <v>540684.74183751</v>
      </c>
      <c r="L1800" s="0" t="n">
        <v>0.0045</v>
      </c>
      <c r="M1800" s="0" t="n">
        <f aca="false">I1800*L1800</f>
        <v>13524.6322305103</v>
      </c>
      <c r="N1800" s="0" t="n">
        <v>0.0007</v>
      </c>
      <c r="O1800" s="0" t="n">
        <f aca="false">I1800*N1800</f>
        <v>2103.8316803016</v>
      </c>
      <c r="P1800" s="0" t="n">
        <v>7E-005</v>
      </c>
      <c r="Q1800" s="0" t="n">
        <f aca="false">I1800*P1800</f>
        <v>210.38316803016</v>
      </c>
      <c r="U1800" s="0" t="n">
        <v>0.0376</v>
      </c>
      <c r="V1800" s="0" t="n">
        <f aca="false">U1800*I1800</f>
        <v>113005.815970486</v>
      </c>
      <c r="X1800" s="6" t="n">
        <f aca="false">X1799-Y1800</f>
        <v>599681.841900358</v>
      </c>
      <c r="Y1800" s="6" t="n">
        <f aca="false">X1792/10</f>
        <v>299840.920950179</v>
      </c>
      <c r="AA1800" s="6"/>
      <c r="AB1800" s="6"/>
      <c r="AD1800" s="6" t="n">
        <f aca="false">AD1799-AE1800</f>
        <v>0</v>
      </c>
      <c r="AE1800" s="6" t="n">
        <f aca="false">AD1797/5</f>
        <v>0</v>
      </c>
      <c r="AJ1800" s="4" t="n">
        <f aca="false">AJ1799-AK1800</f>
        <v>599681.841900358</v>
      </c>
      <c r="AK1800" s="4" t="n">
        <f aca="false">AJ1792/10</f>
        <v>299840.920950179</v>
      </c>
      <c r="AM1800" s="0" t="n">
        <v>4E-006</v>
      </c>
      <c r="AN1800" s="0" t="n">
        <f aca="false">AM1800*I1800</f>
        <v>12.0218953160091</v>
      </c>
      <c r="AO1800" s="0" t="n">
        <v>5E-007</v>
      </c>
      <c r="AP1800" s="0" t="n">
        <f aca="false">AO1800*I1800</f>
        <v>1.50273691450114</v>
      </c>
      <c r="AQ1800" s="0" t="n">
        <v>1E-007</v>
      </c>
      <c r="AR1800" s="0" t="n">
        <f aca="false">AQ1800*I1800</f>
        <v>0.300547382900228</v>
      </c>
    </row>
    <row r="1801" customFormat="false" ht="12.75" hidden="false" customHeight="false" outlineLevel="0" collapsed="false">
      <c r="A1801" s="0" t="n">
        <v>19</v>
      </c>
      <c r="C1801" s="0" t="n">
        <f aca="false">X1801+AA1801+AD1801</f>
        <v>299840.920950179</v>
      </c>
      <c r="D1801" s="4" t="n">
        <f aca="false">Z1420+Z1423</f>
        <v>4728201.12522295</v>
      </c>
      <c r="E1801" s="0" t="n">
        <f aca="false">Y1801+AB1801+AE1801</f>
        <v>299840.920950179</v>
      </c>
      <c r="F1801" s="0" t="n">
        <f aca="false">D1801-E1801-0.1*C1801</f>
        <v>4398376.11217776</v>
      </c>
      <c r="G1801" s="4" t="n">
        <f aca="false">F1801*(1-0.34)</f>
        <v>2902928.23403732</v>
      </c>
      <c r="H1801" s="4" t="n">
        <f aca="false">0.34*(E1801+(C1801*0.1))</f>
        <v>112140.504435367</v>
      </c>
      <c r="I1801" s="4" t="n">
        <f aca="false">G1801+H1801</f>
        <v>3015068.73847269</v>
      </c>
      <c r="J1801" s="0" t="n">
        <v>0.1635</v>
      </c>
      <c r="K1801" s="0" t="n">
        <f aca="false">I1801*J1801</f>
        <v>492963.738740284</v>
      </c>
      <c r="L1801" s="0" t="n">
        <v>0.0033</v>
      </c>
      <c r="M1801" s="0" t="n">
        <f aca="false">I1801*L1801</f>
        <v>9949.72683695986</v>
      </c>
      <c r="N1801" s="0" t="n">
        <v>0.0005</v>
      </c>
      <c r="O1801" s="0" t="n">
        <f aca="false">I1801*N1801</f>
        <v>1507.53436923634</v>
      </c>
      <c r="P1801" s="0" t="n">
        <v>2E-005</v>
      </c>
      <c r="Q1801" s="0" t="n">
        <f aca="false">I1801*P1801</f>
        <v>60.3013747694537</v>
      </c>
      <c r="U1801" s="0" t="n">
        <v>0.0313</v>
      </c>
      <c r="V1801" s="0" t="n">
        <f aca="false">U1801*I1801</f>
        <v>94371.6515141951</v>
      </c>
      <c r="X1801" s="6" t="n">
        <f aca="false">X1800-Y1801</f>
        <v>299840.920950179</v>
      </c>
      <c r="Y1801" s="6" t="n">
        <f aca="false">X1792/10</f>
        <v>299840.920950179</v>
      </c>
      <c r="AA1801" s="6"/>
      <c r="AB1801" s="6"/>
      <c r="AD1801" s="6" t="n">
        <f aca="false">AD1800-AE1801</f>
        <v>0</v>
      </c>
      <c r="AE1801" s="6" t="n">
        <f aca="false">AD1797/5</f>
        <v>0</v>
      </c>
      <c r="AJ1801" s="4" t="n">
        <f aca="false">AJ1800-AK1801</f>
        <v>299840.920950179</v>
      </c>
      <c r="AK1801" s="4" t="n">
        <f aca="false">AJ1792/10</f>
        <v>299840.920950179</v>
      </c>
      <c r="AM1801" s="0" t="n">
        <v>2E-007</v>
      </c>
      <c r="AN1801" s="0" t="n">
        <f aca="false">AM1801*I1801</f>
        <v>0.603013747694537</v>
      </c>
      <c r="AO1801" s="0" t="n">
        <v>2E-007</v>
      </c>
      <c r="AP1801" s="0" t="n">
        <f aca="false">AO1801*I1801</f>
        <v>0.603013747694537</v>
      </c>
      <c r="AQ1801" s="0" t="n">
        <v>3E-008</v>
      </c>
      <c r="AR1801" s="0" t="n">
        <f aca="false">AQ1801*I1801</f>
        <v>0.0904520621541805</v>
      </c>
    </row>
    <row r="1802" customFormat="false" ht="12.75" hidden="false" customHeight="false" outlineLevel="0" collapsed="false">
      <c r="A1802" s="0" t="n">
        <v>20</v>
      </c>
      <c r="C1802" s="0" t="n">
        <f aca="false">X1802+AA1802+AD1802</f>
        <v>0</v>
      </c>
      <c r="D1802" s="4" t="n">
        <f aca="false">Z1420+Z1423</f>
        <v>4728201.12522295</v>
      </c>
      <c r="E1802" s="0" t="n">
        <f aca="false">Y1802+AB1802+AE1802</f>
        <v>299840.920950179</v>
      </c>
      <c r="F1802" s="0" t="n">
        <f aca="false">D1802-E1802-0.1*C1802</f>
        <v>4428360.20427277</v>
      </c>
      <c r="G1802" s="4" t="n">
        <f aca="false">F1802*(1-0.34)</f>
        <v>2922717.73482003</v>
      </c>
      <c r="H1802" s="4" t="n">
        <f aca="false">0.34*(E1802+(C1802*0.1))</f>
        <v>101945.913123061</v>
      </c>
      <c r="I1802" s="4" t="n">
        <f aca="false">G1802+H1802</f>
        <v>3024663.64794309</v>
      </c>
      <c r="J1802" s="0" t="n">
        <v>0.1486</v>
      </c>
      <c r="K1802" s="0" t="n">
        <f aca="false">I1802*J1802</f>
        <v>449465.018084343</v>
      </c>
      <c r="L1802" s="0" t="n">
        <v>0.0025</v>
      </c>
      <c r="M1802" s="0" t="n">
        <f aca="false">I1802*L1802</f>
        <v>7561.65911985773</v>
      </c>
      <c r="N1802" s="0" t="n">
        <v>0.0003</v>
      </c>
      <c r="O1802" s="0" t="n">
        <f aca="false">I1802*N1802</f>
        <v>907.399094382927</v>
      </c>
      <c r="P1802" s="0" t="n">
        <v>1E-005</v>
      </c>
      <c r="Q1802" s="0" t="n">
        <f aca="false">I1802*P1802</f>
        <v>30.2466364794309</v>
      </c>
      <c r="U1802" s="0" t="n">
        <v>0.0261</v>
      </c>
      <c r="V1802" s="0" t="n">
        <f aca="false">U1802*I1802</f>
        <v>78943.7212113147</v>
      </c>
      <c r="X1802" s="6" t="n">
        <v>0</v>
      </c>
      <c r="Y1802" s="6" t="n">
        <f aca="false">X1792/10</f>
        <v>299840.920950179</v>
      </c>
      <c r="AA1802" s="6"/>
      <c r="AB1802" s="6"/>
      <c r="AD1802" s="6" t="n">
        <f aca="false">AD1801-AE1802</f>
        <v>0</v>
      </c>
      <c r="AE1802" s="6" t="n">
        <f aca="false">AD1797/5</f>
        <v>0</v>
      </c>
      <c r="AJ1802" s="4" t="n">
        <f aca="false">AJ1801-AK1802</f>
        <v>0</v>
      </c>
      <c r="AK1802" s="4" t="n">
        <f aca="false">AJ1792/10</f>
        <v>299840.920950179</v>
      </c>
      <c r="AM1802" s="0" t="n">
        <v>1E-007</v>
      </c>
      <c r="AN1802" s="0" t="n">
        <f aca="false">AM1802*I1802</f>
        <v>0.302466364794309</v>
      </c>
      <c r="AO1802" s="0" t="n">
        <v>1E-007</v>
      </c>
      <c r="AP1802" s="0" t="n">
        <f aca="false">AO1802*I1802</f>
        <v>0.302466364794309</v>
      </c>
      <c r="AQ1802" s="0" t="n">
        <v>1E-008</v>
      </c>
      <c r="AR1802" s="0" t="n">
        <f aca="false">AQ1802*I1802</f>
        <v>0.0302466364794309</v>
      </c>
    </row>
    <row r="1804" customFormat="false" ht="12.75" hidden="false" customHeight="false" outlineLevel="0" collapsed="false">
      <c r="B1804" s="26" t="n">
        <f aca="false">SUM(B1782:B1792)</f>
        <v>-7107603.62978525</v>
      </c>
      <c r="C1804" s="4"/>
      <c r="D1804" s="4" t="n">
        <f aca="false">SUM(D1783:D1802)</f>
        <v>94564022.504459</v>
      </c>
      <c r="E1804" s="4"/>
      <c r="F1804" s="26" t="n">
        <f aca="false">SUM(F1782:F1802)</f>
        <v>79574534.7521429</v>
      </c>
      <c r="G1804" s="26" t="n">
        <f aca="false">SUM(G1782:G1802)</f>
        <v>52519192.9364143</v>
      </c>
      <c r="H1804" s="26" t="n">
        <f aca="false">SUM(H1782:H1802)</f>
        <v>5096425.8357875</v>
      </c>
      <c r="I1804" s="26" t="n">
        <f aca="false">SUM(I1782:I1802)</f>
        <v>50508015.1424165</v>
      </c>
      <c r="K1804" s="0" t="n">
        <f aca="false">SUM(K1782:K1802)</f>
        <v>15932809.0107552</v>
      </c>
      <c r="M1804" s="10" t="n">
        <f aca="false">SUM(M1782:M1802)</f>
        <v>-423670.421557488</v>
      </c>
      <c r="O1804" s="10" t="n">
        <f aca="false">SUM(O1782:O1802)</f>
        <v>-2899465.59117349</v>
      </c>
      <c r="P1804" s="10"/>
      <c r="Q1804" s="10" t="n">
        <f aca="false">SUM(Q1782:Q1802)</f>
        <v>-5024136.41726307</v>
      </c>
      <c r="R1804" s="0" t="n">
        <f aca="false">0.1+0.25*K1804/(K1804-M1804)</f>
        <v>0.343524425239081</v>
      </c>
      <c r="S1804" s="0" t="n">
        <f aca="false">0.35+0.15*M1804/(M1804-O1804)</f>
        <v>0.324331251626329</v>
      </c>
      <c r="T1804" s="0" t="n">
        <f aca="false">0.5+0.25*O1804/(O1804-Q1804)</f>
        <v>0.158833552523768</v>
      </c>
      <c r="V1804" s="10" t="n">
        <f aca="false">SUM(V1782:V1802)</f>
        <v>5090171.7256582</v>
      </c>
      <c r="AF1804" s="10" t="n">
        <f aca="false">SUM(AF1782:AF1802)</f>
        <v>-8599353.62978525</v>
      </c>
      <c r="AG1804" s="10"/>
      <c r="AH1804" s="10" t="n">
        <f aca="false">SUM(AH1782:AH1802)</f>
        <v>0</v>
      </c>
      <c r="AN1804" s="10" t="n">
        <f aca="false">SUM(AN1782:AN1802)</f>
        <v>-5952619.37603079</v>
      </c>
      <c r="AP1804" s="10" t="n">
        <f aca="false">SUM(AP1782:AP1802)</f>
        <v>-6586084.13619532</v>
      </c>
      <c r="AR1804" s="10" t="n">
        <f aca="false">SUM(AR1782:AR1802)</f>
        <v>-7227352.72587611</v>
      </c>
      <c r="AS1804" s="0" t="n">
        <f aca="false">0.75+0.25*Q1804/(Q1804-AN1804)</f>
        <v>-0.60278099878406</v>
      </c>
      <c r="AT1804" s="0" t="n">
        <f aca="false">1+0.25*AN1804/(AN1804-AP1804)</f>
        <v>-1.34923067168122</v>
      </c>
      <c r="AU1804" s="0" t="n">
        <f aca="false">1.25+0.25*AP1804/(AP1804-AR1804)</f>
        <v>-1.31759969308404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2000-12-08T12:04:47Z</dcterms:created>
  <dc:creator>dfiorino</dc:creator>
  <dc:description/>
  <dc:language>en-US</dc:language>
  <cp:lastModifiedBy>jberger</cp:lastModifiedBy>
  <cp:lastPrinted>2001-01-08T22:30:36Z</cp:lastPrinted>
  <cp:revision>0</cp:revision>
  <dc:subject/>
  <dc:title/>
</cp:coreProperties>
</file>